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ristakraskura/Github_repositories/KK_etal_PFAS_food_web_model/Data/Original_Brown_etal/WG/"/>
    </mc:Choice>
  </mc:AlternateContent>
  <xr:revisionPtr revIDLastSave="0" documentId="13_ncr:1_{5B6D0BA6-7F1A-224C-BADD-CC270E77A62D}" xr6:coauthVersionLast="47" xr6:coauthVersionMax="47" xr10:uidLastSave="{00000000-0000-0000-0000-000000000000}"/>
  <bookViews>
    <workbookView xWindow="0" yWindow="500" windowWidth="28800" windowHeight="15840" activeTab="4" xr2:uid="{712C0EFA-ABBA-416F-9A10-20E9D911D4F0}"/>
  </bookViews>
  <sheets>
    <sheet name="Trophic" sheetId="28" r:id="rId1"/>
    <sheet name="BAF &amp; BSAF Calculations" sheetId="4" r:id="rId2"/>
    <sheet name="Heatmaps" sheetId="18" r:id="rId3"/>
    <sheet name="Tables" sheetId="31" r:id="rId4"/>
    <sheet name="SI" sheetId="14" r:id="rId5"/>
  </sheets>
  <definedNames>
    <definedName name="_Hlk121732901" localSheetId="4">SI!$DH$2</definedName>
    <definedName name="_Hlk121733074" localSheetId="4">SI!$EK$2</definedName>
    <definedName name="_Hlk121733113" localSheetId="4">SI!$EW$2</definedName>
    <definedName name="_Hlk121733179" localSheetId="3">Tables!$A$2</definedName>
    <definedName name="_Hlk121733243" localSheetId="3">Tables!$H$2</definedName>
    <definedName name="_Hlk121733325" localSheetId="3">Tables!$O$2</definedName>
    <definedName name="_Ref120272738" localSheetId="3">Tables!$A$1</definedName>
    <definedName name="_Ref120272785" localSheetId="3">Tables!$H$1</definedName>
    <definedName name="_Ref120272833" localSheetId="3">Tables!$O$1</definedName>
    <definedName name="_Ref120272944" localSheetId="4">SI!$A$1</definedName>
    <definedName name="_Ref120272973" localSheetId="4">SI!$I$1</definedName>
    <definedName name="_Ref120272987" localSheetId="4">SI!$R$1</definedName>
    <definedName name="_Ref120272998" localSheetId="4">SI!$AA$1</definedName>
    <definedName name="_Ref120273050" localSheetId="4">SI!$AQ$1</definedName>
    <definedName name="_Ref120273069" localSheetId="4">SI!$BD$1</definedName>
    <definedName name="_Ref120273081" localSheetId="4">SI!$BP$1</definedName>
    <definedName name="_Ref120273094" localSheetId="4">SI!$CF$1</definedName>
    <definedName name="_Ref120273102" localSheetId="4">SI!$CR$1</definedName>
    <definedName name="_Ref120273135" localSheetId="4">SI!$DH$1</definedName>
    <definedName name="_Ref120273155" localSheetId="4">SI!$DT$1</definedName>
    <definedName name="_Ref120273164" localSheetId="4">SI!$EF$1</definedName>
    <definedName name="_Ref120273176" localSheetId="4">SI!$EK$1</definedName>
    <definedName name="_Ref120273184" localSheetId="4">SI!$EW$1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5" i="4" l="1"/>
  <c r="C60" i="4"/>
  <c r="D60" i="4"/>
  <c r="E60" i="4"/>
  <c r="F60" i="4"/>
  <c r="G60" i="4"/>
  <c r="H60" i="4"/>
  <c r="I60" i="4"/>
  <c r="J60" i="4"/>
  <c r="K60" i="4"/>
  <c r="L60" i="4"/>
  <c r="M60" i="4"/>
  <c r="C61" i="4"/>
  <c r="D61" i="4"/>
  <c r="E61" i="4"/>
  <c r="F61" i="4"/>
  <c r="G61" i="4"/>
  <c r="H61" i="4"/>
  <c r="I61" i="4"/>
  <c r="J61" i="4"/>
  <c r="K61" i="4"/>
  <c r="L61" i="4"/>
  <c r="M61" i="4"/>
  <c r="C62" i="4"/>
  <c r="D62" i="4"/>
  <c r="E62" i="4"/>
  <c r="F62" i="4"/>
  <c r="G62" i="4"/>
  <c r="H62" i="4"/>
  <c r="I62" i="4"/>
  <c r="J62" i="4"/>
  <c r="K62" i="4"/>
  <c r="L62" i="4"/>
  <c r="M62" i="4"/>
  <c r="C63" i="4"/>
  <c r="D63" i="4"/>
  <c r="E63" i="4"/>
  <c r="F63" i="4"/>
  <c r="G63" i="4"/>
  <c r="H63" i="4"/>
  <c r="I63" i="4"/>
  <c r="J63" i="4"/>
  <c r="K63" i="4"/>
  <c r="L63" i="4"/>
  <c r="M63" i="4"/>
  <c r="C64" i="4"/>
  <c r="D64" i="4"/>
  <c r="E64" i="4"/>
  <c r="F64" i="4"/>
  <c r="G64" i="4"/>
  <c r="H64" i="4"/>
  <c r="I64" i="4"/>
  <c r="J64" i="4"/>
  <c r="K64" i="4"/>
  <c r="L64" i="4"/>
  <c r="M64" i="4"/>
  <c r="C65" i="4"/>
  <c r="D65" i="4"/>
  <c r="E65" i="4"/>
  <c r="F65" i="4"/>
  <c r="G65" i="4"/>
  <c r="H65" i="4"/>
  <c r="I65" i="4"/>
  <c r="J65" i="4"/>
  <c r="K65" i="4"/>
  <c r="L65" i="4"/>
  <c r="M65" i="4"/>
  <c r="B65" i="4"/>
  <c r="B64" i="4"/>
  <c r="B63" i="4"/>
  <c r="B62" i="4"/>
  <c r="B61" i="4"/>
  <c r="B60" i="4"/>
  <c r="C59" i="4"/>
  <c r="D59" i="4"/>
  <c r="E59" i="4"/>
  <c r="F59" i="4"/>
  <c r="G59" i="4"/>
  <c r="H59" i="4"/>
  <c r="I59" i="4"/>
  <c r="J59" i="4"/>
  <c r="K59" i="4"/>
  <c r="L59" i="4"/>
  <c r="M59" i="4"/>
  <c r="B59" i="4"/>
  <c r="J80" i="4" l="1"/>
  <c r="J79" i="4"/>
  <c r="J78" i="4"/>
  <c r="J77" i="4"/>
  <c r="J76" i="4"/>
  <c r="J75" i="4"/>
  <c r="J74" i="4"/>
  <c r="I75" i="4"/>
  <c r="I76" i="4"/>
  <c r="I77" i="4"/>
  <c r="I78" i="4"/>
  <c r="I79" i="4"/>
  <c r="I80" i="4"/>
  <c r="I74" i="4"/>
  <c r="H75" i="4"/>
  <c r="H76" i="4"/>
  <c r="H77" i="4"/>
  <c r="H78" i="4"/>
  <c r="H79" i="4"/>
  <c r="H80" i="4"/>
  <c r="H74" i="4"/>
  <c r="F75" i="4"/>
  <c r="F76" i="4"/>
  <c r="F77" i="4"/>
  <c r="F78" i="4"/>
  <c r="F79" i="4"/>
  <c r="F80" i="4"/>
  <c r="F74" i="4"/>
  <c r="E75" i="4"/>
  <c r="E76" i="4"/>
  <c r="E77" i="4"/>
  <c r="E78" i="4"/>
  <c r="E79" i="4"/>
  <c r="E80" i="4"/>
  <c r="E74" i="4"/>
  <c r="D85" i="4"/>
  <c r="B84" i="4"/>
  <c r="J85" i="4"/>
  <c r="K85" i="4"/>
  <c r="J86" i="4"/>
  <c r="K86" i="4"/>
  <c r="J87" i="4"/>
  <c r="K87" i="4"/>
  <c r="J88" i="4"/>
  <c r="K88" i="4"/>
  <c r="J89" i="4"/>
  <c r="K89" i="4"/>
  <c r="J90" i="4"/>
  <c r="K90" i="4"/>
  <c r="K84" i="4"/>
  <c r="J84" i="4"/>
  <c r="B85" i="4"/>
  <c r="C85" i="4"/>
  <c r="B86" i="4"/>
  <c r="C86" i="4"/>
  <c r="B87" i="4"/>
  <c r="C87" i="4"/>
  <c r="B88" i="4"/>
  <c r="C88" i="4"/>
  <c r="B89" i="4"/>
  <c r="C89" i="4"/>
  <c r="B90" i="4"/>
  <c r="C90" i="4"/>
  <c r="C84" i="4"/>
  <c r="H85" i="4"/>
  <c r="H86" i="4"/>
  <c r="I86" i="4"/>
  <c r="H87" i="4"/>
  <c r="I87" i="4"/>
  <c r="H88" i="4"/>
  <c r="I88" i="4"/>
  <c r="H89" i="4"/>
  <c r="I89" i="4"/>
  <c r="H90" i="4"/>
  <c r="I90" i="4"/>
  <c r="I84" i="4"/>
  <c r="H84" i="4"/>
  <c r="D87" i="4"/>
  <c r="E87" i="4"/>
  <c r="D88" i="4"/>
  <c r="E88" i="4"/>
  <c r="D89" i="4"/>
  <c r="E89" i="4"/>
  <c r="D90" i="4"/>
  <c r="E90" i="4"/>
  <c r="E86" i="4"/>
  <c r="D86" i="4"/>
  <c r="E85" i="4"/>
  <c r="E84" i="4"/>
  <c r="D84" i="4"/>
  <c r="B50" i="4"/>
  <c r="B20" i="4"/>
  <c r="B38" i="4" s="1"/>
  <c r="C20" i="4"/>
  <c r="C38" i="4" s="1"/>
  <c r="D20" i="4"/>
  <c r="D38" i="4" s="1"/>
  <c r="E20" i="4"/>
  <c r="E38" i="4" s="1"/>
  <c r="F20" i="4"/>
  <c r="F38" i="4" s="1"/>
  <c r="G20" i="4"/>
  <c r="G38" i="4" s="1"/>
  <c r="H20" i="4"/>
  <c r="H38" i="4" s="1"/>
  <c r="I20" i="4"/>
  <c r="I38" i="4" s="1"/>
  <c r="J20" i="4"/>
  <c r="J38" i="4" s="1"/>
  <c r="K20" i="4"/>
  <c r="K38" i="4" s="1"/>
  <c r="L20" i="4"/>
  <c r="L38" i="4" s="1"/>
  <c r="M20" i="4"/>
  <c r="M38" i="4" s="1"/>
  <c r="B21" i="4"/>
  <c r="B39" i="4" s="1"/>
  <c r="C21" i="4"/>
  <c r="C39" i="4" s="1"/>
  <c r="D21" i="4"/>
  <c r="D39" i="4" s="1"/>
  <c r="E21" i="4"/>
  <c r="E39" i="4" s="1"/>
  <c r="F21" i="4"/>
  <c r="F39" i="4" s="1"/>
  <c r="G21" i="4"/>
  <c r="G39" i="4" s="1"/>
  <c r="H21" i="4"/>
  <c r="H39" i="4" s="1"/>
  <c r="I21" i="4"/>
  <c r="I39" i="4" s="1"/>
  <c r="J21" i="4"/>
  <c r="J39" i="4" s="1"/>
  <c r="K21" i="4"/>
  <c r="K39" i="4" s="1"/>
  <c r="L21" i="4"/>
  <c r="L39" i="4" s="1"/>
  <c r="M21" i="4"/>
  <c r="M39" i="4" s="1"/>
  <c r="B22" i="4"/>
  <c r="B40" i="4" s="1"/>
  <c r="C22" i="4"/>
  <c r="C40" i="4" s="1"/>
  <c r="D22" i="4"/>
  <c r="D40" i="4" s="1"/>
  <c r="E22" i="4"/>
  <c r="E40" i="4" s="1"/>
  <c r="F22" i="4"/>
  <c r="F40" i="4" s="1"/>
  <c r="G22" i="4"/>
  <c r="G40" i="4" s="1"/>
  <c r="H22" i="4"/>
  <c r="H40" i="4" s="1"/>
  <c r="I22" i="4"/>
  <c r="I40" i="4" s="1"/>
  <c r="J22" i="4"/>
  <c r="J40" i="4" s="1"/>
  <c r="K22" i="4"/>
  <c r="K40" i="4" s="1"/>
  <c r="L22" i="4"/>
  <c r="L40" i="4" s="1"/>
  <c r="M22" i="4"/>
  <c r="M40" i="4" s="1"/>
  <c r="B23" i="4"/>
  <c r="B41" i="4" s="1"/>
  <c r="C23" i="4"/>
  <c r="C41" i="4" s="1"/>
  <c r="D23" i="4"/>
  <c r="D41" i="4" s="1"/>
  <c r="E23" i="4"/>
  <c r="E41" i="4" s="1"/>
  <c r="F23" i="4"/>
  <c r="F41" i="4" s="1"/>
  <c r="G23" i="4"/>
  <c r="G41" i="4" s="1"/>
  <c r="H23" i="4"/>
  <c r="H41" i="4" s="1"/>
  <c r="I23" i="4"/>
  <c r="I41" i="4" s="1"/>
  <c r="J23" i="4"/>
  <c r="J41" i="4" s="1"/>
  <c r="K23" i="4"/>
  <c r="K41" i="4" s="1"/>
  <c r="L23" i="4"/>
  <c r="L41" i="4" s="1"/>
  <c r="M23" i="4"/>
  <c r="M41" i="4" s="1"/>
  <c r="B24" i="4"/>
  <c r="B42" i="4" s="1"/>
  <c r="C24" i="4"/>
  <c r="C42" i="4" s="1"/>
  <c r="D24" i="4"/>
  <c r="D42" i="4" s="1"/>
  <c r="E24" i="4"/>
  <c r="E42" i="4" s="1"/>
  <c r="F24" i="4"/>
  <c r="F42" i="4" s="1"/>
  <c r="G24" i="4"/>
  <c r="G42" i="4" s="1"/>
  <c r="H24" i="4"/>
  <c r="H42" i="4" s="1"/>
  <c r="I24" i="4"/>
  <c r="I42" i="4" s="1"/>
  <c r="J24" i="4"/>
  <c r="J42" i="4" s="1"/>
  <c r="K24" i="4"/>
  <c r="K42" i="4" s="1"/>
  <c r="L24" i="4"/>
  <c r="L42" i="4" s="1"/>
  <c r="M24" i="4"/>
  <c r="M42" i="4" s="1"/>
  <c r="B25" i="4"/>
  <c r="B43" i="4" s="1"/>
  <c r="C25" i="4"/>
  <c r="C43" i="4" s="1"/>
  <c r="D25" i="4"/>
  <c r="D43" i="4" s="1"/>
  <c r="E25" i="4"/>
  <c r="E43" i="4" s="1"/>
  <c r="F25" i="4"/>
  <c r="F43" i="4" s="1"/>
  <c r="G25" i="4"/>
  <c r="G43" i="4" s="1"/>
  <c r="H25" i="4"/>
  <c r="H43" i="4" s="1"/>
  <c r="I25" i="4"/>
  <c r="I43" i="4" s="1"/>
  <c r="J25" i="4"/>
  <c r="J43" i="4" s="1"/>
  <c r="K25" i="4"/>
  <c r="K43" i="4" s="1"/>
  <c r="L25" i="4"/>
  <c r="L43" i="4" s="1"/>
  <c r="M25" i="4"/>
  <c r="M43" i="4" s="1"/>
  <c r="C19" i="4"/>
  <c r="C37" i="4" s="1"/>
  <c r="D19" i="4"/>
  <c r="D37" i="4" s="1"/>
  <c r="E19" i="4"/>
  <c r="E37" i="4" s="1"/>
  <c r="F19" i="4"/>
  <c r="F37" i="4" s="1"/>
  <c r="G19" i="4"/>
  <c r="G37" i="4" s="1"/>
  <c r="H19" i="4"/>
  <c r="H37" i="4" s="1"/>
  <c r="I19" i="4"/>
  <c r="I37" i="4" s="1"/>
  <c r="J19" i="4"/>
  <c r="J37" i="4" s="1"/>
  <c r="K19" i="4"/>
  <c r="K37" i="4" s="1"/>
  <c r="L19" i="4"/>
  <c r="L37" i="4" s="1"/>
  <c r="M19" i="4"/>
  <c r="M37" i="4" s="1"/>
  <c r="B19" i="4"/>
  <c r="B37" i="4" s="1"/>
  <c r="AI14" i="4"/>
  <c r="AI18" i="4" s="1"/>
  <c r="AJ14" i="4"/>
  <c r="AJ18" i="4" s="1"/>
  <c r="AK14" i="4"/>
  <c r="AK18" i="4" s="1"/>
  <c r="AI15" i="4"/>
  <c r="AI19" i="4" s="1"/>
  <c r="AJ15" i="4"/>
  <c r="AJ19" i="4" s="1"/>
  <c r="AK15" i="4"/>
  <c r="AK19" i="4" s="1"/>
  <c r="AI16" i="4"/>
  <c r="AI20" i="4" s="1"/>
  <c r="AJ16" i="4"/>
  <c r="AJ20" i="4" s="1"/>
  <c r="AK16" i="4"/>
  <c r="AK20" i="4" s="1"/>
  <c r="AH16" i="4"/>
  <c r="AH20" i="4" s="1"/>
  <c r="AH15" i="4"/>
  <c r="AH19" i="4" s="1"/>
  <c r="AH14" i="4"/>
  <c r="AH18" i="4" s="1"/>
  <c r="AI3" i="4"/>
  <c r="AI7" i="4" s="1"/>
  <c r="AJ3" i="4"/>
  <c r="AJ7" i="4" s="1"/>
  <c r="AK3" i="4"/>
  <c r="AK7" i="4" s="1"/>
  <c r="AI4" i="4"/>
  <c r="AI8" i="4" s="1"/>
  <c r="AJ4" i="4"/>
  <c r="AJ8" i="4" s="1"/>
  <c r="AK4" i="4"/>
  <c r="AK8" i="4" s="1"/>
  <c r="AI5" i="4"/>
  <c r="AI9" i="4" s="1"/>
  <c r="AJ5" i="4"/>
  <c r="AJ9" i="4" s="1"/>
  <c r="AK5" i="4"/>
  <c r="AK9" i="4" s="1"/>
  <c r="AH5" i="4"/>
  <c r="AH9" i="4" s="1"/>
  <c r="AH4" i="4"/>
  <c r="AH8" i="4" s="1"/>
  <c r="AH3" i="4"/>
  <c r="AH7" i="4" s="1"/>
  <c r="AC25" i="4"/>
  <c r="AC29" i="4" s="1"/>
  <c r="AD25" i="4"/>
  <c r="AD29" i="4" s="1"/>
  <c r="AE25" i="4"/>
  <c r="AE29" i="4" s="1"/>
  <c r="AC26" i="4"/>
  <c r="AC30" i="4" s="1"/>
  <c r="AD26" i="4"/>
  <c r="AD30" i="4" s="1"/>
  <c r="AE26" i="4"/>
  <c r="AE30" i="4" s="1"/>
  <c r="AC27" i="4"/>
  <c r="AC31" i="4" s="1"/>
  <c r="AD27" i="4"/>
  <c r="AD31" i="4" s="1"/>
  <c r="AE27" i="4"/>
  <c r="AE31" i="4" s="1"/>
  <c r="AB27" i="4"/>
  <c r="AB31" i="4" s="1"/>
  <c r="AB26" i="4"/>
  <c r="AB30" i="4" s="1"/>
  <c r="AB25" i="4"/>
  <c r="AB29" i="4" s="1"/>
  <c r="AC15" i="4"/>
  <c r="AC19" i="4" s="1"/>
  <c r="AD15" i="4"/>
  <c r="AD19" i="4" s="1"/>
  <c r="AE15" i="4"/>
  <c r="AE19" i="4" s="1"/>
  <c r="AC16" i="4"/>
  <c r="AC20" i="4" s="1"/>
  <c r="AD16" i="4"/>
  <c r="AD20" i="4" s="1"/>
  <c r="AE16" i="4"/>
  <c r="AE20" i="4" s="1"/>
  <c r="AB16" i="4"/>
  <c r="AB15" i="4"/>
  <c r="AC14" i="4"/>
  <c r="AC18" i="4" s="1"/>
  <c r="AD14" i="4"/>
  <c r="AD18" i="4" s="1"/>
  <c r="AE14" i="4"/>
  <c r="AE18" i="4" s="1"/>
  <c r="AB14" i="4"/>
  <c r="AB13" i="4"/>
  <c r="AC5" i="4"/>
  <c r="AC9" i="4" s="1"/>
  <c r="AD5" i="4"/>
  <c r="AD9" i="4" s="1"/>
  <c r="AE5" i="4"/>
  <c r="AE9" i="4" s="1"/>
  <c r="AB5" i="4"/>
  <c r="AB9" i="4" s="1"/>
  <c r="AC4" i="4"/>
  <c r="AC8" i="4" s="1"/>
  <c r="AD4" i="4"/>
  <c r="AD8" i="4" s="1"/>
  <c r="AE4" i="4"/>
  <c r="AE8" i="4" s="1"/>
  <c r="AB4" i="4"/>
  <c r="AB8" i="4" s="1"/>
  <c r="AC3" i="4"/>
  <c r="AC7" i="4" s="1"/>
  <c r="AD3" i="4"/>
  <c r="AD7" i="4" s="1"/>
  <c r="AE3" i="4"/>
  <c r="AE7" i="4" s="1"/>
  <c r="AB3" i="4"/>
  <c r="AB7" i="4" s="1"/>
  <c r="AB18" i="4" l="1"/>
  <c r="AB19" i="4"/>
  <c r="AB20" i="4"/>
  <c r="W20" i="4"/>
  <c r="X20" i="4"/>
  <c r="Y20" i="4"/>
  <c r="V20" i="4"/>
  <c r="W19" i="4"/>
  <c r="X19" i="4"/>
  <c r="Y19" i="4"/>
  <c r="V19" i="4"/>
  <c r="W18" i="4"/>
  <c r="X18" i="4"/>
  <c r="Y18" i="4"/>
  <c r="V18" i="4"/>
  <c r="Q31" i="4"/>
  <c r="R31" i="4"/>
  <c r="S31" i="4"/>
  <c r="P31" i="4"/>
  <c r="Q30" i="4"/>
  <c r="R30" i="4"/>
  <c r="S30" i="4"/>
  <c r="P30" i="4"/>
  <c r="S29" i="4"/>
  <c r="Q29" i="4"/>
  <c r="R29" i="4"/>
  <c r="P29" i="4"/>
  <c r="Q20" i="4"/>
  <c r="R20" i="4"/>
  <c r="S20" i="4"/>
  <c r="P20" i="4"/>
  <c r="S19" i="4"/>
  <c r="Q19" i="4"/>
  <c r="R19" i="4"/>
  <c r="P19" i="4"/>
  <c r="Q18" i="4"/>
  <c r="R18" i="4"/>
  <c r="S18" i="4"/>
  <c r="P18" i="4"/>
  <c r="W9" i="4"/>
  <c r="X9" i="4"/>
  <c r="Y9" i="4"/>
  <c r="V9" i="4"/>
  <c r="W8" i="4"/>
  <c r="X8" i="4"/>
  <c r="Y8" i="4"/>
  <c r="V8" i="4"/>
  <c r="W7" i="4"/>
  <c r="X7" i="4"/>
  <c r="Y7" i="4"/>
  <c r="V7" i="4"/>
  <c r="Q9" i="4"/>
  <c r="R9" i="4"/>
  <c r="S9" i="4"/>
  <c r="P9" i="4"/>
  <c r="Q8" i="4"/>
  <c r="R8" i="4"/>
  <c r="S8" i="4"/>
  <c r="P8" i="4"/>
  <c r="Q7" i="4"/>
  <c r="R7" i="4"/>
  <c r="S7" i="4"/>
  <c r="P7" i="4"/>
  <c r="C55" i="4"/>
  <c r="D55" i="4"/>
  <c r="E55" i="4"/>
  <c r="F55" i="4"/>
  <c r="G55" i="4"/>
  <c r="H55" i="4"/>
  <c r="I55" i="4"/>
  <c r="J55" i="4"/>
  <c r="K55" i="4"/>
  <c r="L55" i="4"/>
  <c r="M55" i="4"/>
  <c r="B55" i="4"/>
  <c r="C53" i="4"/>
  <c r="D53" i="4"/>
  <c r="E53" i="4"/>
  <c r="F53" i="4"/>
  <c r="G53" i="4"/>
  <c r="H53" i="4"/>
  <c r="I53" i="4"/>
  <c r="J53" i="4"/>
  <c r="K53" i="4"/>
  <c r="L53" i="4"/>
  <c r="M53" i="4"/>
  <c r="B53" i="4"/>
  <c r="B51" i="4"/>
  <c r="C54" i="4"/>
  <c r="D54" i="4"/>
  <c r="E54" i="4"/>
  <c r="F54" i="4"/>
  <c r="G54" i="4"/>
  <c r="H54" i="4"/>
  <c r="I54" i="4"/>
  <c r="J54" i="4"/>
  <c r="K54" i="4"/>
  <c r="L54" i="4"/>
  <c r="M54" i="4"/>
  <c r="B54" i="4"/>
  <c r="B52" i="4"/>
  <c r="C52" i="4"/>
  <c r="D52" i="4"/>
  <c r="E52" i="4"/>
  <c r="F52" i="4"/>
  <c r="G52" i="4"/>
  <c r="H52" i="4"/>
  <c r="I52" i="4"/>
  <c r="J52" i="4"/>
  <c r="K52" i="4"/>
  <c r="L52" i="4"/>
  <c r="M52" i="4"/>
  <c r="C33" i="4"/>
  <c r="D33" i="4"/>
  <c r="E33" i="4"/>
  <c r="F33" i="4"/>
  <c r="G33" i="4"/>
  <c r="H33" i="4"/>
  <c r="I33" i="4"/>
  <c r="J33" i="4"/>
  <c r="K33" i="4"/>
  <c r="L33" i="4"/>
  <c r="M33" i="4"/>
  <c r="B33" i="4"/>
  <c r="C32" i="4"/>
  <c r="D32" i="4"/>
  <c r="E32" i="4"/>
  <c r="F32" i="4"/>
  <c r="G32" i="4"/>
  <c r="H32" i="4"/>
  <c r="I32" i="4"/>
  <c r="J32" i="4"/>
  <c r="K32" i="4"/>
  <c r="L32" i="4"/>
  <c r="M32" i="4"/>
  <c r="B32" i="4"/>
  <c r="C31" i="4"/>
  <c r="D31" i="4"/>
  <c r="E31" i="4"/>
  <c r="F31" i="4"/>
  <c r="G31" i="4"/>
  <c r="H31" i="4"/>
  <c r="I31" i="4"/>
  <c r="J31" i="4"/>
  <c r="K31" i="4"/>
  <c r="L31" i="4"/>
  <c r="M31" i="4"/>
  <c r="B31" i="4"/>
  <c r="C30" i="4"/>
  <c r="D30" i="4"/>
  <c r="E30" i="4"/>
  <c r="F30" i="4"/>
  <c r="G30" i="4"/>
  <c r="H30" i="4"/>
  <c r="I30" i="4"/>
  <c r="J30" i="4"/>
  <c r="K30" i="4"/>
  <c r="L30" i="4"/>
  <c r="M30" i="4"/>
  <c r="B30" i="4"/>
  <c r="M56" i="4" l="1"/>
  <c r="C56" i="4"/>
  <c r="D56" i="4"/>
  <c r="E56" i="4"/>
  <c r="F56" i="4"/>
  <c r="G56" i="4"/>
  <c r="H56" i="4"/>
  <c r="I56" i="4"/>
  <c r="J56" i="4"/>
  <c r="K56" i="4"/>
  <c r="L56" i="4"/>
  <c r="B56" i="4"/>
  <c r="C51" i="4"/>
  <c r="D51" i="4"/>
  <c r="E51" i="4"/>
  <c r="F51" i="4"/>
  <c r="G51" i="4"/>
  <c r="H51" i="4"/>
  <c r="I51" i="4"/>
  <c r="J51" i="4"/>
  <c r="K51" i="4"/>
  <c r="L51" i="4"/>
  <c r="M51" i="4"/>
  <c r="C50" i="4"/>
  <c r="D50" i="4"/>
  <c r="E50" i="4"/>
  <c r="F50" i="4"/>
  <c r="G50" i="4"/>
  <c r="H50" i="4"/>
  <c r="I50" i="4"/>
  <c r="J50" i="4"/>
  <c r="K50" i="4"/>
  <c r="L50" i="4"/>
  <c r="M50" i="4"/>
  <c r="C34" i="4"/>
  <c r="D34" i="4"/>
  <c r="E34" i="4"/>
  <c r="F34" i="4"/>
  <c r="G34" i="4"/>
  <c r="H34" i="4"/>
  <c r="I34" i="4"/>
  <c r="J34" i="4"/>
  <c r="K34" i="4"/>
  <c r="L34" i="4"/>
  <c r="M34" i="4"/>
  <c r="B34" i="4"/>
  <c r="C29" i="4"/>
  <c r="D29" i="4"/>
  <c r="E29" i="4"/>
  <c r="F29" i="4"/>
  <c r="G29" i="4"/>
  <c r="H29" i="4"/>
  <c r="I29" i="4"/>
  <c r="J29" i="4"/>
  <c r="K29" i="4"/>
  <c r="L29" i="4"/>
  <c r="M29" i="4"/>
  <c r="B29" i="4"/>
  <c r="C28" i="4"/>
  <c r="D28" i="4"/>
  <c r="E28" i="4"/>
  <c r="F28" i="4"/>
  <c r="G28" i="4"/>
  <c r="H28" i="4"/>
  <c r="I28" i="4"/>
  <c r="J28" i="4"/>
  <c r="K28" i="4"/>
  <c r="L28" i="4"/>
  <c r="M28" i="4"/>
  <c r="B28" i="4"/>
  <c r="C5" i="4"/>
  <c r="C8" i="4" s="1"/>
  <c r="D5" i="4"/>
  <c r="D8" i="4" s="1"/>
  <c r="E5" i="4"/>
  <c r="E8" i="4" s="1"/>
  <c r="F5" i="4"/>
  <c r="F8" i="4" s="1"/>
  <c r="G5" i="4"/>
  <c r="G8" i="4" s="1"/>
  <c r="H5" i="4"/>
  <c r="H8" i="4" s="1"/>
  <c r="I5" i="4"/>
  <c r="I8" i="4" s="1"/>
  <c r="J5" i="4"/>
  <c r="J8" i="4" s="1"/>
  <c r="K5" i="4"/>
  <c r="K8" i="4" s="1"/>
  <c r="L5" i="4"/>
  <c r="L8" i="4" s="1"/>
  <c r="M5" i="4"/>
  <c r="M8" i="4" s="1"/>
  <c r="B5" i="4"/>
  <c r="B6" i="4" l="1" a="1"/>
  <c r="B6" i="4" s="1"/>
  <c r="B8" i="4"/>
  <c r="B9" i="4" s="1" a="1"/>
  <c r="B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<sst xmlns="http://schemas.openxmlformats.org/spreadsheetml/2006/main" count="997" uniqueCount="348">
  <si>
    <t>SampleID</t>
  </si>
  <si>
    <t>N</t>
  </si>
  <si>
    <t>C</t>
  </si>
  <si>
    <t>Species</t>
  </si>
  <si>
    <t>δ13C</t>
  </si>
  <si>
    <t>δ15N</t>
  </si>
  <si>
    <t>Trophic Level</t>
  </si>
  <si>
    <t>BG029-WG-05262021</t>
  </si>
  <si>
    <t>Largemouth Bass</t>
  </si>
  <si>
    <t>BG037-WG-05262021</t>
  </si>
  <si>
    <t>Bluegill</t>
  </si>
  <si>
    <t>BG038-WG-05262021</t>
  </si>
  <si>
    <t>Prey Fish</t>
  </si>
  <si>
    <t>LMB020-WG-05262021</t>
  </si>
  <si>
    <t>LMB021-WG-05262021</t>
  </si>
  <si>
    <t>LMB022-WG-05262021</t>
  </si>
  <si>
    <t>PR052-WG-08192021</t>
  </si>
  <si>
    <t>PR053-WG-08192021</t>
  </si>
  <si>
    <t>PR054-WG-08192021</t>
  </si>
  <si>
    <t>PFBA (4)</t>
  </si>
  <si>
    <t>PFPeA (5)</t>
  </si>
  <si>
    <t>PFHxA (6)</t>
  </si>
  <si>
    <t>PFHpA (7)</t>
  </si>
  <si>
    <t>PFOA (8)</t>
  </si>
  <si>
    <t>PFNA (9)</t>
  </si>
  <si>
    <t>PFBS (4)</t>
  </si>
  <si>
    <t>PFPeS (5)</t>
  </si>
  <si>
    <t>PFHxS (6)</t>
  </si>
  <si>
    <t>PFHpS (7)</t>
  </si>
  <si>
    <t>PFOS (8)</t>
  </si>
  <si>
    <t>6:2 FTS (8)</t>
  </si>
  <si>
    <t>PFOS_0.25</t>
  </si>
  <si>
    <t>PFOS_0.75</t>
  </si>
  <si>
    <t>PFHxS_0.25</t>
  </si>
  <si>
    <t>PFHxS_0.75</t>
  </si>
  <si>
    <t>PFOS Min</t>
  </si>
  <si>
    <t>PFOS Max</t>
  </si>
  <si>
    <t>PFHxS Min</t>
  </si>
  <si>
    <t>PFHxS Max</t>
  </si>
  <si>
    <t>Log</t>
  </si>
  <si>
    <t>Cse</t>
  </si>
  <si>
    <t>Cdw</t>
  </si>
  <si>
    <t>Cbi LMB</t>
  </si>
  <si>
    <t>Cbi BG</t>
  </si>
  <si>
    <t>Kd</t>
  </si>
  <si>
    <t>Cbi Prey</t>
  </si>
  <si>
    <t>log Kd</t>
  </si>
  <si>
    <t>LMB BAF</t>
  </si>
  <si>
    <t>Koc</t>
  </si>
  <si>
    <t>BG BAF</t>
  </si>
  <si>
    <t>log Koc</t>
  </si>
  <si>
    <t>Prey BAF</t>
  </si>
  <si>
    <t>*25th and 75th percentiles for surface water and biota</t>
  </si>
  <si>
    <t xml:space="preserve">*Mean biota concentrations with min and max surface water </t>
  </si>
  <si>
    <t>Cbi LMB Mu</t>
  </si>
  <si>
    <t>Cbi BG Mu</t>
  </si>
  <si>
    <t>Cbi LMB Liv</t>
  </si>
  <si>
    <t>Cbi BG Liv</t>
  </si>
  <si>
    <t>Cbi LMB Gon</t>
  </si>
  <si>
    <t>Cbi BG Gon</t>
  </si>
  <si>
    <t>Cbi Prey WB</t>
  </si>
  <si>
    <t>*25th and 75th percentiles for biota and mean water concentrations</t>
  </si>
  <si>
    <t>*Mean water conc. and min and max biota conc.</t>
  </si>
  <si>
    <t>BAF</t>
  </si>
  <si>
    <t>LMB Mu</t>
  </si>
  <si>
    <t>BG Mu</t>
  </si>
  <si>
    <t>LMB Liv</t>
  </si>
  <si>
    <t>BG Liv</t>
  </si>
  <si>
    <t>LMB Gon</t>
  </si>
  <si>
    <t>*25th and 75th percentiles for surface water and mean biota conc.</t>
  </si>
  <si>
    <t>BG Gon</t>
  </si>
  <si>
    <t>Prey WB</t>
  </si>
  <si>
    <t>Log BAF</t>
  </si>
  <si>
    <t>BSAF</t>
  </si>
  <si>
    <r>
      <rPr>
        <b/>
        <sz val="12"/>
        <color theme="1"/>
        <rFont val="Calibri"/>
        <family val="2"/>
      </rPr>
      <t>ϕ</t>
    </r>
    <r>
      <rPr>
        <b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2"/>
      </rPr>
      <t xml:space="preserve"> LMB</t>
    </r>
  </si>
  <si>
    <r>
      <rPr>
        <b/>
        <sz val="12"/>
        <color theme="1"/>
        <rFont val="Calibri"/>
        <family val="2"/>
      </rPr>
      <t>ϕ</t>
    </r>
    <r>
      <rPr>
        <b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2"/>
      </rPr>
      <t xml:space="preserve"> BG</t>
    </r>
  </si>
  <si>
    <r>
      <rPr>
        <b/>
        <sz val="12"/>
        <color theme="1"/>
        <rFont val="Calibri"/>
        <family val="2"/>
      </rPr>
      <t>ϕ</t>
    </r>
    <r>
      <rPr>
        <b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2"/>
      </rPr>
      <t xml:space="preserve"> Prey</t>
    </r>
  </si>
  <si>
    <t>ϕoc</t>
  </si>
  <si>
    <t>Log BSAF</t>
  </si>
  <si>
    <t>PFHxS</t>
  </si>
  <si>
    <t>PFOS</t>
  </si>
  <si>
    <t>Cdw (25th)</t>
  </si>
  <si>
    <t>Cdw (75th)</t>
  </si>
  <si>
    <t>Cdw (Mean)</t>
  </si>
  <si>
    <t>Cdw Min</t>
  </si>
  <si>
    <t>Cdw Max</t>
  </si>
  <si>
    <t>Min</t>
  </si>
  <si>
    <t>25th</t>
  </si>
  <si>
    <t>Mean</t>
  </si>
  <si>
    <t>75th</t>
  </si>
  <si>
    <t>Max</t>
  </si>
  <si>
    <t>Surface Water</t>
  </si>
  <si>
    <t>Sediment</t>
  </si>
  <si>
    <t>Biota</t>
  </si>
  <si>
    <t>PFBA</t>
  </si>
  <si>
    <t>PFPeA</t>
  </si>
  <si>
    <t>PFHxA</t>
  </si>
  <si>
    <t>PFHpA</t>
  </si>
  <si>
    <t>PFOA</t>
  </si>
  <si>
    <t>PFNA</t>
  </si>
  <si>
    <t>PFBS</t>
  </si>
  <si>
    <t>PFPeS</t>
  </si>
  <si>
    <t>PFHpS</t>
  </si>
  <si>
    <t>6:2 FTS</t>
  </si>
  <si>
    <t>Spatial</t>
  </si>
  <si>
    <t>Tissue</t>
  </si>
  <si>
    <t>Sex</t>
  </si>
  <si>
    <t>Water</t>
  </si>
  <si>
    <t>Sample</t>
  </si>
  <si>
    <t>Head</t>
  </si>
  <si>
    <t>Muscle</t>
  </si>
  <si>
    <t>Liver</t>
  </si>
  <si>
    <t>Male</t>
  </si>
  <si>
    <t>LMB</t>
  </si>
  <si>
    <t>North</t>
  </si>
  <si>
    <t>Spill</t>
  </si>
  <si>
    <t>South</t>
  </si>
  <si>
    <t>Gonad</t>
  </si>
  <si>
    <t>Female</t>
  </si>
  <si>
    <t>BG</t>
  </si>
  <si>
    <t>*</t>
  </si>
  <si>
    <t>***</t>
  </si>
  <si>
    <t>Date</t>
  </si>
  <si>
    <t>**</t>
  </si>
  <si>
    <t>Sig.</t>
  </si>
  <si>
    <t>Precipitation</t>
  </si>
  <si>
    <t>Size</t>
  </si>
  <si>
    <t>Length</t>
  </si>
  <si>
    <t>Key</t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</si>
  <si>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≤-0.35</t>
    </r>
  </si>
  <si>
    <r>
      <t>-0.35&gt;r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&lt; 0</t>
    </r>
  </si>
  <si>
    <r>
      <t>0&lt;r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&lt;0.35</t>
    </r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</si>
  <si>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≥0.35</t>
    </r>
  </si>
  <si>
    <t>Low</t>
  </si>
  <si>
    <t>High</t>
  </si>
  <si>
    <r>
      <t xml:space="preserve">Table 1. </t>
    </r>
    <r>
      <rPr>
        <sz val="12"/>
        <color theme="1"/>
        <rFont val="Times New Roman"/>
        <family val="1"/>
      </rPr>
      <t>Stormwater pond surface water PFAS concentrations (ng/L) across each sampling location. Values are mean ± standard deviation.</t>
    </r>
  </si>
  <si>
    <r>
      <t xml:space="preserve">Table 2. </t>
    </r>
    <r>
      <rPr>
        <sz val="12"/>
        <color theme="1"/>
        <rFont val="Times New Roman"/>
        <family val="1"/>
      </rPr>
      <t>Stormwater pond sediment PFAS concentrations (ng/g) dw across each sampling location. Values are mean ± standard deviation.</t>
    </r>
  </si>
  <si>
    <r>
      <t>Table 3.</t>
    </r>
    <r>
      <rPr>
        <sz val="12"/>
        <color theme="1"/>
        <rFont val="Times New Roman"/>
        <family val="1"/>
      </rPr>
      <t xml:space="preserve"> Stormwater pond biota PFAS concentrations (ng/g) ww across all tissue types. Rows one, two, and three represent mean concentrations in muscle, liver, and gonad tissue respectively. Prey fish are mean whole body composites.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Values are mean ± standard deviation.</t>
    </r>
  </si>
  <si>
    <t>Head (n=10)</t>
  </si>
  <si>
    <t>North (n=10)</t>
  </si>
  <si>
    <t>Spill (n=10)</t>
  </si>
  <si>
    <t>South (n=10)</t>
  </si>
  <si>
    <r>
      <t>WS (n=40)</t>
    </r>
    <r>
      <rPr>
        <vertAlign val="superscript"/>
        <sz val="12"/>
        <color rgb="FF000000"/>
        <rFont val="Times New Roman"/>
        <family val="1"/>
      </rPr>
      <t>a</t>
    </r>
  </si>
  <si>
    <t>Head (n=7)</t>
  </si>
  <si>
    <t>Spill (n=7)</t>
  </si>
  <si>
    <r>
      <t>WS (n=34)</t>
    </r>
    <r>
      <rPr>
        <vertAlign val="superscript"/>
        <sz val="12"/>
        <color rgb="FF000000"/>
        <rFont val="Times New Roman"/>
        <family val="1"/>
      </rPr>
      <t>a</t>
    </r>
  </si>
  <si>
    <t>14±6</t>
  </si>
  <si>
    <t>11±2</t>
  </si>
  <si>
    <t>11 ±1</t>
  </si>
  <si>
    <t>12±3</t>
  </si>
  <si>
    <t>0.1±0</t>
  </si>
  <si>
    <t>0.1±0.1</t>
  </si>
  <si>
    <t>0±0</t>
  </si>
  <si>
    <t>0.1±0.2</t>
  </si>
  <si>
    <t>33±35</t>
  </si>
  <si>
    <t>20±2</t>
  </si>
  <si>
    <t>19±3</t>
  </si>
  <si>
    <t>21±4</t>
  </si>
  <si>
    <t>23±18</t>
  </si>
  <si>
    <t>0.3±0.4</t>
  </si>
  <si>
    <t>34±25</t>
  </si>
  <si>
    <t>23±2</t>
  </si>
  <si>
    <t>24±3</t>
  </si>
  <si>
    <t>23±3</t>
  </si>
  <si>
    <t>26±13</t>
  </si>
  <si>
    <t>0.3±0.1</t>
  </si>
  <si>
    <t>0.2±0.1</t>
  </si>
  <si>
    <t>0.2±0.2</t>
  </si>
  <si>
    <t>0.2±0.3</t>
  </si>
  <si>
    <t>15±9</t>
  </si>
  <si>
    <t>11±1</t>
  </si>
  <si>
    <t>12±4</t>
  </si>
  <si>
    <t>0.5±0.8</t>
  </si>
  <si>
    <t>0.9±2</t>
  </si>
  <si>
    <t>0.3±1</t>
  </si>
  <si>
    <t>40±16</t>
  </si>
  <si>
    <t>36±7</t>
  </si>
  <si>
    <t>35±12</t>
  </si>
  <si>
    <t>37±10</t>
  </si>
  <si>
    <t>37±11</t>
  </si>
  <si>
    <t>0.5±0.1</t>
  </si>
  <si>
    <t>0.5±0.2</t>
  </si>
  <si>
    <t>0.3±0.2</t>
  </si>
  <si>
    <t>0.2±0.4</t>
  </si>
  <si>
    <t>4±1</t>
  </si>
  <si>
    <t>4±0.4</t>
  </si>
  <si>
    <t>3±0.2</t>
  </si>
  <si>
    <t>18±19</t>
  </si>
  <si>
    <t>9±2</t>
  </si>
  <si>
    <t>11±10</t>
  </si>
  <si>
    <t>0.4±0.1</t>
  </si>
  <si>
    <t>0.1±0.4</t>
  </si>
  <si>
    <t>17±29</t>
  </si>
  <si>
    <t>7±2</t>
  </si>
  <si>
    <t>8±2</t>
  </si>
  <si>
    <t>10±15</t>
  </si>
  <si>
    <t>0.4±0.2</t>
  </si>
  <si>
    <t>241±442</t>
  </si>
  <si>
    <t>81±20</t>
  </si>
  <si>
    <t>80±20</t>
  </si>
  <si>
    <t>86±32</t>
  </si>
  <si>
    <t>122±224</t>
  </si>
  <si>
    <t>3±0.6</t>
  </si>
  <si>
    <t>1±1</t>
  </si>
  <si>
    <t>8±6</t>
  </si>
  <si>
    <t>4±2</t>
  </si>
  <si>
    <t>5±4</t>
  </si>
  <si>
    <t>0.2±1</t>
  </si>
  <si>
    <t>1 ±2</t>
  </si>
  <si>
    <t>508±201</t>
  </si>
  <si>
    <t>340±60</t>
  </si>
  <si>
    <t>352±49</t>
  </si>
  <si>
    <t>345±89</t>
  </si>
  <si>
    <t>386±133</t>
  </si>
  <si>
    <t>29±12</t>
  </si>
  <si>
    <t>2±1</t>
  </si>
  <si>
    <t>17±9</t>
  </si>
  <si>
    <t>3±1</t>
  </si>
  <si>
    <t>11±13</t>
  </si>
  <si>
    <t>0.3±0.3</t>
  </si>
  <si>
    <t>27±13</t>
  </si>
  <si>
    <t>19±9</t>
  </si>
  <si>
    <t>21±8</t>
  </si>
  <si>
    <t>21±12</t>
  </si>
  <si>
    <t>22±11</t>
  </si>
  <si>
    <t>3±3</t>
  </si>
  <si>
    <t>1±2</t>
  </si>
  <si>
    <t>0.2±0</t>
  </si>
  <si>
    <r>
      <t>a</t>
    </r>
    <r>
      <rPr>
        <sz val="12"/>
        <color theme="1"/>
        <rFont val="Times New Roman"/>
        <family val="1"/>
      </rPr>
      <t>WS = whole system mean PFAS concentrations from all sampling locations.</t>
    </r>
  </si>
  <si>
    <t>Note: dw = dry weight.</t>
  </si>
  <si>
    <t>0.4±1</t>
  </si>
  <si>
    <t>0.4±0.4</t>
  </si>
  <si>
    <t>16±44</t>
  </si>
  <si>
    <t>14±50</t>
  </si>
  <si>
    <t>11±6</t>
  </si>
  <si>
    <t>8 ±7</t>
  </si>
  <si>
    <t>8±10</t>
  </si>
  <si>
    <t>1±0.3</t>
  </si>
  <si>
    <t>1500±2255</t>
  </si>
  <si>
    <t>541±981</t>
  </si>
  <si>
    <t>1153±226</t>
  </si>
  <si>
    <t>4367±2266</t>
  </si>
  <si>
    <t>3593±2201</t>
  </si>
  <si>
    <t>2952±1094</t>
  </si>
  <si>
    <t>1810±793</t>
  </si>
  <si>
    <t>Note: ww = wet weight</t>
  </si>
  <si>
    <t>largemouth bass (n=8); bluegill (n=20); prey fish (n=14)</t>
  </si>
  <si>
    <r>
      <t>Table B1.</t>
    </r>
    <r>
      <rPr>
        <sz val="12"/>
        <color theme="1"/>
        <rFont val="Times New Roman"/>
        <family val="1"/>
      </rPr>
      <t xml:space="preserve"> Sediment characteristics of each sampling location.</t>
    </r>
  </si>
  <si>
    <r>
      <t>Table B2.</t>
    </r>
    <r>
      <rPr>
        <sz val="12"/>
        <color theme="1"/>
        <rFont val="Times New Roman"/>
        <family val="1"/>
      </rPr>
      <t xml:space="preserve"> Biometric data for collected fish species.</t>
    </r>
  </si>
  <si>
    <r>
      <t>Table B3.</t>
    </r>
    <r>
      <rPr>
        <sz val="12"/>
        <color theme="1"/>
        <rFont val="Times New Roman"/>
        <family val="1"/>
      </rPr>
      <t xml:space="preserve"> Parameters used to calculate log BAF (L/kg) ww and log BSAF. All values are representative of mean PFAS concentrations.</t>
    </r>
  </si>
  <si>
    <r>
      <t>Table B4.</t>
    </r>
    <r>
      <rPr>
        <sz val="12"/>
        <color theme="1"/>
        <rFont val="Times New Roman"/>
        <family val="1"/>
      </rPr>
      <t xml:space="preserve"> Results of the multivariate multiple regression evaluating spatial and temporal variability as well as precipitation across surface water PFAS concentrations (ng/L).</t>
    </r>
  </si>
  <si>
    <r>
      <t>Table B5.</t>
    </r>
    <r>
      <rPr>
        <sz val="12"/>
        <color theme="1"/>
        <rFont val="Times New Roman"/>
        <family val="1"/>
      </rPr>
      <t xml:space="preserve"> PCA eigenvalues, variance, and cumulative variance for surface water, sediment, and biota PCAs.</t>
    </r>
  </si>
  <si>
    <r>
      <t>Table B6.</t>
    </r>
    <r>
      <rPr>
        <sz val="12"/>
        <color theme="1"/>
        <rFont val="Times New Roman"/>
        <family val="1"/>
      </rPr>
      <t xml:space="preserve"> Surface water PCA loadings for PC1 through PC10 considering precipitation and PFAS concentrations.</t>
    </r>
  </si>
  <si>
    <r>
      <t>Table B7.</t>
    </r>
    <r>
      <rPr>
        <sz val="12"/>
        <color theme="1"/>
        <rFont val="Times New Roman"/>
        <family val="1"/>
      </rPr>
      <t xml:space="preserve"> Results of the multivariate multiple regression evaluating spatial and temporal variability as well as precipitation across sediment PFAS concentrations (ng/g) dw.</t>
    </r>
  </si>
  <si>
    <r>
      <t>Table B8.</t>
    </r>
    <r>
      <rPr>
        <sz val="12"/>
        <color theme="1"/>
        <rFont val="Times New Roman"/>
        <family val="1"/>
      </rPr>
      <t xml:space="preserve"> Sediment PCA loadings for PC1 through PC10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considering precipitation and PFAS concentrations.</t>
    </r>
  </si>
  <si>
    <r>
      <t>Table B9.</t>
    </r>
    <r>
      <rPr>
        <sz val="12"/>
        <color theme="1"/>
        <rFont val="Times New Roman"/>
        <family val="1"/>
      </rPr>
      <t xml:space="preserve"> Results of the multivariate multiple regression evaluating species, sex, tissue type, and fish length in relation to biota PFAS concentrations (ng/g) ww.</t>
    </r>
  </si>
  <si>
    <r>
      <t>Table B10.</t>
    </r>
    <r>
      <rPr>
        <sz val="12"/>
        <color theme="1"/>
        <rFont val="Times New Roman"/>
        <family val="1"/>
      </rPr>
      <t xml:space="preserve"> Log BAF (L/kg) ww by tissue type for each fish species. Calculated using mean concentrations of surface water (ng/L) and fish tissue (ng/g) ww.</t>
    </r>
  </si>
  <si>
    <r>
      <t>Table B11.</t>
    </r>
    <r>
      <rPr>
        <sz val="12"/>
        <color theme="1"/>
        <rFont val="Times New Roman"/>
        <family val="1"/>
      </rPr>
      <t xml:space="preserve"> Biota PCA loadings for PC1 through PC10 considering fish length and PFAS tissue concentrations.</t>
    </r>
  </si>
  <si>
    <r>
      <t>Table B12.</t>
    </r>
    <r>
      <rPr>
        <sz val="12"/>
        <color theme="1"/>
        <rFont val="Times New Roman"/>
        <family val="1"/>
      </rPr>
      <t xml:space="preserve"> Carbon and nitrogen stable isotope values with trophic level estimations for each fish species.</t>
    </r>
  </si>
  <si>
    <r>
      <t xml:space="preserve">Table B13. </t>
    </r>
    <r>
      <rPr>
        <sz val="12"/>
        <color theme="1"/>
        <rFont val="Times New Roman"/>
        <family val="1"/>
      </rPr>
      <t xml:space="preserve">Log BSAF by tissue type for each fish species. Calculated utilizing mean sediment (ng/g) dw and tissue concentrations (ng/g) ww. </t>
    </r>
  </si>
  <si>
    <r>
      <t xml:space="preserve">Table B14. </t>
    </r>
    <r>
      <rPr>
        <sz val="12"/>
        <color theme="1"/>
        <rFont val="Times New Roman"/>
        <family val="1"/>
      </rPr>
      <t>Calculated log BAF (L/kg) ww for PFHxS by tissue type and fish species utilizing mean tissue concentrations (ng/g) ww and various surface water concentrations (ng/L) including minimum, 25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percentile, mean, 75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percentile, and maximum measured values.</t>
    </r>
    <r>
      <rPr>
        <b/>
        <sz val="12"/>
        <color theme="1"/>
        <rFont val="Times New Roman"/>
        <family val="1"/>
      </rPr>
      <t xml:space="preserve"> </t>
    </r>
  </si>
  <si>
    <t>Location</t>
  </si>
  <si>
    <t>TOC (mg/kg)</t>
  </si>
  <si>
    <t>Mean Grain Size (mm)</t>
  </si>
  <si>
    <t>Particle Size</t>
  </si>
  <si>
    <r>
      <t>Total Gravel</t>
    </r>
    <r>
      <rPr>
        <vertAlign val="superscript"/>
        <sz val="12"/>
        <color rgb="FF000000"/>
        <rFont val="Times New Roman"/>
        <family val="1"/>
      </rPr>
      <t>a</t>
    </r>
  </si>
  <si>
    <r>
      <t>Total Silt/Clay</t>
    </r>
    <r>
      <rPr>
        <vertAlign val="superscript"/>
        <sz val="12"/>
        <color rgb="FF000000"/>
        <rFont val="Times New Roman"/>
        <family val="1"/>
      </rPr>
      <t>a</t>
    </r>
  </si>
  <si>
    <t>Percent Solids</t>
  </si>
  <si>
    <t>Fish Length (cm)</t>
  </si>
  <si>
    <t>Fish Weight (g)</t>
  </si>
  <si>
    <r>
      <t>C</t>
    </r>
    <r>
      <rPr>
        <vertAlign val="subscript"/>
        <sz val="12"/>
        <color rgb="FF000000"/>
        <rFont val="Times New Roman"/>
        <family val="1"/>
      </rPr>
      <t>SW</t>
    </r>
  </si>
  <si>
    <r>
      <t>C</t>
    </r>
    <r>
      <rPr>
        <vertAlign val="subscript"/>
        <sz val="12"/>
        <color rgb="FF000000"/>
        <rFont val="Times New Roman"/>
        <family val="1"/>
      </rPr>
      <t>Se</t>
    </r>
  </si>
  <si>
    <r>
      <t>C</t>
    </r>
    <r>
      <rPr>
        <vertAlign val="subscript"/>
        <sz val="12"/>
        <color rgb="FF000000"/>
        <rFont val="Times New Roman"/>
        <family val="1"/>
      </rPr>
      <t xml:space="preserve">Bi </t>
    </r>
    <r>
      <rPr>
        <sz val="12"/>
        <color rgb="FF000000"/>
        <rFont val="Times New Roman"/>
        <family val="1"/>
      </rPr>
      <t>(ng/g) ww</t>
    </r>
  </si>
  <si>
    <t>Head | North</t>
  </si>
  <si>
    <t>Head | South</t>
  </si>
  <si>
    <t>Head | Spill</t>
  </si>
  <si>
    <t>Sample Date</t>
  </si>
  <si>
    <t>PC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</si>
  <si>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</si>
  <si>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</si>
  <si>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</si>
  <si>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</si>
  <si>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</si>
  <si>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</si>
  <si>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</si>
  <si>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</si>
  <si>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</si>
  <si>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</si>
  <si>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Liver | Gonad</t>
  </si>
  <si>
    <t>Muscle | Gonad</t>
  </si>
  <si>
    <t>Fish Length</t>
  </si>
  <si>
    <t>Compound</t>
  </si>
  <si>
    <t>Whole Body</t>
  </si>
  <si>
    <r>
      <t>δ</t>
    </r>
    <r>
      <rPr>
        <vertAlign val="super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C ‰</t>
    </r>
  </si>
  <si>
    <r>
      <t>δ</t>
    </r>
    <r>
      <rPr>
        <vertAlign val="super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N ‰</t>
    </r>
  </si>
  <si>
    <t>During RE</t>
  </si>
  <si>
    <t>After RE</t>
  </si>
  <si>
    <t>Medium Sand</t>
  </si>
  <si>
    <t>n</t>
  </si>
  <si>
    <t>Mean±SD</t>
  </si>
  <si>
    <t>Range</t>
  </si>
  <si>
    <t>(ng/L)</t>
  </si>
  <si>
    <t>(ng/g) dw</t>
  </si>
  <si>
    <t>Co.</t>
  </si>
  <si>
    <t>Eig.</t>
  </si>
  <si>
    <t>Var.</t>
  </si>
  <si>
    <t>Cum. Var.</t>
  </si>
  <si>
    <t>Prey</t>
  </si>
  <si>
    <t>Silt</t>
  </si>
  <si>
    <t>All</t>
  </si>
  <si>
    <t>30±6</t>
  </si>
  <si>
    <t>23 - 42</t>
  </si>
  <si>
    <t>496±270</t>
  </si>
  <si>
    <t>281 - 1167</t>
  </si>
  <si>
    <t>M</t>
  </si>
  <si>
    <r>
      <t>29±</t>
    </r>
    <r>
      <rPr>
        <sz val="12"/>
        <color rgb="FF000000"/>
        <rFont val="Times New Roman"/>
        <family val="1"/>
      </rPr>
      <t xml:space="preserve">3 </t>
    </r>
  </si>
  <si>
    <t>23 – 32</t>
  </si>
  <si>
    <r>
      <t>409±</t>
    </r>
    <r>
      <rPr>
        <sz val="12"/>
        <color rgb="FF000000"/>
        <rFont val="Times New Roman"/>
        <family val="1"/>
      </rPr>
      <t>97</t>
    </r>
  </si>
  <si>
    <t>281 - 526</t>
  </si>
  <si>
    <t>F</t>
  </si>
  <si>
    <r>
      <t>32±</t>
    </r>
    <r>
      <rPr>
        <sz val="12"/>
        <color rgb="FF000000"/>
        <rFont val="Times New Roman"/>
        <family val="1"/>
      </rPr>
      <t>8</t>
    </r>
  </si>
  <si>
    <t>23 – 42</t>
  </si>
  <si>
    <r>
      <t>658±</t>
    </r>
    <r>
      <rPr>
        <sz val="12"/>
        <color rgb="FF000000"/>
        <rFont val="Times New Roman"/>
        <family val="1"/>
      </rPr>
      <t>394</t>
    </r>
  </si>
  <si>
    <t>289 – 1167</t>
  </si>
  <si>
    <t>Note: TOC = total organic carbon</t>
  </si>
  <si>
    <t>17±3</t>
  </si>
  <si>
    <t>14 – 23</t>
  </si>
  <si>
    <t>146±84</t>
  </si>
  <si>
    <t>81 – 460</t>
  </si>
  <si>
    <r>
      <t>a</t>
    </r>
    <r>
      <rPr>
        <sz val="12"/>
        <color rgb="FF000000"/>
        <rFont val="Times New Roman"/>
        <family val="1"/>
      </rPr>
      <t>Particle size distribution (weight by percent)</t>
    </r>
  </si>
  <si>
    <r>
      <t>17±</t>
    </r>
    <r>
      <rPr>
        <sz val="12"/>
        <color rgb="FF000000"/>
        <rFont val="Times New Roman"/>
        <family val="1"/>
      </rPr>
      <t>3</t>
    </r>
  </si>
  <si>
    <r>
      <t>126±</t>
    </r>
    <r>
      <rPr>
        <sz val="12"/>
        <color rgb="FF000000"/>
        <rFont val="Times New Roman"/>
        <family val="1"/>
      </rPr>
      <t>119</t>
    </r>
  </si>
  <si>
    <t>83 – 460</t>
  </si>
  <si>
    <r>
      <t>17±</t>
    </r>
    <r>
      <rPr>
        <sz val="12"/>
        <color rgb="FF000000"/>
        <rFont val="Times New Roman"/>
        <family val="1"/>
      </rPr>
      <t>2</t>
    </r>
  </si>
  <si>
    <t>14 - 21</t>
  </si>
  <si>
    <r>
      <t>183±</t>
    </r>
    <r>
      <rPr>
        <sz val="12"/>
        <color rgb="FF000000"/>
        <rFont val="Times New Roman"/>
        <family val="1"/>
      </rPr>
      <t>40</t>
    </r>
  </si>
  <si>
    <t>81 – 222</t>
  </si>
  <si>
    <t>WB</t>
  </si>
  <si>
    <t xml:space="preserve">Note: BAF = bioaccumulation factor; ww = wet weight; LMB = largemouth bass; </t>
  </si>
  <si>
    <t>BG = bluegill; WB = whole body; RE: rain event</t>
  </si>
  <si>
    <r>
      <t>&lt;2E</t>
    </r>
    <r>
      <rPr>
        <b/>
        <vertAlign val="superscript"/>
        <sz val="12"/>
        <color rgb="FF000000"/>
        <rFont val="Times New Roman"/>
        <family val="1"/>
      </rPr>
      <t>-16</t>
    </r>
  </si>
  <si>
    <r>
      <t>Note: C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 xml:space="preserve"> = surface water PFAS concentration; C</t>
    </r>
    <r>
      <rPr>
        <vertAlign val="subscript"/>
        <sz val="12"/>
        <color theme="1"/>
        <rFont val="Times New Roman"/>
        <family val="1"/>
      </rPr>
      <t>Se</t>
    </r>
    <r>
      <rPr>
        <sz val="12"/>
        <color theme="1"/>
        <rFont val="Times New Roman"/>
        <family val="1"/>
      </rPr>
      <t xml:space="preserve"> = sediment PFAS concentration; C</t>
    </r>
    <r>
      <rPr>
        <vertAlign val="subscript"/>
        <sz val="12"/>
        <color theme="1"/>
        <rFont val="Times New Roman"/>
        <family val="1"/>
      </rPr>
      <t>Bi</t>
    </r>
    <r>
      <rPr>
        <sz val="12"/>
        <color theme="1"/>
        <rFont val="Times New Roman"/>
        <family val="1"/>
      </rPr>
      <t xml:space="preserve"> = biota PFAS concentration; dw = dry weight; ww = wet weight; LMB = largemouth bass; BG = bluegill</t>
    </r>
  </si>
  <si>
    <r>
      <t>Note: Bold values indicate statistical significance (p</t>
    </r>
    <r>
      <rPr>
        <i/>
        <sz val="12"/>
        <color rgb="FF44546A"/>
        <rFont val="Times New Roman"/>
        <family val="1"/>
      </rPr>
      <t>≤</t>
    </r>
    <r>
      <rPr>
        <sz val="12"/>
        <color theme="1"/>
        <rFont val="Times New Roman"/>
        <family val="1"/>
      </rPr>
      <t>0.05); Co = coefficients; Variables denoting sampling location are a direct comparison between PFAS concentrations in those two locations</t>
    </r>
  </si>
  <si>
    <r>
      <t>Note: Bold values indicate statistical significance (p≤0.05);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 = coefficients; Variables denoting sampling location are a direct comparison between PFAS concentrations in those two locations </t>
    </r>
  </si>
  <si>
    <t xml:space="preserve">Note: Bold values indicate statistical significance (p≤0.05); Co = coefficients; Variables denoting tissue type are a direct comparison between PFAS concentrations in those tissues </t>
  </si>
  <si>
    <t>Note: BAF = bioaccumulation factor; ww = wet weight; LMB = largemouth bass; BG = bluegill</t>
  </si>
  <si>
    <t>Note: BSAF = biota-sediment accumulation factor; LMB = largemouth bass; BG = bluegill</t>
  </si>
  <si>
    <t>Note: eig = eigenvalue; var = variance; cum var = cumulative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</si>
</sst>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0.0000"/>
    <numFmt numFmtId="166" formatCode="0.0"/>
    <numFmt numFmtId="167" formatCode="0.000"/>
  </numFmts>
  <fonts count="20" x14ac:knownFonts="1">
    <font>
      <sz val="11"/>
      <color theme="1"/>
      <name val="Trebuchet MS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</font>
    <font>
      <b/>
      <sz val="12"/>
      <color theme="1"/>
      <name val="Times New Roman"/>
      <family val="2"/>
    </font>
    <font>
      <vertAlign val="subscript"/>
      <sz val="12"/>
      <color theme="1"/>
      <name val="Times New Roman"/>
      <family val="1"/>
    </font>
    <font>
      <sz val="8"/>
      <name val="Trebuchet MS"/>
      <family val="2"/>
      <scheme val="minor"/>
    </font>
    <font>
      <vertAlign val="superscript"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rebuchet MS"/>
      <family val="2"/>
      <scheme val="minor"/>
    </font>
    <font>
      <sz val="12"/>
      <color theme="1"/>
      <name val="Calibri"/>
      <family val="2"/>
    </font>
    <font>
      <vertAlign val="superscript"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44546A"/>
      <name val="Times New Roman"/>
      <family val="1"/>
    </font>
    <font>
      <vertAlign val="sub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7A672"/>
        <bgColor indexed="64"/>
      </patternFill>
    </fill>
    <fill>
      <patternFill patternType="solid">
        <fgColor rgb="FF9CBE98"/>
        <bgColor indexed="64"/>
      </patternFill>
    </fill>
    <fill>
      <patternFill patternType="solid">
        <fgColor rgb="FFB7D0B4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FFEA8F"/>
        <bgColor indexed="64"/>
      </patternFill>
    </fill>
    <fill>
      <patternFill patternType="solid">
        <fgColor rgb="FFFFBD5D"/>
        <bgColor indexed="64"/>
      </patternFill>
    </fill>
    <fill>
      <patternFill patternType="solid">
        <fgColor rgb="FFCE5D42"/>
        <bgColor indexed="64"/>
      </patternFill>
    </fill>
    <fill>
      <patternFill patternType="solid">
        <fgColor rgb="FFFFD08B"/>
        <bgColor indexed="64"/>
      </patternFill>
    </fill>
    <fill>
      <patternFill patternType="solid">
        <fgColor rgb="FFEA8B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B4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BD95"/>
        <bgColor indexed="64"/>
      </patternFill>
    </fill>
    <fill>
      <patternFill patternType="solid">
        <fgColor rgb="FFBAD2B8"/>
        <bgColor indexed="64"/>
      </patternFill>
    </fill>
    <fill>
      <patternFill patternType="solid">
        <fgColor rgb="FFD4E3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791C1"/>
        <bgColor indexed="64"/>
      </patternFill>
    </fill>
    <fill>
      <patternFill patternType="solid">
        <fgColor rgb="FFD7CEE4"/>
        <bgColor indexed="64"/>
      </patternFill>
    </fill>
    <fill>
      <patternFill patternType="solid">
        <fgColor rgb="FFF2F2F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11" xfId="0" applyFont="1" applyBorder="1"/>
    <xf numFmtId="0" fontId="1" fillId="0" borderId="7" xfId="0" applyFont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5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23" borderId="16" xfId="0" applyFont="1" applyFill="1" applyBorder="1" applyAlignment="1">
      <alignment horizontal="center"/>
    </xf>
    <xf numFmtId="0" fontId="1" fillId="25" borderId="16" xfId="0" applyFont="1" applyFill="1" applyBorder="1" applyAlignment="1">
      <alignment horizontal="center"/>
    </xf>
    <xf numFmtId="0" fontId="1" fillId="23" borderId="17" xfId="0" applyFont="1" applyFill="1" applyBorder="1" applyAlignment="1">
      <alignment horizontal="center"/>
    </xf>
    <xf numFmtId="0" fontId="1" fillId="25" borderId="17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9" xfId="0" applyFont="1" applyFill="1" applyBorder="1" applyAlignment="1">
      <alignment horizontal="center"/>
    </xf>
    <xf numFmtId="0" fontId="1" fillId="18" borderId="20" xfId="0" applyFont="1" applyFill="1" applyBorder="1" applyAlignment="1">
      <alignment horizontal="center"/>
    </xf>
    <xf numFmtId="0" fontId="1" fillId="25" borderId="20" xfId="0" applyFont="1" applyFill="1" applyBorder="1" applyAlignment="1">
      <alignment horizontal="center"/>
    </xf>
    <xf numFmtId="0" fontId="1" fillId="18" borderId="23" xfId="0" applyFont="1" applyFill="1" applyBorder="1" applyAlignment="1">
      <alignment horizontal="center"/>
    </xf>
    <xf numFmtId="0" fontId="1" fillId="23" borderId="24" xfId="0" applyFont="1" applyFill="1" applyBorder="1" applyAlignment="1">
      <alignment horizontal="center"/>
    </xf>
    <xf numFmtId="0" fontId="1" fillId="23" borderId="18" xfId="0" applyFont="1" applyFill="1" applyBorder="1" applyAlignment="1">
      <alignment horizontal="center"/>
    </xf>
    <xf numFmtId="0" fontId="1" fillId="18" borderId="21" xfId="0" applyFont="1" applyFill="1" applyBorder="1" applyAlignment="1">
      <alignment horizontal="center"/>
    </xf>
    <xf numFmtId="166" fontId="1" fillId="18" borderId="16" xfId="0" applyNumberFormat="1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166" fontId="1" fillId="23" borderId="16" xfId="0" applyNumberFormat="1" applyFont="1" applyFill="1" applyBorder="1" applyAlignment="1">
      <alignment horizontal="center"/>
    </xf>
    <xf numFmtId="166" fontId="1" fillId="23" borderId="17" xfId="0" applyNumberFormat="1" applyFont="1" applyFill="1" applyBorder="1" applyAlignment="1">
      <alignment horizontal="center"/>
    </xf>
    <xf numFmtId="0" fontId="1" fillId="23" borderId="23" xfId="0" applyFont="1" applyFill="1" applyBorder="1" applyAlignment="1">
      <alignment horizontal="center"/>
    </xf>
    <xf numFmtId="0" fontId="1" fillId="22" borderId="16" xfId="0" applyFont="1" applyFill="1" applyBorder="1" applyAlignment="1">
      <alignment horizontal="center"/>
    </xf>
    <xf numFmtId="166" fontId="1" fillId="22" borderId="16" xfId="0" applyNumberFormat="1" applyFont="1" applyFill="1" applyBorder="1" applyAlignment="1">
      <alignment horizontal="center"/>
    </xf>
    <xf numFmtId="166" fontId="1" fillId="22" borderId="19" xfId="0" applyNumberFormat="1" applyFont="1" applyFill="1" applyBorder="1" applyAlignment="1">
      <alignment horizontal="center"/>
    </xf>
    <xf numFmtId="167" fontId="1" fillId="10" borderId="27" xfId="0" applyNumberFormat="1" applyFont="1" applyFill="1" applyBorder="1" applyAlignment="1">
      <alignment horizontal="center" vertical="center"/>
    </xf>
    <xf numFmtId="167" fontId="1" fillId="6" borderId="25" xfId="0" applyNumberFormat="1" applyFont="1" applyFill="1" applyBorder="1" applyAlignment="1">
      <alignment horizontal="center" vertical="center"/>
    </xf>
    <xf numFmtId="167" fontId="1" fillId="9" borderId="25" xfId="0" applyNumberFormat="1" applyFont="1" applyFill="1" applyBorder="1" applyAlignment="1">
      <alignment horizontal="center" vertical="center"/>
    </xf>
    <xf numFmtId="167" fontId="1" fillId="10" borderId="25" xfId="0" applyNumberFormat="1" applyFont="1" applyFill="1" applyBorder="1" applyAlignment="1">
      <alignment horizontal="center" vertical="center"/>
    </xf>
    <xf numFmtId="167" fontId="1" fillId="8" borderId="25" xfId="0" applyNumberFormat="1" applyFont="1" applyFill="1" applyBorder="1" applyAlignment="1">
      <alignment horizontal="center" vertical="center"/>
    </xf>
    <xf numFmtId="167" fontId="1" fillId="11" borderId="25" xfId="0" applyNumberFormat="1" applyFont="1" applyFill="1" applyBorder="1" applyAlignment="1">
      <alignment horizontal="center" vertical="center"/>
    </xf>
    <xf numFmtId="167" fontId="1" fillId="7" borderId="25" xfId="0" applyNumberFormat="1" applyFont="1" applyFill="1" applyBorder="1" applyAlignment="1">
      <alignment horizontal="center" vertical="center"/>
    </xf>
    <xf numFmtId="167" fontId="1" fillId="5" borderId="26" xfId="0" applyNumberFormat="1" applyFont="1" applyFill="1" applyBorder="1" applyAlignment="1">
      <alignment horizontal="center" vertical="center"/>
    </xf>
    <xf numFmtId="167" fontId="1" fillId="8" borderId="17" xfId="0" applyNumberFormat="1" applyFont="1" applyFill="1" applyBorder="1" applyAlignment="1">
      <alignment horizontal="center" vertical="center"/>
    </xf>
    <xf numFmtId="167" fontId="1" fillId="8" borderId="16" xfId="0" applyNumberFormat="1" applyFont="1" applyFill="1" applyBorder="1" applyAlignment="1">
      <alignment horizontal="center" vertical="center"/>
    </xf>
    <xf numFmtId="167" fontId="1" fillId="6" borderId="16" xfId="0" applyNumberFormat="1" applyFont="1" applyFill="1" applyBorder="1" applyAlignment="1">
      <alignment horizontal="center" vertical="center"/>
    </xf>
    <xf numFmtId="167" fontId="1" fillId="10" borderId="16" xfId="0" applyNumberFormat="1" applyFont="1" applyFill="1" applyBorder="1" applyAlignment="1">
      <alignment horizontal="center" vertical="center"/>
    </xf>
    <xf numFmtId="167" fontId="1" fillId="7" borderId="16" xfId="0" applyNumberFormat="1" applyFont="1" applyFill="1" applyBorder="1" applyAlignment="1">
      <alignment horizontal="center" vertical="center"/>
    </xf>
    <xf numFmtId="167" fontId="1" fillId="9" borderId="16" xfId="0" applyNumberFormat="1" applyFont="1" applyFill="1" applyBorder="1" applyAlignment="1">
      <alignment horizontal="center" vertical="center"/>
    </xf>
    <xf numFmtId="167" fontId="1" fillId="5" borderId="19" xfId="0" applyNumberFormat="1" applyFont="1" applyFill="1" applyBorder="1" applyAlignment="1">
      <alignment horizontal="center" vertical="center"/>
    </xf>
    <xf numFmtId="167" fontId="1" fillId="9" borderId="17" xfId="0" applyNumberFormat="1" applyFont="1" applyFill="1" applyBorder="1" applyAlignment="1">
      <alignment horizontal="center" vertical="center"/>
    </xf>
    <xf numFmtId="167" fontId="1" fillId="5" borderId="16" xfId="0" applyNumberFormat="1" applyFont="1" applyFill="1" applyBorder="1" applyAlignment="1">
      <alignment horizontal="center" vertical="center"/>
    </xf>
    <xf numFmtId="167" fontId="1" fillId="7" borderId="17" xfId="0" applyNumberFormat="1" applyFont="1" applyFill="1" applyBorder="1" applyAlignment="1">
      <alignment horizontal="center" vertical="center"/>
    </xf>
    <xf numFmtId="167" fontId="1" fillId="10" borderId="19" xfId="0" applyNumberFormat="1" applyFont="1" applyFill="1" applyBorder="1" applyAlignment="1">
      <alignment horizontal="center" vertical="center"/>
    </xf>
    <xf numFmtId="167" fontId="1" fillId="10" borderId="17" xfId="0" applyNumberFormat="1" applyFont="1" applyFill="1" applyBorder="1" applyAlignment="1">
      <alignment horizontal="center" vertical="center"/>
    </xf>
    <xf numFmtId="167" fontId="1" fillId="8" borderId="19" xfId="0" applyNumberFormat="1" applyFont="1" applyFill="1" applyBorder="1" applyAlignment="1">
      <alignment horizontal="center" vertical="center"/>
    </xf>
    <xf numFmtId="167" fontId="1" fillId="5" borderId="17" xfId="0" applyNumberFormat="1" applyFont="1" applyFill="1" applyBorder="1" applyAlignment="1">
      <alignment horizontal="center" vertical="center"/>
    </xf>
    <xf numFmtId="167" fontId="1" fillId="13" borderId="19" xfId="0" applyNumberFormat="1" applyFont="1" applyFill="1" applyBorder="1" applyAlignment="1">
      <alignment horizontal="center" vertical="center"/>
    </xf>
    <xf numFmtId="167" fontId="1" fillId="11" borderId="17" xfId="0" applyNumberFormat="1" applyFont="1" applyFill="1" applyBorder="1" applyAlignment="1">
      <alignment horizontal="center" vertical="center"/>
    </xf>
    <xf numFmtId="167" fontId="1" fillId="11" borderId="16" xfId="0" applyNumberFormat="1" applyFont="1" applyFill="1" applyBorder="1" applyAlignment="1">
      <alignment horizontal="center" vertical="center"/>
    </xf>
    <xf numFmtId="167" fontId="1" fillId="13" borderId="16" xfId="0" applyNumberFormat="1" applyFont="1" applyFill="1" applyBorder="1" applyAlignment="1">
      <alignment horizontal="center" vertical="center"/>
    </xf>
    <xf numFmtId="167" fontId="1" fillId="11" borderId="19" xfId="0" applyNumberFormat="1" applyFont="1" applyFill="1" applyBorder="1" applyAlignment="1">
      <alignment horizontal="center" vertical="center"/>
    </xf>
    <xf numFmtId="167" fontId="1" fillId="12" borderId="16" xfId="0" applyNumberFormat="1" applyFont="1" applyFill="1" applyBorder="1" applyAlignment="1">
      <alignment horizontal="center" vertical="center"/>
    </xf>
    <xf numFmtId="167" fontId="1" fillId="6" borderId="17" xfId="0" applyNumberFormat="1" applyFont="1" applyFill="1" applyBorder="1" applyAlignment="1">
      <alignment horizontal="center" vertical="center"/>
    </xf>
    <xf numFmtId="167" fontId="1" fillId="7" borderId="19" xfId="0" applyNumberFormat="1" applyFont="1" applyFill="1" applyBorder="1" applyAlignment="1">
      <alignment horizontal="center" vertical="center"/>
    </xf>
    <xf numFmtId="167" fontId="1" fillId="12" borderId="19" xfId="0" applyNumberFormat="1" applyFont="1" applyFill="1" applyBorder="1" applyAlignment="1">
      <alignment horizontal="center" vertical="center"/>
    </xf>
    <xf numFmtId="167" fontId="1" fillId="13" borderId="17" xfId="0" applyNumberFormat="1" applyFont="1" applyFill="1" applyBorder="1" applyAlignment="1">
      <alignment horizontal="center" vertical="center"/>
    </xf>
    <xf numFmtId="1" fontId="1" fillId="6" borderId="25" xfId="0" applyNumberFormat="1" applyFont="1" applyFill="1" applyBorder="1" applyAlignment="1">
      <alignment horizontal="center" vertical="center"/>
    </xf>
    <xf numFmtId="1" fontId="1" fillId="8" borderId="16" xfId="0" applyNumberFormat="1" applyFont="1" applyFill="1" applyBorder="1" applyAlignment="1">
      <alignment horizontal="center" vertical="center"/>
    </xf>
    <xf numFmtId="1" fontId="1" fillId="10" borderId="16" xfId="0" applyNumberFormat="1" applyFont="1" applyFill="1" applyBorder="1" applyAlignment="1">
      <alignment horizontal="center" vertical="center"/>
    </xf>
    <xf numFmtId="1" fontId="1" fillId="7" borderId="16" xfId="0" applyNumberFormat="1" applyFont="1" applyFill="1" applyBorder="1" applyAlignment="1">
      <alignment horizontal="center" vertical="center"/>
    </xf>
    <xf numFmtId="1" fontId="1" fillId="5" borderId="16" xfId="0" applyNumberFormat="1" applyFont="1" applyFill="1" applyBorder="1" applyAlignment="1">
      <alignment horizontal="center" vertical="center"/>
    </xf>
    <xf numFmtId="1" fontId="1" fillId="11" borderId="16" xfId="0" applyNumberFormat="1" applyFont="1" applyFill="1" applyBorder="1" applyAlignment="1">
      <alignment horizontal="center" vertical="center"/>
    </xf>
    <xf numFmtId="1" fontId="1" fillId="13" borderId="16" xfId="0" applyNumberFormat="1" applyFont="1" applyFill="1" applyBorder="1" applyAlignment="1">
      <alignment horizontal="center" vertical="center"/>
    </xf>
    <xf numFmtId="0" fontId="1" fillId="22" borderId="5" xfId="0" applyFont="1" applyFill="1" applyBorder="1" applyAlignment="1">
      <alignment horizontal="center"/>
    </xf>
    <xf numFmtId="49" fontId="1" fillId="23" borderId="10" xfId="0" quotePrefix="1" applyNumberFormat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24" borderId="5" xfId="0" applyFont="1" applyFill="1" applyBorder="1" applyAlignment="1">
      <alignment horizontal="center" vertical="center"/>
    </xf>
    <xf numFmtId="164" fontId="4" fillId="24" borderId="1" xfId="0" applyNumberFormat="1" applyFont="1" applyFill="1" applyBorder="1" applyAlignment="1">
      <alignment horizontal="center" vertical="center" wrapText="1"/>
    </xf>
    <xf numFmtId="164" fontId="2" fillId="24" borderId="1" xfId="0" applyNumberFormat="1" applyFont="1" applyFill="1" applyBorder="1" applyAlignment="1">
      <alignment horizontal="center" vertical="center" wrapText="1"/>
    </xf>
    <xf numFmtId="0" fontId="1" fillId="18" borderId="14" xfId="0" quotePrefix="1" applyFont="1" applyFill="1" applyBorder="1" applyAlignment="1">
      <alignment horizontal="center"/>
    </xf>
    <xf numFmtId="0" fontId="1" fillId="10" borderId="28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/>
    </xf>
    <xf numFmtId="0" fontId="1" fillId="20" borderId="16" xfId="0" applyFont="1" applyFill="1" applyBorder="1" applyAlignment="1">
      <alignment horizontal="center"/>
    </xf>
    <xf numFmtId="0" fontId="1" fillId="14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1" fillId="20" borderId="23" xfId="0" applyFont="1" applyFill="1" applyBorder="1" applyAlignment="1">
      <alignment horizontal="center"/>
    </xf>
    <xf numFmtId="0" fontId="1" fillId="16" borderId="23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1" fillId="16" borderId="25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17" borderId="27" xfId="0" applyFont="1" applyFill="1" applyBorder="1" applyAlignment="1">
      <alignment horizontal="center"/>
    </xf>
    <xf numFmtId="0" fontId="1" fillId="17" borderId="17" xfId="0" applyFont="1" applyFill="1" applyBorder="1" applyAlignment="1">
      <alignment horizontal="center"/>
    </xf>
    <xf numFmtId="0" fontId="1" fillId="14" borderId="17" xfId="0" applyFont="1" applyFill="1" applyBorder="1" applyAlignment="1">
      <alignment horizontal="center"/>
    </xf>
    <xf numFmtId="0" fontId="1" fillId="17" borderId="24" xfId="0" applyFont="1" applyFill="1" applyBorder="1" applyAlignment="1">
      <alignment horizontal="center"/>
    </xf>
    <xf numFmtId="0" fontId="1" fillId="17" borderId="30" xfId="0" applyFont="1" applyFill="1" applyBorder="1" applyAlignment="1">
      <alignment horizontal="center"/>
    </xf>
    <xf numFmtId="0" fontId="1" fillId="17" borderId="19" xfId="0" applyFont="1" applyFill="1" applyBorder="1" applyAlignment="1">
      <alignment horizontal="center"/>
    </xf>
    <xf numFmtId="0" fontId="1" fillId="16" borderId="19" xfId="0" applyFont="1" applyFill="1" applyBorder="1" applyAlignment="1">
      <alignment horizontal="center"/>
    </xf>
    <xf numFmtId="0" fontId="1" fillId="17" borderId="18" xfId="0" applyFont="1" applyFill="1" applyBorder="1" applyAlignment="1">
      <alignment horizontal="center"/>
    </xf>
    <xf numFmtId="0" fontId="1" fillId="27" borderId="31" xfId="0" applyFont="1" applyFill="1" applyBorder="1" applyAlignment="1">
      <alignment horizontal="center"/>
    </xf>
    <xf numFmtId="0" fontId="1" fillId="27" borderId="32" xfId="0" applyFont="1" applyFill="1" applyBorder="1" applyAlignment="1">
      <alignment horizontal="center"/>
    </xf>
    <xf numFmtId="0" fontId="1" fillId="26" borderId="32" xfId="0" applyFont="1" applyFill="1" applyBorder="1" applyAlignment="1">
      <alignment horizontal="center"/>
    </xf>
    <xf numFmtId="0" fontId="1" fillId="27" borderId="33" xfId="0" applyFont="1" applyFill="1" applyBorder="1" applyAlignment="1">
      <alignment horizontal="center"/>
    </xf>
    <xf numFmtId="0" fontId="1" fillId="25" borderId="15" xfId="0" applyFont="1" applyFill="1" applyBorder="1" applyAlignment="1">
      <alignment horizontal="center"/>
    </xf>
    <xf numFmtId="165" fontId="1" fillId="24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9" xfId="0" applyFont="1" applyBorder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2" fillId="0" borderId="0" xfId="0" applyFont="1"/>
    <xf numFmtId="0" fontId="13" fillId="28" borderId="2" xfId="0" applyFont="1" applyFill="1" applyBorder="1" applyAlignment="1">
      <alignment vertical="center"/>
    </xf>
    <xf numFmtId="0" fontId="4" fillId="28" borderId="2" xfId="0" applyFont="1" applyFill="1" applyBorder="1" applyAlignment="1">
      <alignment horizontal="center" vertical="center"/>
    </xf>
    <xf numFmtId="0" fontId="1" fillId="28" borderId="8" xfId="0" applyFont="1" applyFill="1" applyBorder="1" applyAlignment="1">
      <alignment horizontal="center" vertical="center" wrapText="1"/>
    </xf>
    <xf numFmtId="0" fontId="4" fillId="28" borderId="2" xfId="0" applyFont="1" applyFill="1" applyBorder="1" applyAlignment="1">
      <alignment horizontal="center" vertical="center" wrapText="1"/>
    </xf>
    <xf numFmtId="0" fontId="4" fillId="28" borderId="8" xfId="0" applyFont="1" applyFill="1" applyBorder="1" applyAlignment="1">
      <alignment horizontal="center" vertical="center" wrapText="1"/>
    </xf>
    <xf numFmtId="0" fontId="14" fillId="28" borderId="8" xfId="0" applyFont="1" applyFill="1" applyBorder="1" applyAlignment="1">
      <alignment horizontal="center" vertical="center" wrapText="1"/>
    </xf>
    <xf numFmtId="0" fontId="4" fillId="28" borderId="8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28" borderId="3" xfId="0" applyFont="1" applyFill="1" applyBorder="1" applyAlignment="1">
      <alignment horizontal="center" vertical="center" wrapText="1"/>
    </xf>
    <xf numFmtId="0" fontId="4" fillId="28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11" fontId="18" fillId="0" borderId="3" xfId="0" applyNumberFormat="1" applyFont="1" applyBorder="1" applyAlignment="1">
      <alignment horizontal="center" vertical="center"/>
    </xf>
    <xf numFmtId="0" fontId="1" fillId="28" borderId="8" xfId="0" applyFont="1" applyFill="1" applyBorder="1" applyAlignment="1">
      <alignment vertical="center"/>
    </xf>
    <xf numFmtId="0" fontId="1" fillId="28" borderId="2" xfId="0" applyFont="1" applyFill="1" applyBorder="1" applyAlignment="1">
      <alignment vertical="center"/>
    </xf>
    <xf numFmtId="0" fontId="1" fillId="28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4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/>
    </xf>
    <xf numFmtId="0" fontId="1" fillId="24" borderId="6" xfId="0" applyFont="1" applyFill="1" applyBorder="1" applyAlignment="1">
      <alignment horizontal="center"/>
    </xf>
    <xf numFmtId="0" fontId="1" fillId="24" borderId="7" xfId="0" applyFont="1" applyFill="1" applyBorder="1" applyAlignment="1">
      <alignment horizontal="center" vertical="top"/>
    </xf>
    <xf numFmtId="0" fontId="1" fillId="2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24" borderId="4" xfId="0" applyFont="1" applyFill="1" applyBorder="1" applyAlignment="1">
      <alignment horizontal="center" vertical="center"/>
    </xf>
    <xf numFmtId="0" fontId="1" fillId="24" borderId="12" xfId="0" applyFont="1" applyFill="1" applyBorder="1" applyAlignment="1">
      <alignment horizontal="center"/>
    </xf>
    <xf numFmtId="0" fontId="1" fillId="24" borderId="12" xfId="0" applyFont="1" applyFill="1" applyBorder="1" applyAlignment="1">
      <alignment horizontal="center" vertical="top"/>
    </xf>
    <xf numFmtId="0" fontId="1" fillId="24" borderId="10" xfId="0" applyFont="1" applyFill="1" applyBorder="1" applyAlignment="1">
      <alignment horizontal="center" vertical="center"/>
    </xf>
    <xf numFmtId="0" fontId="1" fillId="2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28" borderId="8" xfId="0" applyFont="1" applyFill="1" applyBorder="1" applyAlignment="1">
      <alignment horizontal="center" vertical="center" wrapText="1"/>
    </xf>
    <xf numFmtId="0" fontId="4" fillId="28" borderId="3" xfId="0" applyFont="1" applyFill="1" applyBorder="1" applyAlignment="1">
      <alignment horizontal="center" vertical="center" wrapText="1"/>
    </xf>
    <xf numFmtId="0" fontId="4" fillId="28" borderId="2" xfId="0" applyFont="1" applyFill="1" applyBorder="1" applyAlignment="1">
      <alignment horizontal="center" vertical="center"/>
    </xf>
    <xf numFmtId="0" fontId="1" fillId="28" borderId="8" xfId="0" applyFont="1" applyFill="1" applyBorder="1" applyAlignment="1">
      <alignment vertical="center"/>
    </xf>
    <xf numFmtId="0" fontId="1" fillId="28" borderId="3" xfId="0" applyFont="1" applyFill="1" applyBorder="1" applyAlignment="1">
      <alignment vertical="center"/>
    </xf>
    <xf numFmtId="0" fontId="14" fillId="28" borderId="8" xfId="0" applyFont="1" applyFill="1" applyBorder="1" applyAlignment="1">
      <alignment horizontal="center" vertical="center" wrapText="1"/>
    </xf>
    <xf numFmtId="0" fontId="14" fillId="28" borderId="3" xfId="0" applyFont="1" applyFill="1" applyBorder="1" applyAlignment="1">
      <alignment horizontal="center" vertical="center" wrapText="1"/>
    </xf>
    <xf numFmtId="0" fontId="4" fillId="28" borderId="8" xfId="0" applyFont="1" applyFill="1" applyBorder="1" applyAlignment="1">
      <alignment horizontal="center" vertical="center"/>
    </xf>
    <xf numFmtId="0" fontId="4" fillId="28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28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91C1"/>
      <color rgb="FFD7CEE4"/>
      <color rgb="FFC5B7D7"/>
      <color rgb="FFB6A4CC"/>
      <color rgb="FF95B991"/>
      <color rgb="FFCE5D42"/>
      <color rgb="FFFFBD5D"/>
      <color rgb="FF77A672"/>
      <color rgb="FFBAA9CF"/>
      <color rgb="FF856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A35B-B8A8-485B-9C71-2AB4116D927F}">
  <dimension ref="A1:H10"/>
  <sheetViews>
    <sheetView workbookViewId="0">
      <selection activeCell="B4" sqref="B4"/>
    </sheetView>
  </sheetViews>
  <sheetFormatPr baseColWidth="10" defaultColWidth="9" defaultRowHeight="16" x14ac:dyDescent="0.2"/>
  <cols>
    <col min="1" max="1" width="21" style="16" bestFit="1" customWidth="1"/>
    <col min="2" max="4" width="9" style="16"/>
    <col min="5" max="5" width="14.1640625" style="35" bestFit="1" customWidth="1"/>
    <col min="6" max="7" width="9" style="35"/>
    <col min="8" max="8" width="12.5" style="16" bestFit="1" customWidth="1"/>
    <col min="9" max="16384" width="9" style="16"/>
  </cols>
  <sheetData>
    <row r="1" spans="1:8" s="151" customFormat="1" x14ac:dyDescent="0.2">
      <c r="A1" s="150" t="s">
        <v>0</v>
      </c>
      <c r="B1" s="150" t="s">
        <v>1</v>
      </c>
      <c r="C1" s="150" t="s">
        <v>2</v>
      </c>
      <c r="E1" s="150" t="s">
        <v>3</v>
      </c>
      <c r="F1" s="149" t="s">
        <v>4</v>
      </c>
      <c r="G1" s="149" t="s">
        <v>5</v>
      </c>
      <c r="H1" s="151" t="s">
        <v>6</v>
      </c>
    </row>
    <row r="2" spans="1:8" x14ac:dyDescent="0.2">
      <c r="A2" s="146" t="s">
        <v>7</v>
      </c>
      <c r="B2" s="147">
        <v>11.551740800000001</v>
      </c>
      <c r="C2" s="147">
        <v>-29.317619799999996</v>
      </c>
      <c r="E2" s="35" t="s">
        <v>8</v>
      </c>
      <c r="F2" s="33">
        <v>-23.689349066666665</v>
      </c>
      <c r="G2" s="33">
        <v>13.754962266666666</v>
      </c>
      <c r="H2" s="15">
        <v>3.6926359607843136</v>
      </c>
    </row>
    <row r="3" spans="1:8" x14ac:dyDescent="0.2">
      <c r="A3" s="146" t="s">
        <v>9</v>
      </c>
      <c r="B3" s="147">
        <v>12.237634</v>
      </c>
      <c r="C3" s="147">
        <v>-24.237430000000003</v>
      </c>
      <c r="E3" s="35" t="s">
        <v>10</v>
      </c>
      <c r="F3" s="33">
        <v>-26.634079333333332</v>
      </c>
      <c r="G3" s="33">
        <v>11.682619866666668</v>
      </c>
      <c r="H3" s="15">
        <v>3.0831234901960789</v>
      </c>
    </row>
    <row r="4" spans="1:8" x14ac:dyDescent="0.2">
      <c r="A4" s="146" t="s">
        <v>11</v>
      </c>
      <c r="B4" s="147">
        <v>11.258484800000002</v>
      </c>
      <c r="C4" s="147">
        <v>-26.347188199999998</v>
      </c>
      <c r="E4" s="35" t="s">
        <v>12</v>
      </c>
      <c r="F4" s="33">
        <v>-26.738169733333333</v>
      </c>
      <c r="G4" s="33">
        <v>9.0416866666666671</v>
      </c>
      <c r="H4" s="15">
        <v>2.3063784313725493</v>
      </c>
    </row>
    <row r="5" spans="1:8" x14ac:dyDescent="0.2">
      <c r="A5" s="146" t="s">
        <v>13</v>
      </c>
      <c r="B5" s="147">
        <v>11.317136000000001</v>
      </c>
      <c r="C5" s="147">
        <v>-23.939615799999999</v>
      </c>
    </row>
    <row r="6" spans="1:8" x14ac:dyDescent="0.2">
      <c r="A6" s="146" t="s">
        <v>14</v>
      </c>
      <c r="B6" s="147">
        <v>15.057779199999999</v>
      </c>
      <c r="C6" s="147">
        <v>-23.487593599999997</v>
      </c>
    </row>
    <row r="7" spans="1:8" x14ac:dyDescent="0.2">
      <c r="A7" s="146" t="s">
        <v>15</v>
      </c>
      <c r="B7" s="147">
        <v>14.889971599999999</v>
      </c>
      <c r="C7" s="147">
        <v>-23.6408378</v>
      </c>
    </row>
    <row r="8" spans="1:8" x14ac:dyDescent="0.2">
      <c r="A8" s="146" t="s">
        <v>16</v>
      </c>
      <c r="B8" s="147">
        <v>14.396324000000003</v>
      </c>
      <c r="C8" s="147">
        <v>-22.834137200000001</v>
      </c>
    </row>
    <row r="9" spans="1:8" x14ac:dyDescent="0.2">
      <c r="A9" s="146" t="s">
        <v>17</v>
      </c>
      <c r="B9" s="147">
        <v>6.2063356000000001</v>
      </c>
      <c r="C9" s="147">
        <v>-28.152385599999995</v>
      </c>
    </row>
    <row r="10" spans="1:8" x14ac:dyDescent="0.2">
      <c r="A10" s="146" t="s">
        <v>18</v>
      </c>
      <c r="B10" s="147">
        <v>6.5224003999999995</v>
      </c>
      <c r="C10" s="147">
        <v>-29.227986399999999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38C0-30E8-4B07-B3C1-5AD30BA357D4}">
  <dimension ref="A1:AK92"/>
  <sheetViews>
    <sheetView zoomScaleNormal="100" workbookViewId="0">
      <pane ySplit="1" topLeftCell="A34" activePane="bottomLeft" state="frozen"/>
      <selection pane="bottomLeft" activeCell="I86" sqref="I86"/>
    </sheetView>
  </sheetViews>
  <sheetFormatPr baseColWidth="10" defaultColWidth="9.1640625" defaultRowHeight="16" x14ac:dyDescent="0.2"/>
  <cols>
    <col min="1" max="1" width="13.83203125" style="3" customWidth="1"/>
    <col min="2" max="2" width="9.5" style="3" customWidth="1"/>
    <col min="3" max="3" width="10.1640625" style="3" customWidth="1"/>
    <col min="4" max="4" width="10.6640625" style="3" customWidth="1"/>
    <col min="5" max="5" width="10.83203125" style="3" customWidth="1"/>
    <col min="6" max="6" width="9.6640625" style="3" customWidth="1"/>
    <col min="7" max="7" width="9.5" style="3" customWidth="1"/>
    <col min="8" max="8" width="9.1640625" style="3" customWidth="1"/>
    <col min="9" max="9" width="9.83203125" style="3" customWidth="1"/>
    <col min="10" max="10" width="10.33203125" style="3" customWidth="1"/>
    <col min="11" max="11" width="10.5" style="3" customWidth="1"/>
    <col min="12" max="12" width="9.33203125" style="3" customWidth="1"/>
    <col min="13" max="13" width="11.1640625" style="3" customWidth="1"/>
    <col min="14" max="14" width="9.1640625" style="3"/>
    <col min="15" max="15" width="10.5" style="3" customWidth="1"/>
    <col min="16" max="19" width="12.5" style="3" customWidth="1"/>
    <col min="20" max="20" width="11.6640625" style="3" customWidth="1"/>
    <col min="21" max="21" width="10.5" style="3" customWidth="1"/>
    <col min="22" max="25" width="12.5" style="3" customWidth="1"/>
    <col min="26" max="26" width="9.1640625" style="3"/>
    <col min="27" max="27" width="10.5" style="3" customWidth="1"/>
    <col min="28" max="31" width="12.5" style="3" customWidth="1"/>
    <col min="32" max="32" width="9.1640625" style="3"/>
    <col min="33" max="33" width="10.5" style="3" customWidth="1"/>
    <col min="34" max="37" width="12.5" style="3" customWidth="1"/>
    <col min="38" max="16384" width="9.1640625" style="3"/>
  </cols>
  <sheetData>
    <row r="1" spans="1:37" x14ac:dyDescent="0.2"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/>
      <c r="V1" s="2" t="s">
        <v>35</v>
      </c>
      <c r="W1" s="2" t="s">
        <v>36</v>
      </c>
      <c r="X1" s="2" t="s">
        <v>37</v>
      </c>
      <c r="Y1" s="2" t="s">
        <v>38</v>
      </c>
      <c r="AA1" s="26" t="s">
        <v>39</v>
      </c>
      <c r="AB1" s="2" t="s">
        <v>31</v>
      </c>
      <c r="AC1" s="2" t="s">
        <v>32</v>
      </c>
      <c r="AD1" s="2" t="s">
        <v>33</v>
      </c>
      <c r="AE1" s="2" t="s">
        <v>34</v>
      </c>
      <c r="AF1" s="2"/>
      <c r="AG1" s="26" t="s">
        <v>39</v>
      </c>
      <c r="AH1" s="2" t="s">
        <v>35</v>
      </c>
      <c r="AI1" s="2" t="s">
        <v>36</v>
      </c>
      <c r="AJ1" s="2" t="s">
        <v>37</v>
      </c>
      <c r="AK1" s="2" t="s">
        <v>38</v>
      </c>
    </row>
    <row r="2" spans="1:37" x14ac:dyDescent="0.2">
      <c r="A2" s="2" t="s">
        <v>40</v>
      </c>
      <c r="B2" s="3">
        <v>7.4553832476696044E-2</v>
      </c>
      <c r="C2" s="3">
        <v>8.1671868389710037E-2</v>
      </c>
      <c r="D2" s="3">
        <v>0.1882663402379639</v>
      </c>
      <c r="E2" s="3">
        <v>0.32086951018903964</v>
      </c>
      <c r="F2" s="3">
        <v>0.27311396309494407</v>
      </c>
      <c r="G2" s="3">
        <v>0.14765056644523455</v>
      </c>
      <c r="H2" s="3">
        <v>0.211517043034989</v>
      </c>
      <c r="I2" s="3">
        <v>0.18284862803828406</v>
      </c>
      <c r="J2" s="3">
        <v>0.96231607345165693</v>
      </c>
      <c r="K2" s="3">
        <v>0.15469465744411054</v>
      </c>
      <c r="L2" s="3">
        <v>11.046867905864744</v>
      </c>
      <c r="M2" s="3">
        <v>0.8623702641255041</v>
      </c>
      <c r="O2" s="2" t="s">
        <v>41</v>
      </c>
      <c r="P2" s="3">
        <v>317.55</v>
      </c>
      <c r="Q2" s="3">
        <v>435.5</v>
      </c>
      <c r="R2" s="3">
        <v>66.484999999999999</v>
      </c>
      <c r="S2" s="3">
        <v>102.825</v>
      </c>
      <c r="U2" s="2" t="s">
        <v>41</v>
      </c>
      <c r="V2" s="3">
        <v>103.1</v>
      </c>
      <c r="W2" s="3">
        <v>824.1</v>
      </c>
      <c r="X2" s="3">
        <v>16.64</v>
      </c>
      <c r="Y2" s="3">
        <v>1493</v>
      </c>
      <c r="AA2" s="2" t="s">
        <v>41</v>
      </c>
      <c r="AB2" s="3">
        <v>317.55</v>
      </c>
      <c r="AC2" s="3">
        <v>435.5</v>
      </c>
      <c r="AD2" s="3">
        <v>66.484999999999999</v>
      </c>
      <c r="AE2" s="3">
        <v>102.825</v>
      </c>
      <c r="AG2" s="2" t="s">
        <v>41</v>
      </c>
      <c r="AH2" s="3">
        <v>103.1</v>
      </c>
      <c r="AI2" s="3">
        <v>824.1</v>
      </c>
      <c r="AJ2" s="3">
        <v>16.64</v>
      </c>
      <c r="AK2" s="3">
        <v>1493</v>
      </c>
    </row>
    <row r="3" spans="1:37" x14ac:dyDescent="0.2">
      <c r="A3" s="2" t="s">
        <v>41</v>
      </c>
      <c r="B3" s="3">
        <v>11.752675</v>
      </c>
      <c r="C3" s="3">
        <v>22.955749999999995</v>
      </c>
      <c r="D3" s="3">
        <v>25.93995</v>
      </c>
      <c r="E3" s="3">
        <v>11.857599999999998</v>
      </c>
      <c r="F3" s="3">
        <v>36.956024999999997</v>
      </c>
      <c r="G3" s="3">
        <v>3.7231500000000004</v>
      </c>
      <c r="H3" s="3">
        <v>11.345275000000001</v>
      </c>
      <c r="I3" s="3">
        <v>9.9662749999999996</v>
      </c>
      <c r="J3" s="3">
        <v>121.94250000000002</v>
      </c>
      <c r="K3" s="3">
        <v>5.2226000000000008</v>
      </c>
      <c r="L3" s="3">
        <v>386.24250000000001</v>
      </c>
      <c r="M3" s="3">
        <v>21.681475000000002</v>
      </c>
      <c r="O3" s="2" t="s">
        <v>42</v>
      </c>
      <c r="P3" s="3">
        <v>463.25</v>
      </c>
      <c r="Q3" s="3">
        <v>1085</v>
      </c>
      <c r="R3" s="3">
        <v>0.62524999999999997</v>
      </c>
      <c r="S3" s="3">
        <v>1.2549999999999999</v>
      </c>
      <c r="U3" s="2" t="s">
        <v>42</v>
      </c>
      <c r="V3" s="3">
        <v>1500.5</v>
      </c>
      <c r="W3" s="3">
        <v>1500.5</v>
      </c>
      <c r="X3" s="3">
        <v>16.320799999999998</v>
      </c>
      <c r="Y3" s="3">
        <v>16.320799999999998</v>
      </c>
      <c r="AA3" s="2" t="s">
        <v>42</v>
      </c>
      <c r="AB3" s="3">
        <f>P3/0.001</f>
        <v>463250</v>
      </c>
      <c r="AC3" s="3">
        <f t="shared" ref="AC3:AE5" si="0">Q3/0.001</f>
        <v>1085000</v>
      </c>
      <c r="AD3" s="3">
        <f t="shared" si="0"/>
        <v>625.25</v>
      </c>
      <c r="AE3" s="3">
        <f t="shared" si="0"/>
        <v>1254.9999999999998</v>
      </c>
      <c r="AG3" s="2" t="s">
        <v>42</v>
      </c>
      <c r="AH3" s="3">
        <f>V3/0.001</f>
        <v>1500500</v>
      </c>
      <c r="AI3" s="3">
        <f t="shared" ref="AI3:AK5" si="1">W3/0.001</f>
        <v>1500500</v>
      </c>
      <c r="AJ3" s="3">
        <f t="shared" si="1"/>
        <v>16320.799999999997</v>
      </c>
      <c r="AK3" s="3">
        <f t="shared" si="1"/>
        <v>16320.799999999997</v>
      </c>
    </row>
    <row r="4" spans="1:37" x14ac:dyDescent="0.2">
      <c r="A4" s="2"/>
      <c r="O4" s="2" t="s">
        <v>43</v>
      </c>
      <c r="P4" s="3">
        <v>273</v>
      </c>
      <c r="Q4" s="3">
        <v>389.75</v>
      </c>
      <c r="R4" s="3">
        <v>1.0725</v>
      </c>
      <c r="S4" s="3">
        <v>2.0049999999999999</v>
      </c>
      <c r="U4" s="2" t="s">
        <v>43</v>
      </c>
      <c r="V4" s="3">
        <v>541.45000000000005</v>
      </c>
      <c r="W4" s="3">
        <v>541.45000000000005</v>
      </c>
      <c r="X4" s="3">
        <v>14.370900000000001</v>
      </c>
      <c r="Y4" s="3">
        <v>14.370900000000001</v>
      </c>
      <c r="AA4" s="2" t="s">
        <v>43</v>
      </c>
      <c r="AB4" s="3">
        <f>P4/0.001</f>
        <v>273000</v>
      </c>
      <c r="AC4" s="3">
        <f t="shared" si="0"/>
        <v>389750</v>
      </c>
      <c r="AD4" s="3">
        <f t="shared" si="0"/>
        <v>1072.5</v>
      </c>
      <c r="AE4" s="3">
        <f t="shared" si="0"/>
        <v>2004.9999999999998</v>
      </c>
      <c r="AG4" s="2" t="s">
        <v>43</v>
      </c>
      <c r="AH4" s="3">
        <f>V4/0.001</f>
        <v>541450</v>
      </c>
      <c r="AI4" s="3">
        <f t="shared" si="1"/>
        <v>541450</v>
      </c>
      <c r="AJ4" s="3">
        <f t="shared" si="1"/>
        <v>14370.9</v>
      </c>
      <c r="AK4" s="3">
        <f t="shared" si="1"/>
        <v>14370.9</v>
      </c>
    </row>
    <row r="5" spans="1:37" x14ac:dyDescent="0.2">
      <c r="A5" s="2" t="s">
        <v>44</v>
      </c>
      <c r="B5" s="3">
        <f>(B2/B3)*1000</f>
        <v>6.3435628464750398</v>
      </c>
      <c r="C5" s="3">
        <f t="shared" ref="C5:M5" si="2">(C2/C3)*1000</f>
        <v>3.5577956890848723</v>
      </c>
      <c r="D5" s="3">
        <f t="shared" si="2"/>
        <v>7.2577757566211156</v>
      </c>
      <c r="E5" s="3">
        <f t="shared" si="2"/>
        <v>27.060240705458078</v>
      </c>
      <c r="F5" s="3">
        <f t="shared" si="2"/>
        <v>7.3902418643494281</v>
      </c>
      <c r="G5" s="3">
        <f t="shared" si="2"/>
        <v>39.657431595620515</v>
      </c>
      <c r="H5" s="3">
        <f t="shared" si="2"/>
        <v>18.643624154988661</v>
      </c>
      <c r="I5" s="3">
        <f t="shared" si="2"/>
        <v>18.346737174950928</v>
      </c>
      <c r="J5" s="3">
        <f t="shared" si="2"/>
        <v>7.891556048561057</v>
      </c>
      <c r="K5" s="3">
        <f t="shared" si="2"/>
        <v>29.620238472046591</v>
      </c>
      <c r="L5" s="3">
        <f t="shared" si="2"/>
        <v>28.600860614419034</v>
      </c>
      <c r="M5" s="3">
        <f t="shared" si="2"/>
        <v>39.774520143371426</v>
      </c>
      <c r="O5" s="2" t="s">
        <v>45</v>
      </c>
      <c r="P5" s="3">
        <v>1047</v>
      </c>
      <c r="Q5" s="3">
        <v>1190</v>
      </c>
      <c r="R5" s="3">
        <v>7.0625</v>
      </c>
      <c r="S5" s="3">
        <v>10.055</v>
      </c>
      <c r="U5" s="2" t="s">
        <v>45</v>
      </c>
      <c r="V5" s="3">
        <v>1153.4290000000001</v>
      </c>
      <c r="W5" s="3">
        <v>1153.4290000000001</v>
      </c>
      <c r="X5" s="3">
        <v>10.555</v>
      </c>
      <c r="Y5" s="3">
        <v>10.555</v>
      </c>
      <c r="AA5" s="2" t="s">
        <v>45</v>
      </c>
      <c r="AB5" s="3">
        <f>P5/0.001</f>
        <v>1047000</v>
      </c>
      <c r="AC5" s="3">
        <f t="shared" si="0"/>
        <v>1190000</v>
      </c>
      <c r="AD5" s="3">
        <f t="shared" si="0"/>
        <v>7062.5</v>
      </c>
      <c r="AE5" s="3">
        <f t="shared" si="0"/>
        <v>10055</v>
      </c>
      <c r="AG5" s="2" t="s">
        <v>45</v>
      </c>
      <c r="AH5" s="3">
        <f>V5/0.001</f>
        <v>1153429</v>
      </c>
      <c r="AI5" s="3">
        <f t="shared" si="1"/>
        <v>1153429</v>
      </c>
      <c r="AJ5" s="3">
        <f t="shared" si="1"/>
        <v>10555</v>
      </c>
      <c r="AK5" s="3">
        <f t="shared" si="1"/>
        <v>10555</v>
      </c>
    </row>
    <row r="6" spans="1:37" x14ac:dyDescent="0.2">
      <c r="A6" s="2" t="s">
        <v>46</v>
      </c>
      <c r="B6" s="14" cm="1">
        <f t="array" ref="B6:M6">LOG(B5:M5)</f>
        <v>0.80233324683395457</v>
      </c>
      <c r="C6" s="14">
        <v>0.5511810045543335</v>
      </c>
      <c r="D6" s="14">
        <v>0.86080354568232087</v>
      </c>
      <c r="E6" s="14">
        <v>1.4323316554023013</v>
      </c>
      <c r="F6" s="14">
        <v>0.86865865201234282</v>
      </c>
      <c r="G6" s="14">
        <v>1.5983245837984503</v>
      </c>
      <c r="H6" s="14">
        <v>1.2705303392155067</v>
      </c>
      <c r="I6" s="14">
        <v>1.2635588395466701</v>
      </c>
      <c r="J6" s="14">
        <v>0.89716264537344403</v>
      </c>
      <c r="K6" s="14">
        <v>1.4715885506969051</v>
      </c>
      <c r="L6" s="14">
        <v>1.4563791014671501</v>
      </c>
      <c r="M6" s="14">
        <v>1.5996049488379656</v>
      </c>
    </row>
    <row r="7" spans="1:37" x14ac:dyDescent="0.2">
      <c r="O7" s="13" t="s">
        <v>47</v>
      </c>
      <c r="P7" s="14">
        <f>P3/P2</f>
        <v>1.4588253818296331</v>
      </c>
      <c r="Q7" s="14">
        <f t="shared" ref="Q7:S7" si="3">Q3/Q2</f>
        <v>2.491389207807118</v>
      </c>
      <c r="R7" s="14">
        <f t="shared" si="3"/>
        <v>9.4043769271264198E-3</v>
      </c>
      <c r="S7" s="14">
        <f t="shared" si="3"/>
        <v>1.2205203014831021E-2</v>
      </c>
      <c r="U7" s="13" t="s">
        <v>47</v>
      </c>
      <c r="V7" s="14">
        <f>V3/V2</f>
        <v>14.553831231813774</v>
      </c>
      <c r="W7" s="14">
        <f t="shared" ref="W7:Y7" si="4">W3/W2</f>
        <v>1.8207741778910327</v>
      </c>
      <c r="X7" s="14">
        <f t="shared" si="4"/>
        <v>0.98081730769230757</v>
      </c>
      <c r="Y7" s="14">
        <f t="shared" si="4"/>
        <v>1.0931547220361687E-2</v>
      </c>
      <c r="AA7" s="13" t="s">
        <v>47</v>
      </c>
      <c r="AB7" s="14">
        <f>LOG(AB3/AB2)</f>
        <v>3.1640033109158421</v>
      </c>
      <c r="AC7" s="14">
        <f t="shared" ref="AC7:AE7" si="5">LOG(AC3/AC2)</f>
        <v>3.3964415788408662</v>
      </c>
      <c r="AD7" s="14">
        <f t="shared" si="5"/>
        <v>0.97333002731068008</v>
      </c>
      <c r="AE7" s="14">
        <f t="shared" si="5"/>
        <v>1.0865450076358441</v>
      </c>
      <c r="AG7" s="13" t="s">
        <v>47</v>
      </c>
      <c r="AH7" s="14">
        <f>LOG(AH3/AH2)</f>
        <v>4.1629773344773549</v>
      </c>
      <c r="AI7" s="14">
        <f t="shared" ref="AI7:AK7" si="6">LOG(AI3/AI2)</f>
        <v>3.2602560856206471</v>
      </c>
      <c r="AJ7" s="14">
        <f t="shared" si="6"/>
        <v>2.9915881208865578</v>
      </c>
      <c r="AK7" s="14">
        <f t="shared" si="6"/>
        <v>1.0386816351162373</v>
      </c>
    </row>
    <row r="8" spans="1:37" x14ac:dyDescent="0.2">
      <c r="A8" s="2" t="s">
        <v>48</v>
      </c>
      <c r="B8" s="3">
        <f t="shared" ref="B8:M8" si="7">B5/B49</f>
        <v>172.56699799986507</v>
      </c>
      <c r="C8" s="3">
        <f t="shared" si="7"/>
        <v>96.784431150295759</v>
      </c>
      <c r="D8" s="3">
        <f t="shared" si="7"/>
        <v>197.43677248697267</v>
      </c>
      <c r="E8" s="3">
        <f t="shared" si="7"/>
        <v>736.13277218329915</v>
      </c>
      <c r="F8" s="3">
        <f t="shared" si="7"/>
        <v>201.04031187022383</v>
      </c>
      <c r="G8" s="3">
        <f t="shared" si="7"/>
        <v>1078.8202283901119</v>
      </c>
      <c r="H8" s="3">
        <f t="shared" si="7"/>
        <v>507.17149496704735</v>
      </c>
      <c r="I8" s="3">
        <f t="shared" si="7"/>
        <v>499.09513533598823</v>
      </c>
      <c r="J8" s="3">
        <f t="shared" si="7"/>
        <v>214.67780327968055</v>
      </c>
      <c r="K8" s="3">
        <f t="shared" si="7"/>
        <v>805.7736254637266</v>
      </c>
      <c r="L8" s="3">
        <f t="shared" si="7"/>
        <v>778.04299821596931</v>
      </c>
      <c r="M8" s="3">
        <f t="shared" si="7"/>
        <v>1082.0054445966111</v>
      </c>
      <c r="O8" s="13" t="s">
        <v>49</v>
      </c>
      <c r="P8" s="14">
        <f>P4/P2</f>
        <v>0.85970713273500232</v>
      </c>
      <c r="Q8" s="14">
        <f t="shared" ref="Q8:S8" si="8">Q4/Q2</f>
        <v>0.8949483352468427</v>
      </c>
      <c r="R8" s="14">
        <f t="shared" si="8"/>
        <v>1.6131458223659471E-2</v>
      </c>
      <c r="S8" s="14">
        <f t="shared" si="8"/>
        <v>1.9499149039630438E-2</v>
      </c>
      <c r="U8" s="13" t="s">
        <v>49</v>
      </c>
      <c r="V8" s="14">
        <f>V4/V2</f>
        <v>5.2516973811833179</v>
      </c>
      <c r="W8" s="14">
        <f t="shared" ref="W8:Y8" si="9">W4/W2</f>
        <v>0.65701977915301546</v>
      </c>
      <c r="X8" s="14">
        <f t="shared" si="9"/>
        <v>0.86363581730769234</v>
      </c>
      <c r="Y8" s="14">
        <f t="shared" si="9"/>
        <v>9.6255190890823846E-3</v>
      </c>
      <c r="AA8" s="13" t="s">
        <v>49</v>
      </c>
      <c r="AB8" s="14">
        <f>LOG(AB4/AB2)</f>
        <v>2.9343505299656627</v>
      </c>
      <c r="AC8" s="14">
        <f t="shared" ref="AC8:AE8" si="10">LOG(AC4/AC2)</f>
        <v>2.9517979645171972</v>
      </c>
      <c r="AD8" s="14">
        <f t="shared" si="10"/>
        <v>1.2076736277649018</v>
      </c>
      <c r="AE8" s="14">
        <f t="shared" si="10"/>
        <v>1.2900156587749885</v>
      </c>
      <c r="AG8" s="13" t="s">
        <v>49</v>
      </c>
      <c r="AH8" s="14">
        <f>LOG(AH4/AH2)</f>
        <v>3.7202996927661265</v>
      </c>
      <c r="AI8" s="14">
        <f t="shared" ref="AI8:AK8" si="11">LOG(AI4/AI2)</f>
        <v>2.8175784439094187</v>
      </c>
      <c r="AJ8" s="14">
        <f t="shared" si="11"/>
        <v>2.9363306453997149</v>
      </c>
      <c r="AK8" s="14">
        <f t="shared" si="11"/>
        <v>0.98342415962939456</v>
      </c>
    </row>
    <row r="9" spans="1:37" x14ac:dyDescent="0.2">
      <c r="A9" s="2" t="s">
        <v>50</v>
      </c>
      <c r="B9" s="14" cm="1">
        <f t="array" ref="B9:M9">LOG(B8:M8)</f>
        <v>2.2369577441198811</v>
      </c>
      <c r="C9" s="14">
        <v>1.9858055018402598</v>
      </c>
      <c r="D9" s="14">
        <v>2.295428042968247</v>
      </c>
      <c r="E9" s="14">
        <v>2.8669561526882279</v>
      </c>
      <c r="F9" s="14">
        <v>2.3032831492982693</v>
      </c>
      <c r="G9" s="14">
        <v>3.0329490810843764</v>
      </c>
      <c r="H9" s="14">
        <v>2.7051548365014328</v>
      </c>
      <c r="I9" s="14">
        <v>2.6981833368325963</v>
      </c>
      <c r="J9" s="14">
        <v>2.3317871426593704</v>
      </c>
      <c r="K9" s="14">
        <v>2.9062130479828316</v>
      </c>
      <c r="L9" s="14">
        <v>2.8910035987530764</v>
      </c>
      <c r="M9" s="14">
        <v>3.0342294461238919</v>
      </c>
      <c r="O9" s="13" t="s">
        <v>51</v>
      </c>
      <c r="P9" s="14">
        <f>P5/P2</f>
        <v>3.2971185640056682</v>
      </c>
      <c r="Q9" s="14">
        <f t="shared" ref="Q9:S9" si="12">Q5/Q2</f>
        <v>2.7324913892078073</v>
      </c>
      <c r="R9" s="14">
        <f t="shared" si="12"/>
        <v>0.10622696848913289</v>
      </c>
      <c r="S9" s="14">
        <f t="shared" si="12"/>
        <v>9.7787503039144172E-2</v>
      </c>
      <c r="U9" s="13" t="s">
        <v>51</v>
      </c>
      <c r="V9" s="14">
        <f>V5/V2</f>
        <v>11.187478176527645</v>
      </c>
      <c r="W9" s="14">
        <f t="shared" ref="W9:Y9" si="13">W5/W2</f>
        <v>1.399622618614246</v>
      </c>
      <c r="X9" s="14">
        <f t="shared" si="13"/>
        <v>0.63431490384615385</v>
      </c>
      <c r="Y9" s="14">
        <f t="shared" si="13"/>
        <v>7.0696584058941728E-3</v>
      </c>
      <c r="AA9" s="13" t="s">
        <v>51</v>
      </c>
      <c r="AB9" s="14">
        <f>LOG(AB5/AB2)</f>
        <v>3.518134564603749</v>
      </c>
      <c r="AC9" s="14">
        <f t="shared" ref="AC9:AE9" si="14">LOG(AC5/AC2)</f>
        <v>3.4365588020488489</v>
      </c>
      <c r="AD9" s="14">
        <f t="shared" si="14"/>
        <v>2.026234787735635</v>
      </c>
      <c r="AE9" s="14">
        <f t="shared" si="14"/>
        <v>1.9902833567515481</v>
      </c>
      <c r="AG9" s="13" t="s">
        <v>51</v>
      </c>
      <c r="AH9" s="14">
        <f>LOG(AH5/AH2)</f>
        <v>4.0487322011442712</v>
      </c>
      <c r="AI9" s="14">
        <f t="shared" ref="AI9:AK9" si="15">LOG(AI5/AI2)</f>
        <v>3.146010952287563</v>
      </c>
      <c r="AJ9" s="14">
        <f t="shared" si="15"/>
        <v>2.8023049156889699</v>
      </c>
      <c r="AK9" s="14">
        <f t="shared" si="15"/>
        <v>0.84939842991864978</v>
      </c>
    </row>
    <row r="10" spans="1:37" x14ac:dyDescent="0.2">
      <c r="O10" s="174" t="s">
        <v>52</v>
      </c>
      <c r="P10" s="175"/>
      <c r="Q10" s="175"/>
      <c r="R10" s="175"/>
      <c r="S10" s="176"/>
      <c r="T10" s="23"/>
      <c r="U10" s="174" t="s">
        <v>53</v>
      </c>
      <c r="V10" s="175"/>
      <c r="W10" s="175"/>
      <c r="X10" s="175"/>
      <c r="Y10" s="176"/>
      <c r="AA10" s="174" t="s">
        <v>52</v>
      </c>
      <c r="AB10" s="175"/>
      <c r="AC10" s="175"/>
      <c r="AD10" s="175"/>
      <c r="AE10" s="176"/>
      <c r="AF10" s="23"/>
      <c r="AG10" s="174" t="s">
        <v>53</v>
      </c>
      <c r="AH10" s="175"/>
      <c r="AI10" s="175"/>
      <c r="AJ10" s="175"/>
      <c r="AK10" s="176"/>
    </row>
    <row r="11" spans="1:37" x14ac:dyDescent="0.2">
      <c r="A11" s="13" t="s">
        <v>54</v>
      </c>
      <c r="B11" s="14">
        <v>4.3900000000000002E-2</v>
      </c>
      <c r="C11" s="14">
        <v>4.5600000000000002E-2</v>
      </c>
      <c r="D11" s="14">
        <v>6.1800000000000001E-2</v>
      </c>
      <c r="E11" s="14">
        <v>7.3200000000000001E-2</v>
      </c>
      <c r="F11" s="14">
        <v>4.99E-2</v>
      </c>
      <c r="G11" s="14">
        <v>0.6633</v>
      </c>
      <c r="H11" s="14">
        <v>4.3900000000000002E-2</v>
      </c>
      <c r="I11" s="14">
        <v>4.3900000000000002E-2</v>
      </c>
      <c r="J11" s="14">
        <v>16.320799999999998</v>
      </c>
      <c r="K11" s="14">
        <v>0.74890000000000001</v>
      </c>
      <c r="L11" s="14">
        <v>1500.5</v>
      </c>
      <c r="M11" s="14">
        <v>4.3900000000000002E-2</v>
      </c>
      <c r="O11" s="24"/>
      <c r="P11" s="25"/>
      <c r="Q11" s="25"/>
      <c r="R11" s="25"/>
      <c r="S11" s="23"/>
      <c r="AA11" s="24"/>
      <c r="AB11" s="25"/>
      <c r="AC11" s="25"/>
      <c r="AD11" s="25"/>
      <c r="AE11" s="23"/>
    </row>
    <row r="12" spans="1:37" x14ac:dyDescent="0.2">
      <c r="A12" s="13" t="s">
        <v>55</v>
      </c>
      <c r="B12" s="14">
        <v>9.1300000000000006E-2</v>
      </c>
      <c r="C12" s="14">
        <v>4.87E-2</v>
      </c>
      <c r="D12" s="14">
        <v>0.1333</v>
      </c>
      <c r="E12" s="14">
        <v>0.2082</v>
      </c>
      <c r="F12" s="14">
        <v>0.37340000000000001</v>
      </c>
      <c r="G12" s="14">
        <v>0.23469999999999999</v>
      </c>
      <c r="H12" s="14">
        <v>4.41E-2</v>
      </c>
      <c r="I12" s="14">
        <v>8.7300000000000003E-2</v>
      </c>
      <c r="J12" s="14">
        <v>14.370900000000001</v>
      </c>
      <c r="K12" s="14">
        <v>0.33139999999999997</v>
      </c>
      <c r="L12" s="14">
        <v>541.45000000000005</v>
      </c>
      <c r="M12" s="14">
        <v>4.19E-2</v>
      </c>
      <c r="P12" s="2" t="s">
        <v>31</v>
      </c>
      <c r="Q12" s="2" t="s">
        <v>32</v>
      </c>
      <c r="R12" s="2" t="s">
        <v>33</v>
      </c>
      <c r="S12" s="2" t="s">
        <v>34</v>
      </c>
      <c r="V12" s="2" t="s">
        <v>35</v>
      </c>
      <c r="W12" s="2" t="s">
        <v>36</v>
      </c>
      <c r="X12" s="2" t="s">
        <v>37</v>
      </c>
      <c r="Y12" s="2" t="s">
        <v>38</v>
      </c>
      <c r="AA12" s="26" t="s">
        <v>39</v>
      </c>
      <c r="AB12" s="2" t="s">
        <v>31</v>
      </c>
      <c r="AC12" s="2" t="s">
        <v>32</v>
      </c>
      <c r="AD12" s="2" t="s">
        <v>33</v>
      </c>
      <c r="AE12" s="2" t="s">
        <v>34</v>
      </c>
      <c r="AG12" s="26" t="s">
        <v>39</v>
      </c>
      <c r="AH12" s="2" t="s">
        <v>35</v>
      </c>
      <c r="AI12" s="2" t="s">
        <v>36</v>
      </c>
      <c r="AJ12" s="2" t="s">
        <v>37</v>
      </c>
      <c r="AK12" s="2" t="s">
        <v>38</v>
      </c>
    </row>
    <row r="13" spans="1:37" x14ac:dyDescent="0.2">
      <c r="A13" s="13" t="s">
        <v>56</v>
      </c>
      <c r="B13" s="14">
        <v>6.8199999999999997E-2</v>
      </c>
      <c r="C13" s="14">
        <v>4.8000000000000001E-2</v>
      </c>
      <c r="D13" s="14">
        <v>4.4900000000000002E-2</v>
      </c>
      <c r="E13" s="14">
        <v>0.31740000000000002</v>
      </c>
      <c r="F13" s="14">
        <v>5.8799999999999998E-2</v>
      </c>
      <c r="G13" s="14">
        <v>4.7800000000000002E-2</v>
      </c>
      <c r="H13" s="14">
        <v>4.7600000000000003E-2</v>
      </c>
      <c r="I13" s="14">
        <v>7.2400000000000006E-2</v>
      </c>
      <c r="J13" s="14">
        <v>3.9329999999999998</v>
      </c>
      <c r="K13" s="14">
        <v>2.746</v>
      </c>
      <c r="L13" s="14">
        <v>4366.875</v>
      </c>
      <c r="M13" s="14">
        <v>4.6100000000000002E-2</v>
      </c>
      <c r="O13" s="2" t="s">
        <v>41</v>
      </c>
      <c r="P13" s="3">
        <v>386.24250000000001</v>
      </c>
      <c r="Q13" s="3">
        <v>386.24250000000001</v>
      </c>
      <c r="R13" s="3">
        <v>121.94250000000002</v>
      </c>
      <c r="S13" s="3">
        <v>121.94250000000002</v>
      </c>
      <c r="U13" s="2" t="s">
        <v>41</v>
      </c>
      <c r="V13" s="3">
        <v>386.24250000000001</v>
      </c>
      <c r="W13" s="3">
        <v>386.24250000000001</v>
      </c>
      <c r="X13" s="3">
        <v>121.94250000000002</v>
      </c>
      <c r="Y13" s="3">
        <v>121.94250000000002</v>
      </c>
      <c r="AA13" s="2" t="s">
        <v>41</v>
      </c>
      <c r="AB13" s="3">
        <f>P13</f>
        <v>386.24250000000001</v>
      </c>
      <c r="AC13" s="3">
        <v>386.24250000000001</v>
      </c>
      <c r="AD13" s="3">
        <v>121.94250000000002</v>
      </c>
      <c r="AE13" s="3">
        <v>121.94250000000002</v>
      </c>
      <c r="AG13" s="2" t="s">
        <v>41</v>
      </c>
      <c r="AH13" s="3">
        <v>386.24250000000001</v>
      </c>
      <c r="AI13" s="3">
        <v>386.24250000000001</v>
      </c>
      <c r="AJ13" s="3">
        <v>121.94250000000002</v>
      </c>
      <c r="AK13" s="3">
        <v>121.94250000000002</v>
      </c>
    </row>
    <row r="14" spans="1:37" x14ac:dyDescent="0.2">
      <c r="A14" s="13" t="s">
        <v>57</v>
      </c>
      <c r="B14" s="14">
        <v>0.25750000000000001</v>
      </c>
      <c r="C14" s="14">
        <v>0.2303</v>
      </c>
      <c r="D14" s="14">
        <v>0.18329999999999999</v>
      </c>
      <c r="E14" s="14">
        <v>0.82140000000000002</v>
      </c>
      <c r="F14" s="14">
        <v>0.41870000000000002</v>
      </c>
      <c r="G14" s="14">
        <v>0.3453</v>
      </c>
      <c r="H14" s="14">
        <v>0.23</v>
      </c>
      <c r="I14" s="14">
        <v>0.30840000000000001</v>
      </c>
      <c r="J14" s="14">
        <v>8.4647000000000006</v>
      </c>
      <c r="K14" s="14">
        <v>2.0287999999999999</v>
      </c>
      <c r="L14" s="14">
        <v>3592.7890000000002</v>
      </c>
      <c r="M14" s="14">
        <v>0.22919999999999999</v>
      </c>
      <c r="O14" s="2" t="s">
        <v>42</v>
      </c>
      <c r="P14" s="3">
        <v>463.25</v>
      </c>
      <c r="Q14" s="3">
        <v>1085</v>
      </c>
      <c r="R14" s="3">
        <v>0.62524999999999997</v>
      </c>
      <c r="S14" s="3">
        <v>1.2549999999999999</v>
      </c>
      <c r="U14" s="2" t="s">
        <v>42</v>
      </c>
      <c r="V14" s="3">
        <v>273</v>
      </c>
      <c r="W14" s="3">
        <v>7010</v>
      </c>
      <c r="X14" s="3">
        <v>8.3599999999999994E-2</v>
      </c>
      <c r="Y14" s="3">
        <v>125</v>
      </c>
      <c r="AA14" s="2" t="s">
        <v>42</v>
      </c>
      <c r="AB14" s="3">
        <f>P14/0.001</f>
        <v>463250</v>
      </c>
      <c r="AC14" s="3">
        <f t="shared" ref="AC14:AE16" si="16">Q14/0.001</f>
        <v>1085000</v>
      </c>
      <c r="AD14" s="3">
        <f t="shared" si="16"/>
        <v>625.25</v>
      </c>
      <c r="AE14" s="3">
        <f t="shared" si="16"/>
        <v>1254.9999999999998</v>
      </c>
      <c r="AG14" s="2" t="s">
        <v>42</v>
      </c>
      <c r="AH14" s="3">
        <f>V14/0.001</f>
        <v>273000</v>
      </c>
      <c r="AI14" s="3">
        <f t="shared" ref="AI14:AK16" si="17">W14/0.001</f>
        <v>7010000</v>
      </c>
      <c r="AJ14" s="3">
        <f t="shared" si="17"/>
        <v>83.6</v>
      </c>
      <c r="AK14" s="3">
        <f t="shared" si="17"/>
        <v>125000</v>
      </c>
    </row>
    <row r="15" spans="1:37" x14ac:dyDescent="0.2">
      <c r="A15" s="13" t="s">
        <v>58</v>
      </c>
      <c r="B15" s="14">
        <v>0.15859999999999999</v>
      </c>
      <c r="C15" s="14">
        <v>0.1661</v>
      </c>
      <c r="D15" s="14">
        <v>0.15859999999999999</v>
      </c>
      <c r="E15" s="14">
        <v>0.14949999999999999</v>
      </c>
      <c r="F15" s="14">
        <v>0.15859999999999999</v>
      </c>
      <c r="G15" s="14">
        <v>0.15859999999999999</v>
      </c>
      <c r="H15" s="14">
        <v>0.15859999999999999</v>
      </c>
      <c r="I15" s="14">
        <v>0.15859999999999999</v>
      </c>
      <c r="J15" s="14">
        <v>1.9421999999999999</v>
      </c>
      <c r="K15" s="14">
        <v>0.91830000000000001</v>
      </c>
      <c r="L15" s="14">
        <v>2951.6669999999999</v>
      </c>
      <c r="M15" s="14">
        <v>0.15859999999999999</v>
      </c>
      <c r="O15" s="2" t="s">
        <v>43</v>
      </c>
      <c r="P15" s="3">
        <v>273</v>
      </c>
      <c r="Q15" s="3">
        <v>389.75</v>
      </c>
      <c r="R15" s="3">
        <v>1.0725</v>
      </c>
      <c r="S15" s="3">
        <v>2.0049999999999999</v>
      </c>
      <c r="U15" s="2" t="s">
        <v>43</v>
      </c>
      <c r="V15" s="3">
        <v>85</v>
      </c>
      <c r="W15" s="3">
        <v>4680</v>
      </c>
      <c r="X15" s="3">
        <v>4.2799999999999998E-2</v>
      </c>
      <c r="Y15" s="3">
        <v>223</v>
      </c>
      <c r="AA15" s="2" t="s">
        <v>43</v>
      </c>
      <c r="AB15" s="3">
        <f>P15/0.001</f>
        <v>273000</v>
      </c>
      <c r="AC15" s="3">
        <f t="shared" si="16"/>
        <v>389750</v>
      </c>
      <c r="AD15" s="3">
        <f t="shared" si="16"/>
        <v>1072.5</v>
      </c>
      <c r="AE15" s="3">
        <f t="shared" si="16"/>
        <v>2004.9999999999998</v>
      </c>
      <c r="AG15" s="2" t="s">
        <v>43</v>
      </c>
      <c r="AH15" s="3">
        <f>V15/0.001</f>
        <v>85000</v>
      </c>
      <c r="AI15" s="3">
        <f t="shared" si="17"/>
        <v>4680000</v>
      </c>
      <c r="AJ15" s="3">
        <f t="shared" si="17"/>
        <v>42.8</v>
      </c>
      <c r="AK15" s="3">
        <f t="shared" si="17"/>
        <v>223000</v>
      </c>
    </row>
    <row r="16" spans="1:37" x14ac:dyDescent="0.2">
      <c r="A16" s="13" t="s">
        <v>59</v>
      </c>
      <c r="B16" s="14">
        <v>0.15820000000000001</v>
      </c>
      <c r="C16" s="14">
        <v>7.4800000000000005E-2</v>
      </c>
      <c r="D16" s="14">
        <v>0.2641</v>
      </c>
      <c r="E16" s="14">
        <v>0.45650000000000002</v>
      </c>
      <c r="F16" s="14">
        <v>0.40439999999999998</v>
      </c>
      <c r="G16" s="14">
        <v>0.73729999999999996</v>
      </c>
      <c r="H16" s="14">
        <v>7.4800000000000005E-2</v>
      </c>
      <c r="I16" s="14">
        <v>0.1651</v>
      </c>
      <c r="J16" s="14">
        <v>7.9752999999999998</v>
      </c>
      <c r="K16" s="14">
        <v>1.1629</v>
      </c>
      <c r="L16" s="14">
        <v>1809.867</v>
      </c>
      <c r="M16" s="14">
        <v>7.4800000000000005E-2</v>
      </c>
      <c r="O16" s="2" t="s">
        <v>45</v>
      </c>
      <c r="P16" s="3">
        <v>1047</v>
      </c>
      <c r="Q16" s="3">
        <v>1190</v>
      </c>
      <c r="R16" s="3">
        <v>7.0625</v>
      </c>
      <c r="S16" s="3">
        <v>10.055</v>
      </c>
      <c r="U16" s="2" t="s">
        <v>45</v>
      </c>
      <c r="V16" s="3">
        <v>705</v>
      </c>
      <c r="W16" s="3">
        <v>1590</v>
      </c>
      <c r="X16" s="3">
        <v>5.27</v>
      </c>
      <c r="Y16" s="3">
        <v>25.1</v>
      </c>
      <c r="AA16" s="2" t="s">
        <v>45</v>
      </c>
      <c r="AB16" s="3">
        <f>P16/0.001</f>
        <v>1047000</v>
      </c>
      <c r="AC16" s="3">
        <f t="shared" si="16"/>
        <v>1190000</v>
      </c>
      <c r="AD16" s="3">
        <f t="shared" si="16"/>
        <v>7062.5</v>
      </c>
      <c r="AE16" s="3">
        <f t="shared" si="16"/>
        <v>10055</v>
      </c>
      <c r="AG16" s="2" t="s">
        <v>45</v>
      </c>
      <c r="AH16" s="3">
        <f>V16/0.001</f>
        <v>705000</v>
      </c>
      <c r="AI16" s="3">
        <f t="shared" si="17"/>
        <v>1590000</v>
      </c>
      <c r="AJ16" s="3">
        <f t="shared" si="17"/>
        <v>5269.9999999999991</v>
      </c>
      <c r="AK16" s="3">
        <f t="shared" si="17"/>
        <v>25100</v>
      </c>
    </row>
    <row r="17" spans="1:37" x14ac:dyDescent="0.2">
      <c r="A17" s="13" t="s">
        <v>60</v>
      </c>
      <c r="B17" s="14">
        <v>4.5600000000000002E-2</v>
      </c>
      <c r="C17" s="14">
        <v>4.5600000000000002E-2</v>
      </c>
      <c r="D17" s="14">
        <v>4.8599999999999997E-2</v>
      </c>
      <c r="E17" s="14">
        <v>0.86809999999999998</v>
      </c>
      <c r="F17" s="14">
        <v>0.19359999999999999</v>
      </c>
      <c r="G17" s="14">
        <v>0.22939999999999999</v>
      </c>
      <c r="H17" s="14">
        <v>4.9099999999999998E-2</v>
      </c>
      <c r="I17" s="14">
        <v>0.31530000000000002</v>
      </c>
      <c r="J17" s="14">
        <v>10.555</v>
      </c>
      <c r="K17" s="14">
        <v>3.1271</v>
      </c>
      <c r="L17" s="14">
        <v>1153.4290000000001</v>
      </c>
      <c r="M17" s="14">
        <v>4.5600000000000002E-2</v>
      </c>
    </row>
    <row r="18" spans="1:37" x14ac:dyDescent="0.2">
      <c r="O18" s="13" t="s">
        <v>47</v>
      </c>
      <c r="P18" s="14">
        <f>P14/P13</f>
        <v>1.1993760396642006</v>
      </c>
      <c r="Q18" s="14">
        <f t="shared" ref="Q18:S18" si="18">Q14/Q13</f>
        <v>2.8091160346155588</v>
      </c>
      <c r="R18" s="14">
        <f t="shared" si="18"/>
        <v>5.1274166102876348E-3</v>
      </c>
      <c r="S18" s="14">
        <f t="shared" si="18"/>
        <v>1.0291735859113924E-2</v>
      </c>
      <c r="U18" s="13" t="s">
        <v>47</v>
      </c>
      <c r="V18" s="14">
        <f>V14/V13</f>
        <v>0.70680984096778576</v>
      </c>
      <c r="W18" s="14">
        <f t="shared" ref="W18:Y18" si="19">W14/W13</f>
        <v>18.149219725949372</v>
      </c>
      <c r="X18" s="14">
        <f t="shared" si="19"/>
        <v>6.8556901818480004E-4</v>
      </c>
      <c r="Y18" s="14">
        <f t="shared" si="19"/>
        <v>1.0250732927404307</v>
      </c>
      <c r="AA18" s="13" t="s">
        <v>47</v>
      </c>
      <c r="AB18" s="14">
        <f>LOG(AB14/AB13)</f>
        <v>3.0789553685424793</v>
      </c>
      <c r="AC18" s="14">
        <f t="shared" ref="AC18:AE18" si="20">LOG(AC14/AC13)</f>
        <v>3.4485696787360922</v>
      </c>
      <c r="AD18" s="14">
        <f t="shared" si="20"/>
        <v>0.7098986059518767</v>
      </c>
      <c r="AE18" s="14">
        <f t="shared" si="20"/>
        <v>1.0124886313663934</v>
      </c>
      <c r="AG18" s="13" t="s">
        <v>47</v>
      </c>
      <c r="AH18" s="14">
        <f>LOG(AH14/AH13)</f>
        <v>2.8493025875922999</v>
      </c>
      <c r="AI18" s="14">
        <f t="shared" ref="AI18:AK18" si="21">LOG(AI14/AI13)</f>
        <v>4.2588579585182025</v>
      </c>
      <c r="AJ18" s="14">
        <f t="shared" si="21"/>
        <v>-0.16394881701164707</v>
      </c>
      <c r="AK18" s="14">
        <f t="shared" si="21"/>
        <v>3.0107549185573932</v>
      </c>
    </row>
    <row r="19" spans="1:37" x14ac:dyDescent="0.2">
      <c r="A19" s="27" t="s">
        <v>54</v>
      </c>
      <c r="B19" s="30">
        <f>B11/0.001</f>
        <v>43.9</v>
      </c>
      <c r="C19" s="30">
        <f t="shared" ref="C19:M19" si="22">C11/0.001</f>
        <v>45.6</v>
      </c>
      <c r="D19" s="30">
        <f t="shared" si="22"/>
        <v>61.8</v>
      </c>
      <c r="E19" s="30">
        <f t="shared" si="22"/>
        <v>73.2</v>
      </c>
      <c r="F19" s="30">
        <f t="shared" si="22"/>
        <v>49.9</v>
      </c>
      <c r="G19" s="30">
        <f t="shared" si="22"/>
        <v>663.3</v>
      </c>
      <c r="H19" s="30">
        <f t="shared" si="22"/>
        <v>43.9</v>
      </c>
      <c r="I19" s="30">
        <f t="shared" si="22"/>
        <v>43.9</v>
      </c>
      <c r="J19" s="30">
        <f t="shared" si="22"/>
        <v>16320.799999999997</v>
      </c>
      <c r="K19" s="30">
        <f t="shared" si="22"/>
        <v>748.9</v>
      </c>
      <c r="L19" s="30">
        <f t="shared" si="22"/>
        <v>1500500</v>
      </c>
      <c r="M19" s="30">
        <f t="shared" si="22"/>
        <v>43.9</v>
      </c>
      <c r="O19" s="13" t="s">
        <v>49</v>
      </c>
      <c r="P19" s="14">
        <f>P15/P13</f>
        <v>0.70680984096778576</v>
      </c>
      <c r="Q19" s="14">
        <f t="shared" ref="Q19:R19" si="23">Q15/Q13</f>
        <v>1.009081082480566</v>
      </c>
      <c r="R19" s="14">
        <f t="shared" si="23"/>
        <v>8.7951288517128957E-3</v>
      </c>
      <c r="S19" s="14">
        <f>S15/S13</f>
        <v>1.6442175615556508E-2</v>
      </c>
      <c r="U19" s="13" t="s">
        <v>49</v>
      </c>
      <c r="V19" s="14">
        <f>V15/V13</f>
        <v>0.22006899810352304</v>
      </c>
      <c r="W19" s="14">
        <f t="shared" ref="W19:Y19" si="24">W15/W13</f>
        <v>12.116740130876327</v>
      </c>
      <c r="X19" s="14">
        <f t="shared" si="24"/>
        <v>3.5098509543432348E-4</v>
      </c>
      <c r="Y19" s="14">
        <f t="shared" si="24"/>
        <v>1.8287307542489284</v>
      </c>
      <c r="AA19" s="13" t="s">
        <v>49</v>
      </c>
      <c r="AB19" s="14">
        <f>LOG(AB15/AB13)</f>
        <v>2.8493025875922999</v>
      </c>
      <c r="AC19" s="14">
        <f t="shared" ref="AC19:AE19" si="25">LOG(AC15/AC13)</f>
        <v>3.0039260644124233</v>
      </c>
      <c r="AD19" s="14">
        <f t="shared" si="25"/>
        <v>0.94424220640609846</v>
      </c>
      <c r="AE19" s="14">
        <f t="shared" si="25"/>
        <v>1.2159592825055376</v>
      </c>
      <c r="AG19" s="13" t="s">
        <v>49</v>
      </c>
      <c r="AH19" s="14">
        <f>LOG(AH15/AH13)</f>
        <v>2.3425588662658368</v>
      </c>
      <c r="AI19" s="14">
        <f t="shared" ref="AI19:AK19" si="26">LOG(AI15/AI13)</f>
        <v>4.0833857936256681</v>
      </c>
      <c r="AJ19" s="14">
        <f t="shared" si="26"/>
        <v>-0.45471132543749143</v>
      </c>
      <c r="AK19" s="14">
        <f t="shared" si="26"/>
        <v>3.2621497685974972</v>
      </c>
    </row>
    <row r="20" spans="1:37" x14ac:dyDescent="0.2">
      <c r="A20" s="27" t="s">
        <v>55</v>
      </c>
      <c r="B20" s="30">
        <f t="shared" ref="B20:M20" si="27">B12/0.001</f>
        <v>91.3</v>
      </c>
      <c r="C20" s="30">
        <f t="shared" si="27"/>
        <v>48.699999999999996</v>
      </c>
      <c r="D20" s="30">
        <f t="shared" si="27"/>
        <v>133.30000000000001</v>
      </c>
      <c r="E20" s="30">
        <f t="shared" si="27"/>
        <v>208.2</v>
      </c>
      <c r="F20" s="30">
        <f t="shared" si="27"/>
        <v>373.4</v>
      </c>
      <c r="G20" s="30">
        <f t="shared" si="27"/>
        <v>234.7</v>
      </c>
      <c r="H20" s="30">
        <f t="shared" si="27"/>
        <v>44.1</v>
      </c>
      <c r="I20" s="30">
        <f t="shared" si="27"/>
        <v>87.3</v>
      </c>
      <c r="J20" s="30">
        <f t="shared" si="27"/>
        <v>14370.9</v>
      </c>
      <c r="K20" s="30">
        <f t="shared" si="27"/>
        <v>331.4</v>
      </c>
      <c r="L20" s="30">
        <f t="shared" si="27"/>
        <v>541450</v>
      </c>
      <c r="M20" s="30">
        <f t="shared" si="27"/>
        <v>41.9</v>
      </c>
      <c r="O20" s="13" t="s">
        <v>51</v>
      </c>
      <c r="P20" s="14">
        <f>P16/P13</f>
        <v>2.7107322472281017</v>
      </c>
      <c r="Q20" s="14">
        <f t="shared" ref="Q20:S20" si="28">Q16/Q13</f>
        <v>3.0809659734493224</v>
      </c>
      <c r="R20" s="14">
        <f t="shared" si="28"/>
        <v>5.7916641039834335E-2</v>
      </c>
      <c r="S20" s="14">
        <f t="shared" si="28"/>
        <v>8.245689566804025E-2</v>
      </c>
      <c r="U20" s="13" t="s">
        <v>51</v>
      </c>
      <c r="V20" s="14">
        <f>V16/V13</f>
        <v>1.8252781607409851</v>
      </c>
      <c r="W20" s="14">
        <f t="shared" ref="W20:Y20" si="29">W16/W13</f>
        <v>4.1165847880541371</v>
      </c>
      <c r="X20" s="14">
        <f t="shared" si="29"/>
        <v>4.3217090021936556E-2</v>
      </c>
      <c r="Y20" s="14">
        <f t="shared" si="29"/>
        <v>0.2058347171822785</v>
      </c>
      <c r="AA20" s="13" t="s">
        <v>51</v>
      </c>
      <c r="AB20" s="14">
        <f>LOG(AB16/AB13)</f>
        <v>3.4330866222303866</v>
      </c>
      <c r="AC20" s="14">
        <f t="shared" ref="AC20:AE20" si="30">LOG(AC16/AC13)</f>
        <v>3.4886869019440749</v>
      </c>
      <c r="AD20" s="14">
        <f t="shared" si="30"/>
        <v>1.7628033663768314</v>
      </c>
      <c r="AE20" s="14">
        <f t="shared" si="30"/>
        <v>1.9162269804820973</v>
      </c>
      <c r="AG20" s="13" t="s">
        <v>51</v>
      </c>
      <c r="AH20" s="14">
        <f>LOG(AH16/AH13)</f>
        <v>3.2613290575429428</v>
      </c>
      <c r="AI20" s="14">
        <f t="shared" ref="AI20:AK20" si="31">LOG(AI16/AI13)</f>
        <v>3.6145370648719957</v>
      </c>
      <c r="AJ20" s="14">
        <f t="shared" si="31"/>
        <v>1.635655520761883</v>
      </c>
      <c r="AK20" s="14">
        <f t="shared" si="31"/>
        <v>2.3135186270303749</v>
      </c>
    </row>
    <row r="21" spans="1:37" x14ac:dyDescent="0.2">
      <c r="A21" s="27" t="s">
        <v>56</v>
      </c>
      <c r="B21" s="30">
        <f t="shared" ref="B21:M21" si="32">B13/0.001</f>
        <v>68.199999999999989</v>
      </c>
      <c r="C21" s="30">
        <f t="shared" si="32"/>
        <v>48</v>
      </c>
      <c r="D21" s="30">
        <f t="shared" si="32"/>
        <v>44.9</v>
      </c>
      <c r="E21" s="30">
        <f t="shared" si="32"/>
        <v>317.40000000000003</v>
      </c>
      <c r="F21" s="30">
        <f t="shared" si="32"/>
        <v>58.8</v>
      </c>
      <c r="G21" s="30">
        <f t="shared" si="32"/>
        <v>47.800000000000004</v>
      </c>
      <c r="H21" s="30">
        <f t="shared" si="32"/>
        <v>47.6</v>
      </c>
      <c r="I21" s="30">
        <f t="shared" si="32"/>
        <v>72.400000000000006</v>
      </c>
      <c r="J21" s="30">
        <f t="shared" si="32"/>
        <v>3932.9999999999995</v>
      </c>
      <c r="K21" s="30">
        <f t="shared" si="32"/>
        <v>2746</v>
      </c>
      <c r="L21" s="30">
        <f t="shared" si="32"/>
        <v>4366875</v>
      </c>
      <c r="M21" s="30">
        <f t="shared" si="32"/>
        <v>46.1</v>
      </c>
      <c r="O21" s="174" t="s">
        <v>61</v>
      </c>
      <c r="P21" s="175"/>
      <c r="Q21" s="175"/>
      <c r="R21" s="175"/>
      <c r="S21" s="176"/>
      <c r="U21" s="174" t="s">
        <v>62</v>
      </c>
      <c r="V21" s="175"/>
      <c r="W21" s="175"/>
      <c r="X21" s="175"/>
      <c r="Y21" s="176"/>
      <c r="AA21" s="174" t="s">
        <v>61</v>
      </c>
      <c r="AB21" s="175"/>
      <c r="AC21" s="175"/>
      <c r="AD21" s="175"/>
      <c r="AE21" s="176"/>
      <c r="AG21" s="174" t="s">
        <v>62</v>
      </c>
      <c r="AH21" s="175"/>
      <c r="AI21" s="175"/>
      <c r="AJ21" s="175"/>
      <c r="AK21" s="176"/>
    </row>
    <row r="22" spans="1:37" x14ac:dyDescent="0.2">
      <c r="A22" s="27" t="s">
        <v>57</v>
      </c>
      <c r="B22" s="30">
        <f t="shared" ref="B22:M22" si="33">B14/0.001</f>
        <v>257.5</v>
      </c>
      <c r="C22" s="30">
        <f t="shared" si="33"/>
        <v>230.3</v>
      </c>
      <c r="D22" s="30">
        <f t="shared" si="33"/>
        <v>183.29999999999998</v>
      </c>
      <c r="E22" s="30">
        <f t="shared" si="33"/>
        <v>821.4</v>
      </c>
      <c r="F22" s="30">
        <f t="shared" si="33"/>
        <v>418.7</v>
      </c>
      <c r="G22" s="30">
        <f t="shared" si="33"/>
        <v>345.3</v>
      </c>
      <c r="H22" s="30">
        <f t="shared" si="33"/>
        <v>230</v>
      </c>
      <c r="I22" s="30">
        <f t="shared" si="33"/>
        <v>308.39999999999998</v>
      </c>
      <c r="J22" s="30">
        <f t="shared" si="33"/>
        <v>8464.7000000000007</v>
      </c>
      <c r="K22" s="30">
        <f t="shared" si="33"/>
        <v>2028.8</v>
      </c>
      <c r="L22" s="30">
        <f t="shared" si="33"/>
        <v>3592789</v>
      </c>
      <c r="M22" s="30">
        <f t="shared" si="33"/>
        <v>229.2</v>
      </c>
    </row>
    <row r="23" spans="1:37" x14ac:dyDescent="0.2">
      <c r="A23" s="27" t="s">
        <v>58</v>
      </c>
      <c r="B23" s="30">
        <f t="shared" ref="B23:M23" si="34">B15/0.001</f>
        <v>158.6</v>
      </c>
      <c r="C23" s="30">
        <f t="shared" si="34"/>
        <v>166.1</v>
      </c>
      <c r="D23" s="30">
        <f t="shared" si="34"/>
        <v>158.6</v>
      </c>
      <c r="E23" s="30">
        <f t="shared" si="34"/>
        <v>149.5</v>
      </c>
      <c r="F23" s="30">
        <f t="shared" si="34"/>
        <v>158.6</v>
      </c>
      <c r="G23" s="30">
        <f t="shared" si="34"/>
        <v>158.6</v>
      </c>
      <c r="H23" s="30">
        <f t="shared" si="34"/>
        <v>158.6</v>
      </c>
      <c r="I23" s="30">
        <f t="shared" si="34"/>
        <v>158.6</v>
      </c>
      <c r="J23" s="30">
        <f t="shared" si="34"/>
        <v>1942.1999999999998</v>
      </c>
      <c r="K23" s="30">
        <f t="shared" si="34"/>
        <v>918.3</v>
      </c>
      <c r="L23" s="30">
        <f t="shared" si="34"/>
        <v>2951667</v>
      </c>
      <c r="M23" s="30">
        <f t="shared" si="34"/>
        <v>158.6</v>
      </c>
      <c r="P23" s="2" t="s">
        <v>31</v>
      </c>
      <c r="Q23" s="2" t="s">
        <v>32</v>
      </c>
      <c r="R23" s="2" t="s">
        <v>33</v>
      </c>
      <c r="S23" s="2" t="s">
        <v>34</v>
      </c>
      <c r="AA23" s="26" t="s">
        <v>39</v>
      </c>
      <c r="AB23" s="2" t="s">
        <v>31</v>
      </c>
      <c r="AC23" s="2" t="s">
        <v>32</v>
      </c>
      <c r="AD23" s="2" t="s">
        <v>33</v>
      </c>
      <c r="AE23" s="2" t="s">
        <v>34</v>
      </c>
    </row>
    <row r="24" spans="1:37" x14ac:dyDescent="0.2">
      <c r="A24" s="27" t="s">
        <v>59</v>
      </c>
      <c r="B24" s="30">
        <f t="shared" ref="B24:M24" si="35">B16/0.001</f>
        <v>158.20000000000002</v>
      </c>
      <c r="C24" s="30">
        <f t="shared" si="35"/>
        <v>74.8</v>
      </c>
      <c r="D24" s="30">
        <f t="shared" si="35"/>
        <v>264.10000000000002</v>
      </c>
      <c r="E24" s="30">
        <f t="shared" si="35"/>
        <v>456.5</v>
      </c>
      <c r="F24" s="30">
        <f t="shared" si="35"/>
        <v>404.4</v>
      </c>
      <c r="G24" s="30">
        <f t="shared" si="35"/>
        <v>737.3</v>
      </c>
      <c r="H24" s="30">
        <f t="shared" si="35"/>
        <v>74.8</v>
      </c>
      <c r="I24" s="30">
        <f t="shared" si="35"/>
        <v>165.1</v>
      </c>
      <c r="J24" s="30">
        <f t="shared" si="35"/>
        <v>7975.2999999999993</v>
      </c>
      <c r="K24" s="30">
        <f t="shared" si="35"/>
        <v>1162.9000000000001</v>
      </c>
      <c r="L24" s="30">
        <f t="shared" si="35"/>
        <v>1809867</v>
      </c>
      <c r="M24" s="30">
        <f t="shared" si="35"/>
        <v>74.8</v>
      </c>
      <c r="O24" s="2" t="s">
        <v>41</v>
      </c>
      <c r="P24" s="3">
        <v>317.55</v>
      </c>
      <c r="Q24" s="3">
        <v>435.5</v>
      </c>
      <c r="R24" s="3">
        <v>66.484999999999999</v>
      </c>
      <c r="S24" s="3">
        <v>102.825</v>
      </c>
      <c r="AA24" s="2" t="s">
        <v>41</v>
      </c>
      <c r="AB24" s="3">
        <v>317.55</v>
      </c>
      <c r="AC24" s="3">
        <v>435.5</v>
      </c>
      <c r="AD24" s="3">
        <v>66.484999999999999</v>
      </c>
      <c r="AE24" s="3">
        <v>102.825</v>
      </c>
    </row>
    <row r="25" spans="1:37" x14ac:dyDescent="0.2">
      <c r="A25" s="27" t="s">
        <v>60</v>
      </c>
      <c r="B25" s="30">
        <f t="shared" ref="B25:M25" si="36">B17/0.001</f>
        <v>45.6</v>
      </c>
      <c r="C25" s="30">
        <f t="shared" si="36"/>
        <v>45.6</v>
      </c>
      <c r="D25" s="30">
        <f t="shared" si="36"/>
        <v>48.599999999999994</v>
      </c>
      <c r="E25" s="30">
        <f t="shared" si="36"/>
        <v>868.09999999999991</v>
      </c>
      <c r="F25" s="30">
        <f t="shared" si="36"/>
        <v>193.6</v>
      </c>
      <c r="G25" s="30">
        <f t="shared" si="36"/>
        <v>229.39999999999998</v>
      </c>
      <c r="H25" s="30">
        <f t="shared" si="36"/>
        <v>49.099999999999994</v>
      </c>
      <c r="I25" s="30">
        <f t="shared" si="36"/>
        <v>315.3</v>
      </c>
      <c r="J25" s="30">
        <f t="shared" si="36"/>
        <v>10555</v>
      </c>
      <c r="K25" s="30">
        <f t="shared" si="36"/>
        <v>3127.1</v>
      </c>
      <c r="L25" s="30">
        <f t="shared" si="36"/>
        <v>1153429</v>
      </c>
      <c r="M25" s="30">
        <f t="shared" si="36"/>
        <v>45.6</v>
      </c>
      <c r="O25" s="2" t="s">
        <v>42</v>
      </c>
      <c r="P25" s="3">
        <v>1500.5</v>
      </c>
      <c r="Q25" s="3">
        <v>1500.5</v>
      </c>
      <c r="R25" s="3">
        <v>16.320799999999998</v>
      </c>
      <c r="S25" s="3">
        <v>16.320799999999998</v>
      </c>
      <c r="AA25" s="2" t="s">
        <v>42</v>
      </c>
      <c r="AB25" s="3">
        <f>P25/0.001</f>
        <v>1500500</v>
      </c>
      <c r="AC25" s="3">
        <f t="shared" ref="AC25:AE27" si="37">Q25/0.001</f>
        <v>1500500</v>
      </c>
      <c r="AD25" s="3">
        <f t="shared" si="37"/>
        <v>16320.799999999997</v>
      </c>
      <c r="AE25" s="3">
        <f t="shared" si="37"/>
        <v>16320.799999999997</v>
      </c>
    </row>
    <row r="26" spans="1:37" x14ac:dyDescent="0.2">
      <c r="A26" s="2"/>
      <c r="O26" s="2" t="s">
        <v>43</v>
      </c>
      <c r="P26" s="3">
        <v>541.45000000000005</v>
      </c>
      <c r="Q26" s="3">
        <v>541.45000000000005</v>
      </c>
      <c r="R26" s="3">
        <v>14.370900000000001</v>
      </c>
      <c r="S26" s="3">
        <v>14.370900000000001</v>
      </c>
      <c r="AA26" s="2" t="s">
        <v>43</v>
      </c>
      <c r="AB26" s="3">
        <f>P26/0.001</f>
        <v>541450</v>
      </c>
      <c r="AC26" s="3">
        <f t="shared" si="37"/>
        <v>541450</v>
      </c>
      <c r="AD26" s="3">
        <f t="shared" si="37"/>
        <v>14370.9</v>
      </c>
      <c r="AE26" s="3">
        <f t="shared" si="37"/>
        <v>14370.9</v>
      </c>
    </row>
    <row r="27" spans="1:37" x14ac:dyDescent="0.2">
      <c r="A27" s="2" t="s">
        <v>63</v>
      </c>
      <c r="O27" s="2" t="s">
        <v>45</v>
      </c>
      <c r="P27" s="3">
        <v>1153.4290000000001</v>
      </c>
      <c r="Q27" s="3">
        <v>1153.4290000000001</v>
      </c>
      <c r="R27" s="3">
        <v>10.555</v>
      </c>
      <c r="S27" s="3">
        <v>10.555</v>
      </c>
      <c r="AA27" s="2" t="s">
        <v>45</v>
      </c>
      <c r="AB27" s="3">
        <f>P27/0.001</f>
        <v>1153429</v>
      </c>
      <c r="AC27" s="3">
        <f t="shared" si="37"/>
        <v>1153429</v>
      </c>
      <c r="AD27" s="3">
        <f t="shared" si="37"/>
        <v>10555</v>
      </c>
      <c r="AE27" s="3">
        <f t="shared" si="37"/>
        <v>10555</v>
      </c>
    </row>
    <row r="28" spans="1:37" x14ac:dyDescent="0.2">
      <c r="A28" s="13" t="s">
        <v>64</v>
      </c>
      <c r="B28" s="14">
        <f t="shared" ref="B28:M28" si="38">B11/B3</f>
        <v>3.7353198314426291E-3</v>
      </c>
      <c r="C28" s="14">
        <f t="shared" si="38"/>
        <v>1.9864304150376271E-3</v>
      </c>
      <c r="D28" s="14">
        <f t="shared" si="38"/>
        <v>2.3824255636576016E-3</v>
      </c>
      <c r="E28" s="14">
        <f t="shared" si="38"/>
        <v>6.1732559708541366E-3</v>
      </c>
      <c r="F28" s="14">
        <f t="shared" si="38"/>
        <v>1.3502534431124561E-3</v>
      </c>
      <c r="G28" s="14">
        <f t="shared" si="38"/>
        <v>0.17815559405342249</v>
      </c>
      <c r="H28" s="14">
        <f t="shared" si="38"/>
        <v>3.8694522609632642E-3</v>
      </c>
      <c r="I28" s="14">
        <f t="shared" si="38"/>
        <v>4.4048553747513489E-3</v>
      </c>
      <c r="J28" s="14">
        <f t="shared" si="38"/>
        <v>0.13384012956926417</v>
      </c>
      <c r="K28" s="14">
        <f t="shared" si="38"/>
        <v>0.1433960096503657</v>
      </c>
      <c r="L28" s="14">
        <f t="shared" si="38"/>
        <v>3.8848650782863099</v>
      </c>
      <c r="M28" s="14">
        <f t="shared" si="38"/>
        <v>2.0247699937388946E-3</v>
      </c>
    </row>
    <row r="29" spans="1:37" x14ac:dyDescent="0.2">
      <c r="A29" s="13" t="s">
        <v>65</v>
      </c>
      <c r="B29" s="14">
        <f t="shared" ref="B29:M29" si="39">B12/B3</f>
        <v>7.7684442052553997E-3</v>
      </c>
      <c r="C29" s="14">
        <f t="shared" si="39"/>
        <v>2.1214728336037816E-3</v>
      </c>
      <c r="D29" s="14">
        <f t="shared" si="39"/>
        <v>5.1387917093132411E-3</v>
      </c>
      <c r="E29" s="14">
        <f t="shared" si="39"/>
        <v>1.7558359195790043E-2</v>
      </c>
      <c r="F29" s="14">
        <f t="shared" si="39"/>
        <v>1.0103900514192207E-2</v>
      </c>
      <c r="G29" s="14">
        <f t="shared" si="39"/>
        <v>6.303801888186078E-2</v>
      </c>
      <c r="H29" s="14">
        <f t="shared" si="39"/>
        <v>3.8870807450678804E-3</v>
      </c>
      <c r="I29" s="14">
        <f t="shared" si="39"/>
        <v>8.7595415538904969E-3</v>
      </c>
      <c r="J29" s="14">
        <f t="shared" si="39"/>
        <v>0.11784980626114766</v>
      </c>
      <c r="K29" s="14">
        <f t="shared" si="39"/>
        <v>6.3454984107532628E-2</v>
      </c>
      <c r="L29" s="14">
        <f t="shared" si="39"/>
        <v>1.4018395179194418</v>
      </c>
      <c r="M29" s="14">
        <f t="shared" si="39"/>
        <v>1.9325253470993092E-3</v>
      </c>
      <c r="O29" s="13" t="s">
        <v>47</v>
      </c>
      <c r="P29" s="14">
        <f>P25/P24</f>
        <v>4.7252401196661937</v>
      </c>
      <c r="Q29" s="14">
        <f t="shared" ref="Q29:R29" si="40">Q25/Q24</f>
        <v>3.4454649827784154</v>
      </c>
      <c r="R29" s="14">
        <f t="shared" si="40"/>
        <v>0.245480935549372</v>
      </c>
      <c r="S29" s="14">
        <f>S25/S24</f>
        <v>0.15872404570872839</v>
      </c>
      <c r="AA29" s="13" t="s">
        <v>47</v>
      </c>
      <c r="AB29" s="14">
        <f>LOG(AB25/AB24)</f>
        <v>3.6744238826857782</v>
      </c>
      <c r="AC29" s="14">
        <f t="shared" ref="AC29:AE29" si="41">LOG(AC25/AC24)</f>
        <v>3.5372478404171894</v>
      </c>
      <c r="AD29" s="14">
        <f t="shared" si="41"/>
        <v>2.3900177697494027</v>
      </c>
      <c r="AE29" s="14">
        <f t="shared" si="41"/>
        <v>2.20064272466005</v>
      </c>
    </row>
    <row r="30" spans="1:37" x14ac:dyDescent="0.2">
      <c r="A30" s="13" t="s">
        <v>66</v>
      </c>
      <c r="B30" s="14">
        <f t="shared" ref="B30:M30" si="42">B13/B3</f>
        <v>5.8029342256124663E-3</v>
      </c>
      <c r="C30" s="14">
        <f t="shared" si="42"/>
        <v>2.0909793842501341E-3</v>
      </c>
      <c r="D30" s="14">
        <f t="shared" si="42"/>
        <v>1.7309208383208142E-3</v>
      </c>
      <c r="E30" s="14">
        <f t="shared" si="42"/>
        <v>2.6767642693293757E-2</v>
      </c>
      <c r="F30" s="14">
        <f t="shared" si="42"/>
        <v>1.5910802095192868E-3</v>
      </c>
      <c r="G30" s="14">
        <f t="shared" si="42"/>
        <v>1.2838590978069645E-2</v>
      </c>
      <c r="H30" s="14">
        <f t="shared" si="42"/>
        <v>4.1955792168986645E-3</v>
      </c>
      <c r="I30" s="14">
        <f t="shared" si="42"/>
        <v>7.2644995246468726E-3</v>
      </c>
      <c r="J30" s="14">
        <f t="shared" si="42"/>
        <v>3.2252906082784909E-2</v>
      </c>
      <c r="K30" s="14">
        <f t="shared" si="42"/>
        <v>0.52579175123501698</v>
      </c>
      <c r="L30" s="14">
        <f t="shared" si="42"/>
        <v>11.306044777568497</v>
      </c>
      <c r="M30" s="14">
        <f t="shared" si="42"/>
        <v>2.1262391050424381E-3</v>
      </c>
      <c r="O30" s="13" t="s">
        <v>49</v>
      </c>
      <c r="P30" s="14">
        <f>P26/P24</f>
        <v>1.7050858132577547</v>
      </c>
      <c r="Q30" s="14">
        <f t="shared" ref="Q30:S30" si="43">Q26/Q24</f>
        <v>1.2432835820895523</v>
      </c>
      <c r="R30" s="14">
        <f t="shared" si="43"/>
        <v>0.21615251560502372</v>
      </c>
      <c r="S30" s="14">
        <f t="shared" si="43"/>
        <v>0.13976075857038658</v>
      </c>
      <c r="AA30" s="13" t="s">
        <v>49</v>
      </c>
      <c r="AB30" s="14">
        <f>LOG(AB26/AB24)</f>
        <v>3.2317462409745499</v>
      </c>
      <c r="AC30" s="14">
        <f t="shared" ref="AC30:AE30" si="44">LOG(AC26/AC24)</f>
        <v>3.0945701987059611</v>
      </c>
      <c r="AD30" s="14">
        <f t="shared" si="44"/>
        <v>2.3347602942625598</v>
      </c>
      <c r="AE30" s="14">
        <f t="shared" si="44"/>
        <v>2.1453852491732071</v>
      </c>
    </row>
    <row r="31" spans="1:37" x14ac:dyDescent="0.2">
      <c r="A31" s="13" t="s">
        <v>67</v>
      </c>
      <c r="B31" s="14">
        <f t="shared" ref="B31:M31" si="45">B14/B3</f>
        <v>2.1909905617231822E-2</v>
      </c>
      <c r="C31" s="14">
        <f t="shared" si="45"/>
        <v>1.0032344837350122E-2</v>
      </c>
      <c r="D31" s="14">
        <f t="shared" si="45"/>
        <v>7.0663204824990026E-3</v>
      </c>
      <c r="E31" s="14">
        <f t="shared" si="45"/>
        <v>6.9272028066387811E-2</v>
      </c>
      <c r="F31" s="14">
        <f t="shared" si="45"/>
        <v>1.1329681696015739E-2</v>
      </c>
      <c r="G31" s="14">
        <f t="shared" si="45"/>
        <v>9.274404737923532E-2</v>
      </c>
      <c r="H31" s="14">
        <f t="shared" si="45"/>
        <v>2.0272756720308673E-2</v>
      </c>
      <c r="I31" s="14">
        <f t="shared" si="45"/>
        <v>3.0944359853606291E-2</v>
      </c>
      <c r="J31" s="14">
        <f t="shared" si="45"/>
        <v>6.9415503208479404E-2</v>
      </c>
      <c r="K31" s="14">
        <f t="shared" si="45"/>
        <v>0.38846551526059808</v>
      </c>
      <c r="L31" s="14">
        <f t="shared" si="45"/>
        <v>9.3018997132630403</v>
      </c>
      <c r="M31" s="14">
        <f t="shared" si="45"/>
        <v>1.0571236504896459E-2</v>
      </c>
      <c r="N31" s="11"/>
      <c r="O31" s="13" t="s">
        <v>51</v>
      </c>
      <c r="P31" s="14">
        <f>P27/P24</f>
        <v>3.6322752322468905</v>
      </c>
      <c r="Q31" s="14">
        <f t="shared" ref="Q31:S31" si="46">Q27/Q24</f>
        <v>2.6485166475315731</v>
      </c>
      <c r="R31" s="14">
        <f t="shared" si="46"/>
        <v>0.15875761449951117</v>
      </c>
      <c r="S31" s="14">
        <f t="shared" si="46"/>
        <v>0.10265013372234379</v>
      </c>
      <c r="AA31" s="13" t="s">
        <v>51</v>
      </c>
      <c r="AB31" s="14">
        <f>LOG(AB27/AB24)</f>
        <v>3.5601787493526942</v>
      </c>
      <c r="AC31" s="14">
        <f t="shared" ref="AC31:AE31" si="47">LOG(AC27/AC24)</f>
        <v>3.4230027070841054</v>
      </c>
      <c r="AD31" s="14">
        <f t="shared" si="47"/>
        <v>2.2007345645518153</v>
      </c>
      <c r="AE31" s="14">
        <f t="shared" si="47"/>
        <v>2.0113595194624625</v>
      </c>
    </row>
    <row r="32" spans="1:37" x14ac:dyDescent="0.2">
      <c r="A32" s="13" t="s">
        <v>68</v>
      </c>
      <c r="B32" s="14">
        <f t="shared" ref="B32:M32" si="48">B15/B3</f>
        <v>1.3494800119972686E-2</v>
      </c>
      <c r="C32" s="14">
        <f t="shared" si="48"/>
        <v>7.2356599109155671E-3</v>
      </c>
      <c r="D32" s="14">
        <f t="shared" si="48"/>
        <v>6.1141212685452357E-3</v>
      </c>
      <c r="E32" s="14">
        <f t="shared" si="48"/>
        <v>1.2607947645391986E-2</v>
      </c>
      <c r="F32" s="14">
        <f t="shared" si="48"/>
        <v>4.2915870957441985E-3</v>
      </c>
      <c r="G32" s="14">
        <f t="shared" si="48"/>
        <v>4.259833742932731E-2</v>
      </c>
      <c r="H32" s="14">
        <f t="shared" si="48"/>
        <v>1.3979387894960676E-2</v>
      </c>
      <c r="I32" s="14">
        <f t="shared" si="48"/>
        <v>1.5913668848190524E-2</v>
      </c>
      <c r="J32" s="14">
        <f t="shared" si="48"/>
        <v>1.5927178793283717E-2</v>
      </c>
      <c r="K32" s="14">
        <f t="shared" si="48"/>
        <v>0.17583196109217628</v>
      </c>
      <c r="L32" s="14">
        <f t="shared" si="48"/>
        <v>7.6420046991203705</v>
      </c>
      <c r="M32" s="14">
        <f t="shared" si="48"/>
        <v>7.3150004785191031E-3</v>
      </c>
      <c r="N32" s="10"/>
      <c r="O32" s="174" t="s">
        <v>69</v>
      </c>
      <c r="P32" s="175"/>
      <c r="Q32" s="175"/>
      <c r="R32" s="175"/>
      <c r="S32" s="176"/>
      <c r="AA32" s="174" t="s">
        <v>69</v>
      </c>
      <c r="AB32" s="175"/>
      <c r="AC32" s="175"/>
      <c r="AD32" s="175"/>
      <c r="AE32" s="176"/>
    </row>
    <row r="33" spans="1:17" x14ac:dyDescent="0.2">
      <c r="A33" s="13" t="s">
        <v>70</v>
      </c>
      <c r="B33" s="14">
        <f t="shared" ref="B33:M33" si="49">B16/B3</f>
        <v>1.3460765315130387E-2</v>
      </c>
      <c r="C33" s="14">
        <f t="shared" si="49"/>
        <v>3.2584428737897921E-3</v>
      </c>
      <c r="D33" s="14">
        <f t="shared" si="49"/>
        <v>1.0181206979967194E-2</v>
      </c>
      <c r="E33" s="14">
        <f t="shared" si="49"/>
        <v>3.8498515719875871E-2</v>
      </c>
      <c r="F33" s="14">
        <f t="shared" si="49"/>
        <v>1.0942735318530605E-2</v>
      </c>
      <c r="G33" s="14">
        <f t="shared" si="49"/>
        <v>0.19803123699018302</v>
      </c>
      <c r="H33" s="14">
        <f t="shared" si="49"/>
        <v>6.5930530551264735E-3</v>
      </c>
      <c r="I33" s="14">
        <f t="shared" si="49"/>
        <v>1.6565868391149152E-2</v>
      </c>
      <c r="J33" s="14">
        <f t="shared" si="49"/>
        <v>6.5402136252742063E-2</v>
      </c>
      <c r="K33" s="14">
        <f t="shared" si="49"/>
        <v>0.22266687090721093</v>
      </c>
      <c r="L33" s="14">
        <f t="shared" si="49"/>
        <v>4.6858307928309282</v>
      </c>
      <c r="M33" s="14">
        <f t="shared" si="49"/>
        <v>3.4499497843204856E-3</v>
      </c>
      <c r="N33" s="12"/>
      <c r="O33" s="10"/>
      <c r="P33" s="1"/>
      <c r="Q33" s="9"/>
    </row>
    <row r="34" spans="1:17" x14ac:dyDescent="0.2">
      <c r="A34" s="13" t="s">
        <v>71</v>
      </c>
      <c r="B34" s="14">
        <f t="shared" ref="B34:M34" si="50">B17/B3</f>
        <v>3.879967752022412E-3</v>
      </c>
      <c r="C34" s="14">
        <f t="shared" si="50"/>
        <v>1.9864304150376271E-3</v>
      </c>
      <c r="D34" s="14">
        <f t="shared" si="50"/>
        <v>1.8735579675365603E-3</v>
      </c>
      <c r="E34" s="14">
        <f t="shared" si="50"/>
        <v>7.3210430441236013E-2</v>
      </c>
      <c r="F34" s="14">
        <f t="shared" si="50"/>
        <v>5.2386586490294883E-3</v>
      </c>
      <c r="G34" s="14">
        <f t="shared" si="50"/>
        <v>6.1614493103957661E-2</v>
      </c>
      <c r="H34" s="14">
        <f t="shared" si="50"/>
        <v>4.327792847683286E-3</v>
      </c>
      <c r="I34" s="14">
        <f t="shared" si="50"/>
        <v>3.1636694753054681E-2</v>
      </c>
      <c r="J34" s="14">
        <f t="shared" si="50"/>
        <v>8.6557188839001972E-2</v>
      </c>
      <c r="K34" s="14">
        <f t="shared" si="50"/>
        <v>0.59876306820357672</v>
      </c>
      <c r="L34" s="14">
        <f t="shared" si="50"/>
        <v>2.986281934277041</v>
      </c>
      <c r="M34" s="14">
        <f t="shared" si="50"/>
        <v>2.1031779433825417E-3</v>
      </c>
      <c r="N34" s="12"/>
      <c r="O34" s="28"/>
      <c r="P34" s="29"/>
      <c r="Q34" s="9"/>
    </row>
    <row r="35" spans="1:17" x14ac:dyDescent="0.2">
      <c r="A35" s="2"/>
      <c r="N35" s="12"/>
      <c r="O35" s="28"/>
      <c r="P35" s="29"/>
      <c r="Q35" s="9"/>
    </row>
    <row r="36" spans="1:17" x14ac:dyDescent="0.2">
      <c r="A36" s="2" t="s">
        <v>72</v>
      </c>
      <c r="N36" s="12"/>
      <c r="O36" s="28"/>
      <c r="P36" s="29"/>
      <c r="Q36" s="9"/>
    </row>
    <row r="37" spans="1:17" x14ac:dyDescent="0.2">
      <c r="A37" s="27" t="s">
        <v>54</v>
      </c>
      <c r="B37" s="30">
        <f t="shared" ref="B37:M37" si="51">LOG(B19/B3)</f>
        <v>0.57232779359021324</v>
      </c>
      <c r="C37" s="30">
        <f t="shared" si="51"/>
        <v>0.29807335625547038</v>
      </c>
      <c r="D37" s="30">
        <f t="shared" si="51"/>
        <v>0.37701934045505769</v>
      </c>
      <c r="E37" s="30">
        <f t="shared" si="51"/>
        <v>0.79051428513570055</v>
      </c>
      <c r="F37" s="30">
        <f t="shared" si="51"/>
        <v>0.13041529339469285</v>
      </c>
      <c r="G37" s="30">
        <f t="shared" si="51"/>
        <v>2.250799463669297</v>
      </c>
      <c r="H37" s="30">
        <f t="shared" si="51"/>
        <v>0.58764949295769742</v>
      </c>
      <c r="I37" s="30">
        <f t="shared" si="51"/>
        <v>0.64393165372910055</v>
      </c>
      <c r="J37" s="30">
        <f t="shared" si="51"/>
        <v>2.1265863483905996</v>
      </c>
      <c r="K37" s="30">
        <f t="shared" si="51"/>
        <v>2.1565370661787888</v>
      </c>
      <c r="L37" s="30">
        <f t="shared" si="51"/>
        <v>3.5893759403124155</v>
      </c>
      <c r="M37" s="30">
        <f t="shared" si="51"/>
        <v>0.30637569613173604</v>
      </c>
      <c r="N37" s="12"/>
      <c r="O37" s="28"/>
      <c r="P37" s="29"/>
      <c r="Q37" s="9"/>
    </row>
    <row r="38" spans="1:17" x14ac:dyDescent="0.2">
      <c r="A38" s="27" t="s">
        <v>55</v>
      </c>
      <c r="B38" s="30">
        <f t="shared" ref="B38:M38" si="52">LOG(B20/B3)</f>
        <v>0.89033405088239082</v>
      </c>
      <c r="C38" s="30">
        <f t="shared" si="52"/>
        <v>0.32663747480566963</v>
      </c>
      <c r="D38" s="30">
        <f t="shared" si="52"/>
        <v>0.71086101478010111</v>
      </c>
      <c r="E38" s="30">
        <f t="shared" si="52"/>
        <v>1.2444839292518259</v>
      </c>
      <c r="F38" s="30">
        <f t="shared" si="52"/>
        <v>1.0044890613843624</v>
      </c>
      <c r="G38" s="30">
        <f t="shared" si="52"/>
        <v>1.799602555969513</v>
      </c>
      <c r="H38" s="30">
        <f t="shared" si="52"/>
        <v>0.5896235621834145</v>
      </c>
      <c r="I38" s="30">
        <f t="shared" si="52"/>
        <v>0.94248137719254899</v>
      </c>
      <c r="J38" s="30">
        <f t="shared" si="52"/>
        <v>2.0713288729037567</v>
      </c>
      <c r="K38" s="30">
        <f t="shared" si="52"/>
        <v>1.8024657396756048</v>
      </c>
      <c r="L38" s="30">
        <f t="shared" si="52"/>
        <v>3.1466982986011871</v>
      </c>
      <c r="M38" s="30">
        <f t="shared" si="52"/>
        <v>0.28612519885590998</v>
      </c>
      <c r="N38" s="12"/>
      <c r="O38" s="28"/>
      <c r="P38" s="29"/>
      <c r="Q38" s="9"/>
    </row>
    <row r="39" spans="1:17" x14ac:dyDescent="0.2">
      <c r="A39" s="27" t="s">
        <v>56</v>
      </c>
      <c r="B39" s="30">
        <f t="shared" ref="B39:M39" si="53">LOG(B21/B3)</f>
        <v>0.76364764800457074</v>
      </c>
      <c r="C39" s="30">
        <f t="shared" si="53"/>
        <v>0.3203497509666226</v>
      </c>
      <c r="D39" s="30">
        <f t="shared" si="53"/>
        <v>0.23827720636956504</v>
      </c>
      <c r="E39" s="30">
        <f t="shared" si="53"/>
        <v>1.4276101264961381</v>
      </c>
      <c r="F39" s="30">
        <f t="shared" si="53"/>
        <v>0.20169207384744142</v>
      </c>
      <c r="G39" s="30">
        <f t="shared" si="53"/>
        <v>1.1085173629830394</v>
      </c>
      <c r="H39" s="30">
        <f t="shared" si="53"/>
        <v>0.6227919254360692</v>
      </c>
      <c r="I39" s="30">
        <f t="shared" si="53"/>
        <v>0.86120569968412619</v>
      </c>
      <c r="J39" s="30">
        <f t="shared" si="53"/>
        <v>1.5085688519590832</v>
      </c>
      <c r="K39" s="30">
        <f t="shared" si="53"/>
        <v>2.7208137684930231</v>
      </c>
      <c r="L39" s="30">
        <f t="shared" si="53"/>
        <v>4.0533107011499627</v>
      </c>
      <c r="M39" s="30">
        <f t="shared" si="53"/>
        <v>0.32761210127926288</v>
      </c>
      <c r="N39" s="12"/>
      <c r="O39" s="28"/>
      <c r="P39" s="29"/>
      <c r="Q39" s="9"/>
    </row>
    <row r="40" spans="1:17" x14ac:dyDescent="0.2">
      <c r="A40" s="27" t="s">
        <v>57</v>
      </c>
      <c r="B40" s="30">
        <f t="shared" ref="B40:M40" si="54">LOG(B22/B3)</f>
        <v>1.3406405067253016</v>
      </c>
      <c r="C40" s="30">
        <f t="shared" si="54"/>
        <v>1.0014024515552664</v>
      </c>
      <c r="D40" s="30">
        <f t="shared" si="54"/>
        <v>0.84919333032845845</v>
      </c>
      <c r="E40" s="30">
        <f t="shared" si="54"/>
        <v>1.8405579025949423</v>
      </c>
      <c r="F40" s="30">
        <f t="shared" si="54"/>
        <v>1.0542177086625335</v>
      </c>
      <c r="G40" s="30">
        <f t="shared" si="54"/>
        <v>1.9672860447203746</v>
      </c>
      <c r="H40" s="30">
        <f t="shared" si="54"/>
        <v>1.306912808733169</v>
      </c>
      <c r="I40" s="30">
        <f t="shared" si="54"/>
        <v>1.4905815028658986</v>
      </c>
      <c r="J40" s="30">
        <f t="shared" si="54"/>
        <v>1.8414564763045873</v>
      </c>
      <c r="K40" s="30">
        <f t="shared" si="54"/>
        <v>2.5893524717939256</v>
      </c>
      <c r="L40" s="30">
        <f t="shared" si="54"/>
        <v>3.9685716529339095</v>
      </c>
      <c r="M40" s="30">
        <f t="shared" si="54"/>
        <v>1.0241257891849671</v>
      </c>
      <c r="N40" s="12"/>
      <c r="O40" s="28"/>
      <c r="P40" s="29"/>
      <c r="Q40" s="9"/>
    </row>
    <row r="41" spans="1:17" x14ac:dyDescent="0.2">
      <c r="A41" s="27" t="s">
        <v>58</v>
      </c>
      <c r="B41" s="30">
        <f t="shared" ref="B41:M41" si="55">LOG(B23/B3)</f>
        <v>1.1301664563296769</v>
      </c>
      <c r="C41" s="30">
        <f t="shared" si="55"/>
        <v>0.85947814604242978</v>
      </c>
      <c r="D41" s="30">
        <f t="shared" si="55"/>
        <v>0.78633404834782683</v>
      </c>
      <c r="E41" s="30">
        <f t="shared" si="55"/>
        <v>1.100644396737757</v>
      </c>
      <c r="F41" s="30">
        <f t="shared" si="55"/>
        <v>0.63261793075288797</v>
      </c>
      <c r="G41" s="30">
        <f t="shared" si="55"/>
        <v>1.6293926493525055</v>
      </c>
      <c r="H41" s="30">
        <f t="shared" si="55"/>
        <v>1.145488155697161</v>
      </c>
      <c r="I41" s="30">
        <f t="shared" si="55"/>
        <v>1.2017703164685642</v>
      </c>
      <c r="J41" s="30">
        <f t="shared" si="55"/>
        <v>1.2021388553355532</v>
      </c>
      <c r="K41" s="30">
        <f t="shared" si="55"/>
        <v>2.2450978199092839</v>
      </c>
      <c r="L41" s="30">
        <f t="shared" si="55"/>
        <v>3.883207300403086</v>
      </c>
      <c r="M41" s="30">
        <f t="shared" si="55"/>
        <v>0.86421435887119968</v>
      </c>
      <c r="N41" s="12"/>
      <c r="O41" s="28"/>
      <c r="P41" s="29"/>
      <c r="Q41" s="9"/>
    </row>
    <row r="42" spans="1:17" x14ac:dyDescent="0.2">
      <c r="A42" s="27" t="s">
        <v>59</v>
      </c>
      <c r="B42" s="30">
        <f t="shared" ref="B42:M42" si="56">LOG(B24/B3)</f>
        <v>1.1290697525097497</v>
      </c>
      <c r="C42" s="30">
        <f t="shared" si="56"/>
        <v>0.51301011145549669</v>
      </c>
      <c r="D42" s="30">
        <f t="shared" si="56"/>
        <v>1.0077992665731659</v>
      </c>
      <c r="E42" s="30">
        <f t="shared" si="56"/>
        <v>1.5854439859476266</v>
      </c>
      <c r="F42" s="30">
        <f t="shared" si="56"/>
        <v>1.0391258946902664</v>
      </c>
      <c r="G42" s="30">
        <f t="shared" si="56"/>
        <v>2.2967337002740189</v>
      </c>
      <c r="H42" s="30">
        <f t="shared" si="56"/>
        <v>0.81908657058003731</v>
      </c>
      <c r="I42" s="30">
        <f t="shared" si="56"/>
        <v>1.2192142067497729</v>
      </c>
      <c r="J42" s="30">
        <f t="shared" si="56"/>
        <v>1.8155919340677802</v>
      </c>
      <c r="K42" s="30">
        <f t="shared" si="56"/>
        <v>2.3476556061114251</v>
      </c>
      <c r="L42" s="30">
        <f t="shared" si="56"/>
        <v>3.6707866020017441</v>
      </c>
      <c r="M42" s="30">
        <f t="shared" si="56"/>
        <v>0.53781277375407599</v>
      </c>
      <c r="O42" s="12"/>
      <c r="P42" s="12"/>
    </row>
    <row r="43" spans="1:17" x14ac:dyDescent="0.2">
      <c r="A43" s="27" t="s">
        <v>60</v>
      </c>
      <c r="B43" s="30">
        <f t="shared" ref="B43:M43" si="57">LOG(B25/B3)</f>
        <v>0.58882811601252683</v>
      </c>
      <c r="C43" s="30">
        <f t="shared" si="57"/>
        <v>0.29807335625547038</v>
      </c>
      <c r="D43" s="30">
        <f t="shared" si="57"/>
        <v>0.27266713462853515</v>
      </c>
      <c r="E43" s="30">
        <f t="shared" si="57"/>
        <v>1.8645729602983698</v>
      </c>
      <c r="F43" s="30">
        <f t="shared" si="57"/>
        <v>0.71922010074367781</v>
      </c>
      <c r="G43" s="30">
        <f t="shared" si="57"/>
        <v>1.7896828799361693</v>
      </c>
      <c r="H43" s="30">
        <f t="shared" si="57"/>
        <v>0.63626646483854443</v>
      </c>
      <c r="I43" s="30">
        <f t="shared" si="57"/>
        <v>1.5001911042348839</v>
      </c>
      <c r="J43" s="30">
        <f t="shared" si="57"/>
        <v>1.9373031431930117</v>
      </c>
      <c r="K43" s="30">
        <f t="shared" si="57"/>
        <v>2.777255005147909</v>
      </c>
      <c r="L43" s="30">
        <f t="shared" si="57"/>
        <v>3.4751308069793314</v>
      </c>
      <c r="M43" s="30">
        <f t="shared" si="57"/>
        <v>0.32287601855404968</v>
      </c>
    </row>
    <row r="44" spans="1:17" x14ac:dyDescent="0.2">
      <c r="A44" s="2"/>
    </row>
    <row r="45" spans="1:17" x14ac:dyDescent="0.2">
      <c r="A45" s="2" t="s">
        <v>73</v>
      </c>
    </row>
    <row r="46" spans="1:17" x14ac:dyDescent="0.2">
      <c r="A46" s="6" t="s">
        <v>74</v>
      </c>
      <c r="B46" s="3">
        <v>2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2</v>
      </c>
      <c r="L46" s="3">
        <v>2</v>
      </c>
      <c r="M46" s="3">
        <v>2</v>
      </c>
    </row>
    <row r="47" spans="1:17" x14ac:dyDescent="0.2">
      <c r="A47" s="6" t="s">
        <v>75</v>
      </c>
      <c r="B47" s="3">
        <v>0.9</v>
      </c>
      <c r="C47" s="3">
        <v>0.9</v>
      </c>
      <c r="D47" s="3">
        <v>0.9</v>
      </c>
      <c r="E47" s="3">
        <v>0.9</v>
      </c>
      <c r="F47" s="3">
        <v>0.9</v>
      </c>
      <c r="G47" s="3">
        <v>0.9</v>
      </c>
      <c r="H47" s="3">
        <v>0.9</v>
      </c>
      <c r="I47" s="3">
        <v>0.9</v>
      </c>
      <c r="J47" s="3">
        <v>0.9</v>
      </c>
      <c r="K47" s="3">
        <v>0.9</v>
      </c>
      <c r="L47" s="3">
        <v>0.9</v>
      </c>
      <c r="M47" s="8">
        <v>0.9</v>
      </c>
    </row>
    <row r="48" spans="1:17" x14ac:dyDescent="0.2">
      <c r="A48" s="6" t="s">
        <v>76</v>
      </c>
      <c r="B48" s="3">
        <v>0.9</v>
      </c>
      <c r="C48" s="3">
        <v>0.9</v>
      </c>
      <c r="D48" s="3">
        <v>0.9</v>
      </c>
      <c r="E48" s="3">
        <v>0.9</v>
      </c>
      <c r="F48" s="3">
        <v>0.9</v>
      </c>
      <c r="G48" s="3">
        <v>0.9</v>
      </c>
      <c r="H48" s="3">
        <v>0.9</v>
      </c>
      <c r="I48" s="3">
        <v>0.9</v>
      </c>
      <c r="J48" s="3">
        <v>0.9</v>
      </c>
      <c r="K48" s="3">
        <v>0.9</v>
      </c>
      <c r="L48" s="3">
        <v>0.9</v>
      </c>
      <c r="M48" s="3">
        <v>0.9</v>
      </c>
    </row>
    <row r="49" spans="1:13" x14ac:dyDescent="0.2">
      <c r="A49" s="5" t="s">
        <v>77</v>
      </c>
      <c r="B49" s="3">
        <v>3.6760000000000001E-2</v>
      </c>
      <c r="C49" s="3">
        <v>3.6760000000000001E-2</v>
      </c>
      <c r="D49" s="3">
        <v>3.6760000000000001E-2</v>
      </c>
      <c r="E49" s="3">
        <v>3.6760000000000001E-2</v>
      </c>
      <c r="F49" s="3">
        <v>3.6760000000000001E-2</v>
      </c>
      <c r="G49" s="3">
        <v>3.6760000000000001E-2</v>
      </c>
      <c r="H49" s="3">
        <v>3.6760000000000001E-2</v>
      </c>
      <c r="I49" s="3">
        <v>3.6760000000000001E-2</v>
      </c>
      <c r="J49" s="3">
        <v>3.6760000000000001E-2</v>
      </c>
      <c r="K49" s="3">
        <v>3.6760000000000001E-2</v>
      </c>
      <c r="L49" s="3">
        <v>3.6760000000000001E-2</v>
      </c>
      <c r="M49" s="3">
        <v>3.6760000000000001E-2</v>
      </c>
    </row>
    <row r="50" spans="1:13" x14ac:dyDescent="0.2">
      <c r="A50" s="13" t="s">
        <v>64</v>
      </c>
      <c r="B50" s="14">
        <f t="shared" ref="B50:M50" si="58">(B11/B46)/(B2/B49)</f>
        <v>1.0822810487337648E-2</v>
      </c>
      <c r="C50" s="14">
        <f t="shared" si="58"/>
        <v>1.0262138194276906E-2</v>
      </c>
      <c r="D50" s="14">
        <f t="shared" si="58"/>
        <v>6.0333886480412342E-3</v>
      </c>
      <c r="E50" s="14">
        <f t="shared" si="58"/>
        <v>4.1930316134036879E-3</v>
      </c>
      <c r="F50" s="14">
        <f t="shared" si="58"/>
        <v>3.358165908497187E-3</v>
      </c>
      <c r="G50" s="14">
        <f t="shared" si="58"/>
        <v>8.256963920637557E-2</v>
      </c>
      <c r="H50" s="14">
        <f t="shared" si="58"/>
        <v>3.8147375191252375E-3</v>
      </c>
      <c r="I50" s="14">
        <f t="shared" si="58"/>
        <v>4.412841423295003E-3</v>
      </c>
      <c r="J50" s="14">
        <f t="shared" si="58"/>
        <v>0.31172326045021592</v>
      </c>
      <c r="K50" s="14">
        <f t="shared" si="58"/>
        <v>8.8980332142194793E-2</v>
      </c>
      <c r="L50" s="14">
        <f t="shared" si="58"/>
        <v>2.4965619427166592</v>
      </c>
      <c r="M50" s="14">
        <f t="shared" si="58"/>
        <v>9.3565610221756372E-4</v>
      </c>
    </row>
    <row r="51" spans="1:13" x14ac:dyDescent="0.2">
      <c r="A51" s="13" t="s">
        <v>65</v>
      </c>
      <c r="B51" s="14">
        <f t="shared" ref="B51:M51" si="59">(B12/B47)/(B2/B49)</f>
        <v>5.0018860920978347E-2</v>
      </c>
      <c r="C51" s="14">
        <f t="shared" si="59"/>
        <v>2.4355074564390119E-2</v>
      </c>
      <c r="D51" s="14">
        <f t="shared" si="59"/>
        <v>2.8919478848755717E-2</v>
      </c>
      <c r="E51" s="14">
        <f t="shared" si="59"/>
        <v>2.6502403822424039E-2</v>
      </c>
      <c r="F51" s="14">
        <f t="shared" si="59"/>
        <v>5.5842313526290335E-2</v>
      </c>
      <c r="G51" s="14">
        <f t="shared" si="59"/>
        <v>6.4924851572897624E-2</v>
      </c>
      <c r="H51" s="14">
        <f t="shared" si="59"/>
        <v>8.5158149629675009E-3</v>
      </c>
      <c r="I51" s="14">
        <f t="shared" si="59"/>
        <v>1.950093931934466E-2</v>
      </c>
      <c r="J51" s="14">
        <f t="shared" si="59"/>
        <v>0.60995700150918641</v>
      </c>
      <c r="K51" s="14">
        <f t="shared" si="59"/>
        <v>8.7500428990440346E-2</v>
      </c>
      <c r="L51" s="14">
        <f t="shared" si="59"/>
        <v>2.001945224012641</v>
      </c>
      <c r="M51" s="14">
        <f t="shared" si="59"/>
        <v>1.9845097789377834E-3</v>
      </c>
    </row>
    <row r="52" spans="1:13" x14ac:dyDescent="0.2">
      <c r="A52" s="13" t="s">
        <v>66</v>
      </c>
      <c r="B52" s="14">
        <f t="shared" ref="B52:M52" si="60">(B13/B46)/(B2/B49)</f>
        <v>1.6813568911991515E-2</v>
      </c>
      <c r="C52" s="14">
        <f t="shared" si="60"/>
        <v>1.0802250730817795E-2</v>
      </c>
      <c r="D52" s="14">
        <f t="shared" si="60"/>
        <v>4.3834813963924179E-3</v>
      </c>
      <c r="E52" s="14">
        <f t="shared" si="60"/>
        <v>1.8181260028611076E-2</v>
      </c>
      <c r="F52" s="14">
        <f t="shared" si="60"/>
        <v>3.9571173430788496E-3</v>
      </c>
      <c r="G52" s="14">
        <f t="shared" si="60"/>
        <v>5.9502921062336081E-3</v>
      </c>
      <c r="H52" s="14">
        <f t="shared" si="60"/>
        <v>4.1362529820127862E-3</v>
      </c>
      <c r="I52" s="14">
        <f t="shared" si="60"/>
        <v>7.2776701377348114E-3</v>
      </c>
      <c r="J52" s="14">
        <f t="shared" si="60"/>
        <v>7.5119331365539638E-2</v>
      </c>
      <c r="K52" s="14">
        <f t="shared" si="60"/>
        <v>0.32626517834486163</v>
      </c>
      <c r="L52" s="14">
        <f t="shared" si="60"/>
        <v>7.2656940577146365</v>
      </c>
      <c r="M52" s="14">
        <f t="shared" si="60"/>
        <v>9.8254547408268091E-4</v>
      </c>
    </row>
    <row r="53" spans="1:13" x14ac:dyDescent="0.2">
      <c r="A53" s="13" t="s">
        <v>67</v>
      </c>
      <c r="B53" s="14">
        <f t="shared" ref="B53:M53" si="61">(B14/B47)/(B2/B49)</f>
        <v>0.14107181475522371</v>
      </c>
      <c r="C53" s="14">
        <f t="shared" si="61"/>
        <v>0.11517399737533973</v>
      </c>
      <c r="D53" s="14">
        <f t="shared" si="61"/>
        <v>3.9766995296150957E-2</v>
      </c>
      <c r="E53" s="14">
        <f t="shared" si="61"/>
        <v>0.10455847502276228</v>
      </c>
      <c r="F53" s="14">
        <f t="shared" si="61"/>
        <v>6.2616970202082928E-2</v>
      </c>
      <c r="G53" s="14">
        <f t="shared" si="61"/>
        <v>9.5520030882494875E-2</v>
      </c>
      <c r="H53" s="14">
        <f t="shared" si="61"/>
        <v>4.4413547425907599E-2</v>
      </c>
      <c r="I53" s="14">
        <f t="shared" si="61"/>
        <v>6.8889916220915157E-2</v>
      </c>
      <c r="J53" s="14">
        <f t="shared" si="61"/>
        <v>0.3592748561798364</v>
      </c>
      <c r="K53" s="14">
        <f t="shared" si="61"/>
        <v>0.53566949407303976</v>
      </c>
      <c r="L53" s="14">
        <f t="shared" si="61"/>
        <v>13.283898382925756</v>
      </c>
      <c r="M53" s="14">
        <f t="shared" si="61"/>
        <v>1.0855600031802864E-2</v>
      </c>
    </row>
    <row r="54" spans="1:13" x14ac:dyDescent="0.2">
      <c r="A54" s="13" t="s">
        <v>68</v>
      </c>
      <c r="B54" s="14">
        <f t="shared" ref="B54:M54" si="62">(B15/B46)/(B2/B49)</f>
        <v>3.9100176384777925E-2</v>
      </c>
      <c r="C54" s="14">
        <f t="shared" si="62"/>
        <v>3.7380288466434076E-2</v>
      </c>
      <c r="D54" s="14">
        <f t="shared" si="62"/>
        <v>1.5483744977011969E-2</v>
      </c>
      <c r="E54" s="14">
        <f t="shared" si="62"/>
        <v>8.5636369699979686E-3</v>
      </c>
      <c r="F54" s="14">
        <f t="shared" si="62"/>
        <v>1.0673449160073224E-2</v>
      </c>
      <c r="G54" s="14">
        <f t="shared" si="62"/>
        <v>1.9743019415243729E-2</v>
      </c>
      <c r="H54" s="14">
        <f t="shared" si="62"/>
        <v>1.378171686863924E-2</v>
      </c>
      <c r="I54" s="14">
        <f t="shared" si="62"/>
        <v>1.5942520495093107E-2</v>
      </c>
      <c r="J54" s="14">
        <f t="shared" si="62"/>
        <v>3.7095541667467855E-2</v>
      </c>
      <c r="K54" s="14">
        <f t="shared" si="62"/>
        <v>0.10910754307140803</v>
      </c>
      <c r="L54" s="14">
        <f t="shared" si="62"/>
        <v>4.9110426522976693</v>
      </c>
      <c r="M54" s="14">
        <f t="shared" si="62"/>
        <v>3.380297444457986E-3</v>
      </c>
    </row>
    <row r="55" spans="1:13" x14ac:dyDescent="0.2">
      <c r="A55" s="13" t="s">
        <v>70</v>
      </c>
      <c r="B55" s="14">
        <f t="shared" ref="B55:M55" si="63">(B16/B47)/(B2/B49)</f>
        <v>8.6670140171947144E-2</v>
      </c>
      <c r="C55" s="14">
        <f t="shared" si="63"/>
        <v>3.7407794197461625E-2</v>
      </c>
      <c r="D55" s="14">
        <f t="shared" si="63"/>
        <v>5.7296581875141674E-2</v>
      </c>
      <c r="E55" s="14">
        <f t="shared" si="63"/>
        <v>5.8109257180290946E-2</v>
      </c>
      <c r="F55" s="14">
        <f t="shared" si="63"/>
        <v>6.0478392046148396E-2</v>
      </c>
      <c r="G55" s="14">
        <f t="shared" si="63"/>
        <v>0.20395864109372566</v>
      </c>
      <c r="H55" s="14">
        <f t="shared" si="63"/>
        <v>1.4444058032425603E-2</v>
      </c>
      <c r="I55" s="14">
        <f t="shared" si="63"/>
        <v>3.6879783294659831E-2</v>
      </c>
      <c r="J55" s="14">
        <f t="shared" si="63"/>
        <v>0.33850281291611622</v>
      </c>
      <c r="K55" s="14">
        <f t="shared" si="63"/>
        <v>0.30704359949602628</v>
      </c>
      <c r="L55" s="14">
        <f t="shared" si="63"/>
        <v>6.6917621142267709</v>
      </c>
      <c r="M55" s="14">
        <f t="shared" si="63"/>
        <v>3.5427525409199583E-3</v>
      </c>
    </row>
    <row r="56" spans="1:13" x14ac:dyDescent="0.2">
      <c r="A56" s="13" t="s">
        <v>71</v>
      </c>
      <c r="B56" s="14">
        <f t="shared" ref="B56:M56" si="64">(B17/B48)/(B2/B49)</f>
        <v>2.4982037875099807E-2</v>
      </c>
      <c r="C56" s="14">
        <f t="shared" si="64"/>
        <v>2.2804751542837565E-2</v>
      </c>
      <c r="D56" s="14">
        <f t="shared" si="64"/>
        <v>1.0543785986868174E-2</v>
      </c>
      <c r="E56" s="14">
        <f t="shared" si="64"/>
        <v>0.11050305839695633</v>
      </c>
      <c r="F56" s="14">
        <f t="shared" si="64"/>
        <v>2.8953058111113573E-2</v>
      </c>
      <c r="G56" s="14">
        <f t="shared" si="64"/>
        <v>6.3458717302184553E-2</v>
      </c>
      <c r="H56" s="14">
        <f t="shared" si="64"/>
        <v>9.4813268635307087E-3</v>
      </c>
      <c r="I56" s="14">
        <f t="shared" si="64"/>
        <v>7.0431227576052358E-2</v>
      </c>
      <c r="J56" s="14">
        <f t="shared" si="64"/>
        <v>0.44799533438611799</v>
      </c>
      <c r="K56" s="14">
        <f t="shared" si="64"/>
        <v>0.82565658266748954</v>
      </c>
      <c r="L56" s="14">
        <f t="shared" si="64"/>
        <v>4.2646628087315097</v>
      </c>
      <c r="M56" s="14">
        <f t="shared" si="64"/>
        <v>2.1597528859084235E-3</v>
      </c>
    </row>
    <row r="58" spans="1:13" x14ac:dyDescent="0.2">
      <c r="A58" s="2" t="s">
        <v>78</v>
      </c>
    </row>
    <row r="59" spans="1:13" x14ac:dyDescent="0.2">
      <c r="A59" s="27" t="s">
        <v>64</v>
      </c>
      <c r="B59" s="30">
        <f>LOG(B19/B2)</f>
        <v>2.7699945467562586</v>
      </c>
      <c r="C59" s="30">
        <f t="shared" ref="C59:M59" si="65">LOG(C19/C2)</f>
        <v>2.746892351701137</v>
      </c>
      <c r="D59" s="30">
        <f t="shared" si="65"/>
        <v>2.5162157947727368</v>
      </c>
      <c r="E59" s="30">
        <f t="shared" si="65"/>
        <v>2.358182629733399</v>
      </c>
      <c r="F59" s="30">
        <f t="shared" si="65"/>
        <v>2.26175664138235</v>
      </c>
      <c r="G59" s="30">
        <f t="shared" si="65"/>
        <v>3.6524748798708466</v>
      </c>
      <c r="H59" s="30">
        <f t="shared" si="65"/>
        <v>2.3171191537421909</v>
      </c>
      <c r="I59" s="30">
        <f t="shared" si="65"/>
        <v>2.3803728141824303</v>
      </c>
      <c r="J59" s="30">
        <f t="shared" si="65"/>
        <v>4.2294237030171553</v>
      </c>
      <c r="K59" s="30">
        <f t="shared" si="65"/>
        <v>3.6849485154818837</v>
      </c>
      <c r="L59" s="30">
        <f t="shared" si="65"/>
        <v>5.1329968388452656</v>
      </c>
      <c r="M59" s="30">
        <f t="shared" si="65"/>
        <v>1.7067707472937705</v>
      </c>
    </row>
    <row r="60" spans="1:13" x14ac:dyDescent="0.2">
      <c r="A60" s="27" t="s">
        <v>65</v>
      </c>
      <c r="B60" s="30">
        <f>LOG(B20/B2)</f>
        <v>3.0880008040484364</v>
      </c>
      <c r="C60" s="30">
        <f t="shared" ref="C60:M60" si="66">LOG(C20/C2)</f>
        <v>2.7754564702513362</v>
      </c>
      <c r="D60" s="30">
        <f t="shared" si="66"/>
        <v>2.8500574690977802</v>
      </c>
      <c r="E60" s="30">
        <f t="shared" si="66"/>
        <v>2.8121522738495246</v>
      </c>
      <c r="F60" s="30">
        <f t="shared" si="66"/>
        <v>3.1358304093720197</v>
      </c>
      <c r="G60" s="30">
        <f t="shared" si="66"/>
        <v>3.2012779721710625</v>
      </c>
      <c r="H60" s="30">
        <f t="shared" si="66"/>
        <v>2.3190932229679078</v>
      </c>
      <c r="I60" s="30">
        <f t="shared" si="66"/>
        <v>2.678922537645879</v>
      </c>
      <c r="J60" s="30">
        <f t="shared" si="66"/>
        <v>4.1741662275303124</v>
      </c>
      <c r="K60" s="30">
        <f t="shared" si="66"/>
        <v>3.3308771889786994</v>
      </c>
      <c r="L60" s="30">
        <f t="shared" si="66"/>
        <v>4.6903191971340368</v>
      </c>
      <c r="M60" s="30">
        <f t="shared" si="66"/>
        <v>1.6865202500179444</v>
      </c>
    </row>
    <row r="61" spans="1:13" x14ac:dyDescent="0.2">
      <c r="A61" s="27" t="s">
        <v>66</v>
      </c>
      <c r="B61" s="30">
        <f>LOG(B21/B2)</f>
        <v>2.9613144011706161</v>
      </c>
      <c r="C61" s="30">
        <f t="shared" ref="C61:M61" si="67">LOG(C21/C2)</f>
        <v>2.7691687464122889</v>
      </c>
      <c r="D61" s="30">
        <f t="shared" si="67"/>
        <v>2.3774736606872442</v>
      </c>
      <c r="E61" s="30">
        <f t="shared" si="67"/>
        <v>2.9952784710938367</v>
      </c>
      <c r="F61" s="30">
        <f t="shared" si="67"/>
        <v>2.3330334218350988</v>
      </c>
      <c r="G61" s="30">
        <f t="shared" si="67"/>
        <v>2.5101927791845888</v>
      </c>
      <c r="H61" s="30">
        <f t="shared" si="67"/>
        <v>2.3522615862205623</v>
      </c>
      <c r="I61" s="30">
        <f t="shared" si="67"/>
        <v>2.597646860137456</v>
      </c>
      <c r="J61" s="30">
        <f t="shared" si="67"/>
        <v>3.6114062065856394</v>
      </c>
      <c r="K61" s="30">
        <f t="shared" si="67"/>
        <v>4.2492252177961181</v>
      </c>
      <c r="L61" s="30">
        <f t="shared" si="67"/>
        <v>5.5969315996828124</v>
      </c>
      <c r="M61" s="30">
        <f t="shared" si="67"/>
        <v>1.7280071524412972</v>
      </c>
    </row>
    <row r="62" spans="1:13" x14ac:dyDescent="0.2">
      <c r="A62" s="27" t="s">
        <v>67</v>
      </c>
      <c r="B62" s="30">
        <f>LOG(B22/B2)</f>
        <v>3.5383072598913472</v>
      </c>
      <c r="C62" s="30">
        <f t="shared" ref="C62:M62" si="68">LOG(C22/C2)</f>
        <v>3.4502214470009331</v>
      </c>
      <c r="D62" s="30">
        <f t="shared" si="68"/>
        <v>2.9883897846461376</v>
      </c>
      <c r="E62" s="30">
        <f t="shared" si="68"/>
        <v>3.408226247192641</v>
      </c>
      <c r="F62" s="30">
        <f t="shared" si="68"/>
        <v>3.1855590566501903</v>
      </c>
      <c r="G62" s="30">
        <f t="shared" si="68"/>
        <v>3.3689614609219243</v>
      </c>
      <c r="H62" s="30">
        <f t="shared" si="68"/>
        <v>3.0363824695176622</v>
      </c>
      <c r="I62" s="30">
        <f t="shared" si="68"/>
        <v>3.2270226633192283</v>
      </c>
      <c r="J62" s="30">
        <f t="shared" si="68"/>
        <v>3.9442938309311435</v>
      </c>
      <c r="K62" s="30">
        <f t="shared" si="68"/>
        <v>4.1177639210970201</v>
      </c>
      <c r="L62" s="30">
        <f t="shared" si="68"/>
        <v>5.5121925514667591</v>
      </c>
      <c r="M62" s="30">
        <f t="shared" si="68"/>
        <v>2.4245208403470015</v>
      </c>
    </row>
    <row r="63" spans="1:13" x14ac:dyDescent="0.2">
      <c r="A63" s="27" t="s">
        <v>68</v>
      </c>
      <c r="B63" s="30">
        <f>LOG(B23/B2)</f>
        <v>3.3278332094957221</v>
      </c>
      <c r="C63" s="30">
        <f t="shared" ref="C63:M63" si="69">LOG(C23/C2)</f>
        <v>3.3082971414880964</v>
      </c>
      <c r="D63" s="30">
        <f t="shared" si="69"/>
        <v>2.9255305026655058</v>
      </c>
      <c r="E63" s="30">
        <f t="shared" si="69"/>
        <v>2.6683127413354559</v>
      </c>
      <c r="F63" s="30">
        <f t="shared" si="69"/>
        <v>2.7639592787405451</v>
      </c>
      <c r="G63" s="30">
        <f t="shared" si="69"/>
        <v>3.0310680655540549</v>
      </c>
      <c r="H63" s="30">
        <f t="shared" si="69"/>
        <v>2.8749578164816545</v>
      </c>
      <c r="I63" s="30">
        <f t="shared" si="69"/>
        <v>2.9382114769218939</v>
      </c>
      <c r="J63" s="30">
        <f t="shared" si="69"/>
        <v>3.3049762099621094</v>
      </c>
      <c r="K63" s="30">
        <f t="shared" si="69"/>
        <v>3.7735092692123788</v>
      </c>
      <c r="L63" s="30">
        <f t="shared" si="69"/>
        <v>5.4268281989359357</v>
      </c>
      <c r="M63" s="30">
        <f t="shared" si="69"/>
        <v>2.2646094100332341</v>
      </c>
    </row>
    <row r="64" spans="1:13" x14ac:dyDescent="0.2">
      <c r="A64" s="27" t="s">
        <v>70</v>
      </c>
      <c r="B64" s="30">
        <f>LOG(B24/B2)</f>
        <v>3.3267365056757949</v>
      </c>
      <c r="C64" s="30">
        <f t="shared" ref="C64:M64" si="70">LOG(C24/C2)</f>
        <v>2.9618291069011633</v>
      </c>
      <c r="D64" s="30">
        <f t="shared" si="70"/>
        <v>3.1469957208908452</v>
      </c>
      <c r="E64" s="30">
        <f t="shared" si="70"/>
        <v>3.153112330545325</v>
      </c>
      <c r="F64" s="30">
        <f t="shared" si="70"/>
        <v>3.1704672426779235</v>
      </c>
      <c r="G64" s="30">
        <f t="shared" si="70"/>
        <v>3.6984091164755686</v>
      </c>
      <c r="H64" s="30">
        <f t="shared" si="70"/>
        <v>2.5485562313645307</v>
      </c>
      <c r="I64" s="30">
        <f t="shared" si="70"/>
        <v>2.9556553672031027</v>
      </c>
      <c r="J64" s="30">
        <f t="shared" si="70"/>
        <v>3.9184292886943362</v>
      </c>
      <c r="K64" s="30">
        <f t="shared" si="70"/>
        <v>3.87606705541452</v>
      </c>
      <c r="L64" s="30">
        <f t="shared" si="70"/>
        <v>5.2144075005345947</v>
      </c>
      <c r="M64" s="30">
        <f t="shared" si="70"/>
        <v>1.9382078249161105</v>
      </c>
    </row>
    <row r="65" spans="1:13" x14ac:dyDescent="0.2">
      <c r="A65" s="27" t="s">
        <v>71</v>
      </c>
      <c r="B65" s="30">
        <f>LOG(B25/B2)</f>
        <v>2.786494869178572</v>
      </c>
      <c r="C65" s="30">
        <f t="shared" ref="C65:M65" si="71">LOG(C25/C2)</f>
        <v>2.746892351701137</v>
      </c>
      <c r="D65" s="30">
        <f t="shared" si="71"/>
        <v>2.4118635889462143</v>
      </c>
      <c r="E65" s="30">
        <f t="shared" si="71"/>
        <v>3.4322413048960683</v>
      </c>
      <c r="F65" s="30">
        <f t="shared" si="71"/>
        <v>2.8505614487313351</v>
      </c>
      <c r="G65" s="30">
        <f t="shared" si="71"/>
        <v>3.1913582961377189</v>
      </c>
      <c r="H65" s="30">
        <f t="shared" si="71"/>
        <v>2.3657361256230378</v>
      </c>
      <c r="I65" s="30">
        <f t="shared" si="71"/>
        <v>3.2366322646882137</v>
      </c>
      <c r="J65" s="30">
        <f t="shared" si="71"/>
        <v>4.0401404978195679</v>
      </c>
      <c r="K65" s="30">
        <f t="shared" si="71"/>
        <v>4.3056664544510035</v>
      </c>
      <c r="L65" s="30">
        <f t="shared" si="71"/>
        <v>5.018751705512182</v>
      </c>
      <c r="M65" s="30">
        <f t="shared" si="71"/>
        <v>1.7232710697160842</v>
      </c>
    </row>
    <row r="67" spans="1:13" x14ac:dyDescent="0.2">
      <c r="B67" s="2" t="s">
        <v>79</v>
      </c>
      <c r="C67" s="2" t="s">
        <v>80</v>
      </c>
      <c r="E67" s="32">
        <v>295.54999999999995</v>
      </c>
      <c r="F67" s="32">
        <v>52.914999999999992</v>
      </c>
    </row>
    <row r="68" spans="1:13" x14ac:dyDescent="0.2">
      <c r="A68" s="2" t="s">
        <v>81</v>
      </c>
      <c r="B68" s="3">
        <v>66.484999999999999</v>
      </c>
      <c r="C68" s="3">
        <v>317.55</v>
      </c>
      <c r="E68" s="32">
        <v>483.92499999999995</v>
      </c>
      <c r="F68" s="32">
        <v>468.45</v>
      </c>
    </row>
    <row r="69" spans="1:13" x14ac:dyDescent="0.2">
      <c r="A69" s="2" t="s">
        <v>82</v>
      </c>
      <c r="B69" s="3">
        <v>102.825</v>
      </c>
      <c r="C69" s="3">
        <v>435.5</v>
      </c>
    </row>
    <row r="70" spans="1:13" x14ac:dyDescent="0.2">
      <c r="A70" s="2" t="s">
        <v>83</v>
      </c>
      <c r="B70" s="3">
        <v>121.9425</v>
      </c>
      <c r="C70" s="3">
        <v>386.24250000000001</v>
      </c>
    </row>
    <row r="71" spans="1:13" x14ac:dyDescent="0.2">
      <c r="A71" s="2" t="s">
        <v>84</v>
      </c>
      <c r="B71" s="3">
        <v>16.64</v>
      </c>
      <c r="C71" s="3">
        <v>103.1</v>
      </c>
    </row>
    <row r="72" spans="1:13" x14ac:dyDescent="0.2">
      <c r="A72" s="2" t="s">
        <v>85</v>
      </c>
      <c r="B72" s="3">
        <v>1493</v>
      </c>
      <c r="C72" s="3">
        <v>824.1</v>
      </c>
    </row>
    <row r="73" spans="1:13" x14ac:dyDescent="0.2">
      <c r="A73" s="2"/>
    </row>
    <row r="74" spans="1:13" x14ac:dyDescent="0.2">
      <c r="A74" s="2" t="s">
        <v>54</v>
      </c>
      <c r="B74" s="3">
        <v>16320.799999999997</v>
      </c>
      <c r="C74" s="3">
        <v>1500500</v>
      </c>
      <c r="E74" s="3">
        <f>LOG(C74/295.6)</f>
        <v>3.7055315700380831</v>
      </c>
      <c r="F74" s="3">
        <f>LOG(C74/483.9)</f>
        <v>3.4914803776522474</v>
      </c>
      <c r="H74" s="3">
        <f>LOG(B74/52.9)</f>
        <v>2.4892857708060769</v>
      </c>
      <c r="I74" s="3">
        <f>LOG(B74/468.5)</f>
        <v>1.5420318476174657</v>
      </c>
      <c r="J74" s="3">
        <f>H74-I74</f>
        <v>0.94725392318861124</v>
      </c>
    </row>
    <row r="75" spans="1:13" x14ac:dyDescent="0.2">
      <c r="A75" s="2" t="s">
        <v>55</v>
      </c>
      <c r="B75" s="3">
        <v>14370.9</v>
      </c>
      <c r="C75" s="3">
        <v>541450</v>
      </c>
      <c r="E75" s="3">
        <f t="shared" ref="E75:E80" si="72">LOG(C75/295.6)</f>
        <v>3.2628539283268552</v>
      </c>
      <c r="F75" s="3">
        <f t="shared" ref="F75:F80" si="73">LOG(C75/483.9)</f>
        <v>3.048802735941019</v>
      </c>
      <c r="H75" s="3">
        <f t="shared" ref="H75:H80" si="74">LOG(B75/52.9)</f>
        <v>2.434028295319234</v>
      </c>
      <c r="I75" s="3">
        <f t="shared" ref="I75:I80" si="75">LOG(B75/468.5)</f>
        <v>1.4867743721306228</v>
      </c>
      <c r="J75" s="3">
        <f t="shared" ref="J75:J80" si="76">H75-I75</f>
        <v>0.94725392318861124</v>
      </c>
    </row>
    <row r="76" spans="1:13" x14ac:dyDescent="0.2">
      <c r="A76" s="2" t="s">
        <v>56</v>
      </c>
      <c r="B76" s="3">
        <v>3932.9999999999995</v>
      </c>
      <c r="C76" s="3">
        <v>4366875</v>
      </c>
      <c r="E76" s="3">
        <f t="shared" si="72"/>
        <v>4.1694663308756299</v>
      </c>
      <c r="F76" s="3">
        <f t="shared" si="73"/>
        <v>3.9554151384897946</v>
      </c>
      <c r="H76" s="3">
        <f t="shared" si="74"/>
        <v>1.871268274374561</v>
      </c>
      <c r="I76" s="3">
        <f t="shared" si="75"/>
        <v>0.92401435118594966</v>
      </c>
      <c r="J76" s="3">
        <f t="shared" si="76"/>
        <v>0.94725392318861135</v>
      </c>
    </row>
    <row r="77" spans="1:13" x14ac:dyDescent="0.2">
      <c r="A77" s="2" t="s">
        <v>57</v>
      </c>
      <c r="B77" s="3">
        <v>8464.7000000000007</v>
      </c>
      <c r="C77" s="3">
        <v>3592789</v>
      </c>
      <c r="E77" s="3">
        <f t="shared" si="72"/>
        <v>4.0847272826595775</v>
      </c>
      <c r="F77" s="3">
        <f t="shared" si="73"/>
        <v>3.8706760902737414</v>
      </c>
      <c r="H77" s="3">
        <f t="shared" si="74"/>
        <v>2.2041558987200651</v>
      </c>
      <c r="I77" s="3">
        <f t="shared" si="75"/>
        <v>1.2569019755314537</v>
      </c>
      <c r="J77" s="3">
        <f t="shared" si="76"/>
        <v>0.94725392318861146</v>
      </c>
    </row>
    <row r="78" spans="1:13" x14ac:dyDescent="0.2">
      <c r="A78" s="2" t="s">
        <v>58</v>
      </c>
      <c r="B78" s="3">
        <v>1942.1999999999998</v>
      </c>
      <c r="C78" s="3">
        <v>2951667</v>
      </c>
      <c r="E78" s="3">
        <f t="shared" si="72"/>
        <v>3.9993629301287541</v>
      </c>
      <c r="F78" s="3">
        <f t="shared" si="73"/>
        <v>3.785311737742918</v>
      </c>
      <c r="H78" s="3">
        <f t="shared" si="74"/>
        <v>1.564838277751031</v>
      </c>
      <c r="I78" s="3">
        <f t="shared" si="75"/>
        <v>0.61758435456241967</v>
      </c>
      <c r="J78" s="3">
        <f t="shared" si="76"/>
        <v>0.94725392318861135</v>
      </c>
    </row>
    <row r="79" spans="1:13" x14ac:dyDescent="0.2">
      <c r="A79" s="2" t="s">
        <v>59</v>
      </c>
      <c r="B79" s="3">
        <v>7975.2999999999993</v>
      </c>
      <c r="C79" s="3">
        <v>1809867</v>
      </c>
      <c r="E79" s="3">
        <f t="shared" si="72"/>
        <v>3.7869422317274122</v>
      </c>
      <c r="F79" s="3">
        <f t="shared" si="73"/>
        <v>3.5728910393415765</v>
      </c>
      <c r="H79" s="3">
        <f t="shared" si="74"/>
        <v>2.1782913564832578</v>
      </c>
      <c r="I79" s="3">
        <f t="shared" si="75"/>
        <v>1.2310374332946465</v>
      </c>
      <c r="J79" s="3">
        <f t="shared" si="76"/>
        <v>0.94725392318861124</v>
      </c>
    </row>
    <row r="80" spans="1:13" x14ac:dyDescent="0.2">
      <c r="A80" s="2" t="s">
        <v>60</v>
      </c>
      <c r="B80" s="3">
        <v>10555</v>
      </c>
      <c r="C80" s="3">
        <v>1153429</v>
      </c>
      <c r="E80" s="3">
        <f t="shared" si="72"/>
        <v>3.5912864367049995</v>
      </c>
      <c r="F80" s="3">
        <f t="shared" si="73"/>
        <v>3.3772352443191638</v>
      </c>
      <c r="H80" s="3">
        <f t="shared" si="74"/>
        <v>2.3000025656084895</v>
      </c>
      <c r="I80" s="3">
        <f t="shared" si="75"/>
        <v>1.3527486424198782</v>
      </c>
      <c r="J80" s="3">
        <f t="shared" si="76"/>
        <v>0.94725392318861124</v>
      </c>
    </row>
    <row r="81" spans="1:11" x14ac:dyDescent="0.2">
      <c r="A81" s="2"/>
    </row>
    <row r="82" spans="1:11" x14ac:dyDescent="0.2">
      <c r="A82" s="2" t="s">
        <v>72</v>
      </c>
    </row>
    <row r="83" spans="1:11" x14ac:dyDescent="0.2">
      <c r="B83" s="2" t="s">
        <v>86</v>
      </c>
      <c r="D83" s="2" t="s">
        <v>87</v>
      </c>
      <c r="F83" s="2" t="s">
        <v>88</v>
      </c>
      <c r="H83" s="2" t="s">
        <v>89</v>
      </c>
      <c r="J83" s="2" t="s">
        <v>90</v>
      </c>
    </row>
    <row r="84" spans="1:11" x14ac:dyDescent="0.2">
      <c r="A84" s="2" t="s">
        <v>54</v>
      </c>
      <c r="B84" s="3">
        <f>LOG(B74/16.64)</f>
        <v>2.9915881208865578</v>
      </c>
      <c r="C84" s="3">
        <f>LOG(C74/103.1)</f>
        <v>4.1629773344773549</v>
      </c>
      <c r="D84" s="3">
        <f>LOG(B74/B68)</f>
        <v>2.3900177697494027</v>
      </c>
      <c r="E84" s="3">
        <f>LOG(C74/C68)</f>
        <v>3.6744238826857782</v>
      </c>
      <c r="F84" s="3">
        <v>2.1265863483905996</v>
      </c>
      <c r="G84" s="3">
        <v>3.5893759403124155</v>
      </c>
      <c r="H84" s="3">
        <f>LOG(B74/102.825)</f>
        <v>2.20064272466005</v>
      </c>
      <c r="I84" s="3">
        <f>LOG(C74/435.5)</f>
        <v>3.5372478404171894</v>
      </c>
      <c r="J84" s="3">
        <f>LOG(B74/1493)</f>
        <v>1.0386816351162373</v>
      </c>
      <c r="K84" s="3">
        <f>LOG(C74/824.1)</f>
        <v>3.2602560856206471</v>
      </c>
    </row>
    <row r="85" spans="1:11" x14ac:dyDescent="0.2">
      <c r="A85" s="2" t="s">
        <v>55</v>
      </c>
      <c r="B85" s="3">
        <f t="shared" ref="B85:B90" si="77">LOG(B75/16.64)</f>
        <v>2.9363306453997149</v>
      </c>
      <c r="C85" s="3">
        <f t="shared" ref="C85:C90" si="78">LOG(C75/103.1)</f>
        <v>3.7202996927661265</v>
      </c>
      <c r="D85" s="3">
        <f>LOG(B75/B68)</f>
        <v>2.3347602942625598</v>
      </c>
      <c r="E85" s="3">
        <f>LOG(C75/C68)</f>
        <v>3.2317462409745499</v>
      </c>
      <c r="F85" s="3">
        <v>2.0713288729037567</v>
      </c>
      <c r="G85" s="3">
        <v>3.1466982986011871</v>
      </c>
      <c r="H85" s="3">
        <f t="shared" ref="H85:H90" si="79">LOG(B75/102.825)</f>
        <v>2.1453852491732071</v>
      </c>
      <c r="I85" s="3">
        <f>LOG(C75/435.5)</f>
        <v>3.0945701987059611</v>
      </c>
      <c r="J85" s="3">
        <f t="shared" ref="J85:J90" si="80">LOG(B75/1493)</f>
        <v>0.98342415962939456</v>
      </c>
      <c r="K85" s="3">
        <f t="shared" ref="K85:K90" si="81">LOG(C75/824.1)</f>
        <v>2.8175784439094187</v>
      </c>
    </row>
    <row r="86" spans="1:11" x14ac:dyDescent="0.2">
      <c r="A86" s="2" t="s">
        <v>56</v>
      </c>
      <c r="B86" s="3">
        <f t="shared" si="77"/>
        <v>2.3735706244550414</v>
      </c>
      <c r="C86" s="3">
        <f t="shared" si="78"/>
        <v>4.6269120953149017</v>
      </c>
      <c r="D86" s="3">
        <f>LOG(B76/66.485)</f>
        <v>1.7720002733178866</v>
      </c>
      <c r="E86" s="3">
        <f>LOG(C76/317.55)</f>
        <v>4.1383586435233255</v>
      </c>
      <c r="F86" s="3">
        <v>1.5085688519590834</v>
      </c>
      <c r="G86" s="3">
        <v>4.0533107011499627</v>
      </c>
      <c r="H86" s="3">
        <f t="shared" si="79"/>
        <v>1.582625228228534</v>
      </c>
      <c r="I86" s="3">
        <f t="shared" ref="I86:I90" si="82">LOG(C76/435.5)</f>
        <v>4.0011826012547367</v>
      </c>
      <c r="J86" s="3">
        <f t="shared" si="80"/>
        <v>0.42066413868472124</v>
      </c>
      <c r="K86" s="3">
        <f t="shared" si="81"/>
        <v>3.7241908464581939</v>
      </c>
    </row>
    <row r="87" spans="1:11" x14ac:dyDescent="0.2">
      <c r="A87" s="2" t="s">
        <v>57</v>
      </c>
      <c r="B87" s="3">
        <f t="shared" si="77"/>
        <v>2.7064582488005455</v>
      </c>
      <c r="C87" s="3">
        <f t="shared" si="78"/>
        <v>4.5421730470988493</v>
      </c>
      <c r="D87" s="3">
        <f t="shared" ref="D87:D90" si="83">LOG(B77/66.485)</f>
        <v>2.1048878976633909</v>
      </c>
      <c r="E87" s="3">
        <f t="shared" ref="E87:E90" si="84">LOG(C77/317.55)</f>
        <v>4.0536195953072722</v>
      </c>
      <c r="F87" s="3">
        <v>1.8414564763045875</v>
      </c>
      <c r="G87" s="3">
        <v>3.9685716529339095</v>
      </c>
      <c r="H87" s="3">
        <f t="shared" si="79"/>
        <v>1.9155128525740381</v>
      </c>
      <c r="I87" s="3">
        <f t="shared" si="82"/>
        <v>3.9164435530386834</v>
      </c>
      <c r="J87" s="3">
        <f t="shared" si="80"/>
        <v>0.75355176303022542</v>
      </c>
      <c r="K87" s="3">
        <f t="shared" si="81"/>
        <v>3.639451798242141</v>
      </c>
    </row>
    <row r="88" spans="1:11" x14ac:dyDescent="0.2">
      <c r="A88" s="2" t="s">
        <v>58</v>
      </c>
      <c r="B88" s="3">
        <f t="shared" si="77"/>
        <v>2.0671406278315114</v>
      </c>
      <c r="C88" s="3">
        <f t="shared" si="78"/>
        <v>4.4568086945680259</v>
      </c>
      <c r="D88" s="3">
        <f t="shared" si="83"/>
        <v>1.4655702766943566</v>
      </c>
      <c r="E88" s="3">
        <f t="shared" si="84"/>
        <v>3.9682552427764488</v>
      </c>
      <c r="F88" s="3">
        <v>1.2021388553355534</v>
      </c>
      <c r="G88" s="3">
        <v>3.883207300403086</v>
      </c>
      <c r="H88" s="3">
        <f t="shared" si="79"/>
        <v>1.276195231605004</v>
      </c>
      <c r="I88" s="3">
        <f t="shared" si="82"/>
        <v>3.83107920050786</v>
      </c>
      <c r="J88" s="3">
        <f t="shared" si="80"/>
        <v>0.1142341420611913</v>
      </c>
      <c r="K88" s="3">
        <f t="shared" si="81"/>
        <v>3.5540874457113176</v>
      </c>
    </row>
    <row r="89" spans="1:11" x14ac:dyDescent="0.2">
      <c r="A89" s="2" t="s">
        <v>59</v>
      </c>
      <c r="B89" s="3">
        <f t="shared" si="77"/>
        <v>2.6805937065637382</v>
      </c>
      <c r="C89" s="3">
        <f t="shared" si="78"/>
        <v>4.2443879961666839</v>
      </c>
      <c r="D89" s="3">
        <f t="shared" si="83"/>
        <v>2.0790233554265836</v>
      </c>
      <c r="E89" s="3">
        <f t="shared" si="84"/>
        <v>3.7558345443751069</v>
      </c>
      <c r="F89" s="3">
        <v>1.8155919340677802</v>
      </c>
      <c r="G89" s="3">
        <v>3.6707866020017441</v>
      </c>
      <c r="H89" s="3">
        <f t="shared" si="79"/>
        <v>1.8896483103372308</v>
      </c>
      <c r="I89" s="3">
        <f t="shared" si="82"/>
        <v>3.6186585021065181</v>
      </c>
      <c r="J89" s="3">
        <f t="shared" si="80"/>
        <v>0.72768722079341819</v>
      </c>
      <c r="K89" s="3">
        <f t="shared" si="81"/>
        <v>3.3416667473099757</v>
      </c>
    </row>
    <row r="90" spans="1:11" x14ac:dyDescent="0.2">
      <c r="A90" s="2" t="s">
        <v>60</v>
      </c>
      <c r="B90" s="3">
        <f t="shared" si="77"/>
        <v>2.8023049156889699</v>
      </c>
      <c r="C90" s="3">
        <f t="shared" si="78"/>
        <v>4.0487322011442712</v>
      </c>
      <c r="D90" s="3">
        <f t="shared" si="83"/>
        <v>2.2007345645518153</v>
      </c>
      <c r="E90" s="3">
        <f t="shared" si="84"/>
        <v>3.5601787493526942</v>
      </c>
      <c r="F90" s="3">
        <v>1.9373031431930119</v>
      </c>
      <c r="G90" s="3">
        <v>3.4751308069793314</v>
      </c>
      <c r="H90" s="3">
        <f t="shared" si="79"/>
        <v>2.0113595194624625</v>
      </c>
      <c r="I90" s="3">
        <f t="shared" si="82"/>
        <v>3.4230027070841054</v>
      </c>
      <c r="J90" s="3">
        <f t="shared" si="80"/>
        <v>0.84939842991864978</v>
      </c>
      <c r="K90" s="3">
        <f t="shared" si="81"/>
        <v>3.146010952287563</v>
      </c>
    </row>
    <row r="91" spans="1:11" x14ac:dyDescent="0.2">
      <c r="B91" s="2"/>
      <c r="C91" s="2"/>
    </row>
    <row r="92" spans="1:11" x14ac:dyDescent="0.2">
      <c r="B92" s="2"/>
      <c r="C92" s="2"/>
    </row>
  </sheetData>
  <mergeCells count="10">
    <mergeCell ref="O10:S10"/>
    <mergeCell ref="U10:Y10"/>
    <mergeCell ref="O21:S21"/>
    <mergeCell ref="O32:S32"/>
    <mergeCell ref="U21:Y21"/>
    <mergeCell ref="AA10:AE10"/>
    <mergeCell ref="AG10:AK10"/>
    <mergeCell ref="AA21:AE21"/>
    <mergeCell ref="AG21:AK21"/>
    <mergeCell ref="AA32:AE32"/>
  </mergeCells>
  <conditionalFormatting sqref="E67:E68">
    <cfRule type="colorScale" priority="2">
      <colorScale>
        <cfvo type="min"/>
        <cfvo type="percentile" val="50"/>
        <cfvo type="max"/>
        <color rgb="FF009E73"/>
        <color rgb="FFF0E442"/>
        <color rgb="FFD55E00"/>
      </colorScale>
    </cfRule>
  </conditionalFormatting>
  <conditionalFormatting sqref="F67:F68">
    <cfRule type="colorScale" priority="1">
      <colorScale>
        <cfvo type="min"/>
        <cfvo type="percentile" val="50"/>
        <cfvo type="max"/>
        <color rgb="FF009E73"/>
        <color rgb="FFF0E442"/>
        <color rgb="FFD55E00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0EF5-73AB-4B35-9617-67393B29CCE1}">
  <dimension ref="B3:AE92"/>
  <sheetViews>
    <sheetView topLeftCell="A9" zoomScale="80" zoomScaleNormal="80" workbookViewId="0">
      <selection activeCell="W41" sqref="W41"/>
    </sheetView>
  </sheetViews>
  <sheetFormatPr baseColWidth="10" defaultColWidth="9.1640625" defaultRowHeight="16" x14ac:dyDescent="0.2"/>
  <cols>
    <col min="1" max="2" width="9.1640625" style="16"/>
    <col min="3" max="3" width="7.6640625" style="16" customWidth="1"/>
    <col min="4" max="6" width="7.6640625" style="17" customWidth="1"/>
    <col min="7" max="13" width="7.6640625" style="16" customWidth="1"/>
    <col min="14" max="14" width="4.83203125" style="16" bestFit="1" customWidth="1"/>
    <col min="15" max="16" width="4.6640625" style="16" customWidth="1"/>
    <col min="17" max="17" width="8.6640625" style="16" bestFit="1" customWidth="1"/>
    <col min="18" max="18" width="7.6640625" style="16" customWidth="1"/>
    <col min="19" max="19" width="9.6640625" style="16" bestFit="1" customWidth="1"/>
    <col min="20" max="28" width="7.6640625" style="16" customWidth="1"/>
    <col min="29" max="33" width="9.6640625" style="16" customWidth="1"/>
    <col min="34" max="16384" width="9.1640625" style="16"/>
  </cols>
  <sheetData>
    <row r="3" spans="2:31" x14ac:dyDescent="0.2">
      <c r="C3" s="177" t="s">
        <v>91</v>
      </c>
      <c r="D3" s="177"/>
      <c r="E3" s="177"/>
      <c r="F3" s="177" t="s">
        <v>92</v>
      </c>
      <c r="G3" s="177"/>
      <c r="H3" s="177"/>
      <c r="I3" s="177" t="s">
        <v>93</v>
      </c>
      <c r="J3" s="177"/>
      <c r="K3" s="177"/>
      <c r="L3" s="177"/>
      <c r="M3" s="177"/>
      <c r="R3" s="148"/>
      <c r="T3" s="37" t="s">
        <v>94</v>
      </c>
      <c r="U3" s="37" t="s">
        <v>95</v>
      </c>
      <c r="V3" s="37" t="s">
        <v>96</v>
      </c>
      <c r="W3" s="37" t="s">
        <v>97</v>
      </c>
      <c r="X3" s="37" t="s">
        <v>98</v>
      </c>
      <c r="Y3" s="37" t="s">
        <v>99</v>
      </c>
      <c r="Z3" s="37" t="s">
        <v>100</v>
      </c>
      <c r="AA3" s="37" t="s">
        <v>101</v>
      </c>
      <c r="AB3" s="37" t="s">
        <v>79</v>
      </c>
      <c r="AC3" s="37" t="s">
        <v>102</v>
      </c>
      <c r="AD3" s="37" t="s">
        <v>80</v>
      </c>
      <c r="AE3" s="37" t="s">
        <v>103</v>
      </c>
    </row>
    <row r="4" spans="2:31" x14ac:dyDescent="0.2">
      <c r="C4" s="184" t="s">
        <v>104</v>
      </c>
      <c r="D4" s="187"/>
      <c r="E4" s="188"/>
      <c r="F4" s="184" t="s">
        <v>104</v>
      </c>
      <c r="G4" s="187"/>
      <c r="H4" s="188"/>
      <c r="I4" s="177" t="s">
        <v>105</v>
      </c>
      <c r="J4" s="177"/>
      <c r="K4" s="177"/>
      <c r="L4" s="37" t="s">
        <v>106</v>
      </c>
      <c r="M4" s="37" t="s">
        <v>3</v>
      </c>
      <c r="Q4" s="184" t="s">
        <v>107</v>
      </c>
      <c r="R4" s="179" t="s">
        <v>108</v>
      </c>
      <c r="S4" s="104">
        <v>44113</v>
      </c>
      <c r="T4" s="61">
        <v>12.427999999999999</v>
      </c>
      <c r="U4" s="62">
        <v>18.702500000000001</v>
      </c>
      <c r="V4" s="63">
        <v>23.762500000000003</v>
      </c>
      <c r="W4" s="64">
        <v>12.5425</v>
      </c>
      <c r="X4" s="65">
        <v>36.019999999999996</v>
      </c>
      <c r="Y4" s="66">
        <v>4.2735000000000003</v>
      </c>
      <c r="Z4" s="65">
        <v>10.78275</v>
      </c>
      <c r="AA4" s="62">
        <v>6.41275</v>
      </c>
      <c r="AB4" s="67">
        <v>70.807500000000005</v>
      </c>
      <c r="AC4" s="62">
        <v>4.2292500000000004</v>
      </c>
      <c r="AD4" s="93">
        <v>336.15</v>
      </c>
      <c r="AE4" s="68">
        <v>10.693999999999999</v>
      </c>
    </row>
    <row r="5" spans="2:31" x14ac:dyDescent="0.2">
      <c r="C5" s="182" t="s">
        <v>109</v>
      </c>
      <c r="D5" s="182"/>
      <c r="E5" s="182"/>
      <c r="F5" s="182" t="s">
        <v>109</v>
      </c>
      <c r="G5" s="182"/>
      <c r="H5" s="182"/>
      <c r="I5" s="183" t="s">
        <v>110</v>
      </c>
      <c r="J5" s="183"/>
      <c r="K5" s="36" t="s">
        <v>111</v>
      </c>
      <c r="L5" s="38" t="s">
        <v>112</v>
      </c>
      <c r="M5" s="109" t="s">
        <v>113</v>
      </c>
      <c r="Q5" s="184"/>
      <c r="R5" s="185"/>
      <c r="S5" s="104">
        <v>44117</v>
      </c>
      <c r="T5" s="69">
        <v>11.77</v>
      </c>
      <c r="U5" s="70">
        <v>20.64</v>
      </c>
      <c r="V5" s="71">
        <v>22.372499999999999</v>
      </c>
      <c r="W5" s="70">
        <v>11.969999999999999</v>
      </c>
      <c r="X5" s="71">
        <v>27.8825</v>
      </c>
      <c r="Y5" s="72">
        <v>3.77325</v>
      </c>
      <c r="Z5" s="73">
        <v>8.5437500000000011</v>
      </c>
      <c r="AA5" s="71">
        <v>6.4997500000000006</v>
      </c>
      <c r="AB5" s="74">
        <v>75.362499999999997</v>
      </c>
      <c r="AC5" s="71">
        <v>4.3092500000000005</v>
      </c>
      <c r="AD5" s="94">
        <v>366.05000000000007</v>
      </c>
      <c r="AE5" s="75">
        <v>12.0335</v>
      </c>
    </row>
    <row r="6" spans="2:31" x14ac:dyDescent="0.2">
      <c r="C6" s="122" t="s">
        <v>114</v>
      </c>
      <c r="D6" s="123" t="s">
        <v>115</v>
      </c>
      <c r="E6" s="124" t="s">
        <v>116</v>
      </c>
      <c r="F6" s="122" t="s">
        <v>114</v>
      </c>
      <c r="G6" s="123" t="s">
        <v>115</v>
      </c>
      <c r="H6" s="124" t="s">
        <v>116</v>
      </c>
      <c r="I6" s="36" t="s">
        <v>111</v>
      </c>
      <c r="J6" s="125" t="s">
        <v>117</v>
      </c>
      <c r="K6" s="125" t="s">
        <v>117</v>
      </c>
      <c r="L6" s="126" t="s">
        <v>118</v>
      </c>
      <c r="M6" s="127" t="s">
        <v>119</v>
      </c>
      <c r="Q6" s="184"/>
      <c r="R6" s="185"/>
      <c r="S6" s="105">
        <v>44119</v>
      </c>
      <c r="T6" s="76">
        <v>11.502500000000001</v>
      </c>
      <c r="U6" s="71">
        <v>18.490000000000002</v>
      </c>
      <c r="V6" s="70">
        <v>25.002499999999998</v>
      </c>
      <c r="W6" s="73">
        <v>10.980499999999999</v>
      </c>
      <c r="X6" s="73">
        <v>30.702500000000001</v>
      </c>
      <c r="Y6" s="71">
        <v>3.4819999999999998</v>
      </c>
      <c r="Z6" s="70">
        <v>9.9420000000000002</v>
      </c>
      <c r="AA6" s="73">
        <v>7.2257500000000006</v>
      </c>
      <c r="AB6" s="70">
        <v>83.85</v>
      </c>
      <c r="AC6" s="77">
        <v>3.8717500000000005</v>
      </c>
      <c r="AD6" s="95">
        <v>393.47499999999997</v>
      </c>
      <c r="AE6" s="75">
        <v>12.0665</v>
      </c>
    </row>
    <row r="7" spans="2:31" x14ac:dyDescent="0.2">
      <c r="B7" s="145" t="s">
        <v>94</v>
      </c>
      <c r="C7" s="119"/>
      <c r="D7" s="120"/>
      <c r="E7" s="129"/>
      <c r="F7" s="119"/>
      <c r="G7" s="120"/>
      <c r="H7" s="129"/>
      <c r="I7" s="132"/>
      <c r="J7" s="121" t="s">
        <v>120</v>
      </c>
      <c r="K7" s="136"/>
      <c r="L7" s="144" t="s">
        <v>120</v>
      </c>
      <c r="M7" s="140"/>
      <c r="Q7" s="184"/>
      <c r="R7" s="185"/>
      <c r="S7" s="104">
        <v>44124</v>
      </c>
      <c r="T7" s="78">
        <v>11.032500000000001</v>
      </c>
      <c r="U7" s="77">
        <v>17.675000000000001</v>
      </c>
      <c r="V7" s="73">
        <v>22.642499999999998</v>
      </c>
      <c r="W7" s="73">
        <v>10.8775</v>
      </c>
      <c r="X7" s="73">
        <v>31.237500000000001</v>
      </c>
      <c r="Y7" s="74">
        <v>3.61775</v>
      </c>
      <c r="Z7" s="73">
        <v>8.7152500000000011</v>
      </c>
      <c r="AA7" s="71">
        <v>6.5907499999999999</v>
      </c>
      <c r="AB7" s="73">
        <v>72.612500000000011</v>
      </c>
      <c r="AC7" s="71">
        <v>4.2072500000000002</v>
      </c>
      <c r="AD7" s="96">
        <v>347.67500000000001</v>
      </c>
      <c r="AE7" s="75">
        <v>12.175750000000001</v>
      </c>
    </row>
    <row r="8" spans="2:31" x14ac:dyDescent="0.2">
      <c r="B8" s="145" t="s">
        <v>95</v>
      </c>
      <c r="C8" s="114"/>
      <c r="D8" s="110" t="s">
        <v>120</v>
      </c>
      <c r="E8" s="130"/>
      <c r="F8" s="114" t="s">
        <v>120</v>
      </c>
      <c r="G8" s="110" t="s">
        <v>120</v>
      </c>
      <c r="H8" s="130" t="s">
        <v>120</v>
      </c>
      <c r="I8" s="133"/>
      <c r="J8" s="111" t="s">
        <v>120</v>
      </c>
      <c r="K8" s="137"/>
      <c r="L8" s="47"/>
      <c r="M8" s="141"/>
      <c r="Q8" s="184"/>
      <c r="R8" s="185"/>
      <c r="S8" s="104">
        <v>44127</v>
      </c>
      <c r="T8" s="69">
        <v>11.885</v>
      </c>
      <c r="U8" s="70">
        <v>20.079999999999998</v>
      </c>
      <c r="V8" s="72">
        <v>26.695</v>
      </c>
      <c r="W8" s="73">
        <v>10.8855</v>
      </c>
      <c r="X8" s="74">
        <v>33.502499999999998</v>
      </c>
      <c r="Y8" s="74">
        <v>3.6014999999999997</v>
      </c>
      <c r="Z8" s="70">
        <v>9.943249999999999</v>
      </c>
      <c r="AA8" s="70">
        <v>8.7624999999999993</v>
      </c>
      <c r="AB8" s="70">
        <v>79.857500000000002</v>
      </c>
      <c r="AC8" s="70">
        <v>5.2480000000000002</v>
      </c>
      <c r="AD8" s="96">
        <v>355.1</v>
      </c>
      <c r="AE8" s="79">
        <v>28.09</v>
      </c>
    </row>
    <row r="9" spans="2:31" x14ac:dyDescent="0.2">
      <c r="B9" s="145" t="s">
        <v>96</v>
      </c>
      <c r="C9" s="114"/>
      <c r="D9" s="110"/>
      <c r="E9" s="130"/>
      <c r="F9" s="114" t="s">
        <v>121</v>
      </c>
      <c r="G9" s="112"/>
      <c r="H9" s="130" t="s">
        <v>121</v>
      </c>
      <c r="I9" s="133"/>
      <c r="J9" s="111" t="s">
        <v>120</v>
      </c>
      <c r="K9" s="138"/>
      <c r="L9" s="48" t="s">
        <v>120</v>
      </c>
      <c r="M9" s="141"/>
      <c r="Q9" s="184"/>
      <c r="R9" s="186" t="s">
        <v>122</v>
      </c>
      <c r="S9" s="104">
        <v>44131</v>
      </c>
      <c r="T9" s="80">
        <v>12.017250000000001</v>
      </c>
      <c r="U9" s="73">
        <v>19.622500000000002</v>
      </c>
      <c r="V9" s="70">
        <v>24.564999999999998</v>
      </c>
      <c r="W9" s="73">
        <v>10.861000000000001</v>
      </c>
      <c r="X9" s="72">
        <v>35.045000000000002</v>
      </c>
      <c r="Y9" s="72">
        <v>3.8897499999999994</v>
      </c>
      <c r="Z9" s="73">
        <v>8.9329999999999998</v>
      </c>
      <c r="AA9" s="70">
        <v>8.1449999999999996</v>
      </c>
      <c r="AB9" s="73">
        <v>69.12</v>
      </c>
      <c r="AC9" s="70">
        <v>5.0877499999999998</v>
      </c>
      <c r="AD9" s="94">
        <v>364.875</v>
      </c>
      <c r="AE9" s="81">
        <v>26.604999999999997</v>
      </c>
    </row>
    <row r="10" spans="2:31" x14ac:dyDescent="0.2">
      <c r="B10" s="145" t="s">
        <v>97</v>
      </c>
      <c r="C10" s="114" t="s">
        <v>120</v>
      </c>
      <c r="D10" s="110" t="s">
        <v>120</v>
      </c>
      <c r="E10" s="130" t="s">
        <v>120</v>
      </c>
      <c r="F10" s="114" t="s">
        <v>121</v>
      </c>
      <c r="G10" s="110"/>
      <c r="H10" s="130" t="s">
        <v>121</v>
      </c>
      <c r="I10" s="133"/>
      <c r="J10" s="111"/>
      <c r="K10" s="137" t="s">
        <v>121</v>
      </c>
      <c r="L10" s="48" t="s">
        <v>123</v>
      </c>
      <c r="M10" s="141" t="s">
        <v>120</v>
      </c>
      <c r="Q10" s="184"/>
      <c r="R10" s="186"/>
      <c r="S10" s="105">
        <v>44133</v>
      </c>
      <c r="T10" s="82">
        <v>9.3554999999999993</v>
      </c>
      <c r="U10" s="77">
        <v>17.829999999999998</v>
      </c>
      <c r="V10" s="77">
        <v>18.674499999999998</v>
      </c>
      <c r="W10" s="77">
        <v>8.9042499999999993</v>
      </c>
      <c r="X10" s="77">
        <v>23.03275</v>
      </c>
      <c r="Y10" s="77">
        <v>3.2722500000000001</v>
      </c>
      <c r="Z10" s="77">
        <v>6.1742499999999998</v>
      </c>
      <c r="AA10" s="77">
        <v>5.3122499999999997</v>
      </c>
      <c r="AB10" s="77">
        <v>52.914999999999992</v>
      </c>
      <c r="AC10" s="77">
        <v>3.6967499999999998</v>
      </c>
      <c r="AD10" s="97">
        <v>295.54999999999995</v>
      </c>
      <c r="AE10" s="83">
        <v>30.619999999999997</v>
      </c>
    </row>
    <row r="11" spans="2:31" x14ac:dyDescent="0.2">
      <c r="B11" s="145" t="s">
        <v>98</v>
      </c>
      <c r="C11" s="114"/>
      <c r="D11" s="110"/>
      <c r="E11" s="130"/>
      <c r="F11" s="114" t="s">
        <v>121</v>
      </c>
      <c r="G11" s="110"/>
      <c r="H11" s="130" t="s">
        <v>121</v>
      </c>
      <c r="I11" s="133"/>
      <c r="J11" s="111" t="s">
        <v>123</v>
      </c>
      <c r="K11" s="138"/>
      <c r="L11" s="48" t="s">
        <v>123</v>
      </c>
      <c r="M11" s="141" t="s">
        <v>120</v>
      </c>
      <c r="Q11" s="184"/>
      <c r="R11" s="186"/>
      <c r="S11" s="104">
        <v>44138</v>
      </c>
      <c r="T11" s="84">
        <v>15.99</v>
      </c>
      <c r="U11" s="85">
        <v>49.022499999999994</v>
      </c>
      <c r="V11" s="85">
        <v>45.0075</v>
      </c>
      <c r="W11" s="85">
        <v>17.9025</v>
      </c>
      <c r="X11" s="85">
        <v>53.6875</v>
      </c>
      <c r="Y11" s="86">
        <v>4.1717499999999994</v>
      </c>
      <c r="Z11" s="85">
        <v>25.994999999999997</v>
      </c>
      <c r="AA11" s="85">
        <v>32.475999999999999</v>
      </c>
      <c r="AB11" s="98">
        <v>468.45</v>
      </c>
      <c r="AC11" s="85">
        <v>10.1655</v>
      </c>
      <c r="AD11" s="98">
        <v>483.92499999999995</v>
      </c>
      <c r="AE11" s="87">
        <v>32.407499999999999</v>
      </c>
    </row>
    <row r="12" spans="2:31" x14ac:dyDescent="0.2">
      <c r="B12" s="145" t="s">
        <v>99</v>
      </c>
      <c r="C12" s="114"/>
      <c r="D12" s="110" t="s">
        <v>120</v>
      </c>
      <c r="E12" s="130"/>
      <c r="F12" s="114"/>
      <c r="G12" s="112"/>
      <c r="H12" s="130"/>
      <c r="I12" s="133"/>
      <c r="J12" s="111"/>
      <c r="K12" s="138"/>
      <c r="L12" s="48" t="s">
        <v>120</v>
      </c>
      <c r="M12" s="141"/>
      <c r="Q12" s="184"/>
      <c r="R12" s="186"/>
      <c r="S12" s="104">
        <v>44140</v>
      </c>
      <c r="T12" s="78">
        <v>11.120000000000001</v>
      </c>
      <c r="U12" s="88">
        <v>23.29</v>
      </c>
      <c r="V12" s="70">
        <v>24.317499999999999</v>
      </c>
      <c r="W12" s="70">
        <v>11.622499999999999</v>
      </c>
      <c r="X12" s="86">
        <v>46.527499999999996</v>
      </c>
      <c r="Y12" s="71">
        <v>3.4782500000000001</v>
      </c>
      <c r="Z12" s="88">
        <v>12.515000000000001</v>
      </c>
      <c r="AA12" s="70">
        <v>8.833499999999999</v>
      </c>
      <c r="AB12" s="94">
        <v>122.3</v>
      </c>
      <c r="AC12" s="88">
        <v>5.51525</v>
      </c>
      <c r="AD12" s="99">
        <v>428.02499999999998</v>
      </c>
      <c r="AE12" s="81">
        <v>26.277500000000003</v>
      </c>
    </row>
    <row r="13" spans="2:31" x14ac:dyDescent="0.2">
      <c r="B13" s="145" t="s">
        <v>100</v>
      </c>
      <c r="C13" s="114" t="s">
        <v>120</v>
      </c>
      <c r="D13" s="110" t="s">
        <v>120</v>
      </c>
      <c r="E13" s="130" t="s">
        <v>120</v>
      </c>
      <c r="F13" s="114" t="s">
        <v>121</v>
      </c>
      <c r="G13" s="112" t="s">
        <v>121</v>
      </c>
      <c r="H13" s="130" t="s">
        <v>121</v>
      </c>
      <c r="I13" s="133"/>
      <c r="J13" s="111" t="s">
        <v>123</v>
      </c>
      <c r="K13" s="137"/>
      <c r="L13" s="47"/>
      <c r="M13" s="141"/>
      <c r="Q13" s="184"/>
      <c r="R13" s="186"/>
      <c r="S13" s="104">
        <v>44145</v>
      </c>
      <c r="T13" s="89">
        <v>10.426</v>
      </c>
      <c r="U13" s="88">
        <v>24.205000000000002</v>
      </c>
      <c r="V13" s="88">
        <v>26.36</v>
      </c>
      <c r="W13" s="70">
        <v>12.029750000000002</v>
      </c>
      <c r="X13" s="85">
        <v>51.922499999999999</v>
      </c>
      <c r="Y13" s="70">
        <v>3.6715</v>
      </c>
      <c r="Z13" s="88">
        <v>11.908499999999998</v>
      </c>
      <c r="AA13" s="70">
        <v>9.4044999999999987</v>
      </c>
      <c r="AB13" s="94">
        <v>124.14999999999999</v>
      </c>
      <c r="AC13" s="88">
        <v>5.8952500000000008</v>
      </c>
      <c r="AD13" s="98">
        <v>491.6</v>
      </c>
      <c r="AE13" s="81">
        <v>25.845000000000002</v>
      </c>
    </row>
    <row r="14" spans="2:31" x14ac:dyDescent="0.2">
      <c r="B14" s="145" t="s">
        <v>101</v>
      </c>
      <c r="C14" s="114"/>
      <c r="D14" s="110"/>
      <c r="E14" s="130"/>
      <c r="F14" s="114" t="s">
        <v>121</v>
      </c>
      <c r="G14" s="112" t="s">
        <v>123</v>
      </c>
      <c r="H14" s="130" t="s">
        <v>121</v>
      </c>
      <c r="I14" s="133"/>
      <c r="J14" s="111" t="s">
        <v>121</v>
      </c>
      <c r="K14" s="137"/>
      <c r="L14" s="48"/>
      <c r="M14" s="141" t="s">
        <v>120</v>
      </c>
      <c r="Q14" s="184"/>
      <c r="R14" s="180"/>
      <c r="S14" s="37" t="s">
        <v>124</v>
      </c>
      <c r="T14" s="56"/>
      <c r="U14" s="53" t="s">
        <v>120</v>
      </c>
      <c r="V14" s="53"/>
      <c r="W14" s="53"/>
      <c r="X14" s="59" t="s">
        <v>121</v>
      </c>
      <c r="Y14" s="55"/>
      <c r="Z14" s="53" t="s">
        <v>120</v>
      </c>
      <c r="AA14" s="59" t="s">
        <v>123</v>
      </c>
      <c r="AB14" s="59" t="s">
        <v>123</v>
      </c>
      <c r="AC14" s="53" t="s">
        <v>120</v>
      </c>
      <c r="AD14" s="53"/>
      <c r="AE14" s="60" t="s">
        <v>121</v>
      </c>
    </row>
    <row r="15" spans="2:31" x14ac:dyDescent="0.2">
      <c r="B15" s="145" t="s">
        <v>79</v>
      </c>
      <c r="C15" s="114"/>
      <c r="D15" s="110"/>
      <c r="E15" s="130"/>
      <c r="F15" s="114" t="s">
        <v>121</v>
      </c>
      <c r="G15" s="112" t="s">
        <v>121</v>
      </c>
      <c r="H15" s="130" t="s">
        <v>121</v>
      </c>
      <c r="I15" s="134"/>
      <c r="J15" s="113" t="s">
        <v>123</v>
      </c>
      <c r="K15" s="137"/>
      <c r="L15" s="48" t="s">
        <v>121</v>
      </c>
      <c r="M15" s="141"/>
      <c r="Q15" s="177"/>
      <c r="R15" s="177" t="s">
        <v>125</v>
      </c>
      <c r="S15" s="177"/>
      <c r="T15" s="44" t="s">
        <v>120</v>
      </c>
      <c r="U15" s="41"/>
      <c r="V15" s="42" t="s">
        <v>120</v>
      </c>
      <c r="W15" s="42" t="s">
        <v>120</v>
      </c>
      <c r="X15" s="42" t="s">
        <v>121</v>
      </c>
      <c r="Y15" s="41"/>
      <c r="Z15" s="42" t="s">
        <v>123</v>
      </c>
      <c r="AA15" s="41" t="s">
        <v>120</v>
      </c>
      <c r="AB15" s="42" t="s">
        <v>123</v>
      </c>
      <c r="AC15" s="41"/>
      <c r="AD15" s="41" t="s">
        <v>120</v>
      </c>
      <c r="AE15" s="46"/>
    </row>
    <row r="16" spans="2:31" x14ac:dyDescent="0.2">
      <c r="B16" s="145" t="s">
        <v>102</v>
      </c>
      <c r="C16" s="114" t="s">
        <v>123</v>
      </c>
      <c r="D16" s="110" t="s">
        <v>120</v>
      </c>
      <c r="E16" s="130" t="s">
        <v>120</v>
      </c>
      <c r="F16" s="114" t="s">
        <v>121</v>
      </c>
      <c r="G16" s="112" t="s">
        <v>120</v>
      </c>
      <c r="H16" s="130" t="s">
        <v>121</v>
      </c>
      <c r="I16" s="133"/>
      <c r="J16" s="111" t="s">
        <v>121</v>
      </c>
      <c r="K16" s="137"/>
      <c r="L16" s="48"/>
      <c r="M16" s="142"/>
      <c r="Q16" s="177" t="s">
        <v>92</v>
      </c>
      <c r="R16" s="178" t="s">
        <v>108</v>
      </c>
      <c r="S16" s="104">
        <v>44113</v>
      </c>
      <c r="T16" s="82">
        <v>6.25E-2</v>
      </c>
      <c r="U16" s="71">
        <v>6.7299999999999999E-2</v>
      </c>
      <c r="V16" s="74">
        <v>0.15707499999999999</v>
      </c>
      <c r="W16" s="88">
        <v>0.10145</v>
      </c>
      <c r="X16" s="88">
        <v>0.26322500000000004</v>
      </c>
      <c r="Y16" s="86">
        <v>0.20272499999999999</v>
      </c>
      <c r="Z16" s="74">
        <v>0.17845</v>
      </c>
      <c r="AA16" s="71">
        <v>0.112175</v>
      </c>
      <c r="AB16" s="74">
        <v>0.79342499999999994</v>
      </c>
      <c r="AC16" s="74">
        <v>0.12164999999999999</v>
      </c>
      <c r="AD16" s="88">
        <v>10.933775000000001</v>
      </c>
      <c r="AE16" s="90">
        <v>0.34699999999999998</v>
      </c>
    </row>
    <row r="17" spans="2:31" x14ac:dyDescent="0.2">
      <c r="B17" s="145" t="s">
        <v>80</v>
      </c>
      <c r="C17" s="114" t="s">
        <v>120</v>
      </c>
      <c r="D17" s="110"/>
      <c r="E17" s="130" t="s">
        <v>120</v>
      </c>
      <c r="F17" s="114" t="s">
        <v>121</v>
      </c>
      <c r="G17" s="112" t="s">
        <v>120</v>
      </c>
      <c r="H17" s="130" t="s">
        <v>121</v>
      </c>
      <c r="I17" s="133"/>
      <c r="J17" s="111" t="s">
        <v>121</v>
      </c>
      <c r="K17" s="137" t="s">
        <v>120</v>
      </c>
      <c r="L17" s="48"/>
      <c r="M17" s="142" t="s">
        <v>120</v>
      </c>
      <c r="Q17" s="177"/>
      <c r="R17" s="178"/>
      <c r="S17" s="104">
        <v>44117</v>
      </c>
      <c r="T17" s="82">
        <v>6.25E-2</v>
      </c>
      <c r="U17" s="86">
        <v>0.10197500000000001</v>
      </c>
      <c r="V17" s="72">
        <v>0.215725</v>
      </c>
      <c r="W17" s="71">
        <v>8.1299999999999997E-2</v>
      </c>
      <c r="X17" s="88">
        <v>0.28332499999999999</v>
      </c>
      <c r="Y17" s="77">
        <v>0.125</v>
      </c>
      <c r="Z17" s="72">
        <v>0.23970000000000002</v>
      </c>
      <c r="AA17" s="88">
        <v>0.14324999999999999</v>
      </c>
      <c r="AB17" s="88">
        <v>0.95802500000000002</v>
      </c>
      <c r="AC17" s="77">
        <v>8.8050000000000003E-2</v>
      </c>
      <c r="AD17" s="88">
        <v>10.57915</v>
      </c>
      <c r="AE17" s="79">
        <v>0.8269749999999999</v>
      </c>
    </row>
    <row r="18" spans="2:31" x14ac:dyDescent="0.2">
      <c r="B18" s="145" t="s">
        <v>103</v>
      </c>
      <c r="C18" s="115" t="s">
        <v>120</v>
      </c>
      <c r="D18" s="116"/>
      <c r="E18" s="131" t="s">
        <v>120</v>
      </c>
      <c r="F18" s="128" t="s">
        <v>121</v>
      </c>
      <c r="G18" s="117" t="s">
        <v>120</v>
      </c>
      <c r="H18" s="131" t="s">
        <v>121</v>
      </c>
      <c r="I18" s="135"/>
      <c r="J18" s="118" t="s">
        <v>123</v>
      </c>
      <c r="K18" s="139"/>
      <c r="L18" s="52"/>
      <c r="M18" s="143"/>
      <c r="Q18" s="177"/>
      <c r="R18" s="178"/>
      <c r="S18" s="105">
        <v>44119</v>
      </c>
      <c r="T18" s="82">
        <v>6.25E-2</v>
      </c>
      <c r="U18" s="77">
        <v>6.25E-2</v>
      </c>
      <c r="V18" s="88">
        <v>0.18323333333333333</v>
      </c>
      <c r="W18" s="88">
        <v>0.11480000000000001</v>
      </c>
      <c r="X18" s="74">
        <v>0.22409999999999999</v>
      </c>
      <c r="Y18" s="88">
        <v>0.12693333333333334</v>
      </c>
      <c r="Z18" s="72">
        <v>0.23433333333333337</v>
      </c>
      <c r="AA18" s="88">
        <v>0.15233333333333335</v>
      </c>
      <c r="AB18" s="86">
        <v>1.3144</v>
      </c>
      <c r="AC18" s="72">
        <v>0.18703333333333336</v>
      </c>
      <c r="AD18" s="85">
        <v>18.473899999999997</v>
      </c>
      <c r="AE18" s="91">
        <v>0.58296666666666663</v>
      </c>
    </row>
    <row r="19" spans="2:31" x14ac:dyDescent="0.2">
      <c r="Q19" s="177"/>
      <c r="R19" s="178"/>
      <c r="S19" s="104">
        <v>44124</v>
      </c>
      <c r="T19" s="82">
        <v>6.25E-2</v>
      </c>
      <c r="U19" s="88">
        <v>7.9449999999999993E-2</v>
      </c>
      <c r="V19" s="74">
        <v>0.17155000000000001</v>
      </c>
      <c r="W19" s="74">
        <v>9.6024999999999999E-2</v>
      </c>
      <c r="X19" s="88">
        <v>0.26184999999999997</v>
      </c>
      <c r="Y19" s="77">
        <v>0.125</v>
      </c>
      <c r="Z19" s="73">
        <v>0.16792499999999999</v>
      </c>
      <c r="AA19" s="88">
        <v>0.1472</v>
      </c>
      <c r="AB19" s="74">
        <v>0.80457500000000004</v>
      </c>
      <c r="AC19" s="88">
        <v>0.14465</v>
      </c>
      <c r="AD19" s="74">
        <v>9.5308500000000009</v>
      </c>
      <c r="AE19" s="90">
        <v>0.3881</v>
      </c>
    </row>
    <row r="20" spans="2:31" x14ac:dyDescent="0.2">
      <c r="Q20" s="177"/>
      <c r="R20" s="179"/>
      <c r="S20" s="104">
        <v>44127</v>
      </c>
      <c r="T20" s="82">
        <v>6.25E-2</v>
      </c>
      <c r="U20" s="72">
        <v>8.5766666666666658E-2</v>
      </c>
      <c r="V20" s="73">
        <v>0.15229999999999999</v>
      </c>
      <c r="W20" s="74">
        <v>8.9366666666666664E-2</v>
      </c>
      <c r="X20" s="74">
        <v>0.22163333333333335</v>
      </c>
      <c r="Y20" s="77">
        <v>0.125</v>
      </c>
      <c r="Z20" s="74">
        <v>0.17643333333333333</v>
      </c>
      <c r="AA20" s="73">
        <v>0.13093333333333332</v>
      </c>
      <c r="AB20" s="71">
        <v>0.4894</v>
      </c>
      <c r="AC20" s="77">
        <v>7.5233333333333333E-2</v>
      </c>
      <c r="AD20" s="71">
        <v>5.5721333333333334</v>
      </c>
      <c r="AE20" s="90">
        <v>0.32596666666666668</v>
      </c>
    </row>
    <row r="21" spans="2:31" x14ac:dyDescent="0.2">
      <c r="Q21" s="177"/>
      <c r="R21" s="180" t="s">
        <v>122</v>
      </c>
      <c r="S21" s="104">
        <v>44131</v>
      </c>
      <c r="T21" s="80">
        <v>8.4699999999999998E-2</v>
      </c>
      <c r="U21" s="72">
        <v>9.2799999999999994E-2</v>
      </c>
      <c r="V21" s="72">
        <v>0.20433333333333334</v>
      </c>
      <c r="W21" s="74">
        <v>9.2499999999999985E-2</v>
      </c>
      <c r="X21" s="74">
        <v>0.22603333333333331</v>
      </c>
      <c r="Y21" s="77">
        <v>0.125</v>
      </c>
      <c r="Z21" s="77">
        <v>0.125</v>
      </c>
      <c r="AA21" s="74">
        <v>0.13663333333333333</v>
      </c>
      <c r="AB21" s="71">
        <v>0.5741666666666666</v>
      </c>
      <c r="AC21" s="74">
        <v>0.1275</v>
      </c>
      <c r="AD21" s="73">
        <v>6.7140333333333331</v>
      </c>
      <c r="AE21" s="90">
        <v>0.38676666666666665</v>
      </c>
    </row>
    <row r="22" spans="2:31" x14ac:dyDescent="0.2">
      <c r="Q22" s="177"/>
      <c r="R22" s="181"/>
      <c r="S22" s="105">
        <v>44133</v>
      </c>
      <c r="T22" s="92">
        <v>9.5174999999999996E-2</v>
      </c>
      <c r="U22" s="85">
        <v>0.10965</v>
      </c>
      <c r="V22" s="86">
        <v>0.24060000000000001</v>
      </c>
      <c r="W22" s="88">
        <v>0.109875</v>
      </c>
      <c r="X22" s="72">
        <v>0.31330000000000002</v>
      </c>
      <c r="Y22" s="77">
        <v>0.125</v>
      </c>
      <c r="Z22" s="88">
        <v>0.20665</v>
      </c>
      <c r="AA22" s="72">
        <v>0.20805000000000001</v>
      </c>
      <c r="AB22" s="86">
        <v>1.3005249999999999</v>
      </c>
      <c r="AC22" s="86">
        <v>0.22187499999999999</v>
      </c>
      <c r="AD22" s="88">
        <v>10.079799999999999</v>
      </c>
      <c r="AE22" s="79">
        <v>0.91660000000000008</v>
      </c>
    </row>
    <row r="23" spans="2:31" x14ac:dyDescent="0.2">
      <c r="Q23" s="177"/>
      <c r="R23" s="181"/>
      <c r="S23" s="104">
        <v>44138</v>
      </c>
      <c r="T23" s="82">
        <v>6.25E-2</v>
      </c>
      <c r="U23" s="77">
        <v>6.25E-2</v>
      </c>
      <c r="V23" s="77">
        <v>6.25E-2</v>
      </c>
      <c r="W23" s="77">
        <v>6.25E-2</v>
      </c>
      <c r="X23" s="77">
        <v>0.125</v>
      </c>
      <c r="Y23" s="77">
        <v>0.125</v>
      </c>
      <c r="Z23" s="77">
        <v>0.125</v>
      </c>
      <c r="AA23" s="77">
        <v>9.3149999999999997E-2</v>
      </c>
      <c r="AB23" s="77">
        <v>0.25745000000000001</v>
      </c>
      <c r="AC23" s="73">
        <v>0.10365000000000001</v>
      </c>
      <c r="AD23" s="77">
        <v>2.1785000000000001</v>
      </c>
      <c r="AE23" s="75">
        <v>0.15670000000000001</v>
      </c>
    </row>
    <row r="24" spans="2:31" x14ac:dyDescent="0.2">
      <c r="Q24" s="177"/>
      <c r="R24" s="181"/>
      <c r="S24" s="104">
        <v>44140</v>
      </c>
      <c r="T24" s="82">
        <v>6.25E-2</v>
      </c>
      <c r="U24" s="77">
        <v>6.25E-2</v>
      </c>
      <c r="V24" s="74">
        <v>0.1331</v>
      </c>
      <c r="W24" s="88">
        <v>0.11803333333333332</v>
      </c>
      <c r="X24" s="74">
        <v>0.22033333333333335</v>
      </c>
      <c r="Y24" s="88">
        <v>0.12776666666666667</v>
      </c>
      <c r="Z24" s="88">
        <v>0.22033333333333335</v>
      </c>
      <c r="AA24" s="86">
        <v>0.25950000000000001</v>
      </c>
      <c r="AB24" s="72">
        <v>1.0566</v>
      </c>
      <c r="AC24" s="88">
        <v>0.13933333333333334</v>
      </c>
      <c r="AD24" s="72">
        <v>12.125633333333333</v>
      </c>
      <c r="AE24" s="91">
        <v>0.64976666666666671</v>
      </c>
    </row>
    <row r="25" spans="2:31" x14ac:dyDescent="0.2">
      <c r="Q25" s="177"/>
      <c r="R25" s="181"/>
      <c r="S25" s="104">
        <v>44145</v>
      </c>
      <c r="T25" s="84">
        <v>0.11565</v>
      </c>
      <c r="U25" s="77">
        <v>6.25E-2</v>
      </c>
      <c r="V25" s="85">
        <v>0.27932499999999999</v>
      </c>
      <c r="W25" s="85">
        <v>1.9964499999999998</v>
      </c>
      <c r="X25" s="85">
        <v>0.468225</v>
      </c>
      <c r="Y25" s="85">
        <v>0.23629999999999998</v>
      </c>
      <c r="Z25" s="85">
        <v>0.37557499999999999</v>
      </c>
      <c r="AA25" s="85">
        <v>0.38744999999999996</v>
      </c>
      <c r="AB25" s="85">
        <v>1.6184499999999999</v>
      </c>
      <c r="AC25" s="85">
        <v>0.29005000000000003</v>
      </c>
      <c r="AD25" s="85">
        <v>19.521225000000001</v>
      </c>
      <c r="AE25" s="87">
        <v>3.314025</v>
      </c>
    </row>
    <row r="26" spans="2:31" x14ac:dyDescent="0.2">
      <c r="Q26" s="177"/>
      <c r="R26" s="181"/>
      <c r="S26" s="37" t="s">
        <v>124</v>
      </c>
      <c r="T26" s="45" t="s">
        <v>123</v>
      </c>
      <c r="U26" s="41"/>
      <c r="V26" s="40"/>
      <c r="W26" s="58" t="s">
        <v>123</v>
      </c>
      <c r="X26" s="40" t="s">
        <v>123</v>
      </c>
      <c r="Y26" s="40"/>
      <c r="Z26" s="40"/>
      <c r="AA26" s="40" t="s">
        <v>121</v>
      </c>
      <c r="AB26" s="40" t="s">
        <v>121</v>
      </c>
      <c r="AC26" s="40"/>
      <c r="AD26" s="40" t="s">
        <v>120</v>
      </c>
      <c r="AE26" s="46" t="s">
        <v>121</v>
      </c>
    </row>
    <row r="27" spans="2:31" x14ac:dyDescent="0.2">
      <c r="Q27" s="177"/>
      <c r="R27" s="177" t="s">
        <v>125</v>
      </c>
      <c r="S27" s="177"/>
      <c r="T27" s="43"/>
      <c r="U27" s="41" t="s">
        <v>120</v>
      </c>
      <c r="V27" s="40"/>
      <c r="W27" s="41"/>
      <c r="X27" s="40"/>
      <c r="Y27" s="40"/>
      <c r="Z27" s="40"/>
      <c r="AA27" s="40"/>
      <c r="AB27" s="40"/>
      <c r="AC27" s="40"/>
      <c r="AD27" s="40"/>
      <c r="AE27" s="46"/>
    </row>
    <row r="28" spans="2:31" x14ac:dyDescent="0.2">
      <c r="Q28" s="37" t="s">
        <v>93</v>
      </c>
      <c r="R28" s="37" t="s">
        <v>126</v>
      </c>
      <c r="S28" s="54" t="s">
        <v>127</v>
      </c>
      <c r="T28" s="50"/>
      <c r="U28" s="57"/>
      <c r="V28" s="57"/>
      <c r="W28" s="57"/>
      <c r="X28" s="57"/>
      <c r="Y28" s="57"/>
      <c r="Z28" s="57"/>
      <c r="AA28" s="57"/>
      <c r="AB28" s="57" t="s">
        <v>120</v>
      </c>
      <c r="AC28" s="49"/>
      <c r="AD28" s="49"/>
      <c r="AE28" s="51"/>
    </row>
    <row r="30" spans="2:31" ht="18" x14ac:dyDescent="0.2">
      <c r="T30" s="37" t="s">
        <v>128</v>
      </c>
      <c r="U30" s="39" t="s">
        <v>129</v>
      </c>
      <c r="V30" s="101" t="s">
        <v>130</v>
      </c>
      <c r="W30" s="106" t="s">
        <v>131</v>
      </c>
      <c r="X30" s="100" t="s">
        <v>132</v>
      </c>
      <c r="AA30" s="31" t="s">
        <v>133</v>
      </c>
      <c r="AB30" s="102"/>
      <c r="AC30" s="107"/>
      <c r="AD30" s="108"/>
      <c r="AE30" s="103" t="s">
        <v>134</v>
      </c>
    </row>
    <row r="48" s="16" customFormat="1" x14ac:dyDescent="0.2"/>
    <row r="49" s="16" customFormat="1" x14ac:dyDescent="0.2"/>
    <row r="50" s="16" customForma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2" ht="18.75" customHeight="1" x14ac:dyDescent="0.2"/>
  </sheetData>
  <mergeCells count="17">
    <mergeCell ref="C3:E3"/>
    <mergeCell ref="F3:H3"/>
    <mergeCell ref="I3:M3"/>
    <mergeCell ref="C4:E4"/>
    <mergeCell ref="F4:H4"/>
    <mergeCell ref="I4:K4"/>
    <mergeCell ref="Q16:Q27"/>
    <mergeCell ref="R16:R20"/>
    <mergeCell ref="R21:R26"/>
    <mergeCell ref="R27:S27"/>
    <mergeCell ref="C5:E5"/>
    <mergeCell ref="F5:H5"/>
    <mergeCell ref="I5:J5"/>
    <mergeCell ref="Q4:Q15"/>
    <mergeCell ref="R4:R8"/>
    <mergeCell ref="R9:R14"/>
    <mergeCell ref="R15:S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4D40-184F-4322-9116-46FA58933BA1}">
  <dimension ref="A1:R40"/>
  <sheetViews>
    <sheetView workbookViewId="0">
      <selection activeCell="M19" sqref="M19"/>
    </sheetView>
  </sheetViews>
  <sheetFormatPr baseColWidth="10" defaultColWidth="9" defaultRowHeight="16" x14ac:dyDescent="0.2"/>
  <cols>
    <col min="1" max="1" width="7.1640625" style="153" bestFit="1" customWidth="1"/>
    <col min="2" max="2" width="10.6640625" style="153" bestFit="1" customWidth="1"/>
    <col min="3" max="3" width="11.1640625" style="153" bestFit="1" customWidth="1"/>
    <col min="4" max="4" width="9.83203125" style="153" bestFit="1" customWidth="1"/>
    <col min="5" max="5" width="11" style="153" bestFit="1" customWidth="1"/>
    <col min="6" max="6" width="10.1640625" style="153" bestFit="1" customWidth="1"/>
    <col min="7" max="7" width="9" style="153"/>
    <col min="8" max="8" width="7.1640625" style="153" bestFit="1" customWidth="1"/>
    <col min="9" max="9" width="9.6640625" style="153" bestFit="1" customWidth="1"/>
    <col min="10" max="10" width="11.1640625" style="153" bestFit="1" customWidth="1"/>
    <col min="11" max="11" width="8.83203125" style="153" bestFit="1" customWidth="1"/>
    <col min="12" max="12" width="11" style="153" bestFit="1" customWidth="1"/>
    <col min="13" max="13" width="10.1640625" style="153" bestFit="1" customWidth="1"/>
    <col min="14" max="14" width="9" style="153"/>
    <col min="15" max="15" width="7.1640625" style="153" bestFit="1" customWidth="1"/>
    <col min="16" max="16" width="14.1640625" style="153" bestFit="1" customWidth="1"/>
    <col min="17" max="17" width="10" style="153" bestFit="1" customWidth="1"/>
    <col min="18" max="16384" width="9" style="153"/>
  </cols>
  <sheetData>
    <row r="1" spans="1:18" ht="17" thickBot="1" x14ac:dyDescent="0.25">
      <c r="A1" s="191" t="s">
        <v>135</v>
      </c>
      <c r="B1" s="191"/>
      <c r="C1" s="191"/>
      <c r="D1" s="191"/>
      <c r="E1" s="191"/>
      <c r="F1" s="191"/>
      <c r="H1" s="191" t="s">
        <v>136</v>
      </c>
      <c r="I1" s="191"/>
      <c r="J1" s="191"/>
      <c r="K1" s="191"/>
      <c r="L1" s="191"/>
      <c r="M1" s="191"/>
      <c r="O1" s="191" t="s">
        <v>137</v>
      </c>
      <c r="P1" s="191"/>
      <c r="Q1" s="191"/>
      <c r="R1" s="191"/>
    </row>
    <row r="2" spans="1:18" ht="19" thickBot="1" x14ac:dyDescent="0.25">
      <c r="A2" s="154"/>
      <c r="B2" s="155" t="s">
        <v>138</v>
      </c>
      <c r="C2" s="155" t="s">
        <v>139</v>
      </c>
      <c r="D2" s="155" t="s">
        <v>140</v>
      </c>
      <c r="E2" s="155" t="s">
        <v>141</v>
      </c>
      <c r="F2" s="155" t="s">
        <v>142</v>
      </c>
      <c r="H2" s="154"/>
      <c r="I2" s="155" t="s">
        <v>143</v>
      </c>
      <c r="J2" s="155" t="s">
        <v>139</v>
      </c>
      <c r="K2" s="155" t="s">
        <v>144</v>
      </c>
      <c r="L2" s="155" t="s">
        <v>141</v>
      </c>
      <c r="M2" s="155" t="s">
        <v>145</v>
      </c>
      <c r="O2" s="154"/>
      <c r="P2" s="155" t="s">
        <v>8</v>
      </c>
      <c r="Q2" s="155" t="s">
        <v>10</v>
      </c>
      <c r="R2" s="155" t="s">
        <v>12</v>
      </c>
    </row>
    <row r="3" spans="1:18" x14ac:dyDescent="0.2">
      <c r="A3" s="21" t="s">
        <v>94</v>
      </c>
      <c r="B3" s="21" t="s">
        <v>146</v>
      </c>
      <c r="C3" s="21" t="s">
        <v>147</v>
      </c>
      <c r="D3" s="21" t="s">
        <v>148</v>
      </c>
      <c r="E3" s="21" t="s">
        <v>148</v>
      </c>
      <c r="F3" s="21" t="s">
        <v>149</v>
      </c>
      <c r="H3" s="21" t="s">
        <v>94</v>
      </c>
      <c r="I3" s="21" t="s">
        <v>150</v>
      </c>
      <c r="J3" s="21" t="s">
        <v>150</v>
      </c>
      <c r="K3" s="21" t="s">
        <v>151</v>
      </c>
      <c r="L3" s="21" t="s">
        <v>150</v>
      </c>
      <c r="M3" s="21" t="s">
        <v>150</v>
      </c>
      <c r="O3" s="193" t="s">
        <v>94</v>
      </c>
      <c r="P3" s="35" t="s">
        <v>152</v>
      </c>
      <c r="Q3" s="35" t="s">
        <v>153</v>
      </c>
      <c r="R3" s="193" t="s">
        <v>150</v>
      </c>
    </row>
    <row r="4" spans="1:18" x14ac:dyDescent="0.2">
      <c r="A4" s="21" t="s">
        <v>95</v>
      </c>
      <c r="B4" s="21" t="s">
        <v>154</v>
      </c>
      <c r="C4" s="21" t="s">
        <v>155</v>
      </c>
      <c r="D4" s="21" t="s">
        <v>156</v>
      </c>
      <c r="E4" s="21" t="s">
        <v>157</v>
      </c>
      <c r="F4" s="21" t="s">
        <v>158</v>
      </c>
      <c r="H4" s="21" t="s">
        <v>95</v>
      </c>
      <c r="I4" s="21" t="s">
        <v>151</v>
      </c>
      <c r="J4" s="21" t="s">
        <v>150</v>
      </c>
      <c r="K4" s="21" t="s">
        <v>150</v>
      </c>
      <c r="L4" s="21" t="s">
        <v>150</v>
      </c>
      <c r="M4" s="21" t="s">
        <v>150</v>
      </c>
      <c r="O4" s="189"/>
      <c r="P4" s="35" t="s">
        <v>150</v>
      </c>
      <c r="Q4" s="35" t="s">
        <v>159</v>
      </c>
      <c r="R4" s="189"/>
    </row>
    <row r="5" spans="1:18" x14ac:dyDescent="0.2">
      <c r="A5" s="21" t="s">
        <v>96</v>
      </c>
      <c r="B5" s="21" t="s">
        <v>160</v>
      </c>
      <c r="C5" s="21" t="s">
        <v>161</v>
      </c>
      <c r="D5" s="21" t="s">
        <v>162</v>
      </c>
      <c r="E5" s="21" t="s">
        <v>163</v>
      </c>
      <c r="F5" s="21" t="s">
        <v>164</v>
      </c>
      <c r="H5" s="21" t="s">
        <v>96</v>
      </c>
      <c r="I5" s="21" t="s">
        <v>165</v>
      </c>
      <c r="J5" s="21" t="s">
        <v>150</v>
      </c>
      <c r="K5" s="21" t="s">
        <v>165</v>
      </c>
      <c r="L5" s="21" t="s">
        <v>150</v>
      </c>
      <c r="M5" s="21" t="s">
        <v>166</v>
      </c>
      <c r="O5" s="189"/>
      <c r="P5" s="35" t="s">
        <v>167</v>
      </c>
      <c r="Q5" s="35" t="s">
        <v>168</v>
      </c>
      <c r="R5" s="189"/>
    </row>
    <row r="6" spans="1:18" x14ac:dyDescent="0.2">
      <c r="A6" s="21" t="s">
        <v>97</v>
      </c>
      <c r="B6" s="21" t="s">
        <v>169</v>
      </c>
      <c r="C6" s="21" t="s">
        <v>170</v>
      </c>
      <c r="D6" s="21" t="s">
        <v>170</v>
      </c>
      <c r="E6" s="21" t="s">
        <v>170</v>
      </c>
      <c r="F6" s="21" t="s">
        <v>171</v>
      </c>
      <c r="H6" s="21" t="s">
        <v>97</v>
      </c>
      <c r="I6" s="21" t="s">
        <v>172</v>
      </c>
      <c r="J6" s="21" t="s">
        <v>150</v>
      </c>
      <c r="K6" s="21" t="s">
        <v>173</v>
      </c>
      <c r="L6" s="21" t="s">
        <v>150</v>
      </c>
      <c r="M6" s="21" t="s">
        <v>174</v>
      </c>
      <c r="O6" s="189" t="s">
        <v>95</v>
      </c>
      <c r="P6" s="35" t="s">
        <v>150</v>
      </c>
      <c r="Q6" s="35" t="s">
        <v>150</v>
      </c>
      <c r="R6" s="189" t="s">
        <v>150</v>
      </c>
    </row>
    <row r="7" spans="1:18" x14ac:dyDescent="0.2">
      <c r="A7" s="21" t="s">
        <v>98</v>
      </c>
      <c r="B7" s="21" t="s">
        <v>175</v>
      </c>
      <c r="C7" s="21" t="s">
        <v>176</v>
      </c>
      <c r="D7" s="21" t="s">
        <v>177</v>
      </c>
      <c r="E7" s="21" t="s">
        <v>178</v>
      </c>
      <c r="F7" s="21" t="s">
        <v>179</v>
      </c>
      <c r="H7" s="21" t="s">
        <v>98</v>
      </c>
      <c r="I7" s="21" t="s">
        <v>180</v>
      </c>
      <c r="J7" s="21" t="s">
        <v>150</v>
      </c>
      <c r="K7" s="21" t="s">
        <v>181</v>
      </c>
      <c r="L7" s="21" t="s">
        <v>150</v>
      </c>
      <c r="M7" s="21" t="s">
        <v>182</v>
      </c>
      <c r="O7" s="189"/>
      <c r="P7" s="35" t="s">
        <v>150</v>
      </c>
      <c r="Q7" s="35" t="s">
        <v>183</v>
      </c>
      <c r="R7" s="189"/>
    </row>
    <row r="8" spans="1:18" x14ac:dyDescent="0.2">
      <c r="A8" s="21" t="s">
        <v>99</v>
      </c>
      <c r="B8" s="21" t="s">
        <v>184</v>
      </c>
      <c r="C8" s="21" t="s">
        <v>185</v>
      </c>
      <c r="D8" s="21" t="s">
        <v>186</v>
      </c>
      <c r="E8" s="21" t="s">
        <v>185</v>
      </c>
      <c r="F8" s="21" t="s">
        <v>184</v>
      </c>
      <c r="H8" s="21" t="s">
        <v>99</v>
      </c>
      <c r="I8" s="21" t="s">
        <v>166</v>
      </c>
      <c r="J8" s="21" t="s">
        <v>150</v>
      </c>
      <c r="K8" s="21" t="s">
        <v>166</v>
      </c>
      <c r="L8" s="21" t="s">
        <v>150</v>
      </c>
      <c r="M8" s="21" t="s">
        <v>166</v>
      </c>
      <c r="O8" s="189"/>
      <c r="P8" s="35" t="s">
        <v>167</v>
      </c>
      <c r="Q8" s="35" t="s">
        <v>150</v>
      </c>
      <c r="R8" s="189"/>
    </row>
    <row r="9" spans="1:18" x14ac:dyDescent="0.2">
      <c r="A9" s="21" t="s">
        <v>100</v>
      </c>
      <c r="B9" s="21" t="s">
        <v>187</v>
      </c>
      <c r="C9" s="21" t="s">
        <v>188</v>
      </c>
      <c r="D9" s="21" t="s">
        <v>188</v>
      </c>
      <c r="E9" s="21" t="s">
        <v>188</v>
      </c>
      <c r="F9" s="21" t="s">
        <v>189</v>
      </c>
      <c r="H9" s="21" t="s">
        <v>100</v>
      </c>
      <c r="I9" s="21" t="s">
        <v>190</v>
      </c>
      <c r="J9" s="21" t="s">
        <v>150</v>
      </c>
      <c r="K9" s="21" t="s">
        <v>182</v>
      </c>
      <c r="L9" s="21" t="s">
        <v>150</v>
      </c>
      <c r="M9" s="21" t="s">
        <v>167</v>
      </c>
      <c r="O9" s="189" t="s">
        <v>96</v>
      </c>
      <c r="P9" s="35" t="s">
        <v>150</v>
      </c>
      <c r="Q9" s="35" t="s">
        <v>191</v>
      </c>
      <c r="R9" s="189" t="s">
        <v>150</v>
      </c>
    </row>
    <row r="10" spans="1:18" x14ac:dyDescent="0.2">
      <c r="A10" s="21" t="s">
        <v>101</v>
      </c>
      <c r="B10" s="21" t="s">
        <v>192</v>
      </c>
      <c r="C10" s="21" t="s">
        <v>193</v>
      </c>
      <c r="D10" s="21" t="s">
        <v>194</v>
      </c>
      <c r="E10" s="21" t="s">
        <v>193</v>
      </c>
      <c r="F10" s="21" t="s">
        <v>195</v>
      </c>
      <c r="H10" s="21" t="s">
        <v>101</v>
      </c>
      <c r="I10" s="21" t="s">
        <v>196</v>
      </c>
      <c r="J10" s="21" t="s">
        <v>150</v>
      </c>
      <c r="K10" s="21" t="s">
        <v>166</v>
      </c>
      <c r="L10" s="21" t="s">
        <v>151</v>
      </c>
      <c r="M10" s="21" t="s">
        <v>167</v>
      </c>
      <c r="O10" s="189"/>
      <c r="P10" s="35" t="s">
        <v>152</v>
      </c>
      <c r="Q10" s="35" t="s">
        <v>167</v>
      </c>
      <c r="R10" s="189"/>
    </row>
    <row r="11" spans="1:18" x14ac:dyDescent="0.2">
      <c r="A11" s="21" t="s">
        <v>79</v>
      </c>
      <c r="B11" s="21" t="s">
        <v>197</v>
      </c>
      <c r="C11" s="21" t="s">
        <v>198</v>
      </c>
      <c r="D11" s="21" t="s">
        <v>199</v>
      </c>
      <c r="E11" s="21" t="s">
        <v>200</v>
      </c>
      <c r="F11" s="21" t="s">
        <v>201</v>
      </c>
      <c r="H11" s="21" t="s">
        <v>79</v>
      </c>
      <c r="I11" s="21" t="s">
        <v>202</v>
      </c>
      <c r="J11" s="21" t="s">
        <v>166</v>
      </c>
      <c r="K11" s="21" t="s">
        <v>203</v>
      </c>
      <c r="L11" s="21" t="s">
        <v>165</v>
      </c>
      <c r="M11" s="21" t="s">
        <v>203</v>
      </c>
      <c r="O11" s="189"/>
      <c r="P11" s="35" t="s">
        <v>167</v>
      </c>
      <c r="Q11" s="35" t="s">
        <v>174</v>
      </c>
      <c r="R11" s="189"/>
    </row>
    <row r="12" spans="1:18" x14ac:dyDescent="0.2">
      <c r="A12" s="21" t="s">
        <v>102</v>
      </c>
      <c r="B12" s="21" t="s">
        <v>204</v>
      </c>
      <c r="C12" s="21" t="s">
        <v>184</v>
      </c>
      <c r="D12" s="21" t="s">
        <v>205</v>
      </c>
      <c r="E12" s="21" t="s">
        <v>184</v>
      </c>
      <c r="F12" s="21" t="s">
        <v>206</v>
      </c>
      <c r="H12" s="21" t="s">
        <v>102</v>
      </c>
      <c r="I12" s="21" t="s">
        <v>196</v>
      </c>
      <c r="J12" s="21" t="s">
        <v>152</v>
      </c>
      <c r="K12" s="21" t="s">
        <v>166</v>
      </c>
      <c r="L12" s="21" t="s">
        <v>150</v>
      </c>
      <c r="M12" s="21" t="s">
        <v>167</v>
      </c>
      <c r="O12" s="189" t="s">
        <v>97</v>
      </c>
      <c r="P12" s="35" t="s">
        <v>150</v>
      </c>
      <c r="Q12" s="35" t="s">
        <v>207</v>
      </c>
      <c r="R12" s="189" t="s">
        <v>208</v>
      </c>
    </row>
    <row r="13" spans="1:18" x14ac:dyDescent="0.2">
      <c r="A13" s="21" t="s">
        <v>80</v>
      </c>
      <c r="B13" s="21" t="s">
        <v>209</v>
      </c>
      <c r="C13" s="21" t="s">
        <v>210</v>
      </c>
      <c r="D13" s="21" t="s">
        <v>211</v>
      </c>
      <c r="E13" s="21" t="s">
        <v>212</v>
      </c>
      <c r="F13" s="21" t="s">
        <v>213</v>
      </c>
      <c r="H13" s="21" t="s">
        <v>80</v>
      </c>
      <c r="I13" s="21" t="s">
        <v>214</v>
      </c>
      <c r="J13" s="21" t="s">
        <v>215</v>
      </c>
      <c r="K13" s="21" t="s">
        <v>216</v>
      </c>
      <c r="L13" s="21" t="s">
        <v>217</v>
      </c>
      <c r="M13" s="21" t="s">
        <v>218</v>
      </c>
      <c r="O13" s="189"/>
      <c r="P13" s="35" t="s">
        <v>219</v>
      </c>
      <c r="Q13" s="35" t="s">
        <v>203</v>
      </c>
      <c r="R13" s="189"/>
    </row>
    <row r="14" spans="1:18" ht="17" thickBot="1" x14ac:dyDescent="0.25">
      <c r="A14" s="22" t="s">
        <v>103</v>
      </c>
      <c r="B14" s="22" t="s">
        <v>220</v>
      </c>
      <c r="C14" s="22" t="s">
        <v>221</v>
      </c>
      <c r="D14" s="22" t="s">
        <v>222</v>
      </c>
      <c r="E14" s="22" t="s">
        <v>223</v>
      </c>
      <c r="F14" s="22" t="s">
        <v>224</v>
      </c>
      <c r="H14" s="22" t="s">
        <v>103</v>
      </c>
      <c r="I14" s="22" t="s">
        <v>225</v>
      </c>
      <c r="J14" s="22" t="s">
        <v>166</v>
      </c>
      <c r="K14" s="22" t="s">
        <v>203</v>
      </c>
      <c r="L14" s="22" t="s">
        <v>150</v>
      </c>
      <c r="M14" s="22" t="s">
        <v>226</v>
      </c>
      <c r="O14" s="189"/>
      <c r="P14" s="35" t="s">
        <v>227</v>
      </c>
      <c r="Q14" s="35" t="s">
        <v>203</v>
      </c>
      <c r="R14" s="189"/>
    </row>
    <row r="15" spans="1:18" ht="18" x14ac:dyDescent="0.2">
      <c r="A15" s="196" t="s">
        <v>228</v>
      </c>
      <c r="B15" s="196"/>
      <c r="C15" s="196"/>
      <c r="D15" s="196"/>
      <c r="E15" s="196"/>
      <c r="F15" s="196"/>
      <c r="H15" s="194" t="s">
        <v>229</v>
      </c>
      <c r="I15" s="194"/>
      <c r="J15" s="194"/>
      <c r="K15" s="194"/>
      <c r="L15" s="194"/>
      <c r="M15" s="194"/>
      <c r="O15" s="189" t="s">
        <v>98</v>
      </c>
      <c r="P15" s="35" t="s">
        <v>150</v>
      </c>
      <c r="Q15" s="35" t="s">
        <v>230</v>
      </c>
      <c r="R15" s="189" t="s">
        <v>167</v>
      </c>
    </row>
    <row r="16" spans="1:18" ht="18" x14ac:dyDescent="0.2">
      <c r="H16" s="195" t="s">
        <v>228</v>
      </c>
      <c r="I16" s="195"/>
      <c r="J16" s="195"/>
      <c r="K16" s="195"/>
      <c r="L16" s="195"/>
      <c r="M16" s="195"/>
      <c r="O16" s="189"/>
      <c r="P16" s="35" t="s">
        <v>150</v>
      </c>
      <c r="Q16" s="35" t="s">
        <v>230</v>
      </c>
      <c r="R16" s="189"/>
    </row>
    <row r="17" spans="15:18" x14ac:dyDescent="0.2">
      <c r="O17" s="189"/>
      <c r="P17" s="35" t="s">
        <v>167</v>
      </c>
      <c r="Q17" s="35" t="s">
        <v>230</v>
      </c>
      <c r="R17" s="189"/>
    </row>
    <row r="18" spans="15:18" x14ac:dyDescent="0.2">
      <c r="O18" s="189" t="s">
        <v>99</v>
      </c>
      <c r="P18" s="35" t="s">
        <v>226</v>
      </c>
      <c r="Q18" s="35" t="s">
        <v>207</v>
      </c>
      <c r="R18" s="189" t="s">
        <v>167</v>
      </c>
    </row>
    <row r="19" spans="15:18" x14ac:dyDescent="0.2">
      <c r="O19" s="189"/>
      <c r="P19" s="35" t="s">
        <v>150</v>
      </c>
      <c r="Q19" s="35" t="s">
        <v>231</v>
      </c>
      <c r="R19" s="189"/>
    </row>
    <row r="20" spans="15:18" x14ac:dyDescent="0.2">
      <c r="O20" s="189"/>
      <c r="P20" s="35" t="s">
        <v>167</v>
      </c>
      <c r="Q20" s="35" t="s">
        <v>226</v>
      </c>
      <c r="R20" s="189"/>
    </row>
    <row r="21" spans="15:18" x14ac:dyDescent="0.2">
      <c r="O21" s="189" t="s">
        <v>100</v>
      </c>
      <c r="P21" s="35" t="s">
        <v>152</v>
      </c>
      <c r="Q21" s="35" t="s">
        <v>152</v>
      </c>
      <c r="R21" s="189" t="s">
        <v>150</v>
      </c>
    </row>
    <row r="22" spans="15:18" x14ac:dyDescent="0.2">
      <c r="O22" s="189"/>
      <c r="P22" s="35" t="s">
        <v>150</v>
      </c>
      <c r="Q22" s="35" t="s">
        <v>183</v>
      </c>
      <c r="R22" s="189"/>
    </row>
    <row r="23" spans="15:18" x14ac:dyDescent="0.2">
      <c r="O23" s="189"/>
      <c r="P23" s="35" t="s">
        <v>167</v>
      </c>
      <c r="Q23" s="35" t="s">
        <v>150</v>
      </c>
      <c r="R23" s="189"/>
    </row>
    <row r="24" spans="15:18" x14ac:dyDescent="0.2">
      <c r="O24" s="189" t="s">
        <v>101</v>
      </c>
      <c r="P24" s="35" t="s">
        <v>152</v>
      </c>
      <c r="Q24" s="35" t="s">
        <v>151</v>
      </c>
      <c r="R24" s="189" t="s">
        <v>182</v>
      </c>
    </row>
    <row r="25" spans="15:18" x14ac:dyDescent="0.2">
      <c r="O25" s="189"/>
      <c r="P25" s="35" t="s">
        <v>150</v>
      </c>
      <c r="Q25" s="35" t="s">
        <v>159</v>
      </c>
      <c r="R25" s="189"/>
    </row>
    <row r="26" spans="15:18" x14ac:dyDescent="0.2">
      <c r="O26" s="189"/>
      <c r="P26" s="35" t="s">
        <v>167</v>
      </c>
      <c r="Q26" s="35" t="s">
        <v>167</v>
      </c>
      <c r="R26" s="189"/>
    </row>
    <row r="27" spans="15:18" x14ac:dyDescent="0.2">
      <c r="O27" s="189" t="s">
        <v>79</v>
      </c>
      <c r="P27" s="35" t="s">
        <v>232</v>
      </c>
      <c r="Q27" s="35" t="s">
        <v>233</v>
      </c>
      <c r="R27" s="189" t="s">
        <v>234</v>
      </c>
    </row>
    <row r="28" spans="15:18" x14ac:dyDescent="0.2">
      <c r="O28" s="189"/>
      <c r="P28" s="35" t="s">
        <v>205</v>
      </c>
      <c r="Q28" s="35" t="s">
        <v>235</v>
      </c>
      <c r="R28" s="189"/>
    </row>
    <row r="29" spans="15:18" x14ac:dyDescent="0.2">
      <c r="O29" s="189"/>
      <c r="P29" s="35" t="s">
        <v>215</v>
      </c>
      <c r="Q29" s="35" t="s">
        <v>236</v>
      </c>
      <c r="R29" s="189"/>
    </row>
    <row r="30" spans="15:18" x14ac:dyDescent="0.2">
      <c r="O30" s="189" t="s">
        <v>102</v>
      </c>
      <c r="P30" s="35" t="s">
        <v>203</v>
      </c>
      <c r="Q30" s="35" t="s">
        <v>174</v>
      </c>
      <c r="R30" s="189" t="s">
        <v>217</v>
      </c>
    </row>
    <row r="31" spans="15:18" x14ac:dyDescent="0.2">
      <c r="O31" s="189"/>
      <c r="P31" s="35" t="s">
        <v>225</v>
      </c>
      <c r="Q31" s="35" t="s">
        <v>215</v>
      </c>
      <c r="R31" s="189"/>
    </row>
    <row r="32" spans="15:18" x14ac:dyDescent="0.2">
      <c r="O32" s="189"/>
      <c r="P32" s="35" t="s">
        <v>237</v>
      </c>
      <c r="Q32" s="35" t="s">
        <v>203</v>
      </c>
      <c r="R32" s="189"/>
    </row>
    <row r="33" spans="15:18" x14ac:dyDescent="0.2">
      <c r="O33" s="189" t="s">
        <v>80</v>
      </c>
      <c r="P33" s="35" t="s">
        <v>238</v>
      </c>
      <c r="Q33" s="35" t="s">
        <v>239</v>
      </c>
      <c r="R33" s="189" t="s">
        <v>240</v>
      </c>
    </row>
    <row r="34" spans="15:18" x14ac:dyDescent="0.2">
      <c r="O34" s="189"/>
      <c r="P34" s="35" t="s">
        <v>241</v>
      </c>
      <c r="Q34" s="35" t="s">
        <v>242</v>
      </c>
      <c r="R34" s="189"/>
    </row>
    <row r="35" spans="15:18" x14ac:dyDescent="0.2">
      <c r="O35" s="189"/>
      <c r="P35" s="35" t="s">
        <v>243</v>
      </c>
      <c r="Q35" s="35" t="s">
        <v>244</v>
      </c>
      <c r="R35" s="189"/>
    </row>
    <row r="36" spans="15:18" x14ac:dyDescent="0.2">
      <c r="O36" s="189" t="s">
        <v>103</v>
      </c>
      <c r="P36" s="35" t="s">
        <v>152</v>
      </c>
      <c r="Q36" s="35" t="s">
        <v>152</v>
      </c>
      <c r="R36" s="189" t="s">
        <v>150</v>
      </c>
    </row>
    <row r="37" spans="15:18" x14ac:dyDescent="0.2">
      <c r="O37" s="189"/>
      <c r="P37" s="35" t="s">
        <v>150</v>
      </c>
      <c r="Q37" s="35" t="s">
        <v>183</v>
      </c>
      <c r="R37" s="189"/>
    </row>
    <row r="38" spans="15:18" ht="17" thickBot="1" x14ac:dyDescent="0.25">
      <c r="O38" s="190"/>
      <c r="P38" s="34" t="s">
        <v>167</v>
      </c>
      <c r="Q38" s="34" t="s">
        <v>150</v>
      </c>
      <c r="R38" s="190"/>
    </row>
    <row r="39" spans="15:18" x14ac:dyDescent="0.2">
      <c r="O39" s="192" t="s">
        <v>245</v>
      </c>
      <c r="P39" s="192"/>
      <c r="Q39" s="192"/>
      <c r="R39" s="192"/>
    </row>
    <row r="40" spans="15:18" x14ac:dyDescent="0.2">
      <c r="O40" s="192" t="s">
        <v>246</v>
      </c>
      <c r="P40" s="192"/>
      <c r="Q40" s="192"/>
      <c r="R40" s="192"/>
    </row>
  </sheetData>
  <mergeCells count="32">
    <mergeCell ref="H1:M1"/>
    <mergeCell ref="A1:F1"/>
    <mergeCell ref="H15:M15"/>
    <mergeCell ref="H16:M16"/>
    <mergeCell ref="A15:F15"/>
    <mergeCell ref="O24:O26"/>
    <mergeCell ref="R24:R26"/>
    <mergeCell ref="R3:R5"/>
    <mergeCell ref="O6:O8"/>
    <mergeCell ref="R6:R8"/>
    <mergeCell ref="O9:O11"/>
    <mergeCell ref="R9:R11"/>
    <mergeCell ref="O12:O14"/>
    <mergeCell ref="R12:R14"/>
    <mergeCell ref="O3:O5"/>
    <mergeCell ref="O15:O17"/>
    <mergeCell ref="O36:O38"/>
    <mergeCell ref="R36:R38"/>
    <mergeCell ref="O1:R1"/>
    <mergeCell ref="O39:R39"/>
    <mergeCell ref="O40:R40"/>
    <mergeCell ref="O27:O29"/>
    <mergeCell ref="R27:R29"/>
    <mergeCell ref="O30:O32"/>
    <mergeCell ref="R30:R32"/>
    <mergeCell ref="O33:O35"/>
    <mergeCell ref="R33:R35"/>
    <mergeCell ref="R15:R17"/>
    <mergeCell ref="O18:O20"/>
    <mergeCell ref="R18:R20"/>
    <mergeCell ref="O21:O23"/>
    <mergeCell ref="R21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1D31-B628-4977-838C-E06B182FE5DB}">
  <dimension ref="A1:FE17"/>
  <sheetViews>
    <sheetView tabSelected="1" zoomScaleNormal="100" workbookViewId="0">
      <selection activeCell="J19" sqref="J19"/>
    </sheetView>
  </sheetViews>
  <sheetFormatPr baseColWidth="10" defaultColWidth="9.1640625" defaultRowHeight="16" x14ac:dyDescent="0.2"/>
  <cols>
    <col min="1" max="1" width="7.5" style="7" bestFit="1" customWidth="1"/>
    <col min="2" max="2" width="11.1640625" style="7" bestFit="1" customWidth="1"/>
    <col min="3" max="3" width="18.1640625" style="7" bestFit="1" customWidth="1"/>
    <col min="4" max="4" width="11.5" style="7" bestFit="1" customWidth="1"/>
    <col min="5" max="5" width="10.83203125" style="7" bestFit="1" customWidth="1"/>
    <col min="6" max="6" width="12.1640625" style="7" bestFit="1" customWidth="1"/>
    <col min="7" max="7" width="11.6640625" style="7" bestFit="1" customWidth="1"/>
    <col min="8" max="8" width="9.1640625" style="7"/>
    <col min="9" max="9" width="13.1640625" style="7" customWidth="1"/>
    <col min="10" max="10" width="3.6640625" style="7" bestFit="1" customWidth="1"/>
    <col min="11" max="11" width="2.83203125" style="7" bestFit="1" customWidth="1"/>
    <col min="12" max="12" width="8.83203125" style="7" bestFit="1" customWidth="1"/>
    <col min="13" max="13" width="6.83203125" style="7" bestFit="1" customWidth="1"/>
    <col min="14" max="14" width="0.83203125" style="7" customWidth="1"/>
    <col min="15" max="15" width="8.83203125" style="7" bestFit="1" customWidth="1"/>
    <col min="16" max="16" width="9.83203125" style="7" bestFit="1" customWidth="1"/>
    <col min="17" max="17" width="9.1640625" style="7"/>
    <col min="18" max="18" width="7.1640625" style="7" bestFit="1" customWidth="1"/>
    <col min="19" max="19" width="6.83203125" style="7" bestFit="1" customWidth="1"/>
    <col min="20" max="20" width="0.83203125" style="7" customWidth="1"/>
    <col min="21" max="21" width="8.1640625" style="7" bestFit="1" customWidth="1"/>
    <col min="22" max="22" width="0.83203125" style="7" customWidth="1"/>
    <col min="23" max="23" width="5" style="7" bestFit="1" customWidth="1"/>
    <col min="24" max="24" width="4.83203125" style="16" bestFit="1" customWidth="1"/>
    <col min="25" max="25" width="8" style="16" bestFit="1" customWidth="1"/>
    <col min="26" max="27" width="9.1640625" style="16"/>
    <col min="28" max="28" width="5.6640625" style="16" bestFit="1" customWidth="1"/>
    <col min="29" max="29" width="5.83203125" style="16" bestFit="1" customWidth="1"/>
    <col min="30" max="30" width="0.83203125" style="16" customWidth="1"/>
    <col min="31" max="31" width="5.6640625" style="16" bestFit="1" customWidth="1"/>
    <col min="32" max="32" width="5.83203125" style="16" bestFit="1" customWidth="1"/>
    <col min="33" max="33" width="0.83203125" style="16" customWidth="1"/>
    <col min="34" max="34" width="5.6640625" style="16" bestFit="1" customWidth="1"/>
    <col min="35" max="35" width="5.83203125" style="16" bestFit="1" customWidth="1"/>
    <col min="36" max="36" width="0.83203125" style="16" customWidth="1"/>
    <col min="37" max="37" width="4.83203125" style="16" bestFit="1" customWidth="1"/>
    <col min="38" max="38" width="8.1640625" style="16" bestFit="1" customWidth="1"/>
    <col min="39" max="39" width="0.83203125" style="16" customWidth="1"/>
    <col min="40" max="40" width="5.6640625" style="16" bestFit="1" customWidth="1"/>
    <col min="41" max="41" width="8.1640625" style="16" bestFit="1" customWidth="1"/>
    <col min="42" max="42" width="9.1640625" style="16"/>
    <col min="43" max="43" width="3.33203125" style="16" bestFit="1" customWidth="1"/>
    <col min="44" max="44" width="4.83203125" style="16" bestFit="1" customWidth="1"/>
    <col min="45" max="45" width="5.83203125" style="16" bestFit="1" customWidth="1"/>
    <col min="46" max="46" width="8.83203125" style="16" bestFit="1" customWidth="1"/>
    <col min="47" max="47" width="0.83203125" style="16" customWidth="1"/>
    <col min="48" max="48" width="4.83203125" style="16" bestFit="1" customWidth="1"/>
    <col min="49" max="49" width="5.83203125" style="16" bestFit="1" customWidth="1"/>
    <col min="50" max="50" width="8.83203125" style="16" bestFit="1" customWidth="1"/>
    <col min="51" max="51" width="0.83203125" style="16" customWidth="1"/>
    <col min="52" max="52" width="4.83203125" style="16" bestFit="1" customWidth="1"/>
    <col min="53" max="53" width="5.83203125" style="16" bestFit="1" customWidth="1"/>
    <col min="54" max="54" width="8.83203125" style="16" bestFit="1" customWidth="1"/>
    <col min="55" max="55" width="9.1640625" style="16"/>
    <col min="56" max="56" width="10.1640625" style="16" bestFit="1" customWidth="1"/>
    <col min="57" max="66" width="5.6640625" style="16" bestFit="1" customWidth="1"/>
    <col min="67" max="67" width="9.1640625" style="16"/>
    <col min="68" max="68" width="7.1640625" style="16" bestFit="1" customWidth="1"/>
    <col min="69" max="69" width="5.6640625" style="16" bestFit="1" customWidth="1"/>
    <col min="70" max="70" width="8.1640625" style="16" bestFit="1" customWidth="1"/>
    <col min="71" max="71" width="0.83203125" style="16" customWidth="1"/>
    <col min="72" max="72" width="5.6640625" style="16" bestFit="1" customWidth="1"/>
    <col min="73" max="73" width="8.1640625" style="16" bestFit="1" customWidth="1"/>
    <col min="74" max="74" width="0.83203125" style="16" customWidth="1"/>
    <col min="75" max="75" width="5.6640625" style="16" bestFit="1" customWidth="1"/>
    <col min="76" max="76" width="8.1640625" style="16" bestFit="1" customWidth="1"/>
    <col min="77" max="77" width="0.83203125" style="16" customWidth="1"/>
    <col min="78" max="78" width="4.83203125" style="16" bestFit="1" customWidth="1"/>
    <col min="79" max="79" width="8.1640625" style="16" bestFit="1" customWidth="1"/>
    <col min="80" max="80" width="0.83203125" style="16" customWidth="1"/>
    <col min="81" max="81" width="3.6640625" style="16" bestFit="1" customWidth="1"/>
    <col min="82" max="82" width="5.83203125" style="16" bestFit="1" customWidth="1"/>
    <col min="83" max="83" width="9.1640625" style="16"/>
    <col min="84" max="84" width="10.1640625" style="7" bestFit="1" customWidth="1"/>
    <col min="85" max="85" width="4.83203125" style="7" bestFit="1" customWidth="1"/>
    <col min="86" max="92" width="5.6640625" style="7" bestFit="1" customWidth="1"/>
    <col min="93" max="94" width="5.6640625" style="16" bestFit="1" customWidth="1"/>
    <col min="95" max="95" width="9.1640625" style="16"/>
    <col min="96" max="96" width="7.1640625" style="16" bestFit="1" customWidth="1"/>
    <col min="97" max="97" width="5.6640625" style="16" bestFit="1" customWidth="1"/>
    <col min="98" max="98" width="5.83203125" style="16" bestFit="1" customWidth="1"/>
    <col min="99" max="99" width="0.83203125" style="16" customWidth="1"/>
    <col min="100" max="100" width="4.83203125" style="16" bestFit="1" customWidth="1"/>
    <col min="101" max="101" width="8.1640625" style="16" bestFit="1" customWidth="1"/>
    <col min="102" max="102" width="0.83203125" style="16" customWidth="1"/>
    <col min="103" max="103" width="5.6640625" style="16" bestFit="1" customWidth="1"/>
    <col min="104" max="104" width="5.83203125" style="16" bestFit="1" customWidth="1"/>
    <col min="105" max="105" width="0.83203125" style="16" customWidth="1"/>
    <col min="106" max="106" width="5.6640625" style="16" bestFit="1" customWidth="1"/>
    <col min="107" max="107" width="8.1640625" style="16" bestFit="1" customWidth="1"/>
    <col min="108" max="108" width="0.83203125" style="16" customWidth="1"/>
    <col min="109" max="109" width="5.6640625" style="16" bestFit="1" customWidth="1"/>
    <col min="110" max="110" width="5.83203125" style="16" bestFit="1" customWidth="1"/>
    <col min="111" max="111" width="9.1640625" style="16"/>
    <col min="112" max="112" width="9.33203125" style="16" bestFit="1" customWidth="1"/>
    <col min="113" max="113" width="5" style="16" bestFit="1" customWidth="1"/>
    <col min="114" max="114" width="3.83203125" style="16" bestFit="1" customWidth="1"/>
    <col min="115" max="115" width="0.83203125" style="16" customWidth="1"/>
    <col min="116" max="116" width="5" style="16" bestFit="1" customWidth="1"/>
    <col min="117" max="117" width="3.83203125" style="16" bestFit="1" customWidth="1"/>
    <col min="118" max="118" width="0.83203125" style="16" customWidth="1"/>
    <col min="119" max="119" width="5" style="16" bestFit="1" customWidth="1"/>
    <col min="120" max="120" width="3.83203125" style="16" bestFit="1" customWidth="1"/>
    <col min="121" max="121" width="0.83203125" style="16" customWidth="1"/>
    <col min="122" max="122" width="10.5" style="16" bestFit="1" customWidth="1"/>
    <col min="123" max="123" width="9.1640625" style="16"/>
    <col min="124" max="124" width="7.1640625" style="16" bestFit="1" customWidth="1"/>
    <col min="125" max="134" width="5.6640625" style="16" bestFit="1" customWidth="1"/>
    <col min="135" max="135" width="9.1640625" style="16"/>
    <col min="136" max="136" width="14.1640625" style="16" bestFit="1" customWidth="1"/>
    <col min="137" max="137" width="7.1640625" style="16" bestFit="1" customWidth="1"/>
    <col min="138" max="138" width="7.33203125" style="16" bestFit="1" customWidth="1"/>
    <col min="139" max="139" width="11.33203125" style="16" bestFit="1" customWidth="1"/>
    <col min="140" max="140" width="9.1640625" style="16"/>
    <col min="141" max="141" width="9.33203125" style="16" bestFit="1" customWidth="1"/>
    <col min="142" max="142" width="5" style="16" bestFit="1" customWidth="1"/>
    <col min="143" max="143" width="3.83203125" style="16" bestFit="1" customWidth="1"/>
    <col min="144" max="144" width="0.83203125" style="16" customWidth="1"/>
    <col min="145" max="145" width="5" style="16" bestFit="1" customWidth="1"/>
    <col min="146" max="146" width="3.83203125" style="16" bestFit="1" customWidth="1"/>
    <col min="147" max="147" width="0.83203125" style="16" customWidth="1"/>
    <col min="148" max="148" width="5" style="16" bestFit="1" customWidth="1"/>
    <col min="149" max="149" width="3.83203125" style="16" bestFit="1" customWidth="1"/>
    <col min="150" max="150" width="0.83203125" style="16" customWidth="1"/>
    <col min="151" max="151" width="10.5" style="16" bestFit="1" customWidth="1"/>
    <col min="152" max="152" width="9.1640625" style="16"/>
    <col min="153" max="153" width="6.33203125" style="16" bestFit="1" customWidth="1"/>
    <col min="154" max="154" width="8" style="16" bestFit="1" customWidth="1"/>
    <col min="155" max="155" width="3.83203125" style="16" bestFit="1" customWidth="1"/>
    <col min="156" max="156" width="4.1640625" style="16" bestFit="1" customWidth="1"/>
    <col min="157" max="157" width="5.1640625" style="16" bestFit="1" customWidth="1"/>
    <col min="158" max="158" width="4.1640625" style="16" bestFit="1" customWidth="1"/>
    <col min="159" max="159" width="4.33203125" style="16" bestFit="1" customWidth="1"/>
    <col min="160" max="160" width="8.6640625" style="16" bestFit="1" customWidth="1"/>
    <col min="161" max="161" width="7.6640625" style="16" bestFit="1" customWidth="1"/>
    <col min="162" max="16384" width="9.1640625" style="16"/>
  </cols>
  <sheetData>
    <row r="1" spans="1:161" ht="19" thickBot="1" x14ac:dyDescent="0.25">
      <c r="A1" s="191" t="s">
        <v>247</v>
      </c>
      <c r="B1" s="191"/>
      <c r="C1" s="191"/>
      <c r="D1" s="191"/>
      <c r="E1" s="191"/>
      <c r="F1" s="191"/>
      <c r="G1" s="191"/>
      <c r="I1" s="191" t="s">
        <v>248</v>
      </c>
      <c r="J1" s="191"/>
      <c r="K1" s="191"/>
      <c r="L1" s="191"/>
      <c r="M1" s="191"/>
      <c r="N1" s="191"/>
      <c r="O1" s="191"/>
      <c r="P1" s="191"/>
      <c r="R1" s="191" t="s">
        <v>249</v>
      </c>
      <c r="S1" s="191"/>
      <c r="T1" s="191"/>
      <c r="U1" s="191"/>
      <c r="V1" s="191"/>
      <c r="W1" s="191"/>
      <c r="X1" s="191"/>
      <c r="Y1" s="191"/>
      <c r="AA1" s="191" t="s">
        <v>250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Q1" s="191" t="s">
        <v>251</v>
      </c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D1" s="191" t="s">
        <v>252</v>
      </c>
      <c r="BE1" s="191"/>
      <c r="BF1" s="191"/>
      <c r="BG1" s="191"/>
      <c r="BH1" s="191"/>
      <c r="BI1" s="191"/>
      <c r="BJ1" s="191"/>
      <c r="BK1" s="191"/>
      <c r="BL1" s="191"/>
      <c r="BM1" s="191"/>
      <c r="BN1" s="191"/>
      <c r="BP1" s="191" t="s">
        <v>253</v>
      </c>
      <c r="BQ1" s="191"/>
      <c r="BR1" s="191"/>
      <c r="BS1" s="191"/>
      <c r="BT1" s="191"/>
      <c r="BU1" s="191"/>
      <c r="BV1" s="191"/>
      <c r="BW1" s="191"/>
      <c r="BX1" s="191"/>
      <c r="BY1" s="191"/>
      <c r="BZ1" s="191"/>
      <c r="CA1" s="191"/>
      <c r="CB1" s="191"/>
      <c r="CC1" s="191"/>
      <c r="CD1" s="191"/>
      <c r="CF1" s="191" t="s">
        <v>254</v>
      </c>
      <c r="CG1" s="191"/>
      <c r="CH1" s="191"/>
      <c r="CI1" s="191"/>
      <c r="CJ1" s="191"/>
      <c r="CK1" s="191"/>
      <c r="CL1" s="191"/>
      <c r="CM1" s="191"/>
      <c r="CN1" s="191"/>
      <c r="CO1" s="191"/>
      <c r="CP1" s="191"/>
      <c r="CR1" s="191" t="s">
        <v>255</v>
      </c>
      <c r="CS1" s="191"/>
      <c r="CT1" s="191"/>
      <c r="CU1" s="191"/>
      <c r="CV1" s="191"/>
      <c r="CW1" s="191"/>
      <c r="CX1" s="191"/>
      <c r="CY1" s="191"/>
      <c r="CZ1" s="191"/>
      <c r="DA1" s="191"/>
      <c r="DB1" s="191"/>
      <c r="DC1" s="191"/>
      <c r="DD1" s="191"/>
      <c r="DE1" s="191"/>
      <c r="DF1" s="191"/>
      <c r="DH1" s="191" t="s">
        <v>256</v>
      </c>
      <c r="DI1" s="191"/>
      <c r="DJ1" s="191"/>
      <c r="DK1" s="191"/>
      <c r="DL1" s="191"/>
      <c r="DM1" s="191"/>
      <c r="DN1" s="191"/>
      <c r="DO1" s="191"/>
      <c r="DP1" s="191"/>
      <c r="DQ1" s="191"/>
      <c r="DR1" s="191"/>
      <c r="DT1" s="191" t="s">
        <v>257</v>
      </c>
      <c r="DU1" s="191"/>
      <c r="DV1" s="191"/>
      <c r="DW1" s="191"/>
      <c r="DX1" s="191"/>
      <c r="DY1" s="191"/>
      <c r="DZ1" s="191"/>
      <c r="EA1" s="191"/>
      <c r="EB1" s="191"/>
      <c r="EC1" s="191"/>
      <c r="ED1" s="191"/>
      <c r="EF1" s="191" t="s">
        <v>258</v>
      </c>
      <c r="EG1" s="191"/>
      <c r="EH1" s="191"/>
      <c r="EI1" s="191"/>
      <c r="EK1" s="191" t="s">
        <v>259</v>
      </c>
      <c r="EL1" s="191"/>
      <c r="EM1" s="191"/>
      <c r="EN1" s="191"/>
      <c r="EO1" s="191"/>
      <c r="EP1" s="191"/>
      <c r="EQ1" s="191"/>
      <c r="ER1" s="191"/>
      <c r="ES1" s="191"/>
      <c r="ET1" s="191"/>
      <c r="EU1" s="191"/>
      <c r="EW1" s="191" t="s">
        <v>260</v>
      </c>
      <c r="EX1" s="191"/>
      <c r="EY1" s="191"/>
      <c r="EZ1" s="191"/>
      <c r="FA1" s="191"/>
      <c r="FB1" s="191"/>
      <c r="FC1" s="191"/>
      <c r="FD1" s="191"/>
      <c r="FE1" s="191"/>
    </row>
    <row r="2" spans="1:161" ht="19" thickBot="1" x14ac:dyDescent="0.25">
      <c r="A2" s="155" t="s">
        <v>261</v>
      </c>
      <c r="B2" s="155" t="s">
        <v>262</v>
      </c>
      <c r="C2" s="155" t="s">
        <v>263</v>
      </c>
      <c r="D2" s="155" t="s">
        <v>264</v>
      </c>
      <c r="E2" s="155" t="s">
        <v>265</v>
      </c>
      <c r="F2" s="155" t="s">
        <v>266</v>
      </c>
      <c r="G2" s="155" t="s">
        <v>267</v>
      </c>
      <c r="I2" s="156"/>
      <c r="J2" s="156"/>
      <c r="K2" s="156"/>
      <c r="L2" s="210" t="s">
        <v>268</v>
      </c>
      <c r="M2" s="210"/>
      <c r="N2" s="199"/>
      <c r="O2" s="210" t="s">
        <v>269</v>
      </c>
      <c r="P2" s="210"/>
      <c r="R2" s="202"/>
      <c r="S2" s="155" t="s">
        <v>270</v>
      </c>
      <c r="T2" s="199"/>
      <c r="U2" s="155" t="s">
        <v>271</v>
      </c>
      <c r="V2" s="158"/>
      <c r="W2" s="201" t="s">
        <v>272</v>
      </c>
      <c r="X2" s="201"/>
      <c r="Y2" s="201"/>
      <c r="AA2" s="202"/>
      <c r="AB2" s="201" t="s">
        <v>273</v>
      </c>
      <c r="AC2" s="201"/>
      <c r="AD2" s="204"/>
      <c r="AE2" s="201" t="s">
        <v>274</v>
      </c>
      <c r="AF2" s="201"/>
      <c r="AG2" s="204"/>
      <c r="AH2" s="201" t="s">
        <v>275</v>
      </c>
      <c r="AI2" s="201"/>
      <c r="AJ2" s="204"/>
      <c r="AK2" s="201" t="s">
        <v>276</v>
      </c>
      <c r="AL2" s="201"/>
      <c r="AM2" s="159"/>
      <c r="AN2" s="201" t="s">
        <v>125</v>
      </c>
      <c r="AO2" s="201"/>
      <c r="AQ2" s="206" t="s">
        <v>277</v>
      </c>
      <c r="AR2" s="201" t="s">
        <v>91</v>
      </c>
      <c r="AS2" s="201"/>
      <c r="AT2" s="201"/>
      <c r="AU2" s="199"/>
      <c r="AV2" s="201" t="s">
        <v>92</v>
      </c>
      <c r="AW2" s="201"/>
      <c r="AX2" s="201"/>
      <c r="AY2" s="199"/>
      <c r="AZ2" s="201" t="s">
        <v>93</v>
      </c>
      <c r="BA2" s="201"/>
      <c r="BB2" s="201"/>
      <c r="BD2" s="171"/>
      <c r="BE2" s="155" t="s">
        <v>278</v>
      </c>
      <c r="BF2" s="155" t="s">
        <v>279</v>
      </c>
      <c r="BG2" s="155" t="s">
        <v>280</v>
      </c>
      <c r="BH2" s="155" t="s">
        <v>281</v>
      </c>
      <c r="BI2" s="155" t="s">
        <v>282</v>
      </c>
      <c r="BJ2" s="155" t="s">
        <v>283</v>
      </c>
      <c r="BK2" s="155" t="s">
        <v>284</v>
      </c>
      <c r="BL2" s="155" t="s">
        <v>285</v>
      </c>
      <c r="BM2" s="155" t="s">
        <v>286</v>
      </c>
      <c r="BN2" s="155" t="s">
        <v>287</v>
      </c>
      <c r="BP2" s="202"/>
      <c r="BQ2" s="201" t="s">
        <v>273</v>
      </c>
      <c r="BR2" s="201"/>
      <c r="BS2" s="204"/>
      <c r="BT2" s="201" t="s">
        <v>274</v>
      </c>
      <c r="BU2" s="201"/>
      <c r="BV2" s="204"/>
      <c r="BW2" s="201" t="s">
        <v>275</v>
      </c>
      <c r="BX2" s="201"/>
      <c r="BY2" s="158"/>
      <c r="BZ2" s="201" t="s">
        <v>276</v>
      </c>
      <c r="CA2" s="201"/>
      <c r="CB2" s="158"/>
      <c r="CC2" s="201" t="s">
        <v>125</v>
      </c>
      <c r="CD2" s="201"/>
      <c r="CF2" s="171"/>
      <c r="CG2" s="155" t="s">
        <v>278</v>
      </c>
      <c r="CH2" s="155" t="s">
        <v>279</v>
      </c>
      <c r="CI2" s="155" t="s">
        <v>280</v>
      </c>
      <c r="CJ2" s="155" t="s">
        <v>281</v>
      </c>
      <c r="CK2" s="155" t="s">
        <v>282</v>
      </c>
      <c r="CL2" s="155" t="s">
        <v>283</v>
      </c>
      <c r="CM2" s="155" t="s">
        <v>284</v>
      </c>
      <c r="CN2" s="155" t="s">
        <v>285</v>
      </c>
      <c r="CO2" s="155" t="s">
        <v>286</v>
      </c>
      <c r="CP2" s="155" t="s">
        <v>287</v>
      </c>
      <c r="CR2" s="202"/>
      <c r="CS2" s="201" t="s">
        <v>3</v>
      </c>
      <c r="CT2" s="201"/>
      <c r="CU2" s="204"/>
      <c r="CV2" s="201" t="s">
        <v>106</v>
      </c>
      <c r="CW2" s="201"/>
      <c r="CX2" s="204"/>
      <c r="CY2" s="201" t="s">
        <v>288</v>
      </c>
      <c r="CZ2" s="201"/>
      <c r="DA2" s="204"/>
      <c r="DB2" s="201" t="s">
        <v>289</v>
      </c>
      <c r="DC2" s="201"/>
      <c r="DD2" s="199"/>
      <c r="DE2" s="201" t="s">
        <v>290</v>
      </c>
      <c r="DF2" s="201"/>
      <c r="DH2" s="206" t="s">
        <v>291</v>
      </c>
      <c r="DI2" s="201" t="s">
        <v>110</v>
      </c>
      <c r="DJ2" s="201"/>
      <c r="DK2" s="170"/>
      <c r="DL2" s="201" t="s">
        <v>111</v>
      </c>
      <c r="DM2" s="201"/>
      <c r="DN2" s="170"/>
      <c r="DO2" s="201" t="s">
        <v>117</v>
      </c>
      <c r="DP2" s="201"/>
      <c r="DQ2" s="170"/>
      <c r="DR2" s="155" t="s">
        <v>292</v>
      </c>
      <c r="DT2" s="171"/>
      <c r="DU2" s="155" t="s">
        <v>278</v>
      </c>
      <c r="DV2" s="155" t="s">
        <v>279</v>
      </c>
      <c r="DW2" s="155" t="s">
        <v>280</v>
      </c>
      <c r="DX2" s="155" t="s">
        <v>281</v>
      </c>
      <c r="DY2" s="155" t="s">
        <v>282</v>
      </c>
      <c r="DZ2" s="155" t="s">
        <v>283</v>
      </c>
      <c r="EA2" s="155" t="s">
        <v>284</v>
      </c>
      <c r="EB2" s="155" t="s">
        <v>285</v>
      </c>
      <c r="EC2" s="155" t="s">
        <v>286</v>
      </c>
      <c r="ED2" s="155" t="s">
        <v>287</v>
      </c>
      <c r="EF2" s="155" t="s">
        <v>3</v>
      </c>
      <c r="EG2" s="155" t="s">
        <v>293</v>
      </c>
      <c r="EH2" s="155" t="s">
        <v>294</v>
      </c>
      <c r="EI2" s="155" t="s">
        <v>6</v>
      </c>
      <c r="EK2" s="206" t="s">
        <v>291</v>
      </c>
      <c r="EL2" s="201" t="s">
        <v>110</v>
      </c>
      <c r="EM2" s="201"/>
      <c r="EN2" s="170"/>
      <c r="EO2" s="201" t="s">
        <v>111</v>
      </c>
      <c r="EP2" s="201"/>
      <c r="EQ2" s="170"/>
      <c r="ER2" s="201" t="s">
        <v>117</v>
      </c>
      <c r="ES2" s="201"/>
      <c r="ET2" s="170"/>
      <c r="EU2" s="155" t="s">
        <v>292</v>
      </c>
      <c r="EW2" s="155" t="s">
        <v>105</v>
      </c>
      <c r="EX2" s="155" t="s">
        <v>3</v>
      </c>
      <c r="EY2" s="160" t="s">
        <v>86</v>
      </c>
      <c r="EZ2" s="160" t="s">
        <v>87</v>
      </c>
      <c r="FA2" s="160" t="s">
        <v>88</v>
      </c>
      <c r="FB2" s="160" t="s">
        <v>89</v>
      </c>
      <c r="FC2" s="160" t="s">
        <v>90</v>
      </c>
      <c r="FD2" s="155" t="s">
        <v>295</v>
      </c>
      <c r="FE2" s="155" t="s">
        <v>296</v>
      </c>
    </row>
    <row r="3" spans="1:161" ht="35" thickBot="1" x14ac:dyDescent="0.25">
      <c r="A3" s="21" t="s">
        <v>109</v>
      </c>
      <c r="B3" s="161">
        <v>103000</v>
      </c>
      <c r="C3" s="21">
        <v>0.45600000000000002</v>
      </c>
      <c r="D3" s="21" t="s">
        <v>297</v>
      </c>
      <c r="E3" s="21">
        <v>2.3199999999999998</v>
      </c>
      <c r="F3" s="21">
        <v>7.97</v>
      </c>
      <c r="G3" s="21">
        <v>28.8</v>
      </c>
      <c r="I3" s="162" t="s">
        <v>3</v>
      </c>
      <c r="J3" s="162" t="s">
        <v>106</v>
      </c>
      <c r="K3" s="162" t="s">
        <v>298</v>
      </c>
      <c r="L3" s="162" t="s">
        <v>299</v>
      </c>
      <c r="M3" s="157" t="s">
        <v>300</v>
      </c>
      <c r="N3" s="200"/>
      <c r="O3" s="162" t="s">
        <v>299</v>
      </c>
      <c r="P3" s="157" t="s">
        <v>300</v>
      </c>
      <c r="R3" s="203"/>
      <c r="S3" s="163" t="s">
        <v>301</v>
      </c>
      <c r="T3" s="200"/>
      <c r="U3" s="163" t="s">
        <v>302</v>
      </c>
      <c r="V3" s="162"/>
      <c r="W3" s="163" t="s">
        <v>113</v>
      </c>
      <c r="X3" s="155" t="s">
        <v>119</v>
      </c>
      <c r="Y3" s="155" t="s">
        <v>12</v>
      </c>
      <c r="AA3" s="203"/>
      <c r="AB3" s="163" t="s">
        <v>303</v>
      </c>
      <c r="AC3" s="163" t="s">
        <v>124</v>
      </c>
      <c r="AD3" s="205"/>
      <c r="AE3" s="163" t="s">
        <v>303</v>
      </c>
      <c r="AF3" s="163" t="s">
        <v>124</v>
      </c>
      <c r="AG3" s="205"/>
      <c r="AH3" s="163" t="s">
        <v>303</v>
      </c>
      <c r="AI3" s="163" t="s">
        <v>124</v>
      </c>
      <c r="AJ3" s="205"/>
      <c r="AK3" s="163" t="s">
        <v>303</v>
      </c>
      <c r="AL3" s="163" t="s">
        <v>124</v>
      </c>
      <c r="AM3" s="162"/>
      <c r="AN3" s="163" t="s">
        <v>303</v>
      </c>
      <c r="AO3" s="163" t="s">
        <v>124</v>
      </c>
      <c r="AQ3" s="207"/>
      <c r="AR3" s="163" t="s">
        <v>304</v>
      </c>
      <c r="AS3" s="155" t="s">
        <v>305</v>
      </c>
      <c r="AT3" s="155" t="s">
        <v>306</v>
      </c>
      <c r="AU3" s="200"/>
      <c r="AV3" s="163" t="s">
        <v>304</v>
      </c>
      <c r="AW3" s="155" t="s">
        <v>305</v>
      </c>
      <c r="AX3" s="155" t="s">
        <v>306</v>
      </c>
      <c r="AY3" s="200"/>
      <c r="AZ3" s="163" t="s">
        <v>304</v>
      </c>
      <c r="BA3" s="155" t="s">
        <v>305</v>
      </c>
      <c r="BB3" s="155" t="s">
        <v>306</v>
      </c>
      <c r="BD3" s="21" t="s">
        <v>125</v>
      </c>
      <c r="BE3" s="21">
        <v>7.0000000000000007E-2</v>
      </c>
      <c r="BF3" s="21">
        <v>0.74</v>
      </c>
      <c r="BG3" s="21">
        <v>0.04</v>
      </c>
      <c r="BH3" s="21">
        <v>0.44</v>
      </c>
      <c r="BI3" s="21">
        <v>-0.04</v>
      </c>
      <c r="BJ3" s="21">
        <v>0.36</v>
      </c>
      <c r="BK3" s="21">
        <v>-0.31</v>
      </c>
      <c r="BL3" s="21">
        <v>0.13</v>
      </c>
      <c r="BM3" s="21">
        <v>0.04</v>
      </c>
      <c r="BN3" s="21">
        <v>-0.05</v>
      </c>
      <c r="BP3" s="203"/>
      <c r="BQ3" s="163" t="s">
        <v>303</v>
      </c>
      <c r="BR3" s="163" t="s">
        <v>124</v>
      </c>
      <c r="BS3" s="205"/>
      <c r="BT3" s="163" t="s">
        <v>303</v>
      </c>
      <c r="BU3" s="163" t="s">
        <v>124</v>
      </c>
      <c r="BV3" s="205"/>
      <c r="BW3" s="163" t="s">
        <v>303</v>
      </c>
      <c r="BX3" s="163" t="s">
        <v>124</v>
      </c>
      <c r="BY3" s="162"/>
      <c r="BZ3" s="163" t="s">
        <v>303</v>
      </c>
      <c r="CA3" s="163" t="s">
        <v>124</v>
      </c>
      <c r="CB3" s="162"/>
      <c r="CC3" s="163" t="s">
        <v>303</v>
      </c>
      <c r="CD3" s="163" t="s">
        <v>124</v>
      </c>
      <c r="CF3" s="21" t="s">
        <v>125</v>
      </c>
      <c r="CG3" s="21">
        <v>0.03</v>
      </c>
      <c r="CH3" s="21">
        <v>0.45</v>
      </c>
      <c r="CI3" s="21">
        <v>0.62</v>
      </c>
      <c r="CJ3" s="21">
        <v>0.48</v>
      </c>
      <c r="CK3" s="21">
        <v>-0.34</v>
      </c>
      <c r="CL3" s="21">
        <v>-0.01</v>
      </c>
      <c r="CM3" s="21">
        <v>0.23</v>
      </c>
      <c r="CN3" s="21">
        <v>-7.0000000000000007E-2</v>
      </c>
      <c r="CO3" s="21">
        <v>0.06</v>
      </c>
      <c r="CP3" s="21">
        <v>-0.04</v>
      </c>
      <c r="CR3" s="203"/>
      <c r="CS3" s="163" t="s">
        <v>303</v>
      </c>
      <c r="CT3" s="163" t="s">
        <v>124</v>
      </c>
      <c r="CU3" s="205"/>
      <c r="CV3" s="163" t="s">
        <v>303</v>
      </c>
      <c r="CW3" s="163" t="s">
        <v>124</v>
      </c>
      <c r="CX3" s="205"/>
      <c r="CY3" s="163" t="s">
        <v>303</v>
      </c>
      <c r="CZ3" s="163" t="s">
        <v>124</v>
      </c>
      <c r="DA3" s="205"/>
      <c r="DB3" s="163" t="s">
        <v>303</v>
      </c>
      <c r="DC3" s="163" t="s">
        <v>124</v>
      </c>
      <c r="DD3" s="200"/>
      <c r="DE3" s="163" t="s">
        <v>303</v>
      </c>
      <c r="DF3" s="163" t="s">
        <v>124</v>
      </c>
      <c r="DH3" s="207"/>
      <c r="DI3" s="163" t="s">
        <v>113</v>
      </c>
      <c r="DJ3" s="163" t="s">
        <v>119</v>
      </c>
      <c r="DK3" s="172"/>
      <c r="DL3" s="163" t="s">
        <v>113</v>
      </c>
      <c r="DM3" s="155" t="s">
        <v>119</v>
      </c>
      <c r="DN3" s="171"/>
      <c r="DO3" s="163" t="s">
        <v>113</v>
      </c>
      <c r="DP3" s="155" t="s">
        <v>119</v>
      </c>
      <c r="DQ3" s="172"/>
      <c r="DR3" s="163" t="s">
        <v>12</v>
      </c>
      <c r="DT3" s="21" t="s">
        <v>127</v>
      </c>
      <c r="DU3" s="21">
        <v>-0.06</v>
      </c>
      <c r="DV3" s="21">
        <v>-0.03</v>
      </c>
      <c r="DW3" s="21">
        <v>0.28000000000000003</v>
      </c>
      <c r="DX3" s="21">
        <v>-0.61</v>
      </c>
      <c r="DY3" s="21">
        <v>-0.72</v>
      </c>
      <c r="DZ3" s="21">
        <v>0.11</v>
      </c>
      <c r="EA3" s="21">
        <v>0.01</v>
      </c>
      <c r="EB3" s="21">
        <v>0.12</v>
      </c>
      <c r="EC3" s="21">
        <v>0.05</v>
      </c>
      <c r="ED3" s="21">
        <v>0.04</v>
      </c>
      <c r="EF3" s="21" t="s">
        <v>8</v>
      </c>
      <c r="EG3" s="21">
        <v>-23.69</v>
      </c>
      <c r="EH3" s="21">
        <v>13.75</v>
      </c>
      <c r="EI3" s="21">
        <v>3.69</v>
      </c>
      <c r="EK3" s="207"/>
      <c r="EL3" s="163" t="s">
        <v>113</v>
      </c>
      <c r="EM3" s="163" t="s">
        <v>119</v>
      </c>
      <c r="EN3" s="172"/>
      <c r="EO3" s="163" t="s">
        <v>113</v>
      </c>
      <c r="EP3" s="155" t="s">
        <v>119</v>
      </c>
      <c r="EQ3" s="172"/>
      <c r="ER3" s="163" t="s">
        <v>113</v>
      </c>
      <c r="ES3" s="155" t="s">
        <v>119</v>
      </c>
      <c r="ET3" s="172"/>
      <c r="EU3" s="163" t="s">
        <v>307</v>
      </c>
      <c r="EW3" s="215" t="s">
        <v>110</v>
      </c>
      <c r="EX3" s="21" t="s">
        <v>113</v>
      </c>
      <c r="EY3" s="20">
        <v>3</v>
      </c>
      <c r="EZ3" s="20">
        <v>2.4</v>
      </c>
      <c r="FA3" s="20">
        <v>2.1</v>
      </c>
      <c r="FB3" s="20">
        <v>2.2000000000000002</v>
      </c>
      <c r="FC3" s="20">
        <v>1</v>
      </c>
      <c r="FD3" s="21">
        <v>2.5</v>
      </c>
      <c r="FE3" s="21">
        <v>1.5</v>
      </c>
    </row>
    <row r="4" spans="1:161" ht="17" x14ac:dyDescent="0.2">
      <c r="A4" s="21" t="s">
        <v>114</v>
      </c>
      <c r="B4" s="161">
        <v>6940</v>
      </c>
      <c r="C4" s="21">
        <v>0.67800000000000005</v>
      </c>
      <c r="D4" s="21" t="s">
        <v>308</v>
      </c>
      <c r="E4" s="21">
        <v>21.37</v>
      </c>
      <c r="F4" s="21">
        <v>61.91</v>
      </c>
      <c r="G4" s="21">
        <v>74.8</v>
      </c>
      <c r="I4" s="211" t="s">
        <v>8</v>
      </c>
      <c r="J4" s="164" t="s">
        <v>309</v>
      </c>
      <c r="K4" s="18">
        <v>8</v>
      </c>
      <c r="L4" s="18" t="s">
        <v>310</v>
      </c>
      <c r="M4" s="18" t="s">
        <v>311</v>
      </c>
      <c r="N4" s="18"/>
      <c r="O4" s="18" t="s">
        <v>312</v>
      </c>
      <c r="P4" s="18" t="s">
        <v>313</v>
      </c>
      <c r="R4" s="21" t="s">
        <v>94</v>
      </c>
      <c r="S4" s="21">
        <v>11.75</v>
      </c>
      <c r="T4" s="18"/>
      <c r="U4" s="21">
        <v>7.0000000000000007E-2</v>
      </c>
      <c r="V4" s="18"/>
      <c r="W4" s="21">
        <v>0.08</v>
      </c>
      <c r="X4" s="21">
        <v>0.17</v>
      </c>
      <c r="Y4" s="21">
        <v>0.04</v>
      </c>
      <c r="AA4" s="21" t="s">
        <v>94</v>
      </c>
      <c r="AB4" s="21">
        <v>-7.0000000000000007E-2</v>
      </c>
      <c r="AC4" s="21">
        <v>8.5000000000000006E-2</v>
      </c>
      <c r="AD4" s="18"/>
      <c r="AE4" s="21">
        <v>-0.08</v>
      </c>
      <c r="AF4" s="21">
        <v>7.0999999999999994E-2</v>
      </c>
      <c r="AG4" s="18"/>
      <c r="AH4" s="21">
        <v>-0.08</v>
      </c>
      <c r="AI4" s="21">
        <v>7.0000000000000007E-2</v>
      </c>
      <c r="AJ4" s="18"/>
      <c r="AK4" s="21">
        <v>0</v>
      </c>
      <c r="AL4" s="21">
        <v>0.94599999999999995</v>
      </c>
      <c r="AM4" s="18"/>
      <c r="AN4" s="21">
        <v>0</v>
      </c>
      <c r="AO4" s="165">
        <v>2.7E-2</v>
      </c>
      <c r="AQ4" s="21">
        <v>1</v>
      </c>
      <c r="AR4" s="21">
        <v>8.98</v>
      </c>
      <c r="AS4" s="21">
        <v>69.08</v>
      </c>
      <c r="AT4" s="21">
        <v>69.08</v>
      </c>
      <c r="AU4" s="18"/>
      <c r="AV4" s="21">
        <v>8.17</v>
      </c>
      <c r="AW4" s="21">
        <v>62.85</v>
      </c>
      <c r="AX4" s="21">
        <v>62.85</v>
      </c>
      <c r="AY4" s="18"/>
      <c r="AZ4" s="21">
        <v>5.85</v>
      </c>
      <c r="BA4" s="21">
        <v>44.98</v>
      </c>
      <c r="BB4" s="21">
        <v>44.98</v>
      </c>
      <c r="BD4" s="21" t="s">
        <v>94</v>
      </c>
      <c r="BE4" s="21">
        <v>-0.3</v>
      </c>
      <c r="BF4" s="21">
        <v>-0.05</v>
      </c>
      <c r="BG4" s="21">
        <v>-0.14000000000000001</v>
      </c>
      <c r="BH4" s="21">
        <v>0.09</v>
      </c>
      <c r="BI4" s="21">
        <v>0.16</v>
      </c>
      <c r="BJ4" s="21">
        <v>-0.55000000000000004</v>
      </c>
      <c r="BK4" s="21">
        <v>-0.62</v>
      </c>
      <c r="BL4" s="21">
        <v>0.28999999999999998</v>
      </c>
      <c r="BM4" s="21">
        <v>0.19</v>
      </c>
      <c r="BN4" s="21">
        <v>0.2</v>
      </c>
      <c r="BP4" s="21" t="s">
        <v>94</v>
      </c>
      <c r="BQ4" s="21">
        <v>-0.1</v>
      </c>
      <c r="BR4" s="21">
        <v>6.2E-2</v>
      </c>
      <c r="BS4" s="18"/>
      <c r="BT4" s="21">
        <v>-0.1</v>
      </c>
      <c r="BU4" s="21">
        <v>6.2E-2</v>
      </c>
      <c r="BV4" s="18"/>
      <c r="BW4" s="21">
        <v>7.0000000000000007E-2</v>
      </c>
      <c r="BX4" s="21">
        <v>0.224</v>
      </c>
      <c r="BY4" s="18"/>
      <c r="BZ4" s="21">
        <v>0.01</v>
      </c>
      <c r="CA4" s="165">
        <v>6.0000000000000001E-3</v>
      </c>
      <c r="CB4" s="18"/>
      <c r="CC4" s="21">
        <v>0</v>
      </c>
      <c r="CD4" s="21">
        <v>0.186</v>
      </c>
      <c r="CF4" s="21" t="s">
        <v>94</v>
      </c>
      <c r="CG4" s="21">
        <v>0.27</v>
      </c>
      <c r="CH4" s="21">
        <v>-0.04</v>
      </c>
      <c r="CI4" s="21">
        <v>0.5</v>
      </c>
      <c r="CJ4" s="21">
        <v>-0.2</v>
      </c>
      <c r="CK4" s="21">
        <v>0.24</v>
      </c>
      <c r="CL4" s="21">
        <v>-0.25</v>
      </c>
      <c r="CM4" s="21">
        <v>-0.32</v>
      </c>
      <c r="CN4" s="21">
        <v>0.41</v>
      </c>
      <c r="CO4" s="21">
        <v>-0.15</v>
      </c>
      <c r="CP4" s="21">
        <v>-0.01</v>
      </c>
      <c r="CR4" s="21" t="s">
        <v>94</v>
      </c>
      <c r="CS4" s="21">
        <v>-0.27</v>
      </c>
      <c r="CT4" s="21">
        <v>0.14699999999999999</v>
      </c>
      <c r="CU4" s="18"/>
      <c r="CV4" s="21">
        <v>0.18</v>
      </c>
      <c r="CW4" s="165">
        <v>4.8000000000000001E-2</v>
      </c>
      <c r="CX4" s="18"/>
      <c r="CY4" s="21">
        <v>0.06</v>
      </c>
      <c r="CZ4" s="21">
        <v>0.57799999999999996</v>
      </c>
      <c r="DA4" s="18"/>
      <c r="DB4" s="21">
        <v>-0.27</v>
      </c>
      <c r="DC4" s="165">
        <v>1.2999999999999999E-2</v>
      </c>
      <c r="DD4" s="18"/>
      <c r="DE4" s="21">
        <v>0.36</v>
      </c>
      <c r="DF4" s="21">
        <v>0.57299999999999995</v>
      </c>
      <c r="DH4" s="21" t="s">
        <v>94</v>
      </c>
      <c r="DI4" s="21">
        <v>0.6</v>
      </c>
      <c r="DJ4" s="21">
        <v>0.9</v>
      </c>
      <c r="DK4" s="152"/>
      <c r="DL4" s="21">
        <v>0.8</v>
      </c>
      <c r="DM4" s="21">
        <v>1.3</v>
      </c>
      <c r="DN4" s="152"/>
      <c r="DO4" s="21">
        <v>1.1000000000000001</v>
      </c>
      <c r="DP4" s="21">
        <v>1.1000000000000001</v>
      </c>
      <c r="DQ4" s="152"/>
      <c r="DR4" s="21">
        <v>0.6</v>
      </c>
      <c r="DT4" s="21" t="s">
        <v>94</v>
      </c>
      <c r="DU4" s="21">
        <v>0.4</v>
      </c>
      <c r="DV4" s="21">
        <v>-0.01</v>
      </c>
      <c r="DW4" s="21">
        <v>-0.09</v>
      </c>
      <c r="DX4" s="21">
        <v>-0.06</v>
      </c>
      <c r="DY4" s="21">
        <v>-0.04</v>
      </c>
      <c r="DZ4" s="21">
        <v>0.06</v>
      </c>
      <c r="EA4" s="21">
        <v>0.17</v>
      </c>
      <c r="EB4" s="21">
        <v>0.02</v>
      </c>
      <c r="EC4" s="21">
        <v>-0.36</v>
      </c>
      <c r="ED4" s="21">
        <v>-0.22</v>
      </c>
      <c r="EF4" s="21" t="s">
        <v>10</v>
      </c>
      <c r="EG4" s="21">
        <v>-26.63</v>
      </c>
      <c r="EH4" s="21">
        <v>11.68</v>
      </c>
      <c r="EI4" s="21">
        <v>3.08</v>
      </c>
      <c r="EK4" s="21" t="s">
        <v>94</v>
      </c>
      <c r="EL4" s="21">
        <v>1</v>
      </c>
      <c r="EM4" s="21">
        <v>1.7</v>
      </c>
      <c r="EN4" s="152"/>
      <c r="EO4" s="21">
        <v>1.2</v>
      </c>
      <c r="EP4" s="21">
        <v>2.1</v>
      </c>
      <c r="EQ4" s="152"/>
      <c r="ER4" s="21">
        <v>1.6</v>
      </c>
      <c r="ES4" s="21">
        <v>1.9</v>
      </c>
      <c r="ET4" s="152"/>
      <c r="EU4" s="21">
        <v>1.4</v>
      </c>
      <c r="EW4" s="208"/>
      <c r="EX4" s="21" t="s">
        <v>119</v>
      </c>
      <c r="EY4" s="21">
        <v>2.9</v>
      </c>
      <c r="EZ4" s="21">
        <v>2.2999999999999998</v>
      </c>
      <c r="FA4" s="21">
        <v>2.1</v>
      </c>
      <c r="FB4" s="21">
        <v>2.1</v>
      </c>
      <c r="FC4" s="21">
        <v>1</v>
      </c>
      <c r="FD4" s="21">
        <v>2.4</v>
      </c>
      <c r="FE4" s="21">
        <v>1.5</v>
      </c>
    </row>
    <row r="5" spans="1:161" ht="35" thickBot="1" x14ac:dyDescent="0.25">
      <c r="A5" s="21" t="s">
        <v>115</v>
      </c>
      <c r="B5" s="161">
        <v>25800</v>
      </c>
      <c r="C5" s="21">
        <v>0.64800000000000002</v>
      </c>
      <c r="D5" s="21" t="s">
        <v>297</v>
      </c>
      <c r="E5" s="21">
        <v>9.4499999999999993</v>
      </c>
      <c r="F5" s="21">
        <v>10.48</v>
      </c>
      <c r="G5" s="21">
        <v>46.2</v>
      </c>
      <c r="I5" s="212"/>
      <c r="J5" s="18" t="s">
        <v>314</v>
      </c>
      <c r="K5" s="164">
        <v>5</v>
      </c>
      <c r="L5" s="164" t="s">
        <v>315</v>
      </c>
      <c r="M5" s="164" t="s">
        <v>316</v>
      </c>
      <c r="N5" s="164"/>
      <c r="O5" s="164" t="s">
        <v>317</v>
      </c>
      <c r="P5" s="164" t="s">
        <v>318</v>
      </c>
      <c r="R5" s="21" t="s">
        <v>95</v>
      </c>
      <c r="S5" s="21">
        <v>22.96</v>
      </c>
      <c r="T5" s="18"/>
      <c r="U5" s="21">
        <v>0.08</v>
      </c>
      <c r="V5" s="18"/>
      <c r="W5" s="21">
        <v>0.08</v>
      </c>
      <c r="X5" s="21">
        <v>0.12</v>
      </c>
      <c r="Y5" s="21">
        <v>0.05</v>
      </c>
      <c r="AA5" s="21" t="s">
        <v>95</v>
      </c>
      <c r="AB5" s="21">
        <v>-0.11</v>
      </c>
      <c r="AC5" s="21">
        <v>9.6000000000000002E-2</v>
      </c>
      <c r="AD5" s="18"/>
      <c r="AE5" s="21">
        <v>-0.09</v>
      </c>
      <c r="AF5" s="21">
        <v>0.155</v>
      </c>
      <c r="AG5" s="18"/>
      <c r="AH5" s="21">
        <v>-0.13</v>
      </c>
      <c r="AI5" s="165">
        <v>4.3999999999999997E-2</v>
      </c>
      <c r="AJ5" s="18"/>
      <c r="AK5" s="21">
        <v>0.01</v>
      </c>
      <c r="AL5" s="165">
        <v>1.4999999999999999E-2</v>
      </c>
      <c r="AM5" s="18"/>
      <c r="AN5" s="21">
        <v>0</v>
      </c>
      <c r="AO5" s="21">
        <v>0.11899999999999999</v>
      </c>
      <c r="AQ5" s="21">
        <v>2</v>
      </c>
      <c r="AR5" s="21">
        <v>1.43</v>
      </c>
      <c r="AS5" s="21">
        <v>10.96</v>
      </c>
      <c r="AT5" s="21">
        <v>80.040000000000006</v>
      </c>
      <c r="AU5" s="18"/>
      <c r="AV5" s="21">
        <v>1.74</v>
      </c>
      <c r="AW5" s="21">
        <v>13.35</v>
      </c>
      <c r="AX5" s="21">
        <v>76.2</v>
      </c>
      <c r="AY5" s="18"/>
      <c r="AZ5" s="21">
        <v>2.67</v>
      </c>
      <c r="BA5" s="21">
        <v>20.54</v>
      </c>
      <c r="BB5" s="21">
        <v>65.52</v>
      </c>
      <c r="BD5" s="21" t="s">
        <v>95</v>
      </c>
      <c r="BE5" s="21">
        <v>-0.32</v>
      </c>
      <c r="BF5" s="21">
        <v>0.12</v>
      </c>
      <c r="BG5" s="21">
        <v>-0.12</v>
      </c>
      <c r="BH5" s="21">
        <v>-0.08</v>
      </c>
      <c r="BI5" s="21">
        <v>-0.09</v>
      </c>
      <c r="BJ5" s="21">
        <v>0.15</v>
      </c>
      <c r="BK5" s="21">
        <v>0.23</v>
      </c>
      <c r="BL5" s="21">
        <v>0.03</v>
      </c>
      <c r="BM5" s="21">
        <v>0.05</v>
      </c>
      <c r="BN5" s="21">
        <v>0.63</v>
      </c>
      <c r="BP5" s="21" t="s">
        <v>95</v>
      </c>
      <c r="BQ5" s="21">
        <v>-0.12</v>
      </c>
      <c r="BR5" s="165">
        <v>3.5999999999999997E-2</v>
      </c>
      <c r="BS5" s="18"/>
      <c r="BT5" s="21">
        <v>-0.12</v>
      </c>
      <c r="BU5" s="165">
        <v>3.5999999999999997E-2</v>
      </c>
      <c r="BV5" s="18"/>
      <c r="BW5" s="21">
        <v>0.13</v>
      </c>
      <c r="BX5" s="165">
        <v>2.7E-2</v>
      </c>
      <c r="BY5" s="18"/>
      <c r="BZ5" s="21">
        <v>0</v>
      </c>
      <c r="CA5" s="21">
        <v>0.32500000000000001</v>
      </c>
      <c r="CB5" s="18"/>
      <c r="CC5" s="21">
        <v>0</v>
      </c>
      <c r="CD5" s="165">
        <v>3.2000000000000001E-2</v>
      </c>
      <c r="CF5" s="21" t="s">
        <v>95</v>
      </c>
      <c r="CG5" s="21">
        <v>0.12</v>
      </c>
      <c r="CH5" s="21">
        <v>0.61</v>
      </c>
      <c r="CI5" s="21">
        <v>0.03</v>
      </c>
      <c r="CJ5" s="21">
        <v>-0.5</v>
      </c>
      <c r="CK5" s="21">
        <v>0.15</v>
      </c>
      <c r="CL5" s="21">
        <v>0.37</v>
      </c>
      <c r="CM5" s="21">
        <v>0.09</v>
      </c>
      <c r="CN5" s="21">
        <v>0.18</v>
      </c>
      <c r="CO5" s="21">
        <v>-0.16</v>
      </c>
      <c r="CP5" s="21">
        <v>0.22</v>
      </c>
      <c r="CR5" s="21" t="s">
        <v>95</v>
      </c>
      <c r="CS5" s="21">
        <v>-0.12</v>
      </c>
      <c r="CT5" s="21">
        <v>0.44</v>
      </c>
      <c r="CU5" s="18"/>
      <c r="CV5" s="21">
        <v>0.01</v>
      </c>
      <c r="CW5" s="21">
        <v>0.92500000000000004</v>
      </c>
      <c r="CX5" s="18"/>
      <c r="CY5" s="21">
        <v>0.05</v>
      </c>
      <c r="CZ5" s="21">
        <v>0.57099999999999995</v>
      </c>
      <c r="DA5" s="18"/>
      <c r="DB5" s="21">
        <v>-0.22</v>
      </c>
      <c r="DC5" s="165">
        <v>1.9E-2</v>
      </c>
      <c r="DD5" s="18"/>
      <c r="DE5" s="21">
        <v>0.22</v>
      </c>
      <c r="DF5" s="21">
        <v>0.69499999999999995</v>
      </c>
      <c r="DH5" s="21" t="s">
        <v>95</v>
      </c>
      <c r="DI5" s="21">
        <v>0.3</v>
      </c>
      <c r="DJ5" s="21">
        <v>0.3</v>
      </c>
      <c r="DK5" s="152"/>
      <c r="DL5" s="21">
        <v>0.3</v>
      </c>
      <c r="DM5" s="21">
        <v>1</v>
      </c>
      <c r="DN5" s="152"/>
      <c r="DO5" s="21">
        <v>0.9</v>
      </c>
      <c r="DP5" s="21">
        <v>0.5</v>
      </c>
      <c r="DQ5" s="152"/>
      <c r="DR5" s="21">
        <v>0.3</v>
      </c>
      <c r="DT5" s="21" t="s">
        <v>95</v>
      </c>
      <c r="DU5" s="21">
        <v>0.32</v>
      </c>
      <c r="DV5" s="21">
        <v>-0.38</v>
      </c>
      <c r="DW5" s="21">
        <v>-0.05</v>
      </c>
      <c r="DX5" s="21">
        <v>-0.02</v>
      </c>
      <c r="DY5" s="21">
        <v>-0.03</v>
      </c>
      <c r="DZ5" s="21">
        <v>-0.01</v>
      </c>
      <c r="EA5" s="21">
        <v>-0.03</v>
      </c>
      <c r="EB5" s="21">
        <v>-0.06</v>
      </c>
      <c r="EC5" s="21">
        <v>0.05</v>
      </c>
      <c r="ED5" s="21">
        <v>-0.21</v>
      </c>
      <c r="EF5" s="22" t="s">
        <v>12</v>
      </c>
      <c r="EG5" s="22">
        <v>-26.74</v>
      </c>
      <c r="EH5" s="22">
        <v>9.0399999999999991</v>
      </c>
      <c r="EI5" s="22">
        <v>2.31</v>
      </c>
      <c r="EK5" s="21" t="s">
        <v>95</v>
      </c>
      <c r="EL5" s="21">
        <v>1</v>
      </c>
      <c r="EM5" s="21">
        <v>1.4</v>
      </c>
      <c r="EN5" s="152"/>
      <c r="EO5" s="21">
        <v>1</v>
      </c>
      <c r="EP5" s="21">
        <v>2.1</v>
      </c>
      <c r="EQ5" s="152"/>
      <c r="ER5" s="21">
        <v>1.6</v>
      </c>
      <c r="ES5" s="21">
        <v>1.6</v>
      </c>
      <c r="ET5" s="152"/>
      <c r="EU5" s="21">
        <v>1.4</v>
      </c>
      <c r="EW5" s="208" t="s">
        <v>111</v>
      </c>
      <c r="EX5" s="21" t="s">
        <v>113</v>
      </c>
      <c r="EY5" s="21">
        <v>2.4</v>
      </c>
      <c r="EZ5" s="21">
        <v>1.8</v>
      </c>
      <c r="FA5" s="21">
        <v>1.5</v>
      </c>
      <c r="FB5" s="21">
        <v>1.6</v>
      </c>
      <c r="FC5" s="21">
        <v>0.4</v>
      </c>
      <c r="FD5" s="21">
        <v>1.9</v>
      </c>
      <c r="FE5" s="21">
        <v>0.9</v>
      </c>
    </row>
    <row r="6" spans="1:161" ht="35" thickBot="1" x14ac:dyDescent="0.25">
      <c r="A6" s="21" t="s">
        <v>116</v>
      </c>
      <c r="B6" s="161">
        <v>11300</v>
      </c>
      <c r="C6" s="21">
        <v>0.19900000000000001</v>
      </c>
      <c r="D6" s="21" t="s">
        <v>308</v>
      </c>
      <c r="E6" s="21">
        <v>5.37</v>
      </c>
      <c r="F6" s="21">
        <v>73.680000000000007</v>
      </c>
      <c r="G6" s="21">
        <v>74.599999999999994</v>
      </c>
      <c r="I6" s="212"/>
      <c r="J6" s="18" t="s">
        <v>319</v>
      </c>
      <c r="K6" s="164">
        <v>3</v>
      </c>
      <c r="L6" s="164" t="s">
        <v>320</v>
      </c>
      <c r="M6" s="164" t="s">
        <v>321</v>
      </c>
      <c r="N6" s="164"/>
      <c r="O6" s="164" t="s">
        <v>322</v>
      </c>
      <c r="P6" s="164" t="s">
        <v>323</v>
      </c>
      <c r="R6" s="21" t="s">
        <v>96</v>
      </c>
      <c r="S6" s="21">
        <v>25.94</v>
      </c>
      <c r="T6" s="18"/>
      <c r="U6" s="21">
        <v>0.18</v>
      </c>
      <c r="V6" s="18"/>
      <c r="W6" s="21">
        <v>0.08</v>
      </c>
      <c r="X6" s="21">
        <v>0.19</v>
      </c>
      <c r="Y6" s="21">
        <v>0.05</v>
      </c>
      <c r="AA6" s="21" t="s">
        <v>96</v>
      </c>
      <c r="AB6" s="21">
        <v>-0.1</v>
      </c>
      <c r="AC6" s="21">
        <v>6.7000000000000004E-2</v>
      </c>
      <c r="AD6" s="18"/>
      <c r="AE6" s="21">
        <v>-0.09</v>
      </c>
      <c r="AF6" s="21">
        <v>0.09</v>
      </c>
      <c r="AG6" s="18"/>
      <c r="AH6" s="21">
        <v>-0.09</v>
      </c>
      <c r="AI6" s="21">
        <v>0.106</v>
      </c>
      <c r="AJ6" s="18"/>
      <c r="AK6" s="21">
        <v>0</v>
      </c>
      <c r="AL6" s="21">
        <v>0.105</v>
      </c>
      <c r="AM6" s="18"/>
      <c r="AN6" s="21">
        <v>0</v>
      </c>
      <c r="AO6" s="165">
        <v>1.2E-2</v>
      </c>
      <c r="AQ6" s="21">
        <v>3</v>
      </c>
      <c r="AR6" s="21">
        <v>1.01</v>
      </c>
      <c r="AS6" s="21">
        <v>7.77</v>
      </c>
      <c r="AT6" s="21">
        <v>87.81</v>
      </c>
      <c r="AU6" s="18"/>
      <c r="AV6" s="21">
        <v>1.07</v>
      </c>
      <c r="AW6" s="21">
        <v>8.1999999999999993</v>
      </c>
      <c r="AX6" s="21">
        <v>84.4</v>
      </c>
      <c r="AY6" s="18"/>
      <c r="AZ6" s="21">
        <v>1.59</v>
      </c>
      <c r="BA6" s="21">
        <v>12.2</v>
      </c>
      <c r="BB6" s="21">
        <v>77.72</v>
      </c>
      <c r="BD6" s="21" t="s">
        <v>96</v>
      </c>
      <c r="BE6" s="21">
        <v>-0.33</v>
      </c>
      <c r="BF6" s="21">
        <v>0.05</v>
      </c>
      <c r="BG6" s="21">
        <v>-0.08</v>
      </c>
      <c r="BH6" s="21">
        <v>-0.08</v>
      </c>
      <c r="BI6" s="21">
        <v>0</v>
      </c>
      <c r="BJ6" s="21">
        <v>-0.05</v>
      </c>
      <c r="BK6" s="21">
        <v>0.08</v>
      </c>
      <c r="BL6" s="21">
        <v>0.06</v>
      </c>
      <c r="BM6" s="21">
        <v>0.16</v>
      </c>
      <c r="BN6" s="21">
        <v>-0.73</v>
      </c>
      <c r="BP6" s="21" t="s">
        <v>96</v>
      </c>
      <c r="BQ6" s="21">
        <v>-0.6</v>
      </c>
      <c r="BR6" s="166">
        <v>1.9000000000000001E-9</v>
      </c>
      <c r="BS6" s="18"/>
      <c r="BT6" s="21">
        <v>-0.63</v>
      </c>
      <c r="BU6" s="166">
        <v>6E-10</v>
      </c>
      <c r="BV6" s="18"/>
      <c r="BW6" s="21">
        <v>-0.02</v>
      </c>
      <c r="BX6" s="21">
        <v>0.80200000000000005</v>
      </c>
      <c r="BY6" s="18"/>
      <c r="BZ6" s="21">
        <v>0</v>
      </c>
      <c r="CA6" s="21">
        <v>0.16300000000000001</v>
      </c>
      <c r="CB6" s="18"/>
      <c r="CC6" s="21">
        <v>0</v>
      </c>
      <c r="CD6" s="21">
        <v>0.54400000000000004</v>
      </c>
      <c r="CF6" s="21" t="s">
        <v>96</v>
      </c>
      <c r="CG6" s="21">
        <v>0.31</v>
      </c>
      <c r="CH6" s="21">
        <v>0.25</v>
      </c>
      <c r="CI6" s="21">
        <v>-0.1</v>
      </c>
      <c r="CJ6" s="21">
        <v>-0.2</v>
      </c>
      <c r="CK6" s="21">
        <v>0.04</v>
      </c>
      <c r="CL6" s="21">
        <v>-0.19</v>
      </c>
      <c r="CM6" s="21">
        <v>0.02</v>
      </c>
      <c r="CN6" s="21">
        <v>-0.49</v>
      </c>
      <c r="CO6" s="21">
        <v>0.03</v>
      </c>
      <c r="CP6" s="21">
        <v>-0.14000000000000001</v>
      </c>
      <c r="CR6" s="21" t="s">
        <v>96</v>
      </c>
      <c r="CS6" s="21">
        <v>-0.28000000000000003</v>
      </c>
      <c r="CT6" s="21">
        <v>0.14299999999999999</v>
      </c>
      <c r="CU6" s="18"/>
      <c r="CV6" s="21">
        <v>0.24</v>
      </c>
      <c r="CW6" s="165">
        <v>1.6E-2</v>
      </c>
      <c r="CX6" s="18"/>
      <c r="CY6" s="21">
        <v>-7.0000000000000007E-2</v>
      </c>
      <c r="CZ6" s="21">
        <v>0.52200000000000002</v>
      </c>
      <c r="DA6" s="18"/>
      <c r="DB6" s="21">
        <v>-0.28999999999999998</v>
      </c>
      <c r="DC6" s="165">
        <v>1.2999999999999999E-2</v>
      </c>
      <c r="DD6" s="18"/>
      <c r="DE6" s="21">
        <v>0.28000000000000003</v>
      </c>
      <c r="DF6" s="21">
        <v>0.66700000000000004</v>
      </c>
      <c r="DH6" s="21" t="s">
        <v>96</v>
      </c>
      <c r="DI6" s="21">
        <v>0.4</v>
      </c>
      <c r="DJ6" s="21">
        <v>0.7</v>
      </c>
      <c r="DK6" s="152"/>
      <c r="DL6" s="21">
        <v>0.2</v>
      </c>
      <c r="DM6" s="21">
        <v>0.8</v>
      </c>
      <c r="DN6" s="152"/>
      <c r="DO6" s="21">
        <v>0.8</v>
      </c>
      <c r="DP6" s="21">
        <v>1</v>
      </c>
      <c r="DQ6" s="152"/>
      <c r="DR6" s="21">
        <v>0.3</v>
      </c>
      <c r="DT6" s="21" t="s">
        <v>96</v>
      </c>
      <c r="DU6" s="21">
        <v>0.28999999999999998</v>
      </c>
      <c r="DV6" s="21">
        <v>0.41</v>
      </c>
      <c r="DW6" s="21">
        <v>-0.11</v>
      </c>
      <c r="DX6" s="21">
        <v>-0.08</v>
      </c>
      <c r="DY6" s="21">
        <v>-0.03</v>
      </c>
      <c r="DZ6" s="21">
        <v>0</v>
      </c>
      <c r="EA6" s="21">
        <v>0.08</v>
      </c>
      <c r="EB6" s="21">
        <v>0.12</v>
      </c>
      <c r="EC6" s="21">
        <v>-0.68</v>
      </c>
      <c r="ED6" s="21">
        <v>0.16</v>
      </c>
      <c r="EK6" s="21" t="s">
        <v>96</v>
      </c>
      <c r="EL6" s="21">
        <v>0.8</v>
      </c>
      <c r="EM6" s="21">
        <v>1.5</v>
      </c>
      <c r="EN6" s="152"/>
      <c r="EO6" s="21">
        <v>0.6</v>
      </c>
      <c r="EP6" s="21">
        <v>1.6</v>
      </c>
      <c r="EQ6" s="152"/>
      <c r="ER6" s="21">
        <v>1.2</v>
      </c>
      <c r="ES6" s="21">
        <v>1.8</v>
      </c>
      <c r="ET6" s="152"/>
      <c r="EU6" s="21">
        <v>1</v>
      </c>
      <c r="EW6" s="208"/>
      <c r="EX6" s="21" t="s">
        <v>119</v>
      </c>
      <c r="EY6" s="21">
        <v>2.7</v>
      </c>
      <c r="EZ6" s="21">
        <v>2.1</v>
      </c>
      <c r="FA6" s="21">
        <v>1.8</v>
      </c>
      <c r="FB6" s="21">
        <v>1.9</v>
      </c>
      <c r="FC6" s="21">
        <v>0.8</v>
      </c>
      <c r="FD6" s="21">
        <v>2.2000000000000002</v>
      </c>
      <c r="FE6" s="21">
        <v>1.3</v>
      </c>
    </row>
    <row r="7" spans="1:161" ht="34" x14ac:dyDescent="0.2">
      <c r="A7" s="209" t="s">
        <v>324</v>
      </c>
      <c r="B7" s="209"/>
      <c r="C7" s="209"/>
      <c r="D7" s="209"/>
      <c r="E7" s="209"/>
      <c r="F7" s="209"/>
      <c r="G7" s="209"/>
      <c r="I7" s="212" t="s">
        <v>10</v>
      </c>
      <c r="J7" s="164" t="s">
        <v>309</v>
      </c>
      <c r="K7" s="18">
        <v>20</v>
      </c>
      <c r="L7" s="18" t="s">
        <v>325</v>
      </c>
      <c r="M7" s="18" t="s">
        <v>326</v>
      </c>
      <c r="N7" s="18"/>
      <c r="O7" s="18" t="s">
        <v>327</v>
      </c>
      <c r="P7" s="18" t="s">
        <v>328</v>
      </c>
      <c r="R7" s="21" t="s">
        <v>97</v>
      </c>
      <c r="S7" s="21">
        <v>11.86</v>
      </c>
      <c r="T7" s="18"/>
      <c r="U7" s="21">
        <v>0.32</v>
      </c>
      <c r="V7" s="18"/>
      <c r="W7" s="21">
        <v>0.18</v>
      </c>
      <c r="X7" s="21">
        <v>0.49</v>
      </c>
      <c r="Y7" s="21">
        <v>0.89</v>
      </c>
      <c r="AA7" s="21" t="s">
        <v>97</v>
      </c>
      <c r="AB7" s="21">
        <v>-0.09</v>
      </c>
      <c r="AC7" s="165">
        <v>4.3999999999999997E-2</v>
      </c>
      <c r="AD7" s="18"/>
      <c r="AE7" s="21">
        <v>-0.1</v>
      </c>
      <c r="AF7" s="165">
        <v>3.1E-2</v>
      </c>
      <c r="AG7" s="18"/>
      <c r="AH7" s="21">
        <v>-0.11</v>
      </c>
      <c r="AI7" s="165">
        <v>1.7000000000000001E-2</v>
      </c>
      <c r="AJ7" s="18"/>
      <c r="AK7" s="21">
        <v>0</v>
      </c>
      <c r="AL7" s="21">
        <v>0.45300000000000001</v>
      </c>
      <c r="AM7" s="18"/>
      <c r="AN7" s="21">
        <v>0</v>
      </c>
      <c r="AO7" s="165">
        <v>1.6E-2</v>
      </c>
      <c r="AQ7" s="21">
        <v>4</v>
      </c>
      <c r="AR7" s="21">
        <v>0.6</v>
      </c>
      <c r="AS7" s="21">
        <v>4.5999999999999996</v>
      </c>
      <c r="AT7" s="21">
        <v>92.41</v>
      </c>
      <c r="AU7" s="18"/>
      <c r="AV7" s="21">
        <v>0.7</v>
      </c>
      <c r="AW7" s="21">
        <v>5.35</v>
      </c>
      <c r="AX7" s="21">
        <v>89.75</v>
      </c>
      <c r="AY7" s="18"/>
      <c r="AZ7" s="21">
        <v>1</v>
      </c>
      <c r="BA7" s="21">
        <v>7.69</v>
      </c>
      <c r="BB7" s="21">
        <v>85.41</v>
      </c>
      <c r="BD7" s="21" t="s">
        <v>97</v>
      </c>
      <c r="BE7" s="21">
        <v>-0.32</v>
      </c>
      <c r="BF7" s="21">
        <v>-0.02</v>
      </c>
      <c r="BG7" s="21">
        <v>-0.18</v>
      </c>
      <c r="BH7" s="21">
        <v>0.04</v>
      </c>
      <c r="BI7" s="21">
        <v>-0.04</v>
      </c>
      <c r="BJ7" s="21">
        <v>0.05</v>
      </c>
      <c r="BK7" s="21">
        <v>-7.0000000000000007E-2</v>
      </c>
      <c r="BL7" s="21">
        <v>0.13</v>
      </c>
      <c r="BM7" s="21">
        <v>-0.89</v>
      </c>
      <c r="BN7" s="21">
        <v>-0.06</v>
      </c>
      <c r="BP7" s="21" t="s">
        <v>97</v>
      </c>
      <c r="BQ7" s="21">
        <v>-0.59</v>
      </c>
      <c r="BR7" s="166">
        <v>7.5000000000000002E-4</v>
      </c>
      <c r="BS7" s="18"/>
      <c r="BT7" s="21">
        <v>-0.59</v>
      </c>
      <c r="BU7" s="166">
        <v>7.5000000000000002E-4</v>
      </c>
      <c r="BV7" s="18"/>
      <c r="BW7" s="21">
        <v>-0.02</v>
      </c>
      <c r="BX7" s="21">
        <v>0.92100000000000004</v>
      </c>
      <c r="BY7" s="18"/>
      <c r="BZ7" s="21">
        <v>0.02</v>
      </c>
      <c r="CA7" s="165">
        <v>3.0000000000000001E-3</v>
      </c>
      <c r="CB7" s="18"/>
      <c r="CC7" s="21">
        <v>0</v>
      </c>
      <c r="CD7" s="21">
        <v>0.28699999999999998</v>
      </c>
      <c r="CF7" s="21" t="s">
        <v>97</v>
      </c>
      <c r="CG7" s="21">
        <v>0.25</v>
      </c>
      <c r="CH7" s="21">
        <v>-0.39</v>
      </c>
      <c r="CI7" s="21">
        <v>0.35</v>
      </c>
      <c r="CJ7" s="21">
        <v>-0.21</v>
      </c>
      <c r="CK7" s="21">
        <v>0.09</v>
      </c>
      <c r="CL7" s="21">
        <v>-0.35</v>
      </c>
      <c r="CM7" s="21">
        <v>0.22</v>
      </c>
      <c r="CN7" s="21">
        <v>-0.17</v>
      </c>
      <c r="CO7" s="21">
        <v>0.04</v>
      </c>
      <c r="CP7" s="21">
        <v>0.32</v>
      </c>
      <c r="CR7" s="21" t="s">
        <v>97</v>
      </c>
      <c r="CS7" s="21">
        <v>-0.53</v>
      </c>
      <c r="CT7" s="165">
        <v>1.9E-2</v>
      </c>
      <c r="CU7" s="18"/>
      <c r="CV7" s="21">
        <v>0.3</v>
      </c>
      <c r="CW7" s="165">
        <v>8.0000000000000002E-3</v>
      </c>
      <c r="CX7" s="18"/>
      <c r="CY7" s="21">
        <v>0.45</v>
      </c>
      <c r="CZ7" s="165">
        <v>1E-3</v>
      </c>
      <c r="DA7" s="18"/>
      <c r="DB7" s="21">
        <v>-0.2</v>
      </c>
      <c r="DC7" s="21">
        <v>0.125</v>
      </c>
      <c r="DD7" s="18"/>
      <c r="DE7" s="21">
        <v>1.21</v>
      </c>
      <c r="DF7" s="21">
        <v>0.11600000000000001</v>
      </c>
      <c r="DH7" s="21" t="s">
        <v>97</v>
      </c>
      <c r="DI7" s="21">
        <v>0.8</v>
      </c>
      <c r="DJ7" s="21">
        <v>1.2</v>
      </c>
      <c r="DK7" s="152"/>
      <c r="DL7" s="21">
        <v>1.4</v>
      </c>
      <c r="DM7" s="21">
        <v>1.8</v>
      </c>
      <c r="DN7" s="152"/>
      <c r="DO7" s="21">
        <v>1.1000000000000001</v>
      </c>
      <c r="DP7" s="21">
        <v>1.6</v>
      </c>
      <c r="DQ7" s="152"/>
      <c r="DR7" s="21">
        <v>1.9</v>
      </c>
      <c r="DT7" s="21" t="s">
        <v>97</v>
      </c>
      <c r="DU7" s="21">
        <v>0.3</v>
      </c>
      <c r="DV7" s="21">
        <v>0.31</v>
      </c>
      <c r="DW7" s="21">
        <v>0.02</v>
      </c>
      <c r="DX7" s="21">
        <v>-7.0000000000000007E-2</v>
      </c>
      <c r="DY7" s="21">
        <v>0.13</v>
      </c>
      <c r="DZ7" s="21">
        <v>-0.01</v>
      </c>
      <c r="EA7" s="21">
        <v>-0.56000000000000005</v>
      </c>
      <c r="EB7" s="21">
        <v>0.59</v>
      </c>
      <c r="EC7" s="21">
        <v>0.28999999999999998</v>
      </c>
      <c r="ED7" s="21">
        <v>-0.2</v>
      </c>
      <c r="EK7" s="21" t="s">
        <v>97</v>
      </c>
      <c r="EL7" s="21">
        <v>0.6</v>
      </c>
      <c r="EM7" s="21">
        <v>1.4</v>
      </c>
      <c r="EN7" s="152"/>
      <c r="EO7" s="21">
        <v>1.3</v>
      </c>
      <c r="EP7" s="21">
        <v>2</v>
      </c>
      <c r="EQ7" s="152"/>
      <c r="ER7" s="21">
        <v>0.9</v>
      </c>
      <c r="ES7" s="21">
        <v>1.8</v>
      </c>
      <c r="ET7" s="152"/>
      <c r="EU7" s="21">
        <v>2</v>
      </c>
      <c r="EW7" s="208" t="s">
        <v>117</v>
      </c>
      <c r="EX7" s="21" t="s">
        <v>113</v>
      </c>
      <c r="EY7" s="21">
        <v>2.1</v>
      </c>
      <c r="EZ7" s="21">
        <v>1.5</v>
      </c>
      <c r="FA7" s="21">
        <v>1.2</v>
      </c>
      <c r="FB7" s="21">
        <v>1.3</v>
      </c>
      <c r="FC7" s="21">
        <v>0.1</v>
      </c>
      <c r="FD7" s="21">
        <v>1.6</v>
      </c>
      <c r="FE7" s="21">
        <v>0.6</v>
      </c>
    </row>
    <row r="8" spans="1:161" ht="34" x14ac:dyDescent="0.2">
      <c r="A8" s="214" t="s">
        <v>329</v>
      </c>
      <c r="B8" s="214"/>
      <c r="C8" s="214"/>
      <c r="D8" s="214"/>
      <c r="E8" s="214"/>
      <c r="F8" s="214"/>
      <c r="G8" s="214"/>
      <c r="I8" s="212"/>
      <c r="J8" s="18" t="s">
        <v>314</v>
      </c>
      <c r="K8" s="164">
        <v>7</v>
      </c>
      <c r="L8" s="164" t="s">
        <v>330</v>
      </c>
      <c r="M8" s="164" t="s">
        <v>326</v>
      </c>
      <c r="N8" s="164"/>
      <c r="O8" s="164" t="s">
        <v>331</v>
      </c>
      <c r="P8" s="164" t="s">
        <v>332</v>
      </c>
      <c r="R8" s="21" t="s">
        <v>98</v>
      </c>
      <c r="S8" s="21">
        <v>36.96</v>
      </c>
      <c r="T8" s="18"/>
      <c r="U8" s="21">
        <v>0.27</v>
      </c>
      <c r="V8" s="18"/>
      <c r="W8" s="21">
        <v>0.08</v>
      </c>
      <c r="X8" s="21">
        <v>0.4</v>
      </c>
      <c r="Y8" s="21">
        <v>0.19</v>
      </c>
      <c r="AA8" s="21" t="s">
        <v>98</v>
      </c>
      <c r="AB8" s="21">
        <v>0</v>
      </c>
      <c r="AC8" s="21">
        <v>0.96799999999999997</v>
      </c>
      <c r="AD8" s="18"/>
      <c r="AE8" s="21">
        <v>0</v>
      </c>
      <c r="AF8" s="21">
        <v>0.98699999999999999</v>
      </c>
      <c r="AG8" s="18"/>
      <c r="AH8" s="21">
        <v>-0.03</v>
      </c>
      <c r="AI8" s="21">
        <v>0.51</v>
      </c>
      <c r="AJ8" s="18"/>
      <c r="AK8" s="21">
        <v>0.01</v>
      </c>
      <c r="AL8" s="166">
        <v>1.9000000000000001E-5</v>
      </c>
      <c r="AM8" s="18"/>
      <c r="AN8" s="21">
        <v>-0.01</v>
      </c>
      <c r="AO8" s="166">
        <v>7.6000000000000001E-6</v>
      </c>
      <c r="AQ8" s="21">
        <v>5</v>
      </c>
      <c r="AR8" s="21">
        <v>0.39</v>
      </c>
      <c r="AS8" s="21">
        <v>3.03</v>
      </c>
      <c r="AT8" s="21">
        <v>95.44</v>
      </c>
      <c r="AU8" s="18"/>
      <c r="AV8" s="21">
        <v>0.55000000000000004</v>
      </c>
      <c r="AW8" s="21">
        <v>4.2</v>
      </c>
      <c r="AX8" s="21">
        <v>93.95</v>
      </c>
      <c r="AY8" s="18"/>
      <c r="AZ8" s="21">
        <v>0.91</v>
      </c>
      <c r="BA8" s="21">
        <v>7.03</v>
      </c>
      <c r="BB8" s="21">
        <v>92.44</v>
      </c>
      <c r="BD8" s="21" t="s">
        <v>98</v>
      </c>
      <c r="BE8" s="21">
        <v>-0.2</v>
      </c>
      <c r="BF8" s="21">
        <v>-0.3</v>
      </c>
      <c r="BG8" s="21">
        <v>0.61</v>
      </c>
      <c r="BH8" s="21">
        <v>-0.24</v>
      </c>
      <c r="BI8" s="21">
        <v>0.1</v>
      </c>
      <c r="BJ8" s="21">
        <v>0.5</v>
      </c>
      <c r="BK8" s="21">
        <v>-0.35</v>
      </c>
      <c r="BL8" s="21">
        <v>0.2</v>
      </c>
      <c r="BM8" s="21">
        <v>0.04</v>
      </c>
      <c r="BN8" s="21">
        <v>0.02</v>
      </c>
      <c r="BP8" s="21" t="s">
        <v>98</v>
      </c>
      <c r="BQ8" s="21">
        <v>-0.56999999999999995</v>
      </c>
      <c r="BR8" s="166">
        <v>1.3E-15</v>
      </c>
      <c r="BS8" s="18"/>
      <c r="BT8" s="21">
        <v>-0.54</v>
      </c>
      <c r="BU8" s="166">
        <v>5.1E-15</v>
      </c>
      <c r="BV8" s="18"/>
      <c r="BW8" s="21">
        <v>0.01</v>
      </c>
      <c r="BX8" s="21">
        <v>0.72799999999999998</v>
      </c>
      <c r="BY8" s="18"/>
      <c r="BZ8" s="21">
        <v>0</v>
      </c>
      <c r="CA8" s="165">
        <v>2E-3</v>
      </c>
      <c r="CB8" s="18"/>
      <c r="CC8" s="21">
        <v>0</v>
      </c>
      <c r="CD8" s="21">
        <v>0.72099999999999997</v>
      </c>
      <c r="CF8" s="21" t="s">
        <v>98</v>
      </c>
      <c r="CG8" s="21">
        <v>0.33</v>
      </c>
      <c r="CH8" s="21">
        <v>0.09</v>
      </c>
      <c r="CI8" s="21">
        <v>-0.01</v>
      </c>
      <c r="CJ8" s="21">
        <v>-0.23</v>
      </c>
      <c r="CK8" s="21">
        <v>0.01</v>
      </c>
      <c r="CL8" s="21">
        <v>-7.0000000000000007E-2</v>
      </c>
      <c r="CM8" s="21">
        <v>0.08</v>
      </c>
      <c r="CN8" s="21">
        <v>-0.3</v>
      </c>
      <c r="CO8" s="21">
        <v>0.38</v>
      </c>
      <c r="CP8" s="21">
        <v>-0.39</v>
      </c>
      <c r="CR8" s="21" t="s">
        <v>98</v>
      </c>
      <c r="CS8" s="21">
        <v>-0.54</v>
      </c>
      <c r="CT8" s="165">
        <v>1.4E-2</v>
      </c>
      <c r="CU8" s="18"/>
      <c r="CV8" s="21">
        <v>0.28999999999999998</v>
      </c>
      <c r="CW8" s="165">
        <v>8.0000000000000002E-3</v>
      </c>
      <c r="CX8" s="18"/>
      <c r="CY8" s="21">
        <v>0.03</v>
      </c>
      <c r="CZ8" s="21">
        <v>0.83499999999999996</v>
      </c>
      <c r="DA8" s="18"/>
      <c r="DB8" s="21">
        <v>-0.36</v>
      </c>
      <c r="DC8" s="165">
        <v>5.0000000000000001E-3</v>
      </c>
      <c r="DD8" s="18"/>
      <c r="DE8" s="21">
        <v>0.38</v>
      </c>
      <c r="DF8" s="21">
        <v>0.61099999999999999</v>
      </c>
      <c r="DH8" s="21" t="s">
        <v>98</v>
      </c>
      <c r="DI8" s="21">
        <v>0.1</v>
      </c>
      <c r="DJ8" s="21">
        <v>1</v>
      </c>
      <c r="DK8" s="152"/>
      <c r="DL8" s="21">
        <v>0.2</v>
      </c>
      <c r="DM8" s="21">
        <v>1.1000000000000001</v>
      </c>
      <c r="DN8" s="152"/>
      <c r="DO8" s="21">
        <v>0.6</v>
      </c>
      <c r="DP8" s="21">
        <v>1</v>
      </c>
      <c r="DQ8" s="152"/>
      <c r="DR8" s="21">
        <v>0.7</v>
      </c>
      <c r="DT8" s="21" t="s">
        <v>98</v>
      </c>
      <c r="DU8" s="21">
        <v>0.3</v>
      </c>
      <c r="DV8" s="21">
        <v>0.34</v>
      </c>
      <c r="DW8" s="21">
        <v>-0.06</v>
      </c>
      <c r="DX8" s="21">
        <v>-0.02</v>
      </c>
      <c r="DY8" s="21">
        <v>0.01</v>
      </c>
      <c r="DZ8" s="21">
        <v>0.02</v>
      </c>
      <c r="EA8" s="21">
        <v>0.72</v>
      </c>
      <c r="EB8" s="21">
        <v>7.0000000000000007E-2</v>
      </c>
      <c r="EC8" s="21">
        <v>0.49</v>
      </c>
      <c r="ED8" s="21">
        <v>-0.11</v>
      </c>
      <c r="EK8" s="21" t="s">
        <v>98</v>
      </c>
      <c r="EL8" s="21">
        <v>0.5</v>
      </c>
      <c r="EM8" s="21">
        <v>1.7</v>
      </c>
      <c r="EN8" s="152"/>
      <c r="EO8" s="21">
        <v>0.6</v>
      </c>
      <c r="EP8" s="21">
        <v>1.8</v>
      </c>
      <c r="EQ8" s="152"/>
      <c r="ER8" s="21">
        <v>1</v>
      </c>
      <c r="ES8" s="21">
        <v>1.8</v>
      </c>
      <c r="ET8" s="152"/>
      <c r="EU8" s="21">
        <v>1.5</v>
      </c>
      <c r="EW8" s="208"/>
      <c r="EX8" s="21" t="s">
        <v>119</v>
      </c>
      <c r="EY8" s="21">
        <v>2.7</v>
      </c>
      <c r="EZ8" s="21">
        <v>2.1</v>
      </c>
      <c r="FA8" s="21">
        <v>1.8</v>
      </c>
      <c r="FB8" s="21">
        <v>1.9</v>
      </c>
      <c r="FC8" s="21">
        <v>0.7</v>
      </c>
      <c r="FD8" s="21">
        <v>2.2000000000000002</v>
      </c>
      <c r="FE8" s="21">
        <v>1.2</v>
      </c>
    </row>
    <row r="9" spans="1:161" ht="18" thickBot="1" x14ac:dyDescent="0.25">
      <c r="I9" s="213"/>
      <c r="J9" s="19" t="s">
        <v>319</v>
      </c>
      <c r="K9" s="167">
        <v>13</v>
      </c>
      <c r="L9" s="167" t="s">
        <v>333</v>
      </c>
      <c r="M9" s="167" t="s">
        <v>334</v>
      </c>
      <c r="N9" s="167"/>
      <c r="O9" s="167" t="s">
        <v>335</v>
      </c>
      <c r="P9" s="167" t="s">
        <v>336</v>
      </c>
      <c r="R9" s="21" t="s">
        <v>99</v>
      </c>
      <c r="S9" s="21">
        <v>3.72</v>
      </c>
      <c r="T9" s="18"/>
      <c r="U9" s="21">
        <v>0.15</v>
      </c>
      <c r="V9" s="18"/>
      <c r="W9" s="21">
        <v>0.3</v>
      </c>
      <c r="X9" s="21">
        <v>0.41</v>
      </c>
      <c r="Y9" s="21">
        <v>0.23</v>
      </c>
      <c r="AA9" s="21" t="s">
        <v>99</v>
      </c>
      <c r="AB9" s="21">
        <v>-0.04</v>
      </c>
      <c r="AC9" s="21">
        <v>0.153</v>
      </c>
      <c r="AD9" s="18"/>
      <c r="AE9" s="21">
        <v>-0.02</v>
      </c>
      <c r="AF9" s="21">
        <v>0.49099999999999999</v>
      </c>
      <c r="AG9" s="18"/>
      <c r="AH9" s="21">
        <v>-7.0000000000000007E-2</v>
      </c>
      <c r="AI9" s="165">
        <v>1.4E-2</v>
      </c>
      <c r="AJ9" s="18"/>
      <c r="AK9" s="21">
        <v>0</v>
      </c>
      <c r="AL9" s="21">
        <v>0.52</v>
      </c>
      <c r="AM9" s="18"/>
      <c r="AN9" s="21">
        <v>0</v>
      </c>
      <c r="AO9" s="21">
        <v>8.2000000000000003E-2</v>
      </c>
      <c r="AQ9" s="21">
        <v>6</v>
      </c>
      <c r="AR9" s="21">
        <v>0.27</v>
      </c>
      <c r="AS9" s="21">
        <v>2.1</v>
      </c>
      <c r="AT9" s="21">
        <v>97.54</v>
      </c>
      <c r="AU9" s="18"/>
      <c r="AV9" s="21">
        <v>0.25</v>
      </c>
      <c r="AW9" s="21">
        <v>1.89</v>
      </c>
      <c r="AX9" s="21">
        <v>95.84</v>
      </c>
      <c r="AY9" s="18"/>
      <c r="AZ9" s="21">
        <v>0.37</v>
      </c>
      <c r="BA9" s="21">
        <v>2.81</v>
      </c>
      <c r="BB9" s="21">
        <v>95.26</v>
      </c>
      <c r="BD9" s="21" t="s">
        <v>99</v>
      </c>
      <c r="BE9" s="21">
        <v>-0.25</v>
      </c>
      <c r="BF9" s="21">
        <v>-0.2</v>
      </c>
      <c r="BG9" s="21">
        <v>-0.13</v>
      </c>
      <c r="BH9" s="21">
        <v>0.46</v>
      </c>
      <c r="BI9" s="21">
        <v>0.74</v>
      </c>
      <c r="BJ9" s="21">
        <v>0.21</v>
      </c>
      <c r="BK9" s="21">
        <v>0.17</v>
      </c>
      <c r="BL9" s="21">
        <v>-0.2</v>
      </c>
      <c r="BM9" s="21">
        <v>0.08</v>
      </c>
      <c r="BN9" s="21">
        <v>0.01</v>
      </c>
      <c r="BP9" s="21" t="s">
        <v>99</v>
      </c>
      <c r="BQ9" s="21">
        <v>-0.13</v>
      </c>
      <c r="BR9" s="21">
        <v>5.3999999999999999E-2</v>
      </c>
      <c r="BS9" s="18"/>
      <c r="BT9" s="21">
        <v>-0.13</v>
      </c>
      <c r="BU9" s="21">
        <v>5.3999999999999999E-2</v>
      </c>
      <c r="BV9" s="18"/>
      <c r="BW9" s="21">
        <v>-0.05</v>
      </c>
      <c r="BX9" s="21">
        <v>0.52400000000000002</v>
      </c>
      <c r="BY9" s="18"/>
      <c r="BZ9" s="21">
        <v>0</v>
      </c>
      <c r="CA9" s="21">
        <v>0.27600000000000002</v>
      </c>
      <c r="CB9" s="18"/>
      <c r="CC9" s="21">
        <v>0</v>
      </c>
      <c r="CD9" s="21">
        <v>0.32</v>
      </c>
      <c r="CF9" s="21" t="s">
        <v>99</v>
      </c>
      <c r="CG9" s="21">
        <v>0.22</v>
      </c>
      <c r="CH9" s="21">
        <v>-0.39</v>
      </c>
      <c r="CI9" s="21">
        <v>0.19</v>
      </c>
      <c r="CJ9" s="21">
        <v>-0.27</v>
      </c>
      <c r="CK9" s="21">
        <v>-0.56000000000000005</v>
      </c>
      <c r="CL9" s="21">
        <v>0.56999999999999995</v>
      </c>
      <c r="CM9" s="21">
        <v>-0.03</v>
      </c>
      <c r="CN9" s="21">
        <v>0.04</v>
      </c>
      <c r="CO9" s="21">
        <v>0.05</v>
      </c>
      <c r="CP9" s="21">
        <v>-0.1</v>
      </c>
      <c r="CR9" s="21" t="s">
        <v>99</v>
      </c>
      <c r="CS9" s="21">
        <v>-0.17</v>
      </c>
      <c r="CT9" s="21">
        <v>0.49299999999999999</v>
      </c>
      <c r="CU9" s="18"/>
      <c r="CV9" s="21">
        <v>0.33</v>
      </c>
      <c r="CW9" s="165">
        <v>1.0999999999999999E-2</v>
      </c>
      <c r="CX9" s="18"/>
      <c r="CY9" s="21">
        <v>-0.04</v>
      </c>
      <c r="CZ9" s="21">
        <v>0.77800000000000002</v>
      </c>
      <c r="DA9" s="18"/>
      <c r="DB9" s="21">
        <v>-0.24</v>
      </c>
      <c r="DC9" s="21">
        <v>0.1</v>
      </c>
      <c r="DD9" s="18"/>
      <c r="DE9" s="21">
        <v>-0.45</v>
      </c>
      <c r="DF9" s="21">
        <v>0.60199999999999998</v>
      </c>
      <c r="DH9" s="21" t="s">
        <v>99</v>
      </c>
      <c r="DI9" s="21">
        <v>2.2999999999999998</v>
      </c>
      <c r="DJ9" s="21">
        <v>1.8</v>
      </c>
      <c r="DK9" s="152"/>
      <c r="DL9" s="21">
        <v>1.1000000000000001</v>
      </c>
      <c r="DM9" s="21">
        <v>2</v>
      </c>
      <c r="DN9" s="152"/>
      <c r="DO9" s="21">
        <v>1.6</v>
      </c>
      <c r="DP9" s="21">
        <v>2.2999999999999998</v>
      </c>
      <c r="DQ9" s="152"/>
      <c r="DR9" s="21">
        <v>1.8</v>
      </c>
      <c r="DT9" s="21" t="s">
        <v>99</v>
      </c>
      <c r="DU9" s="21">
        <v>0.26</v>
      </c>
      <c r="DV9" s="21">
        <v>0.38</v>
      </c>
      <c r="DW9" s="21">
        <v>-0.14000000000000001</v>
      </c>
      <c r="DX9" s="21">
        <v>-0.12</v>
      </c>
      <c r="DY9" s="21">
        <v>-0.11</v>
      </c>
      <c r="DZ9" s="21">
        <v>0.02</v>
      </c>
      <c r="EA9" s="21">
        <v>-0.35</v>
      </c>
      <c r="EB9" s="21">
        <v>-0.76</v>
      </c>
      <c r="EC9" s="21">
        <v>0.18</v>
      </c>
      <c r="ED9" s="21">
        <v>-0.05</v>
      </c>
      <c r="EK9" s="21" t="s">
        <v>99</v>
      </c>
      <c r="EL9" s="21">
        <v>1.9</v>
      </c>
      <c r="EM9" s="21">
        <v>1.8</v>
      </c>
      <c r="EN9" s="152"/>
      <c r="EO9" s="21">
        <v>0.8</v>
      </c>
      <c r="EP9" s="21">
        <v>2</v>
      </c>
      <c r="EQ9" s="152"/>
      <c r="ER9" s="21">
        <v>1.3</v>
      </c>
      <c r="ES9" s="21">
        <v>2.2999999999999998</v>
      </c>
      <c r="ET9" s="152"/>
      <c r="EU9" s="21">
        <v>1.8</v>
      </c>
      <c r="EW9" s="22" t="s">
        <v>337</v>
      </c>
      <c r="EX9" s="22" t="s">
        <v>12</v>
      </c>
      <c r="EY9" s="22">
        <v>2.8</v>
      </c>
      <c r="EZ9" s="22">
        <v>2.2000000000000002</v>
      </c>
      <c r="FA9" s="22">
        <v>1.9</v>
      </c>
      <c r="FB9" s="22">
        <v>2</v>
      </c>
      <c r="FC9" s="22">
        <v>0.8</v>
      </c>
      <c r="FD9" s="22">
        <v>2.2999999999999998</v>
      </c>
      <c r="FE9" s="22">
        <v>1.4</v>
      </c>
    </row>
    <row r="10" spans="1:161" x14ac:dyDescent="0.2">
      <c r="R10" s="21" t="s">
        <v>100</v>
      </c>
      <c r="S10" s="21">
        <v>11.35</v>
      </c>
      <c r="T10" s="18"/>
      <c r="U10" s="21">
        <v>0.21</v>
      </c>
      <c r="V10" s="18"/>
      <c r="W10" s="21">
        <v>0.08</v>
      </c>
      <c r="X10" s="21">
        <v>0.12</v>
      </c>
      <c r="Y10" s="21">
        <v>0.05</v>
      </c>
      <c r="AA10" s="21" t="s">
        <v>100</v>
      </c>
      <c r="AB10" s="21">
        <v>-0.15</v>
      </c>
      <c r="AC10" s="165">
        <v>3.6999999999999998E-2</v>
      </c>
      <c r="AD10" s="18"/>
      <c r="AE10" s="21">
        <v>-0.16</v>
      </c>
      <c r="AF10" s="165">
        <v>3.5999999999999997E-2</v>
      </c>
      <c r="AG10" s="18"/>
      <c r="AH10" s="21">
        <v>-0.16</v>
      </c>
      <c r="AI10" s="165">
        <v>3.5000000000000003E-2</v>
      </c>
      <c r="AJ10" s="18"/>
      <c r="AK10" s="21">
        <v>0.01</v>
      </c>
      <c r="AL10" s="165">
        <v>2.7E-2</v>
      </c>
      <c r="AM10" s="18"/>
      <c r="AN10" s="21">
        <v>-0.01</v>
      </c>
      <c r="AO10" s="165">
        <v>1E-3</v>
      </c>
      <c r="AQ10" s="21">
        <v>7</v>
      </c>
      <c r="AR10" s="21">
        <v>0.13</v>
      </c>
      <c r="AS10" s="21">
        <v>1.02</v>
      </c>
      <c r="AT10" s="21">
        <v>98.56</v>
      </c>
      <c r="AU10" s="18"/>
      <c r="AV10" s="21">
        <v>0.2</v>
      </c>
      <c r="AW10" s="21">
        <v>1.5</v>
      </c>
      <c r="AX10" s="21">
        <v>97.34</v>
      </c>
      <c r="AY10" s="18"/>
      <c r="AZ10" s="21">
        <v>0.32</v>
      </c>
      <c r="BA10" s="21">
        <v>2.4300000000000002</v>
      </c>
      <c r="BB10" s="21">
        <v>97.69</v>
      </c>
      <c r="BD10" s="21" t="s">
        <v>100</v>
      </c>
      <c r="BE10" s="21">
        <v>-0.33</v>
      </c>
      <c r="BF10" s="21">
        <v>0.04</v>
      </c>
      <c r="BG10" s="21">
        <v>-0.09</v>
      </c>
      <c r="BH10" s="21">
        <v>-0.11</v>
      </c>
      <c r="BI10" s="21">
        <v>-0.09</v>
      </c>
      <c r="BJ10" s="21">
        <v>0.09</v>
      </c>
      <c r="BK10" s="21">
        <v>-0.04</v>
      </c>
      <c r="BL10" s="21">
        <v>0.09</v>
      </c>
      <c r="BM10" s="21">
        <v>0.02</v>
      </c>
      <c r="BN10" s="21">
        <v>-0.12</v>
      </c>
      <c r="BP10" s="21" t="s">
        <v>100</v>
      </c>
      <c r="BQ10" s="21">
        <v>-0.51</v>
      </c>
      <c r="BR10" s="166">
        <v>7.6999999999999995E-9</v>
      </c>
      <c r="BS10" s="18"/>
      <c r="BT10" s="21">
        <v>-0.49</v>
      </c>
      <c r="BU10" s="166">
        <v>1.9000000000000001E-8</v>
      </c>
      <c r="BV10" s="18"/>
      <c r="BW10" s="21">
        <v>-0.27</v>
      </c>
      <c r="BX10" s="166">
        <v>4.4000000000000002E-4</v>
      </c>
      <c r="BY10" s="18"/>
      <c r="BZ10" s="21">
        <v>0</v>
      </c>
      <c r="CA10" s="21">
        <v>8.5999999999999993E-2</v>
      </c>
      <c r="CB10" s="18"/>
      <c r="CC10" s="21">
        <v>0</v>
      </c>
      <c r="CD10" s="21">
        <v>0.627</v>
      </c>
      <c r="CF10" s="21" t="s">
        <v>100</v>
      </c>
      <c r="CG10" s="21">
        <v>0.33</v>
      </c>
      <c r="CH10" s="21">
        <v>-0.09</v>
      </c>
      <c r="CI10" s="21">
        <v>-0.15</v>
      </c>
      <c r="CJ10" s="21">
        <v>0.2</v>
      </c>
      <c r="CK10" s="21">
        <v>0.06</v>
      </c>
      <c r="CL10" s="21">
        <v>0.18</v>
      </c>
      <c r="CM10" s="21">
        <v>0.36</v>
      </c>
      <c r="CN10" s="21">
        <v>-0.2</v>
      </c>
      <c r="CO10" s="21">
        <v>-0.27</v>
      </c>
      <c r="CP10" s="21">
        <v>0.55000000000000004</v>
      </c>
      <c r="CR10" s="21" t="s">
        <v>100</v>
      </c>
      <c r="CS10" s="21">
        <v>-0.15</v>
      </c>
      <c r="CT10" s="21">
        <v>0.32600000000000001</v>
      </c>
      <c r="CU10" s="18"/>
      <c r="CV10" s="21">
        <v>0.02</v>
      </c>
      <c r="CW10" s="21">
        <v>0.77700000000000002</v>
      </c>
      <c r="CX10" s="18"/>
      <c r="CY10" s="21">
        <v>0.06</v>
      </c>
      <c r="CZ10" s="21">
        <v>0.49399999999999999</v>
      </c>
      <c r="DA10" s="18"/>
      <c r="DB10" s="21">
        <v>-0.24</v>
      </c>
      <c r="DC10" s="165">
        <v>8.9999999999999993E-3</v>
      </c>
      <c r="DD10" s="18"/>
      <c r="DE10" s="21">
        <v>0.25</v>
      </c>
      <c r="DF10" s="21">
        <v>0.64200000000000002</v>
      </c>
      <c r="DH10" s="21" t="s">
        <v>100</v>
      </c>
      <c r="DI10" s="21">
        <v>0.6</v>
      </c>
      <c r="DJ10" s="21">
        <v>0.6</v>
      </c>
      <c r="DK10" s="152"/>
      <c r="DL10" s="21">
        <v>0.6</v>
      </c>
      <c r="DM10" s="21">
        <v>1.3</v>
      </c>
      <c r="DN10" s="152"/>
      <c r="DO10" s="21">
        <v>1.1000000000000001</v>
      </c>
      <c r="DP10" s="21">
        <v>0.8</v>
      </c>
      <c r="DQ10" s="152"/>
      <c r="DR10" s="21">
        <v>0.6</v>
      </c>
      <c r="DT10" s="21" t="s">
        <v>100</v>
      </c>
      <c r="DU10" s="21">
        <v>0.32</v>
      </c>
      <c r="DV10" s="21">
        <v>-0.38</v>
      </c>
      <c r="DW10" s="21">
        <v>-0.04</v>
      </c>
      <c r="DX10" s="21">
        <v>0</v>
      </c>
      <c r="DY10" s="21">
        <v>-0.04</v>
      </c>
      <c r="DZ10" s="21">
        <v>-0.01</v>
      </c>
      <c r="EA10" s="21">
        <v>-0.02</v>
      </c>
      <c r="EB10" s="21">
        <v>-0.02</v>
      </c>
      <c r="EC10" s="21">
        <v>0</v>
      </c>
      <c r="ED10" s="21">
        <v>-0.15</v>
      </c>
      <c r="EK10" s="21" t="s">
        <v>100</v>
      </c>
      <c r="EL10" s="21">
        <v>0.6</v>
      </c>
      <c r="EM10" s="21">
        <v>0.9</v>
      </c>
      <c r="EN10" s="152"/>
      <c r="EO10" s="21">
        <v>0.6</v>
      </c>
      <c r="EP10" s="21">
        <v>1.6</v>
      </c>
      <c r="EQ10" s="152"/>
      <c r="ER10" s="21">
        <v>1.1000000000000001</v>
      </c>
      <c r="ES10" s="21">
        <v>1.2</v>
      </c>
      <c r="ET10" s="152"/>
      <c r="EU10" s="21">
        <v>1</v>
      </c>
      <c r="EW10" s="197" t="s">
        <v>338</v>
      </c>
      <c r="EX10" s="197"/>
      <c r="EY10" s="197"/>
      <c r="EZ10" s="197"/>
      <c r="FA10" s="197"/>
      <c r="FB10" s="197"/>
      <c r="FC10" s="197"/>
      <c r="FD10" s="197"/>
      <c r="FE10" s="197"/>
    </row>
    <row r="11" spans="1:161" x14ac:dyDescent="0.2">
      <c r="R11" s="21" t="s">
        <v>101</v>
      </c>
      <c r="S11" s="21">
        <v>9.9700000000000006</v>
      </c>
      <c r="T11" s="18"/>
      <c r="U11" s="21">
        <v>0.18</v>
      </c>
      <c r="V11" s="18"/>
      <c r="W11" s="21">
        <v>0.09</v>
      </c>
      <c r="X11" s="21">
        <v>0.19</v>
      </c>
      <c r="Y11" s="21">
        <v>0.32</v>
      </c>
      <c r="AA11" s="21" t="s">
        <v>101</v>
      </c>
      <c r="AB11" s="21">
        <v>-0.14000000000000001</v>
      </c>
      <c r="AC11" s="21">
        <v>0.1</v>
      </c>
      <c r="AD11" s="18"/>
      <c r="AE11" s="21">
        <v>-0.16</v>
      </c>
      <c r="AF11" s="21">
        <v>6.4000000000000001E-2</v>
      </c>
      <c r="AG11" s="18"/>
      <c r="AH11" s="21">
        <v>-0.13</v>
      </c>
      <c r="AI11" s="21">
        <v>0.127</v>
      </c>
      <c r="AJ11" s="18"/>
      <c r="AK11" s="21">
        <v>0.01</v>
      </c>
      <c r="AL11" s="165">
        <v>4.0000000000000001E-3</v>
      </c>
      <c r="AM11" s="18"/>
      <c r="AN11" s="21">
        <v>-0.01</v>
      </c>
      <c r="AO11" s="165">
        <v>1.0999999999999999E-2</v>
      </c>
      <c r="AQ11" s="21">
        <v>8</v>
      </c>
      <c r="AR11" s="21">
        <v>0.11</v>
      </c>
      <c r="AS11" s="21">
        <v>0.83</v>
      </c>
      <c r="AT11" s="21">
        <v>99.38</v>
      </c>
      <c r="AU11" s="18"/>
      <c r="AV11" s="21">
        <v>0.13</v>
      </c>
      <c r="AW11" s="21">
        <v>0.98</v>
      </c>
      <c r="AX11" s="21">
        <v>98.32</v>
      </c>
      <c r="AY11" s="18"/>
      <c r="AZ11" s="21">
        <v>0.21</v>
      </c>
      <c r="BA11" s="21">
        <v>1.63</v>
      </c>
      <c r="BB11" s="21">
        <v>99.32</v>
      </c>
      <c r="BD11" s="21" t="s">
        <v>101</v>
      </c>
      <c r="BE11" s="21">
        <v>-0.32</v>
      </c>
      <c r="BF11" s="21">
        <v>0.13</v>
      </c>
      <c r="BG11" s="21">
        <v>-0.14000000000000001</v>
      </c>
      <c r="BH11" s="21">
        <v>-0.16</v>
      </c>
      <c r="BI11" s="21">
        <v>-0.08</v>
      </c>
      <c r="BJ11" s="21">
        <v>7.0000000000000007E-2</v>
      </c>
      <c r="BK11" s="21">
        <v>0.19</v>
      </c>
      <c r="BL11" s="21">
        <v>0.09</v>
      </c>
      <c r="BM11" s="21">
        <v>0.27</v>
      </c>
      <c r="BN11" s="21">
        <v>-0.06</v>
      </c>
      <c r="BP11" s="21" t="s">
        <v>101</v>
      </c>
      <c r="BQ11" s="21">
        <v>-0.73</v>
      </c>
      <c r="BR11" s="166">
        <v>3.9999999999999998E-11</v>
      </c>
      <c r="BS11" s="18"/>
      <c r="BT11" s="21">
        <v>-0.6</v>
      </c>
      <c r="BU11" s="166">
        <v>2.7000000000000002E-9</v>
      </c>
      <c r="BV11" s="18"/>
      <c r="BW11" s="21">
        <v>-0.22</v>
      </c>
      <c r="BX11" s="165">
        <v>7.0000000000000001E-3</v>
      </c>
      <c r="BY11" s="18"/>
      <c r="BZ11" s="21">
        <v>0.01</v>
      </c>
      <c r="CA11" s="166">
        <v>1.3E-6</v>
      </c>
      <c r="CB11" s="18"/>
      <c r="CC11" s="21">
        <v>0</v>
      </c>
      <c r="CD11" s="21">
        <v>0.27</v>
      </c>
      <c r="CF11" s="21" t="s">
        <v>101</v>
      </c>
      <c r="CG11" s="21">
        <v>0.32</v>
      </c>
      <c r="CH11" s="21">
        <v>0.01</v>
      </c>
      <c r="CI11" s="21">
        <v>-0.12</v>
      </c>
      <c r="CJ11" s="21">
        <v>0.27</v>
      </c>
      <c r="CK11" s="21">
        <v>0.23</v>
      </c>
      <c r="CL11" s="21">
        <v>0.18</v>
      </c>
      <c r="CM11" s="21">
        <v>-7.0000000000000007E-2</v>
      </c>
      <c r="CN11" s="21">
        <v>0.32</v>
      </c>
      <c r="CO11" s="21">
        <v>0.72</v>
      </c>
      <c r="CP11" s="21">
        <v>0.19</v>
      </c>
      <c r="CR11" s="21" t="s">
        <v>101</v>
      </c>
      <c r="CS11" s="21">
        <v>-0.37</v>
      </c>
      <c r="CT11" s="165">
        <v>3.1E-2</v>
      </c>
      <c r="CU11" s="18"/>
      <c r="CV11" s="21">
        <v>0.14000000000000001</v>
      </c>
      <c r="CW11" s="21">
        <v>9.2999999999999999E-2</v>
      </c>
      <c r="CX11" s="18"/>
      <c r="CY11" s="21">
        <v>0.05</v>
      </c>
      <c r="CZ11" s="21">
        <v>0.627</v>
      </c>
      <c r="DA11" s="18"/>
      <c r="DB11" s="21">
        <v>-0.39</v>
      </c>
      <c r="DC11" s="166">
        <v>2.0000000000000001E-4</v>
      </c>
      <c r="DD11" s="18"/>
      <c r="DE11" s="21">
        <v>0.43</v>
      </c>
      <c r="DF11" s="21">
        <v>0.46100000000000002</v>
      </c>
      <c r="DH11" s="21" t="s">
        <v>101</v>
      </c>
      <c r="DI11" s="21">
        <v>0.6</v>
      </c>
      <c r="DJ11" s="21">
        <v>0.9</v>
      </c>
      <c r="DK11" s="152"/>
      <c r="DL11" s="21">
        <v>0.9</v>
      </c>
      <c r="DM11" s="21">
        <v>1.5</v>
      </c>
      <c r="DN11" s="152"/>
      <c r="DO11" s="21">
        <v>1.2</v>
      </c>
      <c r="DP11" s="21">
        <v>1.2</v>
      </c>
      <c r="DQ11" s="152"/>
      <c r="DR11" s="21">
        <v>1.5</v>
      </c>
      <c r="DT11" s="21" t="s">
        <v>101</v>
      </c>
      <c r="DU11" s="21">
        <v>0.39</v>
      </c>
      <c r="DV11" s="21">
        <v>-0.15</v>
      </c>
      <c r="DW11" s="21">
        <v>0.01</v>
      </c>
      <c r="DX11" s="21">
        <v>0.12</v>
      </c>
      <c r="DY11" s="21">
        <v>-0.08</v>
      </c>
      <c r="DZ11" s="21">
        <v>-0.13</v>
      </c>
      <c r="EA11" s="21">
        <v>-0.06</v>
      </c>
      <c r="EB11" s="21">
        <v>0.06</v>
      </c>
      <c r="EC11" s="21">
        <v>0.17</v>
      </c>
      <c r="ED11" s="21">
        <v>0.86</v>
      </c>
      <c r="EK11" s="21" t="s">
        <v>101</v>
      </c>
      <c r="EL11" s="21">
        <v>0.6</v>
      </c>
      <c r="EM11" s="21">
        <v>1.3</v>
      </c>
      <c r="EN11" s="152"/>
      <c r="EO11" s="21">
        <v>0.9</v>
      </c>
      <c r="EP11" s="21">
        <v>1.8</v>
      </c>
      <c r="EQ11" s="152"/>
      <c r="ER11" s="21">
        <v>1.2</v>
      </c>
      <c r="ES11" s="21">
        <v>1.6</v>
      </c>
      <c r="ET11" s="152"/>
      <c r="EU11" s="21">
        <v>1.8</v>
      </c>
      <c r="EW11" s="198" t="s">
        <v>339</v>
      </c>
      <c r="EX11" s="198"/>
      <c r="EY11" s="198"/>
      <c r="EZ11" s="198"/>
      <c r="FA11" s="198"/>
      <c r="FB11" s="198"/>
      <c r="FC11" s="198"/>
      <c r="FD11" s="198"/>
      <c r="FE11" s="198"/>
    </row>
    <row r="12" spans="1:161" ht="18" x14ac:dyDescent="0.2">
      <c r="R12" s="21" t="s">
        <v>79</v>
      </c>
      <c r="S12" s="21">
        <v>121.94</v>
      </c>
      <c r="T12" s="18"/>
      <c r="U12" s="21">
        <v>0.96</v>
      </c>
      <c r="V12" s="18"/>
      <c r="W12" s="21">
        <v>7.89</v>
      </c>
      <c r="X12" s="21">
        <v>10.5</v>
      </c>
      <c r="Y12" s="21">
        <v>10.6</v>
      </c>
      <c r="AA12" s="21" t="s">
        <v>79</v>
      </c>
      <c r="AB12" s="21">
        <v>-0.17</v>
      </c>
      <c r="AC12" s="21">
        <v>9.6000000000000002E-2</v>
      </c>
      <c r="AD12" s="18"/>
      <c r="AE12" s="21">
        <v>-0.16</v>
      </c>
      <c r="AF12" s="21">
        <v>0.11700000000000001</v>
      </c>
      <c r="AG12" s="18"/>
      <c r="AH12" s="21">
        <v>-0.17</v>
      </c>
      <c r="AI12" s="21">
        <v>0.08</v>
      </c>
      <c r="AJ12" s="18"/>
      <c r="AK12" s="21">
        <v>0.01</v>
      </c>
      <c r="AL12" s="165">
        <v>2E-3</v>
      </c>
      <c r="AM12" s="18"/>
      <c r="AN12" s="21">
        <v>-0.01</v>
      </c>
      <c r="AO12" s="165">
        <v>3.0000000000000001E-3</v>
      </c>
      <c r="AQ12" s="21">
        <v>9</v>
      </c>
      <c r="AR12" s="21">
        <v>0.04</v>
      </c>
      <c r="AS12" s="21">
        <v>0.27</v>
      </c>
      <c r="AT12" s="21">
        <v>99.66</v>
      </c>
      <c r="AU12" s="18"/>
      <c r="AV12" s="21">
        <v>0.1</v>
      </c>
      <c r="AW12" s="21">
        <v>0.79</v>
      </c>
      <c r="AX12" s="21">
        <v>99.11</v>
      </c>
      <c r="AY12" s="18"/>
      <c r="AZ12" s="21">
        <v>0.04</v>
      </c>
      <c r="BA12" s="21">
        <v>0.32</v>
      </c>
      <c r="BB12" s="21">
        <v>99.64</v>
      </c>
      <c r="BD12" s="21" t="s">
        <v>79</v>
      </c>
      <c r="BE12" s="21">
        <v>-0.32</v>
      </c>
      <c r="BF12" s="21">
        <v>0.12</v>
      </c>
      <c r="BG12" s="21">
        <v>-0.14000000000000001</v>
      </c>
      <c r="BH12" s="21">
        <v>-0.13</v>
      </c>
      <c r="BI12" s="21">
        <v>-0.11</v>
      </c>
      <c r="BJ12" s="21">
        <v>0.15</v>
      </c>
      <c r="BK12" s="21">
        <v>0.21</v>
      </c>
      <c r="BL12" s="21">
        <v>0.18</v>
      </c>
      <c r="BM12" s="21">
        <v>0.16</v>
      </c>
      <c r="BN12" s="21">
        <v>0.1</v>
      </c>
      <c r="BP12" s="21" t="s">
        <v>79</v>
      </c>
      <c r="BQ12" s="21">
        <v>-1.08</v>
      </c>
      <c r="BR12" s="165" t="s">
        <v>340</v>
      </c>
      <c r="BS12" s="18"/>
      <c r="BT12" s="21">
        <v>-1</v>
      </c>
      <c r="BU12" s="166">
        <v>8.9000000000000007E-16</v>
      </c>
      <c r="BV12" s="18"/>
      <c r="BW12" s="21">
        <v>-0.26</v>
      </c>
      <c r="BX12" s="166">
        <v>5.5000000000000003E-4</v>
      </c>
      <c r="BY12" s="18"/>
      <c r="BZ12" s="21">
        <v>0.01</v>
      </c>
      <c r="CA12" s="166">
        <v>2.9999999999999997E-4</v>
      </c>
      <c r="CB12" s="18"/>
      <c r="CC12" s="21">
        <v>0</v>
      </c>
      <c r="CD12" s="21">
        <v>0.94599999999999995</v>
      </c>
      <c r="CF12" s="21" t="s">
        <v>79</v>
      </c>
      <c r="CG12" s="21">
        <v>0.32</v>
      </c>
      <c r="CH12" s="21">
        <v>0.14000000000000001</v>
      </c>
      <c r="CI12" s="21">
        <v>-0.22</v>
      </c>
      <c r="CJ12" s="21">
        <v>7.0000000000000007E-2</v>
      </c>
      <c r="CK12" s="21">
        <v>-0.3</v>
      </c>
      <c r="CL12" s="21">
        <v>-0.25</v>
      </c>
      <c r="CM12" s="21">
        <v>-0.06</v>
      </c>
      <c r="CN12" s="21">
        <v>0.17</v>
      </c>
      <c r="CO12" s="21">
        <v>0.03</v>
      </c>
      <c r="CP12" s="21">
        <v>0.18</v>
      </c>
      <c r="CR12" s="21" t="s">
        <v>79</v>
      </c>
      <c r="CS12" s="21">
        <v>-0.06</v>
      </c>
      <c r="CT12" s="21">
        <v>0.79200000000000004</v>
      </c>
      <c r="CU12" s="18"/>
      <c r="CV12" s="21">
        <v>0.44</v>
      </c>
      <c r="CW12" s="166">
        <v>4.6999999999999999E-4</v>
      </c>
      <c r="CX12" s="18"/>
      <c r="CY12" s="21">
        <v>0.02</v>
      </c>
      <c r="CZ12" s="21">
        <v>0.86699999999999999</v>
      </c>
      <c r="DA12" s="18"/>
      <c r="DB12" s="21">
        <v>-0.48</v>
      </c>
      <c r="DC12" s="165">
        <v>1E-3</v>
      </c>
      <c r="DD12" s="18"/>
      <c r="DE12" s="21">
        <v>-1.71</v>
      </c>
      <c r="DF12" s="165">
        <v>4.1000000000000002E-2</v>
      </c>
      <c r="DH12" s="21" t="s">
        <v>79</v>
      </c>
      <c r="DI12" s="21">
        <v>2.1</v>
      </c>
      <c r="DJ12" s="21">
        <v>2.1</v>
      </c>
      <c r="DK12" s="152"/>
      <c r="DL12" s="21">
        <v>1.5</v>
      </c>
      <c r="DM12" s="21">
        <v>1.8</v>
      </c>
      <c r="DN12" s="152"/>
      <c r="DO12" s="21">
        <v>1.2</v>
      </c>
      <c r="DP12" s="21">
        <v>1.8</v>
      </c>
      <c r="DQ12" s="152"/>
      <c r="DR12" s="21">
        <v>1.9</v>
      </c>
      <c r="DT12" s="21" t="s">
        <v>79</v>
      </c>
      <c r="DU12" s="21">
        <v>0.05</v>
      </c>
      <c r="DV12" s="21">
        <v>0.12</v>
      </c>
      <c r="DW12" s="21">
        <v>0.19</v>
      </c>
      <c r="DX12" s="21">
        <v>0.76</v>
      </c>
      <c r="DY12" s="21">
        <v>-0.57999999999999996</v>
      </c>
      <c r="DZ12" s="21">
        <v>7.0000000000000007E-2</v>
      </c>
      <c r="EA12" s="21">
        <v>-0.05</v>
      </c>
      <c r="EB12" s="21">
        <v>0.04</v>
      </c>
      <c r="EC12" s="21">
        <v>-0.02</v>
      </c>
      <c r="ED12" s="21">
        <v>-0.15</v>
      </c>
      <c r="EK12" s="21" t="s">
        <v>79</v>
      </c>
      <c r="EL12" s="21">
        <v>2.5</v>
      </c>
      <c r="EM12" s="21">
        <v>2.8</v>
      </c>
      <c r="EN12" s="152"/>
      <c r="EO12" s="21">
        <v>1.9</v>
      </c>
      <c r="EP12" s="21">
        <v>2.6</v>
      </c>
      <c r="EQ12" s="152"/>
      <c r="ER12" s="21">
        <v>1.6</v>
      </c>
      <c r="ES12" s="21">
        <v>2.5</v>
      </c>
      <c r="ET12" s="152"/>
      <c r="EU12" s="21">
        <v>2.7</v>
      </c>
    </row>
    <row r="13" spans="1:161" x14ac:dyDescent="0.2">
      <c r="R13" s="21" t="s">
        <v>102</v>
      </c>
      <c r="S13" s="21">
        <v>5.22</v>
      </c>
      <c r="T13" s="18"/>
      <c r="U13" s="21">
        <v>0.15</v>
      </c>
      <c r="V13" s="18"/>
      <c r="W13" s="21">
        <v>1.52</v>
      </c>
      <c r="X13" s="21">
        <v>1.1599999999999999</v>
      </c>
      <c r="Y13" s="21">
        <v>3.13</v>
      </c>
      <c r="AA13" s="21" t="s">
        <v>102</v>
      </c>
      <c r="AB13" s="21">
        <v>-0.24</v>
      </c>
      <c r="AC13" s="165">
        <v>6.0000000000000001E-3</v>
      </c>
      <c r="AD13" s="18"/>
      <c r="AE13" s="21">
        <v>-0.19</v>
      </c>
      <c r="AF13" s="165">
        <v>2.5999999999999999E-2</v>
      </c>
      <c r="AG13" s="18"/>
      <c r="AH13" s="21">
        <v>-0.22</v>
      </c>
      <c r="AI13" s="165">
        <v>1.4E-2</v>
      </c>
      <c r="AJ13" s="18"/>
      <c r="AK13" s="21">
        <v>0.01</v>
      </c>
      <c r="AL13" s="165">
        <v>1.6E-2</v>
      </c>
      <c r="AM13" s="18"/>
      <c r="AN13" s="21">
        <v>0</v>
      </c>
      <c r="AO13" s="21">
        <v>0.05</v>
      </c>
      <c r="AQ13" s="21">
        <v>10</v>
      </c>
      <c r="AR13" s="21">
        <v>0.02</v>
      </c>
      <c r="AS13" s="21">
        <v>0.14000000000000001</v>
      </c>
      <c r="AT13" s="21">
        <v>99.8</v>
      </c>
      <c r="AU13" s="18"/>
      <c r="AV13" s="21">
        <v>0.06</v>
      </c>
      <c r="AW13" s="21">
        <v>0.45</v>
      </c>
      <c r="AX13" s="21">
        <v>99.56</v>
      </c>
      <c r="AY13" s="18"/>
      <c r="AZ13" s="21">
        <v>0.03</v>
      </c>
      <c r="BA13" s="21">
        <v>0.27</v>
      </c>
      <c r="BB13" s="21">
        <v>99.91</v>
      </c>
      <c r="BD13" s="21" t="s">
        <v>102</v>
      </c>
      <c r="BE13" s="21">
        <v>-0.31</v>
      </c>
      <c r="BF13" s="21">
        <v>0.05</v>
      </c>
      <c r="BG13" s="21">
        <v>0.05</v>
      </c>
      <c r="BH13" s="21">
        <v>-0.03</v>
      </c>
      <c r="BI13" s="21">
        <v>-0.24</v>
      </c>
      <c r="BJ13" s="21">
        <v>0</v>
      </c>
      <c r="BK13" s="21">
        <v>-0.3</v>
      </c>
      <c r="BL13" s="21">
        <v>-0.86</v>
      </c>
      <c r="BM13" s="21">
        <v>0.02</v>
      </c>
      <c r="BN13" s="21">
        <v>0.02</v>
      </c>
      <c r="BP13" s="21" t="s">
        <v>102</v>
      </c>
      <c r="BQ13" s="21">
        <v>-0.86</v>
      </c>
      <c r="BR13" s="166">
        <v>2.7000000000000001E-7</v>
      </c>
      <c r="BS13" s="18"/>
      <c r="BT13" s="21">
        <v>-0.93</v>
      </c>
      <c r="BU13" s="166">
        <v>6.5999999999999995E-8</v>
      </c>
      <c r="BV13" s="18"/>
      <c r="BW13" s="21">
        <v>-0.37</v>
      </c>
      <c r="BX13" s="165">
        <v>1.0999999999999999E-2</v>
      </c>
      <c r="BY13" s="18"/>
      <c r="BZ13" s="21">
        <v>0.01</v>
      </c>
      <c r="CA13" s="21">
        <v>0.106</v>
      </c>
      <c r="CB13" s="18"/>
      <c r="CC13" s="21">
        <v>0</v>
      </c>
      <c r="CD13" s="21">
        <v>0.86499999999999999</v>
      </c>
      <c r="CF13" s="21" t="s">
        <v>102</v>
      </c>
      <c r="CG13" s="21">
        <v>0.32</v>
      </c>
      <c r="CH13" s="21">
        <v>0.04</v>
      </c>
      <c r="CI13" s="21">
        <v>-0.04</v>
      </c>
      <c r="CJ13" s="21">
        <v>0.28000000000000003</v>
      </c>
      <c r="CK13" s="21">
        <v>-0.02</v>
      </c>
      <c r="CL13" s="21">
        <v>0.13</v>
      </c>
      <c r="CM13" s="21">
        <v>-0.73</v>
      </c>
      <c r="CN13" s="21">
        <v>-0.28000000000000003</v>
      </c>
      <c r="CO13" s="21">
        <v>-0.27</v>
      </c>
      <c r="CP13" s="21">
        <v>0.05</v>
      </c>
      <c r="CR13" s="21" t="s">
        <v>102</v>
      </c>
      <c r="CS13" s="21">
        <v>-0.01</v>
      </c>
      <c r="CT13" s="21">
        <v>0.94799999999999995</v>
      </c>
      <c r="CU13" s="18"/>
      <c r="CV13" s="21">
        <v>0.19</v>
      </c>
      <c r="CW13" s="21">
        <v>5.1999999999999998E-2</v>
      </c>
      <c r="CX13" s="18"/>
      <c r="CY13" s="21">
        <v>0.22</v>
      </c>
      <c r="CZ13" s="21">
        <v>5.7000000000000002E-2</v>
      </c>
      <c r="DA13" s="18"/>
      <c r="DB13" s="21">
        <v>-0.79</v>
      </c>
      <c r="DC13" s="166">
        <v>1.0999999999999999E-9</v>
      </c>
      <c r="DD13" s="18"/>
      <c r="DE13" s="21">
        <v>0.16</v>
      </c>
      <c r="DF13" s="21">
        <v>0.81299999999999994</v>
      </c>
      <c r="DH13" s="21" t="s">
        <v>102</v>
      </c>
      <c r="DI13" s="21">
        <v>2.2000000000000002</v>
      </c>
      <c r="DJ13" s="21">
        <v>1.8</v>
      </c>
      <c r="DK13" s="152"/>
      <c r="DL13" s="21">
        <v>2.7</v>
      </c>
      <c r="DM13" s="21">
        <v>2.6</v>
      </c>
      <c r="DN13" s="152"/>
      <c r="DO13" s="21">
        <v>2.2000000000000002</v>
      </c>
      <c r="DP13" s="21">
        <v>2.2999999999999998</v>
      </c>
      <c r="DQ13" s="152"/>
      <c r="DR13" s="21">
        <v>2.8</v>
      </c>
      <c r="DT13" s="21" t="s">
        <v>102</v>
      </c>
      <c r="DU13" s="21">
        <v>0.15</v>
      </c>
      <c r="DV13" s="21">
        <v>-0.01</v>
      </c>
      <c r="DW13" s="21">
        <v>0.62</v>
      </c>
      <c r="DX13" s="21">
        <v>0.02</v>
      </c>
      <c r="DY13" s="21">
        <v>0.3</v>
      </c>
      <c r="DZ13" s="21">
        <v>0.7</v>
      </c>
      <c r="EA13" s="21">
        <v>0</v>
      </c>
      <c r="EB13" s="21">
        <v>-0.11</v>
      </c>
      <c r="EC13" s="21">
        <v>-0.03</v>
      </c>
      <c r="ED13" s="21">
        <v>7.0000000000000007E-2</v>
      </c>
      <c r="EK13" s="21" t="s">
        <v>102</v>
      </c>
      <c r="EL13" s="21">
        <v>1.9</v>
      </c>
      <c r="EM13" s="21">
        <v>1.9</v>
      </c>
      <c r="EN13" s="152"/>
      <c r="EO13" s="21">
        <v>2.5</v>
      </c>
      <c r="EP13" s="21">
        <v>2.7</v>
      </c>
      <c r="EQ13" s="152"/>
      <c r="ER13" s="21">
        <v>2</v>
      </c>
      <c r="ES13" s="21">
        <v>2.5</v>
      </c>
      <c r="ET13" s="152"/>
      <c r="EU13" s="21">
        <v>2.9</v>
      </c>
    </row>
    <row r="14" spans="1:161" x14ac:dyDescent="0.2">
      <c r="R14" s="21" t="s">
        <v>80</v>
      </c>
      <c r="S14" s="21">
        <v>386.24</v>
      </c>
      <c r="T14" s="18"/>
      <c r="U14" s="21">
        <v>11.05</v>
      </c>
      <c r="V14" s="18"/>
      <c r="W14" s="21">
        <v>2939</v>
      </c>
      <c r="X14" s="21">
        <v>1967</v>
      </c>
      <c r="Y14" s="21">
        <v>1153</v>
      </c>
      <c r="AA14" s="21" t="s">
        <v>80</v>
      </c>
      <c r="AB14" s="21">
        <v>-0.13</v>
      </c>
      <c r="AC14" s="165">
        <v>2.7E-2</v>
      </c>
      <c r="AD14" s="18"/>
      <c r="AE14" s="21">
        <v>-0.13</v>
      </c>
      <c r="AF14" s="165">
        <v>2.9000000000000001E-2</v>
      </c>
      <c r="AG14" s="18"/>
      <c r="AH14" s="21">
        <v>-0.12</v>
      </c>
      <c r="AI14" s="21">
        <v>5.0999999999999997E-2</v>
      </c>
      <c r="AJ14" s="18"/>
      <c r="AK14" s="21">
        <v>0</v>
      </c>
      <c r="AL14" s="21">
        <v>5.1999999999999998E-2</v>
      </c>
      <c r="AM14" s="18"/>
      <c r="AN14" s="21">
        <v>0</v>
      </c>
      <c r="AO14" s="165">
        <v>1.0999999999999999E-2</v>
      </c>
      <c r="AQ14" s="21">
        <v>11</v>
      </c>
      <c r="AR14" s="21">
        <v>0.02</v>
      </c>
      <c r="AS14" s="21">
        <v>0.13</v>
      </c>
      <c r="AT14" s="21">
        <v>99.93</v>
      </c>
      <c r="AU14" s="18"/>
      <c r="AV14" s="21">
        <v>0.03</v>
      </c>
      <c r="AW14" s="21">
        <v>0.25</v>
      </c>
      <c r="AX14" s="21">
        <v>99.81</v>
      </c>
      <c r="AY14" s="18"/>
      <c r="AZ14" s="21">
        <v>0.01</v>
      </c>
      <c r="BA14" s="21">
        <v>0.08</v>
      </c>
      <c r="BB14" s="21">
        <v>99.99</v>
      </c>
      <c r="BD14" s="21" t="s">
        <v>80</v>
      </c>
      <c r="BE14" s="21">
        <v>-0.21</v>
      </c>
      <c r="BF14" s="21">
        <v>-0.25</v>
      </c>
      <c r="BG14" s="21">
        <v>0.37</v>
      </c>
      <c r="BH14" s="21">
        <v>0.65</v>
      </c>
      <c r="BI14" s="21">
        <v>-0.47</v>
      </c>
      <c r="BJ14" s="21">
        <v>-0.17</v>
      </c>
      <c r="BK14" s="21">
        <v>0.24</v>
      </c>
      <c r="BL14" s="21">
        <v>0.11</v>
      </c>
      <c r="BM14" s="21">
        <v>0.05</v>
      </c>
      <c r="BN14" s="21">
        <v>0</v>
      </c>
      <c r="BP14" s="21" t="s">
        <v>80</v>
      </c>
      <c r="BQ14" s="21">
        <v>-1.1200000000000001</v>
      </c>
      <c r="BR14" s="166">
        <v>3.0000000000000001E-12</v>
      </c>
      <c r="BS14" s="18"/>
      <c r="BT14" s="21">
        <v>-1.05</v>
      </c>
      <c r="BU14" s="166">
        <v>1.3E-11</v>
      </c>
      <c r="BV14" s="18"/>
      <c r="BW14" s="21">
        <v>-0.25</v>
      </c>
      <c r="BX14" s="165">
        <v>2.1999999999999999E-2</v>
      </c>
      <c r="BY14" s="18"/>
      <c r="BZ14" s="21">
        <v>0.01</v>
      </c>
      <c r="CA14" s="165">
        <v>3.5000000000000003E-2</v>
      </c>
      <c r="CB14" s="18"/>
      <c r="CC14" s="21">
        <v>0</v>
      </c>
      <c r="CD14" s="21">
        <v>0.35399999999999998</v>
      </c>
      <c r="CF14" s="21" t="s">
        <v>80</v>
      </c>
      <c r="CG14" s="21">
        <v>0.3</v>
      </c>
      <c r="CH14" s="21">
        <v>0.03</v>
      </c>
      <c r="CI14" s="21">
        <v>-0.32</v>
      </c>
      <c r="CJ14" s="21">
        <v>0.02</v>
      </c>
      <c r="CK14" s="21">
        <v>-0.36</v>
      </c>
      <c r="CL14" s="21">
        <v>-0.31</v>
      </c>
      <c r="CM14" s="21">
        <v>0.19</v>
      </c>
      <c r="CN14" s="21">
        <v>0.42</v>
      </c>
      <c r="CO14" s="21">
        <v>-0.25</v>
      </c>
      <c r="CP14" s="21">
        <v>-0.22</v>
      </c>
      <c r="CR14" s="21" t="s">
        <v>80</v>
      </c>
      <c r="CS14" s="21">
        <v>0.37</v>
      </c>
      <c r="CT14" s="165">
        <v>2.4E-2</v>
      </c>
      <c r="CU14" s="18"/>
      <c r="CV14" s="21">
        <v>0.03</v>
      </c>
      <c r="CW14" s="21">
        <v>0.71299999999999997</v>
      </c>
      <c r="CX14" s="18"/>
      <c r="CY14" s="21">
        <v>0.19</v>
      </c>
      <c r="CZ14" s="165">
        <v>4.7E-2</v>
      </c>
      <c r="DA14" s="18"/>
      <c r="DB14" s="21">
        <v>-0.64</v>
      </c>
      <c r="DC14" s="166">
        <v>2.6000000000000001E-9</v>
      </c>
      <c r="DD14" s="18"/>
      <c r="DE14" s="21">
        <v>-0.64</v>
      </c>
      <c r="DF14" s="21">
        <v>0.248</v>
      </c>
      <c r="DH14" s="21" t="s">
        <v>80</v>
      </c>
      <c r="DI14" s="21">
        <v>3.6</v>
      </c>
      <c r="DJ14" s="21">
        <v>3.1</v>
      </c>
      <c r="DK14" s="152"/>
      <c r="DL14" s="21">
        <v>4.0999999999999996</v>
      </c>
      <c r="DM14" s="21">
        <v>4</v>
      </c>
      <c r="DN14" s="152"/>
      <c r="DO14" s="21">
        <v>3.9</v>
      </c>
      <c r="DP14" s="21">
        <v>3.7</v>
      </c>
      <c r="DQ14" s="152"/>
      <c r="DR14" s="21">
        <v>3.5</v>
      </c>
      <c r="DT14" s="21" t="s">
        <v>80</v>
      </c>
      <c r="DU14" s="21">
        <v>0.11</v>
      </c>
      <c r="DV14" s="21">
        <v>7.0000000000000007E-2</v>
      </c>
      <c r="DW14" s="21">
        <v>0.67</v>
      </c>
      <c r="DX14" s="21">
        <v>-0.03</v>
      </c>
      <c r="DY14" s="21">
        <v>0.14000000000000001</v>
      </c>
      <c r="DZ14" s="21">
        <v>-0.69</v>
      </c>
      <c r="EA14" s="21">
        <v>0.05</v>
      </c>
      <c r="EB14" s="21">
        <v>-0.12</v>
      </c>
      <c r="EC14" s="21">
        <v>-7.0000000000000007E-2</v>
      </c>
      <c r="ED14" s="21">
        <v>-0.1</v>
      </c>
      <c r="EK14" s="21" t="s">
        <v>80</v>
      </c>
      <c r="EL14" s="21">
        <v>3.4</v>
      </c>
      <c r="EM14" s="21">
        <v>3.3</v>
      </c>
      <c r="EN14" s="152"/>
      <c r="EO14" s="21">
        <v>3.9</v>
      </c>
      <c r="EP14" s="21">
        <v>4.0999999999999996</v>
      </c>
      <c r="EQ14" s="152"/>
      <c r="ER14" s="21">
        <v>3.7</v>
      </c>
      <c r="ES14" s="21">
        <v>3.8</v>
      </c>
      <c r="ET14" s="152"/>
      <c r="EU14" s="21">
        <v>3.6</v>
      </c>
    </row>
    <row r="15" spans="1:161" ht="17" thickBot="1" x14ac:dyDescent="0.25">
      <c r="R15" s="22" t="s">
        <v>103</v>
      </c>
      <c r="S15" s="22">
        <v>21.68</v>
      </c>
      <c r="T15" s="19"/>
      <c r="U15" s="22">
        <v>0.86</v>
      </c>
      <c r="V15" s="19"/>
      <c r="W15" s="22">
        <v>0.08</v>
      </c>
      <c r="X15" s="22">
        <v>0.12</v>
      </c>
      <c r="Y15" s="22">
        <v>0.05</v>
      </c>
      <c r="AA15" s="22" t="s">
        <v>103</v>
      </c>
      <c r="AB15" s="22">
        <v>-0.15</v>
      </c>
      <c r="AC15" s="168">
        <v>3.1E-2</v>
      </c>
      <c r="AD15" s="19"/>
      <c r="AE15" s="22">
        <v>-0.15</v>
      </c>
      <c r="AF15" s="168">
        <v>3.3000000000000002E-2</v>
      </c>
      <c r="AG15" s="19"/>
      <c r="AH15" s="22">
        <v>-0.1</v>
      </c>
      <c r="AI15" s="22">
        <v>0.13700000000000001</v>
      </c>
      <c r="AJ15" s="19"/>
      <c r="AK15" s="22">
        <v>0.02</v>
      </c>
      <c r="AL15" s="169">
        <v>2.4999999999999999E-7</v>
      </c>
      <c r="AM15" s="19"/>
      <c r="AN15" s="22">
        <v>0</v>
      </c>
      <c r="AO15" s="22">
        <v>0.08</v>
      </c>
      <c r="AQ15" s="21">
        <v>12</v>
      </c>
      <c r="AR15" s="21">
        <v>0.01</v>
      </c>
      <c r="AS15" s="21">
        <v>0.06</v>
      </c>
      <c r="AT15" s="21">
        <v>99.99</v>
      </c>
      <c r="AU15" s="18"/>
      <c r="AV15" s="21">
        <v>0.02</v>
      </c>
      <c r="AW15" s="21">
        <v>0.14000000000000001</v>
      </c>
      <c r="AX15" s="21">
        <v>99.95</v>
      </c>
      <c r="AY15" s="18"/>
      <c r="AZ15" s="21">
        <v>0</v>
      </c>
      <c r="BA15" s="21">
        <v>0.01</v>
      </c>
      <c r="BB15" s="21">
        <v>100</v>
      </c>
      <c r="BD15" s="22" t="s">
        <v>103</v>
      </c>
      <c r="BE15" s="22">
        <v>-0.16</v>
      </c>
      <c r="BF15" s="22">
        <v>0.45</v>
      </c>
      <c r="BG15" s="22">
        <v>0.59</v>
      </c>
      <c r="BH15" s="22">
        <v>-0.18</v>
      </c>
      <c r="BI15" s="22">
        <v>0.32</v>
      </c>
      <c r="BJ15" s="22">
        <v>-0.42</v>
      </c>
      <c r="BK15" s="22">
        <v>0.28000000000000003</v>
      </c>
      <c r="BL15" s="22">
        <v>-0.06</v>
      </c>
      <c r="BM15" s="22">
        <v>-0.15</v>
      </c>
      <c r="BN15" s="22">
        <v>0.03</v>
      </c>
      <c r="BP15" s="22" t="s">
        <v>103</v>
      </c>
      <c r="BQ15" s="22">
        <v>-1.1200000000000001</v>
      </c>
      <c r="BR15" s="169">
        <v>5.0999999999999997E-12</v>
      </c>
      <c r="BS15" s="19"/>
      <c r="BT15" s="22">
        <v>-1.18</v>
      </c>
      <c r="BU15" s="169">
        <v>1.6E-12</v>
      </c>
      <c r="BV15" s="19"/>
      <c r="BW15" s="22">
        <v>-0.26</v>
      </c>
      <c r="BX15" s="168">
        <v>0.02</v>
      </c>
      <c r="BY15" s="19"/>
      <c r="BZ15" s="22">
        <v>0.01</v>
      </c>
      <c r="CA15" s="169">
        <v>2.9E-4</v>
      </c>
      <c r="CB15" s="19"/>
      <c r="CC15" s="22">
        <v>0</v>
      </c>
      <c r="CD15" s="22">
        <v>0.78900000000000003</v>
      </c>
      <c r="CF15" s="22" t="s">
        <v>103</v>
      </c>
      <c r="CG15" s="22">
        <v>0.3</v>
      </c>
      <c r="CH15" s="22">
        <v>-0.14000000000000001</v>
      </c>
      <c r="CI15" s="22">
        <v>0.04</v>
      </c>
      <c r="CJ15" s="22">
        <v>0.28000000000000003</v>
      </c>
      <c r="CK15" s="22">
        <v>0.45</v>
      </c>
      <c r="CL15" s="22">
        <v>0.27</v>
      </c>
      <c r="CM15" s="22">
        <v>0.28999999999999998</v>
      </c>
      <c r="CN15" s="22">
        <v>0.1</v>
      </c>
      <c r="CO15" s="22">
        <v>-0.28999999999999998</v>
      </c>
      <c r="CP15" s="22">
        <v>-0.49</v>
      </c>
      <c r="CR15" s="22" t="s">
        <v>103</v>
      </c>
      <c r="CS15" s="22">
        <v>-0.11</v>
      </c>
      <c r="CT15" s="22">
        <v>0.46400000000000002</v>
      </c>
      <c r="CU15" s="19"/>
      <c r="CV15" s="22">
        <v>0.01</v>
      </c>
      <c r="CW15" s="22">
        <v>0.92500000000000004</v>
      </c>
      <c r="CX15" s="19"/>
      <c r="CY15" s="22">
        <v>0.06</v>
      </c>
      <c r="CZ15" s="22">
        <v>0.51100000000000001</v>
      </c>
      <c r="DA15" s="19"/>
      <c r="DB15" s="22">
        <v>-0.25</v>
      </c>
      <c r="DC15" s="168">
        <v>7.0000000000000001E-3</v>
      </c>
      <c r="DD15" s="19"/>
      <c r="DE15" s="22">
        <v>0.11</v>
      </c>
      <c r="DF15" s="22">
        <v>0.83199999999999996</v>
      </c>
      <c r="DH15" s="22" t="s">
        <v>103</v>
      </c>
      <c r="DI15" s="22">
        <v>0.3</v>
      </c>
      <c r="DJ15" s="22">
        <v>0.3</v>
      </c>
      <c r="DK15" s="173"/>
      <c r="DL15" s="22">
        <v>0.3</v>
      </c>
      <c r="DM15" s="22">
        <v>1</v>
      </c>
      <c r="DN15" s="173"/>
      <c r="DO15" s="22">
        <v>0.9</v>
      </c>
      <c r="DP15" s="22">
        <v>0.5</v>
      </c>
      <c r="DQ15" s="173"/>
      <c r="DR15" s="22">
        <v>0.3</v>
      </c>
      <c r="DT15" s="22" t="s">
        <v>103</v>
      </c>
      <c r="DU15" s="22">
        <v>0.32</v>
      </c>
      <c r="DV15" s="22">
        <v>-0.38</v>
      </c>
      <c r="DW15" s="22">
        <v>-0.05</v>
      </c>
      <c r="DX15" s="22">
        <v>-0.02</v>
      </c>
      <c r="DY15" s="22">
        <v>-0.03</v>
      </c>
      <c r="DZ15" s="22">
        <v>-0.01</v>
      </c>
      <c r="EA15" s="22">
        <v>-0.02</v>
      </c>
      <c r="EB15" s="22">
        <v>-0.03</v>
      </c>
      <c r="EC15" s="22">
        <v>-0.01</v>
      </c>
      <c r="ED15" s="22">
        <v>-0.18</v>
      </c>
      <c r="EK15" s="22" t="s">
        <v>103</v>
      </c>
      <c r="EL15" s="22">
        <v>0</v>
      </c>
      <c r="EM15" s="22">
        <v>0.3</v>
      </c>
      <c r="EN15" s="173"/>
      <c r="EO15" s="22">
        <v>0</v>
      </c>
      <c r="EP15" s="22">
        <v>1</v>
      </c>
      <c r="EQ15" s="173"/>
      <c r="ER15" s="22">
        <v>0.5</v>
      </c>
      <c r="ES15" s="22">
        <v>0.5</v>
      </c>
      <c r="ET15" s="173"/>
      <c r="EU15" s="22">
        <v>0.3</v>
      </c>
    </row>
    <row r="16" spans="1:161" ht="19" thickBot="1" x14ac:dyDescent="0.25">
      <c r="R16" s="194" t="s">
        <v>341</v>
      </c>
      <c r="S16" s="194"/>
      <c r="T16" s="194"/>
      <c r="U16" s="194"/>
      <c r="V16" s="194"/>
      <c r="W16" s="194"/>
      <c r="X16" s="194"/>
      <c r="Y16" s="194"/>
      <c r="AA16" s="194" t="s">
        <v>342</v>
      </c>
      <c r="AB16" s="194"/>
      <c r="AC16" s="194"/>
      <c r="AD16" s="194"/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Q16" s="22">
        <v>13</v>
      </c>
      <c r="AR16" s="22">
        <v>0</v>
      </c>
      <c r="AS16" s="22">
        <v>0.01</v>
      </c>
      <c r="AT16" s="22">
        <v>100</v>
      </c>
      <c r="AU16" s="19"/>
      <c r="AV16" s="22">
        <v>0.01</v>
      </c>
      <c r="AW16" s="22">
        <v>0.05</v>
      </c>
      <c r="AX16" s="22">
        <v>100</v>
      </c>
      <c r="AY16" s="19"/>
      <c r="AZ16" s="22">
        <v>0</v>
      </c>
      <c r="BA16" s="22">
        <v>0</v>
      </c>
      <c r="BB16" s="22">
        <v>100</v>
      </c>
      <c r="BP16" s="194" t="s">
        <v>343</v>
      </c>
      <c r="BQ16" s="194"/>
      <c r="BR16" s="194"/>
      <c r="BS16" s="194"/>
      <c r="BT16" s="194"/>
      <c r="BU16" s="194"/>
      <c r="BV16" s="194"/>
      <c r="BW16" s="194"/>
      <c r="BX16" s="194"/>
      <c r="BY16" s="194"/>
      <c r="BZ16" s="194"/>
      <c r="CA16" s="194"/>
      <c r="CB16" s="194"/>
      <c r="CC16" s="194"/>
      <c r="CD16" s="194"/>
      <c r="CR16" s="194" t="s">
        <v>344</v>
      </c>
      <c r="CS16" s="194"/>
      <c r="CT16" s="194"/>
      <c r="CU16" s="194"/>
      <c r="CV16" s="194"/>
      <c r="CW16" s="194"/>
      <c r="CX16" s="194"/>
      <c r="CY16" s="194"/>
      <c r="CZ16" s="194"/>
      <c r="DA16" s="194"/>
      <c r="DB16" s="194"/>
      <c r="DC16" s="194"/>
      <c r="DD16" s="194"/>
      <c r="DE16" s="194"/>
      <c r="DF16" s="194"/>
      <c r="DH16" s="194" t="s">
        <v>345</v>
      </c>
      <c r="DI16" s="194"/>
      <c r="DJ16" s="194"/>
      <c r="DK16" s="194"/>
      <c r="DL16" s="194"/>
      <c r="DM16" s="194"/>
      <c r="DN16" s="194"/>
      <c r="DO16" s="194"/>
      <c r="DP16" s="194"/>
      <c r="DQ16" s="194"/>
      <c r="DR16" s="194"/>
      <c r="EK16" s="194" t="s">
        <v>346</v>
      </c>
      <c r="EL16" s="194"/>
      <c r="EM16" s="194"/>
      <c r="EN16" s="194"/>
      <c r="EO16" s="194"/>
      <c r="EP16" s="194"/>
      <c r="EQ16" s="194"/>
      <c r="ER16" s="194"/>
      <c r="ES16" s="194"/>
      <c r="ET16" s="194"/>
      <c r="EU16" s="194"/>
    </row>
    <row r="17" spans="43:54" x14ac:dyDescent="0.2">
      <c r="AQ17" s="194" t="s">
        <v>347</v>
      </c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</row>
  </sheetData>
  <mergeCells count="77">
    <mergeCell ref="AN2:AO2"/>
    <mergeCell ref="AQ2:AQ3"/>
    <mergeCell ref="AR2:AT2"/>
    <mergeCell ref="CV2:CW2"/>
    <mergeCell ref="CR2:CR3"/>
    <mergeCell ref="CS2:CT2"/>
    <mergeCell ref="CU2:CU3"/>
    <mergeCell ref="EO2:EP2"/>
    <mergeCell ref="ER2:ES2"/>
    <mergeCell ref="EW3:EW4"/>
    <mergeCell ref="BQ2:BR2"/>
    <mergeCell ref="BS2:BS3"/>
    <mergeCell ref="BT2:BU2"/>
    <mergeCell ref="BV2:BV3"/>
    <mergeCell ref="BW2:BX2"/>
    <mergeCell ref="CX2:CX3"/>
    <mergeCell ref="CY2:CZ2"/>
    <mergeCell ref="DH16:DR16"/>
    <mergeCell ref="DB2:DC2"/>
    <mergeCell ref="R2:R3"/>
    <mergeCell ref="T2:T3"/>
    <mergeCell ref="W2:Y2"/>
    <mergeCell ref="AA2:AA3"/>
    <mergeCell ref="AB2:AC2"/>
    <mergeCell ref="BZ2:CA2"/>
    <mergeCell ref="CC2:CD2"/>
    <mergeCell ref="R16:Y16"/>
    <mergeCell ref="CR16:DF16"/>
    <mergeCell ref="AG2:AG3"/>
    <mergeCell ref="AE2:AF2"/>
    <mergeCell ref="AH2:AI2"/>
    <mergeCell ref="AJ2:AJ3"/>
    <mergeCell ref="AK2:AL2"/>
    <mergeCell ref="A7:G7"/>
    <mergeCell ref="L2:M2"/>
    <mergeCell ref="N2:N3"/>
    <mergeCell ref="O2:P2"/>
    <mergeCell ref="I4:I6"/>
    <mergeCell ref="I7:I9"/>
    <mergeCell ref="A8:G8"/>
    <mergeCell ref="A1:G1"/>
    <mergeCell ref="I1:P1"/>
    <mergeCell ref="R1:Y1"/>
    <mergeCell ref="AA1:AO1"/>
    <mergeCell ref="CF1:CP1"/>
    <mergeCell ref="AQ17:BB17"/>
    <mergeCell ref="BD1:BN1"/>
    <mergeCell ref="BP1:CD1"/>
    <mergeCell ref="BP16:CD16"/>
    <mergeCell ref="EW5:EW6"/>
    <mergeCell ref="EW7:EW8"/>
    <mergeCell ref="CR1:DF1"/>
    <mergeCell ref="DH1:DR1"/>
    <mergeCell ref="DT1:ED1"/>
    <mergeCell ref="EF1:EI1"/>
    <mergeCell ref="EK1:EU1"/>
    <mergeCell ref="DD2:DD3"/>
    <mergeCell ref="DE2:DF2"/>
    <mergeCell ref="DH2:DH3"/>
    <mergeCell ref="DI2:DJ2"/>
    <mergeCell ref="DL2:DM2"/>
    <mergeCell ref="EK16:EU16"/>
    <mergeCell ref="EW1:FE1"/>
    <mergeCell ref="EW10:FE10"/>
    <mergeCell ref="EW11:FE11"/>
    <mergeCell ref="AA16:AO16"/>
    <mergeCell ref="AQ1:BB1"/>
    <mergeCell ref="AU2:AU3"/>
    <mergeCell ref="AV2:AX2"/>
    <mergeCell ref="AY2:AY3"/>
    <mergeCell ref="AZ2:BB2"/>
    <mergeCell ref="BP2:BP3"/>
    <mergeCell ref="DA2:DA3"/>
    <mergeCell ref="AD2:AD3"/>
    <mergeCell ref="DO2:DP2"/>
    <mergeCell ref="EK2:EK3"/>
    <mergeCell ref="EL2:EM2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Trophic</vt:lpstr>
      <vt:lpstr>BAF &amp; BSAF Calculations</vt:lpstr>
      <vt:lpstr>Heatmaps</vt:lpstr>
      <vt:lpstr>Tables</vt:lpstr>
      <vt:lpstr>SI</vt:lpstr>
      <vt:lpstr>SI!_Hlk121732901</vt:lpstr>
      <vt:lpstr>SI!_Hlk121733074</vt:lpstr>
      <vt:lpstr>SI!_Hlk121733113</vt:lpstr>
      <vt:lpstr>Tables!_Hlk121733179</vt:lpstr>
      <vt:lpstr>Tables!_Hlk121733243</vt:lpstr>
      <vt:lpstr>Tables!_Hlk121733325</vt:lpstr>
      <vt:lpstr>Tables!_Ref120272738</vt:lpstr>
      <vt:lpstr>Tables!_Ref120272785</vt:lpstr>
      <vt:lpstr>Tables!_Ref120272833</vt:lpstr>
      <vt:lpstr>SI!_Ref120272944</vt:lpstr>
      <vt:lpstr>SI!_Ref120272973</vt:lpstr>
      <vt:lpstr>SI!_Ref120272987</vt:lpstr>
      <vt:lpstr>SI!_Ref120272998</vt:lpstr>
      <vt:lpstr>SI!_Ref120273050</vt:lpstr>
      <vt:lpstr>SI!_Ref120273069</vt:lpstr>
      <vt:lpstr>SI!_Ref120273081</vt:lpstr>
      <vt:lpstr>SI!_Ref120273094</vt:lpstr>
      <vt:lpstr>SI!_Ref120273102</vt:lpstr>
      <vt:lpstr>SI!_Ref120273135</vt:lpstr>
      <vt:lpstr>SI!_Ref120273155</vt:lpstr>
      <vt:lpstr>SI!_Ref120273164</vt:lpstr>
      <vt:lpstr>SI!_Ref120273176</vt:lpstr>
      <vt:lpstr>SI!_Ref120273184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Abbi Brown</dc:creator>
  <cp:keywords/>
  <dc:description/>
  <cp:lastModifiedBy>Krista Kraskura</cp:lastModifiedBy>
  <cp:revision/>
  <dcterms:created xsi:type="dcterms:W3CDTF">2022-01-12T00:38:24Z</dcterms:created>
  <dcterms:modified xsi:type="dcterms:W3CDTF">2024-01-17T22:18:38Z</dcterms:modified>
  <cp:category/>
  <cp:contentStatus/>
</cp:coreProperties>
</file>