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Github_repositories/KK_etal_PFAS_food_web_model/Data/"/>
    </mc:Choice>
  </mc:AlternateContent>
  <xr:revisionPtr revIDLastSave="0" documentId="13_ncr:1_{60251348-29AD-4D4A-A782-5F592CFB0177}" xr6:coauthVersionLast="47" xr6:coauthVersionMax="47" xr10:uidLastSave="{00000000-0000-0000-0000-000000000000}"/>
  <bookViews>
    <workbookView xWindow="38820" yWindow="2120" windowWidth="28800" windowHeight="17500" activeTab="4" xr2:uid="{FCDC5B72-DEA5-2942-AFB7-614A6345B706}"/>
  </bookViews>
  <sheets>
    <sheet name="Sheet1" sheetId="1" r:id="rId1"/>
    <sheet name="inv-foodwebs" sheetId="3" r:id="rId2"/>
    <sheet name="Food webs, no inverts" sheetId="2" r:id="rId3"/>
    <sheet name="metabolism data" sheetId="4" r:id="rId4"/>
    <sheet name="model bias t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5" l="1"/>
  <c r="C23" i="5"/>
  <c r="E19" i="5"/>
  <c r="F19" i="5"/>
  <c r="G19" i="5"/>
  <c r="H19" i="5"/>
  <c r="E20" i="5"/>
  <c r="F20" i="5"/>
  <c r="G20" i="5"/>
  <c r="H20" i="5"/>
  <c r="E21" i="5"/>
  <c r="F21" i="5"/>
  <c r="G21" i="5"/>
  <c r="H21" i="5"/>
  <c r="E22" i="5"/>
  <c r="F22" i="5"/>
  <c r="G22" i="5"/>
  <c r="H22" i="5"/>
  <c r="E23" i="5"/>
  <c r="F23" i="5"/>
  <c r="G23" i="5"/>
  <c r="H23" i="5"/>
  <c r="E24" i="5"/>
  <c r="F24" i="5"/>
  <c r="G24" i="5"/>
  <c r="H24" i="5"/>
  <c r="D24" i="5"/>
  <c r="D23" i="5"/>
  <c r="D22" i="5"/>
  <c r="D21" i="5"/>
  <c r="D20" i="5"/>
  <c r="D19" i="5"/>
  <c r="E11" i="5"/>
  <c r="F11" i="5"/>
  <c r="G11" i="5"/>
  <c r="H11" i="5"/>
  <c r="E12" i="5"/>
  <c r="F12" i="5"/>
  <c r="G12" i="5"/>
  <c r="H12" i="5"/>
  <c r="E13" i="5"/>
  <c r="F13" i="5"/>
  <c r="G13" i="5"/>
  <c r="H13" i="5"/>
  <c r="E14" i="5"/>
  <c r="F14" i="5"/>
  <c r="G14" i="5"/>
  <c r="H14" i="5"/>
  <c r="E15" i="5"/>
  <c r="F15" i="5"/>
  <c r="G15" i="5"/>
  <c r="H15" i="5"/>
  <c r="E16" i="5"/>
  <c r="F16" i="5"/>
  <c r="G16" i="5"/>
  <c r="H16" i="5"/>
  <c r="D16" i="5"/>
  <c r="D15" i="5"/>
  <c r="D14" i="5"/>
  <c r="D13" i="5"/>
  <c r="D12" i="5"/>
  <c r="D11" i="5"/>
  <c r="E3" i="5"/>
  <c r="F3" i="5"/>
  <c r="G3" i="5"/>
  <c r="H3" i="5"/>
  <c r="E4" i="5"/>
  <c r="F4" i="5"/>
  <c r="G4" i="5"/>
  <c r="H4" i="5"/>
  <c r="E5" i="5"/>
  <c r="F5" i="5"/>
  <c r="G5" i="5"/>
  <c r="H5" i="5"/>
  <c r="E6" i="5"/>
  <c r="F6" i="5"/>
  <c r="G6" i="5"/>
  <c r="H6" i="5"/>
  <c r="E7" i="5"/>
  <c r="F7" i="5"/>
  <c r="G7" i="5"/>
  <c r="H7" i="5"/>
  <c r="E8" i="5"/>
  <c r="F8" i="5"/>
  <c r="G8" i="5"/>
  <c r="H8" i="5"/>
  <c r="C8" i="5"/>
  <c r="C7" i="5"/>
  <c r="C4" i="5"/>
  <c r="C5" i="5"/>
  <c r="C6" i="5"/>
  <c r="C3" i="5"/>
  <c r="R27" i="3"/>
  <c r="R28" i="3"/>
  <c r="R46" i="3"/>
  <c r="R30" i="3"/>
  <c r="R34" i="3"/>
  <c r="R45" i="3"/>
  <c r="R44" i="3"/>
  <c r="R43" i="3"/>
  <c r="R42" i="3"/>
  <c r="R41" i="3"/>
  <c r="R40" i="3"/>
  <c r="R39" i="3"/>
  <c r="R38" i="3"/>
  <c r="R37" i="3"/>
  <c r="R36" i="3"/>
  <c r="R35" i="3"/>
  <c r="R19" i="3"/>
  <c r="R20" i="3"/>
  <c r="R21" i="3"/>
  <c r="R22" i="3"/>
  <c r="R23" i="3"/>
  <c r="R24" i="3"/>
  <c r="R25" i="3"/>
  <c r="R26" i="3"/>
  <c r="R29" i="3"/>
  <c r="R18" i="3"/>
  <c r="Q65" i="3"/>
  <c r="Q61" i="3"/>
  <c r="Q62" i="3"/>
  <c r="Q63" i="3"/>
  <c r="Q64" i="3"/>
  <c r="Q60" i="3"/>
  <c r="P65" i="3"/>
  <c r="P64" i="3"/>
  <c r="P63" i="3"/>
  <c r="P62" i="3"/>
  <c r="P61" i="3"/>
  <c r="P60" i="3"/>
  <c r="Q57" i="3"/>
  <c r="P51" i="3"/>
  <c r="P52" i="3"/>
  <c r="P53" i="3"/>
  <c r="P54" i="3"/>
  <c r="P55" i="3"/>
  <c r="P56" i="3"/>
  <c r="P57" i="3"/>
  <c r="Q51" i="3"/>
  <c r="Q52" i="3"/>
  <c r="Q53" i="3"/>
  <c r="Q54" i="3"/>
  <c r="Q55" i="3"/>
  <c r="Q56" i="3"/>
  <c r="Q50" i="3"/>
  <c r="P41" i="3"/>
  <c r="P42" i="3"/>
  <c r="P43" i="3"/>
  <c r="P44" i="3"/>
  <c r="P45" i="3"/>
  <c r="P46" i="3"/>
  <c r="P34" i="3"/>
  <c r="P35" i="3"/>
  <c r="P36" i="3"/>
  <c r="P37" i="3"/>
  <c r="P38" i="3"/>
  <c r="P39" i="3"/>
  <c r="P19" i="3"/>
  <c r="P20" i="3"/>
  <c r="P21" i="3"/>
  <c r="P22" i="3"/>
  <c r="P23" i="3"/>
  <c r="P24" i="3"/>
  <c r="P25" i="3"/>
  <c r="P26" i="3"/>
  <c r="P27" i="3"/>
  <c r="P28" i="3"/>
  <c r="P29" i="3"/>
  <c r="P30" i="3"/>
  <c r="P18" i="3"/>
  <c r="P50" i="3"/>
  <c r="P40" i="3"/>
  <c r="Q30" i="3"/>
  <c r="Q29" i="3"/>
  <c r="Q28" i="3"/>
  <c r="Q27" i="3"/>
  <c r="Q26" i="3"/>
  <c r="Q25" i="3"/>
  <c r="Q24" i="3"/>
  <c r="Q23" i="3"/>
  <c r="Q18" i="3"/>
  <c r="K23" i="1"/>
  <c r="L23" i="1" s="1"/>
  <c r="M23" i="1" s="1"/>
  <c r="K17" i="1"/>
  <c r="L17" i="1" s="1"/>
  <c r="M17" i="1" s="1"/>
  <c r="K14" i="1"/>
  <c r="L14" i="1" s="1"/>
  <c r="M14" i="1" s="1"/>
  <c r="J32" i="1"/>
  <c r="K32" i="1" s="1"/>
  <c r="L32" i="1" s="1"/>
  <c r="M32" i="1" s="1"/>
  <c r="J29" i="1"/>
  <c r="K29" i="1" s="1"/>
  <c r="L29" i="1" s="1"/>
  <c r="M29" i="1" s="1"/>
  <c r="J26" i="1"/>
  <c r="K26" i="1" s="1"/>
  <c r="L26" i="1" s="1"/>
  <c r="M26" i="1" s="1"/>
  <c r="J2" i="1"/>
  <c r="K2" i="1" s="1"/>
  <c r="L2" i="1" s="1"/>
  <c r="M2" i="1" s="1"/>
  <c r="J20" i="1"/>
  <c r="K20" i="1" s="1"/>
  <c r="L20" i="1" s="1"/>
  <c r="M20" i="1" s="1"/>
  <c r="J11" i="1"/>
  <c r="K11" i="1" s="1"/>
  <c r="L11" i="1" s="1"/>
  <c r="M11" i="1" s="1"/>
  <c r="J14" i="1"/>
  <c r="J5" i="1"/>
  <c r="K5" i="1" s="1"/>
  <c r="L5" i="1" s="1"/>
  <c r="M5" i="1" s="1"/>
  <c r="J8" i="1"/>
  <c r="K8" i="1" s="1"/>
  <c r="L8" i="1" s="1"/>
  <c r="M8" i="1" s="1"/>
  <c r="N14" i="2"/>
  <c r="N31" i="2"/>
  <c r="N10" i="2"/>
  <c r="N22" i="2"/>
  <c r="N29" i="2"/>
  <c r="N30" i="2"/>
  <c r="N28" i="2"/>
  <c r="N21" i="2"/>
  <c r="N20" i="2"/>
  <c r="N19" i="2"/>
  <c r="N18" i="2"/>
  <c r="N17" i="2"/>
  <c r="N16" i="2"/>
  <c r="N15" i="2"/>
  <c r="N2" i="2"/>
  <c r="N3" i="2"/>
  <c r="N4" i="2"/>
  <c r="N5" i="2"/>
  <c r="N6" i="2"/>
  <c r="N7" i="2"/>
  <c r="N8" i="2"/>
  <c r="N9" i="2"/>
  <c r="M29" i="2"/>
  <c r="M30" i="2"/>
  <c r="M31" i="2"/>
  <c r="M28" i="2"/>
  <c r="M22" i="2"/>
  <c r="M21" i="2"/>
  <c r="M20" i="2"/>
  <c r="M19" i="2"/>
  <c r="M18" i="2"/>
  <c r="M17" i="2"/>
  <c r="M16" i="2"/>
  <c r="M15" i="2"/>
  <c r="M14" i="2"/>
  <c r="M3" i="2"/>
  <c r="M4" i="2"/>
  <c r="M5" i="2"/>
  <c r="M6" i="2"/>
  <c r="M7" i="2"/>
  <c r="M8" i="2"/>
  <c r="M9" i="2"/>
  <c r="M10" i="2"/>
  <c r="M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tc={E787361A-B4E4-F945-9BD9-8E733BD9FC0F}</author>
    <author>tc={DFAAA579-3218-5641-B36C-ACACBECD6AD9}</author>
  </authors>
  <commentList>
    <comment ref="K17" authorId="0" shapeId="0" xr:uid="{E787361A-B4E4-F945-9BD9-8E733BD9FC0F}">
      <text>
        <t>[Threaded comment]
Your version of Excel allows you to read this threaded comment; however, any edits to it will get removed if the file is opened in a newer version of Excel. Learn more: https://go.microsoft.com/fwlink/?linkid=870924
Comment:
    O2 has molar mass 32 g/mol (the molecular weight)
So 1 µmol = 32 µg = 0.032 mg</t>
      </text>
    </comment>
    <comment ref="L17" authorId="1" shapeId="0" xr:uid="{DFAAA579-3218-5641-B36C-ACACBECD6AD9}">
      <text>
        <t>[Threaded comment]
Your version of Excel allows you to read this threaded comment; however, any edits to it will get removed if the file is opened in a newer version of Excel. Learn more: https://go.microsoft.com/fwlink/?linkid=870924
Comment:
    O2 has molar mass 32 g/mol (the molecular weight)
So 1 µmol = 32 µg = 0.032 mg</t>
      </text>
    </comment>
  </commentList>
</comments>
</file>

<file path=xl/sharedStrings.xml><?xml version="1.0" encoding="utf-8"?>
<sst xmlns="http://schemas.openxmlformats.org/spreadsheetml/2006/main" count="589" uniqueCount="222">
  <si>
    <t>Species</t>
  </si>
  <si>
    <t xml:space="preserve">Common name </t>
  </si>
  <si>
    <t>Family</t>
  </si>
  <si>
    <t>Environment &amp; feeding ecology</t>
  </si>
  <si>
    <t>Centrarchidae - sunfishes</t>
  </si>
  <si>
    <t>Lepomis gibbosus</t>
  </si>
  <si>
    <t>Pumpkinseed</t>
  </si>
  <si>
    <t>JBA summer</t>
  </si>
  <si>
    <t xml:space="preserve">SED </t>
  </si>
  <si>
    <t># JBA spring</t>
  </si>
  <si>
    <t xml:space="preserve">  # foodWeb = list(</t>
  </si>
  <si>
    <t>foodWeb</t>
  </si>
  <si>
    <t>Phy</t>
  </si>
  <si>
    <t>Pry</t>
  </si>
  <si>
    <t>Bgl</t>
  </si>
  <si>
    <t>Bas</t>
  </si>
  <si>
    <t>Rosyside Dace</t>
  </si>
  <si>
    <t>Swallowtail Shiner</t>
  </si>
  <si>
    <t>Swamp Darter</t>
  </si>
  <si>
    <t>Blacknose Dace</t>
  </si>
  <si>
    <t>Eastern Mud Minnow</t>
  </si>
  <si>
    <t>Tessellated Darter</t>
  </si>
  <si>
    <t>Margined Madtom</t>
  </si>
  <si>
    <t>Longnose Dace</t>
  </si>
  <si>
    <t>Creek Chubsucker</t>
  </si>
  <si>
    <t>Banded Killifish</t>
  </si>
  <si>
    <t>Large Mouth Bass</t>
  </si>
  <si>
    <t>Fallfish</t>
  </si>
  <si>
    <t>Clinostomus funduloides</t>
  </si>
  <si>
    <t>Rhinichthys cataractae</t>
  </si>
  <si>
    <t>Rhinichthys atratulus</t>
  </si>
  <si>
    <t>Notropis procne</t>
  </si>
  <si>
    <t>Etheostoma fusiforme</t>
  </si>
  <si>
    <t>Umbra pygmaea</t>
  </si>
  <si>
    <t>Etheostoma olmstedi</t>
  </si>
  <si>
    <t>Noturus insignis</t>
  </si>
  <si>
    <t>Erimyzon oblongus</t>
  </si>
  <si>
    <t>Fundulus diaphanus</t>
  </si>
  <si>
    <t>Micropterus salmoides</t>
  </si>
  <si>
    <t>Semotilus corporalis</t>
  </si>
  <si>
    <t>Bluegill</t>
  </si>
  <si>
    <t>https://dnr.maryland.gov/ccs/Documents/education/Biology-of-Bluegill.pdf</t>
  </si>
  <si>
    <t>Young of the year feed on vegetation in presence of predators</t>
  </si>
  <si>
    <t>Lepomis macrochirus</t>
  </si>
  <si>
    <t>https://www.fishbase.se/summary/Lepomis-macrochirus</t>
  </si>
  <si>
    <t>benthopelagic invertivore/piscivore/omnivore</t>
  </si>
  <si>
    <t>https://invasions.si.edu/nemesis/species_summary/168144</t>
  </si>
  <si>
    <t>https://www.fishbase.se/summary/Clinostomus-funduloides</t>
  </si>
  <si>
    <t>Cyprinidae</t>
  </si>
  <si>
    <t>https://www.fishbase.se/summary/Rhinichthys-atratulus#:~:text=Feeds%20on%20aquatic%20insects%20(Ref,54725).</t>
  </si>
  <si>
    <t>https://www.fishbase.se/summary/Rhinichthys-cataractae.html#:~:text=Feeds%20on%20mayflies%2C%20blackflies%2C%20and,1998).</t>
  </si>
  <si>
    <t xml:space="preserve">feed on diatoms, algea, insects, worms, crustaceans, detritus, mayflies, blackflies. </t>
  </si>
  <si>
    <t>https://www.fishbase.se/summary/2889</t>
  </si>
  <si>
    <t>https://guides.nynhp.org/bridle-shiner/</t>
  </si>
  <si>
    <t>Benthopelagic invertivore</t>
  </si>
  <si>
    <t>https://www.fishbase.se/summary/etheostoma-fusiforme.html</t>
  </si>
  <si>
    <t>https://www.naturalheritage.state.pa.us/factsheets/11414.pdf</t>
  </si>
  <si>
    <t>Percidae</t>
  </si>
  <si>
    <t>Umbridae</t>
  </si>
  <si>
    <t>bottom-feeding generalist that consumes cladocerans, ostracods, chironomid larvae, coleopteran larvae, and other insects and crustaceans</t>
  </si>
  <si>
    <t>https://pubs.usgs.gov/publication/70043582#:~:text=At%20both%20locations%2C%20we%20found,of%20the%20stomachs%20with%20food.</t>
  </si>
  <si>
    <t>https://www.fishbase.se/summary/Etheostoma-olmstedi</t>
  </si>
  <si>
    <t>Demersal detritivores/invertivores/omnivore</t>
  </si>
  <si>
    <t>Benthopelagic invertivore/omnivore</t>
  </si>
  <si>
    <r>
      <t>benthopelagic invertivore/</t>
    </r>
    <r>
      <rPr>
        <b/>
        <sz val="11"/>
        <color rgb="FF000000"/>
        <rFont val="Times New Roman"/>
        <family val="1"/>
      </rPr>
      <t>piscivore</t>
    </r>
    <r>
      <rPr>
        <sz val="11"/>
        <color rgb="FF000000"/>
        <rFont val="Times New Roman"/>
        <family val="1"/>
      </rPr>
      <t>/omnivore</t>
    </r>
  </si>
  <si>
    <t>Demersal  invertivore</t>
  </si>
  <si>
    <t>https://www.chesapeakebay.net/discover/field-guide/entry/tessellated-darter</t>
  </si>
  <si>
    <t>https://dep.nj.gov/njfw/wp-content/uploads/njfw/Margined-Madtom.pdf</t>
  </si>
  <si>
    <t>https://mnfi.anr.msu.edu/abstracts/zoology/Erimyzon_oblongus.pdf</t>
  </si>
  <si>
    <t>Catostomidae</t>
  </si>
  <si>
    <t>diet is comprised of small invertebrates living on the substrate; A generalized carnivore, eating mostly insects, but also small fishes, crayfish, worms, and mollusks in lesser quantities.</t>
  </si>
  <si>
    <t>Benthopelagic invertivore/carnivore</t>
  </si>
  <si>
    <t>https://mdc.mo.gov/discover-nature/field-guide/creek-chub</t>
  </si>
  <si>
    <t>Ictaluridae</t>
  </si>
  <si>
    <t>Fundulidae</t>
  </si>
  <si>
    <t>Centrarchidae</t>
  </si>
  <si>
    <t>small crustaceans, mollusks and worms; also consume mayflies and caddisfly larvae, as well as other macro invertebrate.</t>
  </si>
  <si>
    <t>https://www.chesapeakebay.net/discover/field-guide/entry/largemouth-bass</t>
  </si>
  <si>
    <t>Feed on insects, fish and crayfish</t>
  </si>
  <si>
    <t>benthopelagic invertivore/piscivore</t>
  </si>
  <si>
    <t>https://wvdnr.gov/plants-animals/sportfish/fall-fish/</t>
  </si>
  <si>
    <t>https://fishbase.se/summary/Micropterus-salmoides.html#:~:text=Short%20description%20Morphology%20%7C%20Morphometrics&amp;text=Mouth%20large%3B%20maxillary%20extending%20beyond,Caudal%20fin%20rounded.</t>
  </si>
  <si>
    <t xml:space="preserve">Diet mainly based on aquatic insects. Also feeds on small fish, small mollusks, zooplankton, amphibians (larval stage), and polychaetes.; mussels, clams, snails, insects, crustaceans
</t>
  </si>
  <si>
    <r>
      <t xml:space="preserve">diet includes </t>
    </r>
    <r>
      <rPr>
        <b/>
        <sz val="11"/>
        <color theme="9" tint="-0.249977111117893"/>
        <rFont val="Times New Roman"/>
        <family val="1"/>
      </rPr>
      <t>algae, plant seeds, and aquatic vegetatio</t>
    </r>
    <r>
      <rPr>
        <sz val="11"/>
        <color theme="9" tint="-0.249977111117893"/>
        <rFont val="Times New Roman"/>
        <family val="1"/>
      </rPr>
      <t>n,</t>
    </r>
    <r>
      <rPr>
        <sz val="11"/>
        <color theme="1"/>
        <rFont val="Times New Roman"/>
        <family val="1"/>
      </rPr>
      <t xml:space="preserve"> zooplankton, insects and insect larvae, small crustaceans, fish eggs (including those of other bluegills), larval fish, amphibian eggs, and smaller fish. Different age classes eat the same things; the only difference is in the proportion and size of the prey</t>
    </r>
  </si>
  <si>
    <r>
      <t xml:space="preserve"> main diet consists of insects. Crustaceans, amphipods, water mites, mollusks, and plant material were also found in significant quantities in stomachs. </t>
    </r>
    <r>
      <rPr>
        <b/>
        <sz val="11"/>
        <color theme="9" tint="-0.249977111117893"/>
        <rFont val="Times New Roman"/>
        <family val="1"/>
      </rPr>
      <t>Plankton is also consumed on or near vegetation </t>
    </r>
  </si>
  <si>
    <r>
      <rPr>
        <b/>
        <sz val="11"/>
        <color theme="9" tint="-0.249977111117893"/>
        <rFont val="Times New Roman"/>
        <family val="1"/>
      </rPr>
      <t>Fry Zooplankton;</t>
    </r>
    <r>
      <rPr>
        <sz val="11"/>
        <color theme="1"/>
        <rFont val="Times New Roman"/>
        <family val="1"/>
      </rPr>
      <t xml:space="preserve"> Juveniles Aquatic insect larvae; Adults Aquatic insect larvae, fish, terrestrial insects </t>
    </r>
  </si>
  <si>
    <r>
      <t xml:space="preserve">Diets consist of aquatic and terrestrial insects and </t>
    </r>
    <r>
      <rPr>
        <b/>
        <sz val="11"/>
        <color theme="9" tint="-0.249977111117893"/>
        <rFont val="Times New Roman"/>
        <family val="1"/>
      </rPr>
      <t>algae when young</t>
    </r>
    <r>
      <rPr>
        <sz val="11"/>
        <color rgb="FF333333"/>
        <rFont val="Times New Roman"/>
        <family val="1"/>
      </rPr>
      <t xml:space="preserve"> but diversifies to include fish and crayfish as they become larger</t>
    </r>
  </si>
  <si>
    <t>Dac</t>
  </si>
  <si>
    <t>Dar</t>
  </si>
  <si>
    <t>Min</t>
  </si>
  <si>
    <t>Fal</t>
  </si>
  <si>
    <t>Mad</t>
  </si>
  <si>
    <t>Pum</t>
  </si>
  <si>
    <t>Swa</t>
  </si>
  <si>
    <t>Kil</t>
  </si>
  <si>
    <t>Chu</t>
  </si>
  <si>
    <r>
      <t xml:space="preserve">Swamp darters eat microscopic crustaceans (such as copepods and cladocerans), midge and mosquito larvae, and amphipods.Feeds on small crustaceans, insects and insect larvae, snails and </t>
    </r>
    <r>
      <rPr>
        <b/>
        <sz val="11"/>
        <color theme="9" tint="-0.249977111117893"/>
        <rFont val="Times New Roman"/>
        <family val="1"/>
      </rPr>
      <t>algae</t>
    </r>
  </si>
  <si>
    <t>Benthopelagic invertivore/herbivore</t>
  </si>
  <si>
    <t>lots of insects, etc</t>
  </si>
  <si>
    <r>
      <t>Benthopelagic invertivore/</t>
    </r>
    <r>
      <rPr>
        <b/>
        <sz val="11"/>
        <color rgb="FF000000"/>
        <rFont val="Times New Roman"/>
        <family val="1"/>
      </rPr>
      <t>piscivore</t>
    </r>
    <r>
      <rPr>
        <sz val="11"/>
        <color rgb="FF000000"/>
        <rFont val="Times New Roman"/>
        <family val="1"/>
      </rPr>
      <t>/</t>
    </r>
    <r>
      <rPr>
        <b/>
        <sz val="11"/>
        <color theme="5"/>
        <rFont val="Times New Roman"/>
        <family val="1"/>
      </rPr>
      <t>benthic diet items</t>
    </r>
  </si>
  <si>
    <t xml:space="preserve">Metabolism? (Fishbase) 1 = yes, 0 - no </t>
  </si>
  <si>
    <t>https://fishbase.mnhn.fr/physiology/OxygenDataList.php?ID=3375&amp;GenusName=Lepomis&amp;SpeciesName=macrochirus&amp;fc=302&amp;StockCode=3571</t>
  </si>
  <si>
    <t xml:space="preserve">Source, feeding ecology </t>
  </si>
  <si>
    <t>Source, metabolism</t>
  </si>
  <si>
    <t>https://fishbase.mnhn.fr/physiology/graphOxygen.php?requesttimeout=900000&amp;id=3375&amp;genusname=Lepomis&amp;speciesname=macrochirus&amp;fc=302&amp;gm_loo=1&amp;gm_k=1&amp;stockcode=3571</t>
  </si>
  <si>
    <t>y=bx+a (a)</t>
  </si>
  <si>
    <t>y=bx+a (b)</t>
  </si>
  <si>
    <t>https://fishbase.se/physiology/OxygenDataList.php?ID=3385&amp;GenusName=Micropterus&amp;SpeciesName=salmoides&amp;fc=302&amp;StockCode=3581</t>
  </si>
  <si>
    <t>https://fishbase.se/physiology/graphOxygen.php?requesttimeout=900000&amp;id=3385&amp;genusname=Micropterus&amp;speciesname=salmoides&amp;fc=302&amp;gm_loo=1&amp;gm_k=1&amp;stockcode=3581</t>
  </si>
  <si>
    <t>https://www.fishbase.se/physiology/OxygenDataList.php?ID=3372&amp;GenusName=Lepomis&amp;SpeciesName=gibbosus&amp;fc=302&amp;StockCode=3568</t>
  </si>
  <si>
    <t>https://www.fishbase.se/physiology/graphOxygen.php?requesttimeout=900000&amp;id=3372&amp;genusname=Lepomis&amp;speciesname=gibbosus&amp;fc=302&amp;gm_loo=1&amp;gm_k=1&amp;stockcode=3568</t>
  </si>
  <si>
    <t>0 (used fathead minnow)</t>
  </si>
  <si>
    <t>https://fishbase.mnhn.fr/physiology/OxygenDataList.php?ID=4785&amp;GenusName=Pimephales&amp;SpeciesName=promelas&amp;fc=756&amp;StockCode=5009</t>
  </si>
  <si>
    <t>https://fishbase.mnhn.fr/physiology/graphOxygen.php?requesttimeout=900000&amp;id=4785&amp;genusname=Pimephales&amp;speciesname=promelas&amp;fc=756&amp;gm_loo=1&amp;gm_k=1&amp;stockcode=5009</t>
  </si>
  <si>
    <t>https://fishbase.mnhn.fr/physiology/OxygenDataList.php?ID=3424&amp;GenusName=Etheostoma&amp;SpeciesName=fusiforme&amp;fc=306&amp;StockCode=3620</t>
  </si>
  <si>
    <t>https://fishbase.mnhn.fr/physiology/graphOxygen.php?requesttimeout=900000&amp;id=3424&amp;genusname=Etheostoma&amp;speciesname=fusiforme&amp;fc=306&amp;gm_loo=1&amp;gm_k=1&amp;stockcode=3620</t>
  </si>
  <si>
    <t>https://fishbase.mnhn.fr/physiology/OxygenDataList.php?ID=2986&amp;GenusName=Erimyzon&amp;SpeciesName=oblongus&amp;fc=125&amp;StockCode=3182</t>
  </si>
  <si>
    <t>NA</t>
  </si>
  <si>
    <t>Metabolism at 20C est -Reported values</t>
  </si>
  <si>
    <t>Size (grams)</t>
  </si>
  <si>
    <t>0 (using fundulus heteroclitus)</t>
  </si>
  <si>
    <t>https://fishbase.mnhn.fr/physiology/OxygenDataList.php?ID=3192&amp;GenusName=Fundulus&amp;SpeciesName=heteroclitus&amp;fc=570&amp;StockCode=3388</t>
  </si>
  <si>
    <t>https://fishbase.mnhn.fr/physiology/graphOxygen.php?requesttimeout=900000&amp;id=3192&amp;genusname=Fundulus&amp;speciesname=heteroclitus&amp;fc=570&amp;gm_loo=1&amp;gm_k=1&amp;stockcode=3388</t>
  </si>
  <si>
    <t>0 (common carp)</t>
  </si>
  <si>
    <t>https://fishbase.se/physiology/OxygenDataList.php?ID=1450&amp;GenusName=Cyprinus&amp;SpeciesName=carpio&amp;fc=122&amp;StockCode=1643</t>
  </si>
  <si>
    <t>https://www.mdpi.com/2076-3417/10/23/8364</t>
  </si>
  <si>
    <r>
      <t>1 (in</t>
    </r>
    <r>
      <rPr>
        <sz val="11"/>
        <color rgb="FFFF0000"/>
        <rFont val="Times New Roman"/>
        <family val="1"/>
      </rPr>
      <t xml:space="preserve"> hypoxia</t>
    </r>
    <r>
      <rPr>
        <sz val="11"/>
        <color rgb="FF000000"/>
        <rFont val="Times New Roman"/>
        <family val="1"/>
      </rPr>
      <t>)</t>
    </r>
  </si>
  <si>
    <t>https://www.usgs.gov/publications/diet-eastern-mudminnow-umbra-pygmaea-dekay-two-geographically-distinct-populations</t>
  </si>
  <si>
    <t>https://www.researchgate.net/publication/233611915_Metabolism_nitrogen_excretion_and_heat_shock_proteins_in_the_central_mudminnow_Umbra_limi_a_facultative_air-breathing_fish_living_in_a_variable_environment</t>
  </si>
  <si>
    <t>0 (umbra limi)</t>
  </si>
  <si>
    <t>5.15 (µmol/g/h)</t>
  </si>
  <si>
    <t>https://www.srs.fs.usda.gov/pubs/chap/chap_2019_warren_015.pdf</t>
  </si>
  <si>
    <t>https://fishbase.mnhn.fr/physiology/OxygenDataList.php?ID=290&amp;GenusName=Ictalurus&amp;SpeciesName=punctatus&amp;fc=129&amp;StockCode=304</t>
  </si>
  <si>
    <t>https://fishbase.mnhn.fr/physiology/graphOxygen.php?requesttimeout=900000&amp;id=290&amp;genusname=Ictalurus&amp;speciesname=punctatus&amp;fc=129&amp;gm_loo=1&amp;gm_k=1&amp;stockcode=304</t>
  </si>
  <si>
    <t>0 (channel catfish)</t>
  </si>
  <si>
    <t>log Size (grams)</t>
  </si>
  <si>
    <t>* large bluegill 146 grams</t>
  </si>
  <si>
    <t>* bas JBA 14 g</t>
  </si>
  <si>
    <t>* bas WG 496 g</t>
  </si>
  <si>
    <t>* small WG bluegill (prey) 3 grams</t>
  </si>
  <si>
    <t>* size our study: (15g our study)</t>
  </si>
  <si>
    <t>Metabolism at 20C est  equation (mgO2/kg/h)</t>
  </si>
  <si>
    <t>Metabolism at 20C est  equation (mgO2/kg/day)</t>
  </si>
  <si>
    <t>Metabolism mg O2 / day</t>
  </si>
  <si>
    <t>SppAlias</t>
  </si>
  <si>
    <t>JBA</t>
  </si>
  <si>
    <t>WG</t>
  </si>
  <si>
    <t>Sed</t>
  </si>
  <si>
    <t>Cop</t>
  </si>
  <si>
    <t>Mys</t>
  </si>
  <si>
    <t>Gam</t>
  </si>
  <si>
    <t>Rag</t>
  </si>
  <si>
    <t>WSh</t>
  </si>
  <si>
    <t>Gob</t>
  </si>
  <si>
    <t>Acy</t>
  </si>
  <si>
    <t>Spr</t>
  </si>
  <si>
    <t>Sol</t>
  </si>
  <si>
    <t>Fln</t>
  </si>
  <si>
    <t>CSb</t>
  </si>
  <si>
    <t>lots of insects</t>
  </si>
  <si>
    <t>Zpl</t>
  </si>
  <si>
    <t>Cru</t>
  </si>
  <si>
    <t>Ins</t>
  </si>
  <si>
    <t>Wor</t>
  </si>
  <si>
    <t xml:space="preserve">Diet </t>
  </si>
  <si>
    <t>Zoobenthos</t>
  </si>
  <si>
    <t>zooplankton</t>
  </si>
  <si>
    <t>plants</t>
  </si>
  <si>
    <t>zoobenthos</t>
  </si>
  <si>
    <t>insects</t>
  </si>
  <si>
    <t>detritus</t>
  </si>
  <si>
    <t>zoobenthos, zooplankton</t>
  </si>
  <si>
    <t>nekton (fish)</t>
  </si>
  <si>
    <t xml:space="preserve">Notes: </t>
  </si>
  <si>
    <t>Model 1</t>
  </si>
  <si>
    <t>Model 2</t>
  </si>
  <si>
    <t>Model 3</t>
  </si>
  <si>
    <t>Model 4</t>
  </si>
  <si>
    <t>Model 5</t>
  </si>
  <si>
    <t>Ref Fig</t>
  </si>
  <si>
    <t>Willow grove</t>
  </si>
  <si>
    <t xml:space="preserve">Figure 8 </t>
  </si>
  <si>
    <t>Figure 10</t>
  </si>
  <si>
    <t>Model 6</t>
  </si>
  <si>
    <t>Model type</t>
  </si>
  <si>
    <t>with metabolism</t>
  </si>
  <si>
    <t>with inverts</t>
  </si>
  <si>
    <t>known diet same day values</t>
  </si>
  <si>
    <t>known diet median values</t>
  </si>
  <si>
    <t>trophic transfer median values</t>
  </si>
  <si>
    <t>trophic transfer same day values</t>
  </si>
  <si>
    <t>System</t>
  </si>
  <si>
    <t>JBA-summer</t>
  </si>
  <si>
    <t>JBA-spring</t>
  </si>
  <si>
    <t>PFDA</t>
  </si>
  <si>
    <t>NaN</t>
  </si>
  <si>
    <t>PFHxS</t>
  </si>
  <si>
    <t>PFNA</t>
  </si>
  <si>
    <t>PFOA</t>
  </si>
  <si>
    <t>PFOS</t>
  </si>
  <si>
    <t>PFUA</t>
  </si>
  <si>
    <t>Figure 1 B</t>
  </si>
  <si>
    <t>Figure 1 A</t>
  </si>
  <si>
    <t>trophic transfer</t>
  </si>
  <si>
    <t>Model</t>
  </si>
  <si>
    <t>Table 1: Average model bias, addition of species metabolism</t>
  </si>
  <si>
    <t>Data type</t>
  </si>
  <si>
    <t>median values</t>
  </si>
  <si>
    <t>Willow Grove</t>
  </si>
  <si>
    <t>Table 2: Average model bias by PFAA, addition of species metabolism</t>
  </si>
  <si>
    <t>Table 1: Average model bias, with inverts</t>
  </si>
  <si>
    <t>Table 2: Average model bias by PFAA, with inverts</t>
  </si>
  <si>
    <t>Table 1: Average model bias</t>
  </si>
  <si>
    <t>known diet</t>
  </si>
  <si>
    <t>same day values</t>
  </si>
  <si>
    <t>Table 2: Average model bias by PFAA</t>
  </si>
  <si>
    <t>same day</t>
  </si>
  <si>
    <t>Figure 1 C</t>
  </si>
  <si>
    <t>Figure 1 D</t>
  </si>
  <si>
    <t>JBA Spring</t>
  </si>
  <si>
    <t>na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</si>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</sst>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9" tint="-0.249977111117893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212529"/>
      <name val="Times New Roman"/>
      <family val="1"/>
    </font>
    <font>
      <sz val="11"/>
      <color rgb="FF292929"/>
      <name val="Times New Roman"/>
      <family val="1"/>
    </font>
    <font>
      <sz val="11"/>
      <color rgb="FF333333"/>
      <name val="Times New Roman"/>
      <family val="1"/>
    </font>
    <font>
      <b/>
      <sz val="11"/>
      <color theme="9" tint="-0.249977111117893"/>
      <name val="Times New Roman"/>
      <family val="1"/>
    </font>
    <font>
      <sz val="11"/>
      <color theme="5" tint="-0.499984740745262"/>
      <name val="Times New Roman"/>
      <family val="1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1"/>
      <color rgb="FFFF0000"/>
      <name val="Times New Roman"/>
      <family val="1"/>
    </font>
    <font>
      <i/>
      <sz val="12"/>
      <color rgb="FF7F7F7F"/>
      <name val="Calibri"/>
      <family val="2"/>
      <scheme val="minor"/>
    </font>
    <font>
      <b/>
      <sz val="15"/>
      <color rgb="FF333333"/>
      <name val="Calibri"/>
      <family val="2"/>
      <scheme val="minor"/>
    </font>
    <font>
      <sz val="15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5"/>
      <color theme="0" tint="-0.34998626667073579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7F7F7F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6" xfId="0" applyFont="1" applyBorder="1" applyAlignment="1">
      <alignment vertical="center"/>
    </xf>
    <xf numFmtId="0" fontId="6" fillId="0" borderId="0" xfId="0" applyFont="1"/>
    <xf numFmtId="0" fontId="3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5" fillId="0" borderId="0" xfId="1"/>
    <xf numFmtId="0" fontId="14" fillId="7" borderId="0" xfId="0" applyFont="1" applyFill="1" applyAlignment="1">
      <alignment vertical="center" wrapText="1"/>
    </xf>
    <xf numFmtId="0" fontId="14" fillId="7" borderId="0" xfId="0" applyFont="1" applyFill="1"/>
    <xf numFmtId="0" fontId="1" fillId="8" borderId="0" xfId="0" applyFont="1" applyFill="1" applyAlignment="1">
      <alignment vertical="center" wrapText="1"/>
    </xf>
    <xf numFmtId="0" fontId="6" fillId="8" borderId="0" xfId="0" applyFont="1" applyFill="1"/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15" xfId="0" applyBorder="1"/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9" xfId="0" applyFont="1" applyBorder="1"/>
    <xf numFmtId="0" fontId="18" fillId="0" borderId="0" xfId="0" applyFont="1" applyBorder="1"/>
    <xf numFmtId="0" fontId="18" fillId="0" borderId="20" xfId="0" applyFont="1" applyBorder="1"/>
    <xf numFmtId="0" fontId="19" fillId="0" borderId="19" xfId="0" applyFont="1" applyBorder="1"/>
    <xf numFmtId="0" fontId="19" fillId="0" borderId="0" xfId="0" applyFont="1" applyBorder="1"/>
    <xf numFmtId="0" fontId="19" fillId="0" borderId="20" xfId="0" applyFont="1" applyBorder="1"/>
    <xf numFmtId="0" fontId="19" fillId="0" borderId="21" xfId="0" applyFont="1" applyBorder="1"/>
    <xf numFmtId="0" fontId="19" fillId="0" borderId="15" xfId="0" applyFont="1" applyBorder="1"/>
    <xf numFmtId="0" fontId="19" fillId="0" borderId="22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/>
    <xf numFmtId="0" fontId="0" fillId="0" borderId="8" xfId="0" applyBorder="1"/>
    <xf numFmtId="0" fontId="19" fillId="0" borderId="8" xfId="0" applyFont="1" applyBorder="1"/>
    <xf numFmtId="0" fontId="0" fillId="0" borderId="8" xfId="0" applyFill="1" applyBorder="1"/>
    <xf numFmtId="0" fontId="0" fillId="0" borderId="0" xfId="0" applyFill="1"/>
    <xf numFmtId="0" fontId="0" fillId="9" borderId="8" xfId="0" applyFill="1" applyBorder="1"/>
    <xf numFmtId="0" fontId="21" fillId="0" borderId="8" xfId="0" applyFont="1" applyBorder="1"/>
    <xf numFmtId="0" fontId="19" fillId="4" borderId="8" xfId="0" applyFont="1" applyFill="1" applyBorder="1"/>
    <xf numFmtId="0" fontId="20" fillId="0" borderId="23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0" fillId="0" borderId="23" xfId="0" applyFont="1" applyBorder="1" applyAlignment="1"/>
    <xf numFmtId="0" fontId="20" fillId="0" borderId="24" xfId="0" applyFont="1" applyBorder="1" applyAlignment="1"/>
    <xf numFmtId="0" fontId="20" fillId="0" borderId="25" xfId="0" applyFont="1" applyBorder="1" applyAlignment="1"/>
    <xf numFmtId="0" fontId="1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6" fillId="0" borderId="8" xfId="0" applyFont="1" applyBorder="1"/>
    <xf numFmtId="0" fontId="22" fillId="0" borderId="0" xfId="0" applyFont="1"/>
    <xf numFmtId="0" fontId="22" fillId="2" borderId="0" xfId="0" applyFont="1" applyFill="1"/>
    <xf numFmtId="0" fontId="23" fillId="6" borderId="0" xfId="0" applyFont="1" applyFill="1" applyAlignment="1">
      <alignment wrapText="1"/>
    </xf>
    <xf numFmtId="0" fontId="22" fillId="4" borderId="8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3" fillId="6" borderId="0" xfId="0" applyFont="1" applyFill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/>
    </xf>
    <xf numFmtId="0" fontId="24" fillId="0" borderId="0" xfId="2" applyFont="1"/>
    <xf numFmtId="0" fontId="24" fillId="2" borderId="0" xfId="2" applyFont="1" applyFill="1"/>
    <xf numFmtId="0" fontId="24" fillId="4" borderId="8" xfId="2" applyFont="1" applyFill="1" applyBorder="1" applyAlignment="1">
      <alignment horizontal="center" vertical="center"/>
    </xf>
    <xf numFmtId="0" fontId="24" fillId="3" borderId="8" xfId="2" applyFont="1" applyFill="1" applyBorder="1" applyAlignment="1">
      <alignment horizontal="center" vertical="center"/>
    </xf>
    <xf numFmtId="0" fontId="24" fillId="0" borderId="8" xfId="2" applyFont="1" applyBorder="1" applyAlignment="1">
      <alignment horizontal="center" vertical="center"/>
    </xf>
    <xf numFmtId="0" fontId="24" fillId="5" borderId="8" xfId="2" applyFont="1" applyFill="1" applyBorder="1" applyAlignment="1">
      <alignment horizontal="center" vertical="center"/>
    </xf>
    <xf numFmtId="0" fontId="22" fillId="0" borderId="0" xfId="0" applyNumberFormat="1" applyFont="1"/>
    <xf numFmtId="0" fontId="22" fillId="2" borderId="0" xfId="0" applyNumberFormat="1" applyFont="1" applyFill="1"/>
    <xf numFmtId="0" fontId="22" fillId="4" borderId="8" xfId="0" applyNumberFormat="1" applyFont="1" applyFill="1" applyBorder="1" applyAlignment="1">
      <alignment horizontal="center" vertical="center"/>
    </xf>
    <xf numFmtId="0" fontId="22" fillId="3" borderId="8" xfId="0" applyNumberFormat="1" applyFont="1" applyFill="1" applyBorder="1" applyAlignment="1">
      <alignment horizontal="center" vertical="center"/>
    </xf>
    <xf numFmtId="0" fontId="22" fillId="0" borderId="8" xfId="0" applyNumberFormat="1" applyFont="1" applyBorder="1" applyAlignment="1">
      <alignment horizontal="center" vertical="center"/>
    </xf>
    <xf numFmtId="0" fontId="23" fillId="6" borderId="0" xfId="0" applyNumberFormat="1" applyFont="1" applyFill="1" applyAlignment="1">
      <alignment horizontal="center" vertical="center" wrapText="1"/>
    </xf>
    <xf numFmtId="0" fontId="22" fillId="5" borderId="8" xfId="0" applyNumberFormat="1" applyFont="1" applyFill="1" applyBorder="1" applyAlignment="1">
      <alignment horizontal="center" vertical="center"/>
    </xf>
    <xf numFmtId="0" fontId="25" fillId="0" borderId="8" xfId="0" applyNumberFormat="1" applyFont="1" applyBorder="1" applyAlignment="1">
      <alignment horizontal="center" vertical="center"/>
    </xf>
    <xf numFmtId="0" fontId="23" fillId="6" borderId="0" xfId="0" applyNumberFormat="1" applyFont="1" applyFill="1" applyAlignment="1">
      <alignment wrapText="1"/>
    </xf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ista Kraskura" id="{A9EE9D48-0F42-C34D-ABA6-A33851A27A7D}" userId="S::kkraskura@ucsb.edu::cd1da092-aa40-4a97-bcf5-891e559e1f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7" dT="2024-05-20T16:01:56.78" personId="{A9EE9D48-0F42-C34D-ABA6-A33851A27A7D}" id="{E787361A-B4E4-F945-9BD9-8E733BD9FC0F}">
    <text>O2 has molar mass 32 g/mol (the molecular weight)
So 1 µmol = 32 µg = 0.032 mg</text>
  </threadedComment>
  <threadedComment ref="L17" dT="2024-05-20T16:01:56.78" personId="{A9EE9D48-0F42-C34D-ABA6-A33851A27A7D}" id="{DFAAA579-3218-5641-B36C-ACACBECD6AD9}">
    <text>O2 has molar mass 32 g/mol (the molecular weight)
So 1 µmol = 32 µg = 0.032 mg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shbase.se/physiology/graphOxygen.php?requesttimeout=900000&amp;id=3372&amp;genusname=Lepomis&amp;speciesname=gibbosus&amp;fc=302&amp;gm_loo=1&amp;gm_k=1&amp;stockcode=3568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fishbase.mnhn.fr/physiology/OxygenDataList.php?ID=3424&amp;GenusName=Etheostoma&amp;SpeciesName=fusiforme&amp;fc=306&amp;StockCode=3620" TargetMode="External"/><Relationship Id="rId1" Type="http://schemas.openxmlformats.org/officeDocument/2006/relationships/hyperlink" Target="https://fishbase.mnhn.fr/physiology/OxygenDataList.php?ID=2986&amp;GenusName=Erimyzon&amp;SpeciesName=oblongus&amp;fc=125&amp;StockCode=3182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fishbase.mnhn.fr/physiology/graphOxygen.php?requesttimeout=900000&amp;id=3424&amp;genusname=Etheostoma&amp;speciesname=fusiforme&amp;fc=306&amp;gm_loo=1&amp;gm_k=1&amp;stockcode=3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522E-F2E9-F14C-9CD6-F6AF3754642D}">
  <dimension ref="A1:R35"/>
  <sheetViews>
    <sheetView zoomScale="50" workbookViewId="0">
      <pane xSplit="1" topLeftCell="B1" activePane="topRight" state="frozen"/>
      <selection pane="topRight" activeCell="K29" sqref="K29:K31"/>
    </sheetView>
  </sheetViews>
  <sheetFormatPr baseColWidth="10" defaultRowHeight="14" x14ac:dyDescent="0.15"/>
  <cols>
    <col min="1" max="1" width="22" style="2" bestFit="1" customWidth="1"/>
    <col min="2" max="2" width="18.83203125" style="2" bestFit="1" customWidth="1"/>
    <col min="3" max="3" width="20.6640625" style="2" bestFit="1" customWidth="1"/>
    <col min="4" max="4" width="4.6640625" style="46" bestFit="1" customWidth="1"/>
    <col min="5" max="5" width="24" style="46" customWidth="1"/>
    <col min="6" max="6" width="54.6640625" style="26" customWidth="1"/>
    <col min="7" max="7" width="14.6640625" style="26" customWidth="1"/>
    <col min="8" max="8" width="13.33203125" style="2" customWidth="1"/>
    <col min="9" max="10" width="10.83203125" style="2"/>
    <col min="11" max="13" width="13.6640625" style="40" customWidth="1"/>
    <col min="14" max="15" width="10.83203125" style="2"/>
    <col min="16" max="16" width="17.5" style="2" customWidth="1"/>
    <col min="17" max="16384" width="10.83203125" style="2"/>
  </cols>
  <sheetData>
    <row r="1" spans="1:18" s="26" customFormat="1" ht="56" customHeight="1" thickBot="1" x14ac:dyDescent="0.2">
      <c r="A1" s="33" t="s">
        <v>0</v>
      </c>
      <c r="B1" s="18" t="s">
        <v>1</v>
      </c>
      <c r="C1" s="18" t="s">
        <v>2</v>
      </c>
      <c r="D1" s="44" t="s">
        <v>144</v>
      </c>
      <c r="E1" s="44" t="s">
        <v>164</v>
      </c>
      <c r="F1" s="18" t="s">
        <v>3</v>
      </c>
      <c r="G1" s="18" t="s">
        <v>100</v>
      </c>
      <c r="H1" s="34" t="s">
        <v>118</v>
      </c>
      <c r="I1" s="34" t="s">
        <v>119</v>
      </c>
      <c r="J1" s="34" t="s">
        <v>135</v>
      </c>
      <c r="K1" s="39" t="s">
        <v>141</v>
      </c>
      <c r="L1" s="39" t="s">
        <v>142</v>
      </c>
      <c r="M1" s="39" t="s">
        <v>143</v>
      </c>
      <c r="N1" s="34" t="s">
        <v>106</v>
      </c>
      <c r="O1" s="34" t="s">
        <v>105</v>
      </c>
      <c r="P1" s="35" t="s">
        <v>103</v>
      </c>
      <c r="Q1" s="1" t="s">
        <v>102</v>
      </c>
    </row>
    <row r="2" spans="1:18" ht="16" customHeight="1" x14ac:dyDescent="0.15">
      <c r="A2" s="64" t="s">
        <v>5</v>
      </c>
      <c r="B2" s="55" t="s">
        <v>6</v>
      </c>
      <c r="C2" s="55" t="s">
        <v>4</v>
      </c>
      <c r="D2" s="58" t="s">
        <v>92</v>
      </c>
      <c r="E2" s="41"/>
      <c r="F2" s="28" t="s">
        <v>99</v>
      </c>
      <c r="G2" s="61">
        <v>1</v>
      </c>
      <c r="H2" s="58"/>
      <c r="I2" s="58">
        <v>142</v>
      </c>
      <c r="J2" s="58">
        <f>LOG(I2)</f>
        <v>2.1522883443830563</v>
      </c>
      <c r="K2" s="76">
        <f>10^(J2*N2+O2)</f>
        <v>32.548835812567155</v>
      </c>
      <c r="L2" s="76">
        <f>K2*24</f>
        <v>781.17205950161178</v>
      </c>
      <c r="M2" s="76">
        <f>L2*(I2/1000)</f>
        <v>110.92643244922887</v>
      </c>
      <c r="N2" s="58">
        <v>-0.64</v>
      </c>
      <c r="O2" s="58">
        <v>2.89</v>
      </c>
      <c r="P2" s="2" t="s">
        <v>109</v>
      </c>
      <c r="Q2" s="2" t="s">
        <v>46</v>
      </c>
    </row>
    <row r="3" spans="1:18" ht="16" customHeight="1" x14ac:dyDescent="0.2">
      <c r="A3" s="65"/>
      <c r="B3" s="56"/>
      <c r="C3" s="56"/>
      <c r="D3" s="59"/>
      <c r="E3" s="42"/>
      <c r="F3" s="20"/>
      <c r="G3" s="62"/>
      <c r="H3" s="59"/>
      <c r="I3" s="59"/>
      <c r="J3" s="59"/>
      <c r="K3" s="77"/>
      <c r="L3" s="77"/>
      <c r="M3" s="77"/>
      <c r="N3" s="59"/>
      <c r="O3" s="59"/>
      <c r="P3" s="36" t="s">
        <v>110</v>
      </c>
    </row>
    <row r="4" spans="1:18" ht="61" thickBot="1" x14ac:dyDescent="0.2">
      <c r="A4" s="66"/>
      <c r="B4" s="57"/>
      <c r="C4" s="57"/>
      <c r="D4" s="60"/>
      <c r="E4" s="43" t="s">
        <v>165</v>
      </c>
      <c r="F4" s="17" t="s">
        <v>82</v>
      </c>
      <c r="G4" s="63"/>
      <c r="H4" s="60"/>
      <c r="I4" s="60"/>
      <c r="J4" s="60"/>
      <c r="K4" s="78"/>
      <c r="L4" s="78"/>
      <c r="M4" s="78"/>
      <c r="N4" s="60"/>
      <c r="O4" s="60"/>
    </row>
    <row r="5" spans="1:18" ht="15" x14ac:dyDescent="0.15">
      <c r="A5" s="67" t="s">
        <v>43</v>
      </c>
      <c r="B5" s="70" t="s">
        <v>40</v>
      </c>
      <c r="C5" s="55" t="s">
        <v>4</v>
      </c>
      <c r="D5" s="42"/>
      <c r="E5" s="42"/>
      <c r="F5" s="27" t="s">
        <v>64</v>
      </c>
      <c r="G5" s="61">
        <v>1</v>
      </c>
      <c r="H5" s="58"/>
      <c r="I5" s="58">
        <v>146</v>
      </c>
      <c r="J5" s="58">
        <f t="shared" ref="J5" si="0">LOG(I5)</f>
        <v>2.1643528557844371</v>
      </c>
      <c r="K5" s="76">
        <f>10^(J5*N5+O5)</f>
        <v>99.404738266881708</v>
      </c>
      <c r="L5" s="76">
        <f t="shared" ref="L5" si="1">K5*24</f>
        <v>2385.7137184051608</v>
      </c>
      <c r="M5" s="76">
        <f t="shared" ref="M5" si="2">L5*(I5/1000)</f>
        <v>348.31420288715344</v>
      </c>
      <c r="N5" s="58">
        <v>-0.32</v>
      </c>
      <c r="O5" s="58">
        <v>2.69</v>
      </c>
      <c r="P5" s="2" t="s">
        <v>104</v>
      </c>
      <c r="Q5" s="2" t="s">
        <v>41</v>
      </c>
    </row>
    <row r="6" spans="1:18" ht="15" x14ac:dyDescent="0.15">
      <c r="A6" s="68"/>
      <c r="B6" s="71"/>
      <c r="C6" s="56"/>
      <c r="D6" s="42"/>
      <c r="E6" s="42" t="s">
        <v>166</v>
      </c>
      <c r="F6" s="21" t="s">
        <v>42</v>
      </c>
      <c r="G6" s="62"/>
      <c r="H6" s="59"/>
      <c r="I6" s="59"/>
      <c r="J6" s="59"/>
      <c r="K6" s="77"/>
      <c r="L6" s="77"/>
      <c r="M6" s="77"/>
      <c r="N6" s="59"/>
      <c r="O6" s="59"/>
      <c r="P6" s="2" t="s">
        <v>101</v>
      </c>
      <c r="Q6" s="2" t="s">
        <v>44</v>
      </c>
    </row>
    <row r="7" spans="1:18" ht="76" thickBot="1" x14ac:dyDescent="0.2">
      <c r="A7" s="69"/>
      <c r="B7" s="72"/>
      <c r="C7" s="57"/>
      <c r="D7" s="42" t="s">
        <v>14</v>
      </c>
      <c r="E7" s="43" t="s">
        <v>165</v>
      </c>
      <c r="F7" s="10" t="s">
        <v>83</v>
      </c>
      <c r="G7" s="63"/>
      <c r="H7" s="60"/>
      <c r="I7" s="60"/>
      <c r="J7" s="60"/>
      <c r="K7" s="78"/>
      <c r="L7" s="78"/>
      <c r="M7" s="78"/>
      <c r="N7" s="60"/>
      <c r="O7" s="60"/>
      <c r="P7" s="37" t="s">
        <v>136</v>
      </c>
      <c r="Q7" s="37" t="s">
        <v>139</v>
      </c>
    </row>
    <row r="8" spans="1:18" ht="15" x14ac:dyDescent="0.15">
      <c r="A8" s="4" t="s">
        <v>28</v>
      </c>
      <c r="B8" s="7" t="s">
        <v>16</v>
      </c>
      <c r="C8" s="55" t="s">
        <v>48</v>
      </c>
      <c r="D8" s="41"/>
      <c r="E8" s="41" t="s">
        <v>169</v>
      </c>
      <c r="F8" s="30" t="s">
        <v>62</v>
      </c>
      <c r="G8" s="61" t="s">
        <v>111</v>
      </c>
      <c r="H8" s="58"/>
      <c r="I8" s="58">
        <v>6</v>
      </c>
      <c r="J8" s="58">
        <f t="shared" ref="J8" si="3">LOG(I8)</f>
        <v>0.77815125038364363</v>
      </c>
      <c r="K8" s="76">
        <f>10^(J8*N8+O8)</f>
        <v>347.58323821137952</v>
      </c>
      <c r="L8" s="76">
        <f t="shared" ref="L8" si="4">K8*24</f>
        <v>8341.997717073109</v>
      </c>
      <c r="M8" s="76">
        <f t="shared" ref="M8" si="5">L8*(I8/1000)</f>
        <v>50.051986302438657</v>
      </c>
      <c r="N8" s="58">
        <v>-0.14000000000000001</v>
      </c>
      <c r="O8" s="58">
        <v>2.65</v>
      </c>
      <c r="P8" s="2" t="s">
        <v>112</v>
      </c>
      <c r="Q8" s="2" t="s">
        <v>50</v>
      </c>
    </row>
    <row r="9" spans="1:18" x14ac:dyDescent="0.15">
      <c r="A9" s="5" t="s">
        <v>29</v>
      </c>
      <c r="B9" s="8" t="s">
        <v>23</v>
      </c>
      <c r="C9" s="56"/>
      <c r="D9" s="42"/>
      <c r="E9" s="42" t="s">
        <v>167</v>
      </c>
      <c r="F9" s="29"/>
      <c r="G9" s="62"/>
      <c r="H9" s="59"/>
      <c r="I9" s="59"/>
      <c r="J9" s="59"/>
      <c r="K9" s="77"/>
      <c r="L9" s="77"/>
      <c r="M9" s="77"/>
      <c r="N9" s="59"/>
      <c r="O9" s="59"/>
      <c r="P9" s="2" t="s">
        <v>113</v>
      </c>
      <c r="Q9" s="2" t="s">
        <v>47</v>
      </c>
    </row>
    <row r="10" spans="1:18" ht="31" thickBot="1" x14ac:dyDescent="0.2">
      <c r="A10" s="6" t="s">
        <v>30</v>
      </c>
      <c r="B10" s="9" t="s">
        <v>19</v>
      </c>
      <c r="C10" s="57"/>
      <c r="D10" s="43" t="s">
        <v>87</v>
      </c>
      <c r="E10" s="43" t="s">
        <v>168</v>
      </c>
      <c r="F10" s="17" t="s">
        <v>51</v>
      </c>
      <c r="G10" s="63"/>
      <c r="H10" s="60"/>
      <c r="I10" s="60"/>
      <c r="J10" s="60"/>
      <c r="K10" s="78"/>
      <c r="L10" s="78"/>
      <c r="M10" s="78"/>
      <c r="N10" s="60"/>
      <c r="O10" s="60"/>
      <c r="Q10" s="2" t="s">
        <v>49</v>
      </c>
    </row>
    <row r="11" spans="1:18" ht="15" x14ac:dyDescent="0.15">
      <c r="A11" s="49" t="s">
        <v>31</v>
      </c>
      <c r="B11" s="52" t="s">
        <v>17</v>
      </c>
      <c r="C11" s="55" t="s">
        <v>48</v>
      </c>
      <c r="D11" s="41"/>
      <c r="E11" s="41" t="s">
        <v>167</v>
      </c>
      <c r="F11" s="28" t="s">
        <v>63</v>
      </c>
      <c r="G11" s="61" t="s">
        <v>111</v>
      </c>
      <c r="H11" s="58"/>
      <c r="I11" s="58">
        <v>2</v>
      </c>
      <c r="J11" s="58">
        <f t="shared" ref="J11:J14" si="6">LOG(I11)</f>
        <v>0.3010299956639812</v>
      </c>
      <c r="K11" s="76">
        <f>10^(J11*N11+O11)</f>
        <v>405.37391624287767</v>
      </c>
      <c r="L11" s="76">
        <f t="shared" ref="L11" si="7">K11*24</f>
        <v>9728.9739898290645</v>
      </c>
      <c r="M11" s="76">
        <f t="shared" ref="M11" si="8">L11*(I11/1000)</f>
        <v>19.45794797965813</v>
      </c>
      <c r="N11" s="58">
        <v>-0.14000000000000001</v>
      </c>
      <c r="O11" s="58">
        <v>2.65</v>
      </c>
      <c r="Q11" s="2" t="s">
        <v>52</v>
      </c>
    </row>
    <row r="12" spans="1:18" x14ac:dyDescent="0.15">
      <c r="A12" s="50"/>
      <c r="B12" s="53"/>
      <c r="C12" s="56"/>
      <c r="D12" s="42"/>
      <c r="E12" s="42" t="s">
        <v>171</v>
      </c>
      <c r="F12" s="20"/>
      <c r="G12" s="62"/>
      <c r="H12" s="59"/>
      <c r="I12" s="59"/>
      <c r="J12" s="59"/>
      <c r="K12" s="77"/>
      <c r="L12" s="77"/>
      <c r="M12" s="77"/>
      <c r="N12" s="59"/>
      <c r="O12" s="59"/>
      <c r="Q12" s="2" t="s">
        <v>53</v>
      </c>
    </row>
    <row r="13" spans="1:18" ht="61" thickBot="1" x14ac:dyDescent="0.2">
      <c r="A13" s="51"/>
      <c r="B13" s="54"/>
      <c r="C13" s="57"/>
      <c r="D13" s="43" t="s">
        <v>93</v>
      </c>
      <c r="E13" s="43" t="s">
        <v>170</v>
      </c>
      <c r="F13" s="3" t="s">
        <v>84</v>
      </c>
      <c r="G13" s="63"/>
      <c r="H13" s="60"/>
      <c r="I13" s="60"/>
      <c r="J13" s="60"/>
      <c r="K13" s="78"/>
      <c r="L13" s="78"/>
      <c r="M13" s="78"/>
      <c r="N13" s="60"/>
      <c r="O13" s="60"/>
    </row>
    <row r="14" spans="1:18" ht="16" x14ac:dyDescent="0.2">
      <c r="A14" s="11" t="s">
        <v>32</v>
      </c>
      <c r="B14" s="14" t="s">
        <v>18</v>
      </c>
      <c r="C14" s="55" t="s">
        <v>57</v>
      </c>
      <c r="D14" s="41"/>
      <c r="E14" s="41"/>
      <c r="F14" s="28" t="s">
        <v>97</v>
      </c>
      <c r="G14" s="61" t="s">
        <v>126</v>
      </c>
      <c r="H14" s="73">
        <v>111</v>
      </c>
      <c r="I14" s="58">
        <v>3.7</v>
      </c>
      <c r="J14" s="58">
        <f t="shared" si="6"/>
        <v>0.56820172406699498</v>
      </c>
      <c r="K14" s="76">
        <f>H14</f>
        <v>111</v>
      </c>
      <c r="L14" s="76">
        <f t="shared" ref="L14" si="9">K14*24</f>
        <v>2664</v>
      </c>
      <c r="M14" s="76">
        <f t="shared" ref="M14" si="10">L14*(I14/1000)</f>
        <v>9.8567999999999998</v>
      </c>
      <c r="N14" s="58" t="s">
        <v>117</v>
      </c>
      <c r="O14" s="58" t="s">
        <v>117</v>
      </c>
      <c r="P14" s="36" t="s">
        <v>114</v>
      </c>
      <c r="Q14" s="2" t="s">
        <v>55</v>
      </c>
      <c r="R14" s="2" t="s">
        <v>61</v>
      </c>
    </row>
    <row r="15" spans="1:18" ht="16" x14ac:dyDescent="0.2">
      <c r="A15" s="12" t="s">
        <v>34</v>
      </c>
      <c r="B15" s="15" t="s">
        <v>21</v>
      </c>
      <c r="C15" s="56"/>
      <c r="D15" s="42"/>
      <c r="E15" s="42" t="s">
        <v>167</v>
      </c>
      <c r="F15" s="20"/>
      <c r="G15" s="62"/>
      <c r="H15" s="74"/>
      <c r="I15" s="59"/>
      <c r="J15" s="59"/>
      <c r="K15" s="77"/>
      <c r="L15" s="77"/>
      <c r="M15" s="77"/>
      <c r="N15" s="59"/>
      <c r="O15" s="59"/>
      <c r="P15" s="36" t="s">
        <v>115</v>
      </c>
      <c r="Q15" s="2" t="s">
        <v>56</v>
      </c>
      <c r="R15" s="2" t="s">
        <v>66</v>
      </c>
    </row>
    <row r="16" spans="1:18" ht="46" thickBot="1" x14ac:dyDescent="0.2">
      <c r="A16" s="13"/>
      <c r="B16" s="16"/>
      <c r="C16" s="57"/>
      <c r="D16" s="42" t="s">
        <v>88</v>
      </c>
      <c r="E16" s="43" t="s">
        <v>168</v>
      </c>
      <c r="F16" s="22" t="s">
        <v>96</v>
      </c>
      <c r="G16" s="63"/>
      <c r="H16" s="75"/>
      <c r="I16" s="60"/>
      <c r="J16" s="60"/>
      <c r="K16" s="78"/>
      <c r="L16" s="78"/>
      <c r="M16" s="78"/>
      <c r="N16" s="60"/>
      <c r="O16" s="60"/>
      <c r="P16" s="2" t="s">
        <v>125</v>
      </c>
    </row>
    <row r="17" spans="1:17" ht="15" x14ac:dyDescent="0.15">
      <c r="A17" s="49" t="s">
        <v>33</v>
      </c>
      <c r="B17" s="52" t="s">
        <v>20</v>
      </c>
      <c r="C17" s="55" t="s">
        <v>58</v>
      </c>
      <c r="D17" s="41"/>
      <c r="E17" s="41" t="s">
        <v>172</v>
      </c>
      <c r="F17" s="31" t="s">
        <v>65</v>
      </c>
      <c r="G17" s="61" t="s">
        <v>129</v>
      </c>
      <c r="H17" s="73" t="s">
        <v>130</v>
      </c>
      <c r="I17" s="58">
        <v>3</v>
      </c>
      <c r="J17" s="58"/>
      <c r="K17" s="76">
        <f>(0.032*5.15)*1000</f>
        <v>164.8</v>
      </c>
      <c r="L17" s="76">
        <f t="shared" ref="L17" si="11">K17*24</f>
        <v>3955.2000000000003</v>
      </c>
      <c r="M17" s="76">
        <f t="shared" ref="M17" si="12">L17*(I17/1000)</f>
        <v>11.865600000000001</v>
      </c>
      <c r="N17" s="58" t="s">
        <v>117</v>
      </c>
      <c r="O17" s="58" t="s">
        <v>117</v>
      </c>
      <c r="P17" s="2" t="s">
        <v>128</v>
      </c>
      <c r="Q17" s="2" t="s">
        <v>60</v>
      </c>
    </row>
    <row r="18" spans="1:17" x14ac:dyDescent="0.15">
      <c r="A18" s="50"/>
      <c r="B18" s="53"/>
      <c r="C18" s="56"/>
      <c r="D18" s="42"/>
      <c r="E18" s="42" t="s">
        <v>166</v>
      </c>
      <c r="F18" s="20"/>
      <c r="G18" s="62"/>
      <c r="H18" s="74"/>
      <c r="I18" s="59"/>
      <c r="J18" s="59"/>
      <c r="K18" s="77"/>
      <c r="L18" s="77"/>
      <c r="M18" s="77"/>
      <c r="N18" s="59"/>
      <c r="O18" s="59"/>
      <c r="Q18" s="2" t="s">
        <v>127</v>
      </c>
    </row>
    <row r="19" spans="1:17" ht="46" thickBot="1" x14ac:dyDescent="0.2">
      <c r="A19" s="51"/>
      <c r="B19" s="54"/>
      <c r="C19" s="57"/>
      <c r="D19" s="43" t="s">
        <v>89</v>
      </c>
      <c r="E19" s="43" t="s">
        <v>165</v>
      </c>
      <c r="F19" s="3" t="s">
        <v>59</v>
      </c>
      <c r="G19" s="63"/>
      <c r="H19" s="75"/>
      <c r="I19" s="60"/>
      <c r="J19" s="60"/>
      <c r="K19" s="78"/>
      <c r="L19" s="78"/>
      <c r="M19" s="78"/>
      <c r="N19" s="60"/>
      <c r="O19" s="60"/>
    </row>
    <row r="20" spans="1:17" ht="15" x14ac:dyDescent="0.15">
      <c r="A20" s="49" t="s">
        <v>35</v>
      </c>
      <c r="B20" s="52" t="s">
        <v>22</v>
      </c>
      <c r="C20" s="55" t="s">
        <v>73</v>
      </c>
      <c r="D20" s="41"/>
      <c r="E20" s="41"/>
      <c r="F20" s="28" t="s">
        <v>45</v>
      </c>
      <c r="G20" s="61" t="s">
        <v>134</v>
      </c>
      <c r="H20" s="58"/>
      <c r="I20" s="58">
        <v>8.6999999999999993</v>
      </c>
      <c r="J20" s="58">
        <f t="shared" ref="J20" si="13">LOG(I20)</f>
        <v>0.93951925261861846</v>
      </c>
      <c r="K20" s="76">
        <f>10^(J20*N20+O20)</f>
        <v>113.21672080976067</v>
      </c>
      <c r="L20" s="76">
        <f t="shared" ref="L20" si="14">K20*24</f>
        <v>2717.2012994342563</v>
      </c>
      <c r="M20" s="76">
        <f t="shared" ref="M20" si="15">L20*(I20/1000)</f>
        <v>23.639651305078029</v>
      </c>
      <c r="N20" s="58">
        <v>-0.23</v>
      </c>
      <c r="O20" s="58">
        <v>2.27</v>
      </c>
      <c r="P20" s="2" t="s">
        <v>131</v>
      </c>
    </row>
    <row r="21" spans="1:17" x14ac:dyDescent="0.15">
      <c r="A21" s="50"/>
      <c r="B21" s="53"/>
      <c r="C21" s="56"/>
      <c r="D21" s="42"/>
      <c r="E21" s="42" t="s">
        <v>172</v>
      </c>
      <c r="F21" s="20"/>
      <c r="G21" s="62"/>
      <c r="H21" s="59"/>
      <c r="I21" s="59"/>
      <c r="J21" s="59"/>
      <c r="K21" s="77"/>
      <c r="L21" s="77"/>
      <c r="M21" s="77"/>
      <c r="N21" s="59"/>
      <c r="O21" s="59"/>
      <c r="P21" s="2" t="s">
        <v>132</v>
      </c>
    </row>
    <row r="22" spans="1:17" ht="31" thickBot="1" x14ac:dyDescent="0.2">
      <c r="A22" s="51"/>
      <c r="B22" s="54"/>
      <c r="C22" s="57"/>
      <c r="D22" s="42" t="s">
        <v>91</v>
      </c>
      <c r="E22" s="42" t="s">
        <v>165</v>
      </c>
      <c r="F22" s="10" t="s">
        <v>85</v>
      </c>
      <c r="G22" s="63"/>
      <c r="H22" s="60"/>
      <c r="I22" s="60"/>
      <c r="J22" s="60"/>
      <c r="K22" s="78"/>
      <c r="L22" s="78"/>
      <c r="M22" s="78"/>
      <c r="N22" s="60"/>
      <c r="O22" s="60"/>
      <c r="P22" s="2" t="s">
        <v>133</v>
      </c>
      <c r="Q22" s="2" t="s">
        <v>67</v>
      </c>
    </row>
    <row r="23" spans="1:17" ht="17" thickBot="1" x14ac:dyDescent="0.25">
      <c r="A23" s="49" t="s">
        <v>36</v>
      </c>
      <c r="B23" s="52" t="s">
        <v>24</v>
      </c>
      <c r="C23" s="55" t="s">
        <v>69</v>
      </c>
      <c r="D23" s="41"/>
      <c r="E23" s="41"/>
      <c r="F23" s="19" t="s">
        <v>71</v>
      </c>
      <c r="G23" s="61">
        <v>1</v>
      </c>
      <c r="H23" s="73">
        <v>174.4</v>
      </c>
      <c r="I23" s="61">
        <v>25.8</v>
      </c>
      <c r="J23" s="58"/>
      <c r="K23" s="76">
        <f>H23</f>
        <v>174.4</v>
      </c>
      <c r="L23" s="76">
        <f t="shared" ref="L23" si="16">K23*24</f>
        <v>4185.6000000000004</v>
      </c>
      <c r="M23" s="76">
        <f t="shared" ref="M23" si="17">L23*(I23/1000)</f>
        <v>107.98848000000001</v>
      </c>
      <c r="N23" s="58" t="s">
        <v>117</v>
      </c>
      <c r="O23" s="58" t="s">
        <v>117</v>
      </c>
      <c r="P23" s="36" t="s">
        <v>116</v>
      </c>
      <c r="Q23" s="2" t="s">
        <v>68</v>
      </c>
    </row>
    <row r="24" spans="1:17" x14ac:dyDescent="0.15">
      <c r="A24" s="50"/>
      <c r="B24" s="53"/>
      <c r="C24" s="56"/>
      <c r="D24" s="42"/>
      <c r="E24" s="41" t="s">
        <v>167</v>
      </c>
      <c r="F24" s="20"/>
      <c r="G24" s="62"/>
      <c r="H24" s="74"/>
      <c r="I24" s="62"/>
      <c r="J24" s="59"/>
      <c r="K24" s="77"/>
      <c r="L24" s="77"/>
      <c r="M24" s="77"/>
      <c r="N24" s="59"/>
      <c r="O24" s="59"/>
      <c r="Q24" s="2" t="s">
        <v>72</v>
      </c>
    </row>
    <row r="25" spans="1:17" ht="46" thickBot="1" x14ac:dyDescent="0.2">
      <c r="A25" s="51"/>
      <c r="B25" s="54"/>
      <c r="C25" s="57"/>
      <c r="D25" s="42" t="s">
        <v>95</v>
      </c>
      <c r="E25" s="42" t="s">
        <v>171</v>
      </c>
      <c r="F25" s="32" t="s">
        <v>70</v>
      </c>
      <c r="G25" s="63"/>
      <c r="H25" s="75"/>
      <c r="I25" s="63"/>
      <c r="J25" s="60"/>
      <c r="K25" s="78"/>
      <c r="L25" s="78"/>
      <c r="M25" s="78"/>
      <c r="N25" s="60"/>
      <c r="O25" s="60"/>
      <c r="P25" s="38" t="s">
        <v>140</v>
      </c>
    </row>
    <row r="26" spans="1:17" ht="15" x14ac:dyDescent="0.15">
      <c r="A26" s="49" t="s">
        <v>37</v>
      </c>
      <c r="B26" s="52" t="s">
        <v>25</v>
      </c>
      <c r="C26" s="55" t="s">
        <v>74</v>
      </c>
      <c r="D26" s="41"/>
      <c r="E26" s="41"/>
      <c r="F26" s="19" t="s">
        <v>54</v>
      </c>
      <c r="G26" s="61" t="s">
        <v>120</v>
      </c>
      <c r="H26" s="58"/>
      <c r="I26" s="58">
        <v>6.7</v>
      </c>
      <c r="J26" s="58">
        <f t="shared" ref="J26:J32" si="18">LOG(I26)</f>
        <v>0.82607480270082645</v>
      </c>
      <c r="K26" s="76">
        <f>10^(J26*N26+O26)</f>
        <v>110.53242175068355</v>
      </c>
      <c r="L26" s="76">
        <f t="shared" ref="L26" si="19">K26*24</f>
        <v>2652.7781220164052</v>
      </c>
      <c r="M26" s="76">
        <f t="shared" ref="M26" si="20">L26*(I26/1000)</f>
        <v>17.773613417509914</v>
      </c>
      <c r="N26" s="58">
        <v>-0.94</v>
      </c>
      <c r="O26" s="58">
        <v>2.82</v>
      </c>
      <c r="P26" s="2" t="s">
        <v>121</v>
      </c>
    </row>
    <row r="27" spans="1:17" x14ac:dyDescent="0.15">
      <c r="A27" s="50"/>
      <c r="B27" s="53"/>
      <c r="C27" s="56"/>
      <c r="D27" s="42"/>
      <c r="E27" s="42" t="s">
        <v>166</v>
      </c>
      <c r="F27" s="10"/>
      <c r="G27" s="62"/>
      <c r="H27" s="59"/>
      <c r="I27" s="59"/>
      <c r="J27" s="59"/>
      <c r="K27" s="77"/>
      <c r="L27" s="77"/>
      <c r="M27" s="77"/>
      <c r="N27" s="59"/>
      <c r="O27" s="59"/>
      <c r="P27" s="2" t="s">
        <v>122</v>
      </c>
    </row>
    <row r="28" spans="1:17" ht="31" thickBot="1" x14ac:dyDescent="0.2">
      <c r="A28" s="51"/>
      <c r="B28" s="54"/>
      <c r="C28" s="57"/>
      <c r="D28" s="42" t="s">
        <v>94</v>
      </c>
      <c r="E28" s="43" t="s">
        <v>165</v>
      </c>
      <c r="F28" s="10" t="s">
        <v>76</v>
      </c>
      <c r="G28" s="63"/>
      <c r="H28" s="60"/>
      <c r="I28" s="60"/>
      <c r="J28" s="60"/>
      <c r="K28" s="78"/>
      <c r="L28" s="78"/>
      <c r="M28" s="78"/>
      <c r="N28" s="60"/>
      <c r="O28" s="60"/>
    </row>
    <row r="29" spans="1:17" ht="15" x14ac:dyDescent="0.15">
      <c r="A29" s="49" t="s">
        <v>38</v>
      </c>
      <c r="B29" s="52" t="s">
        <v>26</v>
      </c>
      <c r="C29" s="55" t="s">
        <v>75</v>
      </c>
      <c r="D29" s="41"/>
      <c r="E29" s="47" t="s">
        <v>172</v>
      </c>
      <c r="F29" s="19" t="s">
        <v>79</v>
      </c>
      <c r="G29" s="61">
        <v>1</v>
      </c>
      <c r="H29" s="58"/>
      <c r="I29" s="58">
        <v>14</v>
      </c>
      <c r="J29" s="58">
        <f t="shared" si="18"/>
        <v>1.146128035678238</v>
      </c>
      <c r="K29" s="76">
        <f>10^(J29*N29+O29)</f>
        <v>255.63650400200308</v>
      </c>
      <c r="L29" s="76">
        <f t="shared" ref="L29" si="21">K29*24</f>
        <v>6135.2760960480737</v>
      </c>
      <c r="M29" s="76">
        <f t="shared" ref="M29" si="22">L29*(I29/1000)</f>
        <v>85.893865344673031</v>
      </c>
      <c r="N29" s="58">
        <v>-0.28999999999999998</v>
      </c>
      <c r="O29" s="58">
        <v>2.74</v>
      </c>
      <c r="P29" s="2" t="s">
        <v>107</v>
      </c>
      <c r="Q29" s="2" t="s">
        <v>77</v>
      </c>
    </row>
    <row r="30" spans="1:17" x14ac:dyDescent="0.15">
      <c r="A30" s="50"/>
      <c r="B30" s="53"/>
      <c r="C30" s="56"/>
      <c r="D30" s="42" t="s">
        <v>15</v>
      </c>
      <c r="E30" s="42" t="s">
        <v>165</v>
      </c>
      <c r="F30" s="10"/>
      <c r="G30" s="62"/>
      <c r="H30" s="59"/>
      <c r="I30" s="59"/>
      <c r="J30" s="59"/>
      <c r="K30" s="77"/>
      <c r="L30" s="77"/>
      <c r="M30" s="77"/>
      <c r="N30" s="59"/>
      <c r="O30" s="59"/>
      <c r="P30" s="2" t="s">
        <v>108</v>
      </c>
      <c r="Q30" s="2" t="s">
        <v>81</v>
      </c>
    </row>
    <row r="31" spans="1:17" ht="16" thickBot="1" x14ac:dyDescent="0.2">
      <c r="A31" s="51"/>
      <c r="B31" s="54"/>
      <c r="C31" s="57"/>
      <c r="D31" s="42"/>
      <c r="E31" s="42"/>
      <c r="F31" s="23" t="s">
        <v>78</v>
      </c>
      <c r="G31" s="63"/>
      <c r="H31" s="60"/>
      <c r="I31" s="60"/>
      <c r="J31" s="60"/>
      <c r="K31" s="78"/>
      <c r="L31" s="78"/>
      <c r="M31" s="78"/>
      <c r="N31" s="60"/>
      <c r="O31" s="60"/>
      <c r="P31" s="38" t="s">
        <v>137</v>
      </c>
      <c r="Q31" s="38" t="s">
        <v>138</v>
      </c>
    </row>
    <row r="32" spans="1:17" ht="15" x14ac:dyDescent="0.15">
      <c r="A32" s="49" t="s">
        <v>39</v>
      </c>
      <c r="B32" s="52" t="s">
        <v>27</v>
      </c>
      <c r="C32" s="55" t="s">
        <v>48</v>
      </c>
      <c r="D32" s="41"/>
      <c r="E32" s="41" t="s">
        <v>172</v>
      </c>
      <c r="F32" s="28" t="s">
        <v>45</v>
      </c>
      <c r="G32" s="61" t="s">
        <v>123</v>
      </c>
      <c r="H32" s="58"/>
      <c r="I32" s="58">
        <v>4.5</v>
      </c>
      <c r="J32" s="58">
        <f t="shared" si="18"/>
        <v>0.65321251377534373</v>
      </c>
      <c r="K32" s="76">
        <f>10^(J32*N32+O32)</f>
        <v>173.36198565183699</v>
      </c>
      <c r="L32" s="76">
        <f t="shared" ref="L32" si="23">K32*24</f>
        <v>4160.6876556440875</v>
      </c>
      <c r="M32" s="76">
        <f t="shared" ref="M32" si="24">L32*(I32/1000)</f>
        <v>18.723094450398392</v>
      </c>
      <c r="N32" s="58">
        <v>-0.17</v>
      </c>
      <c r="O32" s="58">
        <v>2.35</v>
      </c>
      <c r="P32" s="2" t="s">
        <v>124</v>
      </c>
      <c r="Q32" s="2" t="s">
        <v>80</v>
      </c>
    </row>
    <row r="33" spans="1:16" x14ac:dyDescent="0.15">
      <c r="A33" s="50"/>
      <c r="B33" s="53"/>
      <c r="C33" s="56"/>
      <c r="D33" s="42" t="s">
        <v>90</v>
      </c>
      <c r="E33" s="42" t="s">
        <v>166</v>
      </c>
      <c r="F33" s="10"/>
      <c r="G33" s="62"/>
      <c r="H33" s="59"/>
      <c r="I33" s="59"/>
      <c r="J33" s="59"/>
      <c r="K33" s="77"/>
      <c r="L33" s="77"/>
      <c r="M33" s="77"/>
      <c r="N33" s="59"/>
      <c r="O33" s="59"/>
      <c r="P33" s="2" t="s">
        <v>124</v>
      </c>
    </row>
    <row r="34" spans="1:16" ht="31" thickBot="1" x14ac:dyDescent="0.2">
      <c r="A34" s="51"/>
      <c r="B34" s="54"/>
      <c r="C34" s="57"/>
      <c r="D34" s="43"/>
      <c r="E34" s="43" t="s">
        <v>165</v>
      </c>
      <c r="F34" s="24" t="s">
        <v>86</v>
      </c>
      <c r="G34" s="63"/>
      <c r="H34" s="60"/>
      <c r="I34" s="60"/>
      <c r="J34" s="60"/>
      <c r="K34" s="78"/>
      <c r="L34" s="78"/>
      <c r="M34" s="78"/>
      <c r="N34" s="60"/>
      <c r="O34" s="60"/>
    </row>
    <row r="35" spans="1:16" x14ac:dyDescent="0.15">
      <c r="A35" s="8"/>
      <c r="B35" s="8"/>
      <c r="C35" s="8"/>
      <c r="D35" s="45"/>
      <c r="E35" s="45"/>
      <c r="F35" s="25"/>
      <c r="G35" s="25"/>
    </row>
  </sheetData>
  <mergeCells count="129">
    <mergeCell ref="M23:M25"/>
    <mergeCell ref="M26:M28"/>
    <mergeCell ref="M29:M31"/>
    <mergeCell ref="M32:M34"/>
    <mergeCell ref="M8:M10"/>
    <mergeCell ref="M11:M13"/>
    <mergeCell ref="M14:M16"/>
    <mergeCell ref="M17:M19"/>
    <mergeCell ref="M20:M22"/>
    <mergeCell ref="J23:J25"/>
    <mergeCell ref="J26:J28"/>
    <mergeCell ref="J29:J31"/>
    <mergeCell ref="J32:J34"/>
    <mergeCell ref="L2:L4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J8:J10"/>
    <mergeCell ref="J11:J13"/>
    <mergeCell ref="J14:J16"/>
    <mergeCell ref="J17:J19"/>
    <mergeCell ref="J20:J22"/>
    <mergeCell ref="K23:K25"/>
    <mergeCell ref="K26:K28"/>
    <mergeCell ref="K29:K31"/>
    <mergeCell ref="K32:K34"/>
    <mergeCell ref="J2:J4"/>
    <mergeCell ref="K8:K10"/>
    <mergeCell ref="K11:K13"/>
    <mergeCell ref="K14:K16"/>
    <mergeCell ref="K17:K19"/>
    <mergeCell ref="K20:K22"/>
    <mergeCell ref="H2:H4"/>
    <mergeCell ref="I2:I4"/>
    <mergeCell ref="I5:I7"/>
    <mergeCell ref="I8:I10"/>
    <mergeCell ref="I11:I13"/>
    <mergeCell ref="I14:I16"/>
    <mergeCell ref="I17:I19"/>
    <mergeCell ref="I20:I22"/>
    <mergeCell ref="N2:N4"/>
    <mergeCell ref="O2:O4"/>
    <mergeCell ref="K2:K4"/>
    <mergeCell ref="K5:K7"/>
    <mergeCell ref="J5:J7"/>
    <mergeCell ref="M2:M4"/>
    <mergeCell ref="M5:M7"/>
    <mergeCell ref="O32:O34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O17:O19"/>
    <mergeCell ref="O20:O22"/>
    <mergeCell ref="O23:O25"/>
    <mergeCell ref="O26:O28"/>
    <mergeCell ref="O29:O31"/>
    <mergeCell ref="O5:O7"/>
    <mergeCell ref="O8:O10"/>
    <mergeCell ref="O11:O13"/>
    <mergeCell ref="O14:O16"/>
    <mergeCell ref="G32:G34"/>
    <mergeCell ref="G8:G10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G17:G19"/>
    <mergeCell ref="G20:G22"/>
    <mergeCell ref="G23:G25"/>
    <mergeCell ref="G26:G28"/>
    <mergeCell ref="G29:G31"/>
    <mergeCell ref="I29:I31"/>
    <mergeCell ref="I32:I34"/>
    <mergeCell ref="I23:I25"/>
    <mergeCell ref="I26:I28"/>
    <mergeCell ref="D2:D4"/>
    <mergeCell ref="G5:G7"/>
    <mergeCell ref="G11:G13"/>
    <mergeCell ref="G14:G16"/>
    <mergeCell ref="G2:G4"/>
    <mergeCell ref="A23:A25"/>
    <mergeCell ref="B23:B25"/>
    <mergeCell ref="C14:C16"/>
    <mergeCell ref="A20:A22"/>
    <mergeCell ref="B20:B22"/>
    <mergeCell ref="C17:C19"/>
    <mergeCell ref="A2:A4"/>
    <mergeCell ref="B2:B4"/>
    <mergeCell ref="C2:C4"/>
    <mergeCell ref="A5:A7"/>
    <mergeCell ref="C8:C10"/>
    <mergeCell ref="C20:C22"/>
    <mergeCell ref="B17:B19"/>
    <mergeCell ref="C11:C13"/>
    <mergeCell ref="B5:B7"/>
    <mergeCell ref="C5:C7"/>
    <mergeCell ref="C23:C25"/>
    <mergeCell ref="A11:A13"/>
    <mergeCell ref="B11:B13"/>
    <mergeCell ref="A17:A19"/>
    <mergeCell ref="A32:A34"/>
    <mergeCell ref="B32:B34"/>
    <mergeCell ref="C26:C28"/>
    <mergeCell ref="C29:C31"/>
    <mergeCell ref="C32:C34"/>
    <mergeCell ref="A29:A31"/>
    <mergeCell ref="B29:B31"/>
    <mergeCell ref="A26:A28"/>
    <mergeCell ref="B26:B28"/>
  </mergeCells>
  <hyperlinks>
    <hyperlink ref="P23" r:id="rId1" xr:uid="{84428D5B-09F5-464C-A06A-C3733439E81A}"/>
    <hyperlink ref="P14" r:id="rId2" xr:uid="{63AB7CD0-6675-F241-A834-5693497B3CE9}"/>
    <hyperlink ref="P3" r:id="rId3" xr:uid="{BE256613-4510-1A41-B298-1C2D740224E4}"/>
    <hyperlink ref="P15" r:id="rId4" xr:uid="{B0A9244C-8C78-F146-9B9F-CC50C3D9E84B}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F916-F46F-454C-8653-4B28D45634AF}">
  <dimension ref="A1:R66"/>
  <sheetViews>
    <sheetView topLeftCell="A34" workbookViewId="0">
      <selection activeCell="C15" sqref="C15"/>
    </sheetView>
  </sheetViews>
  <sheetFormatPr baseColWidth="10" defaultRowHeight="16" x14ac:dyDescent="0.2"/>
  <cols>
    <col min="1" max="1" width="18.1640625" style="116" bestFit="1" customWidth="1"/>
    <col min="2" max="2" width="6.5" style="116" bestFit="1" customWidth="1"/>
    <col min="3" max="3" width="5.5" style="116" bestFit="1" customWidth="1"/>
    <col min="4" max="7" width="7.5" style="116" bestFit="1" customWidth="1"/>
    <col min="8" max="8" width="5.5" style="116" bestFit="1" customWidth="1"/>
    <col min="9" max="9" width="6.5" style="116" bestFit="1" customWidth="1"/>
    <col min="10" max="10" width="5.5" style="116" bestFit="1" customWidth="1"/>
    <col min="11" max="11" width="6.5" style="116" bestFit="1" customWidth="1"/>
    <col min="12" max="14" width="5.1640625" style="116" bestFit="1" customWidth="1"/>
    <col min="15" max="15" width="5.1640625" style="116" customWidth="1"/>
    <col min="16" max="16384" width="10.83203125" style="116"/>
  </cols>
  <sheetData>
    <row r="1" spans="1:13" x14ac:dyDescent="0.2">
      <c r="B1" s="116" t="s">
        <v>147</v>
      </c>
      <c r="C1" s="116" t="s">
        <v>12</v>
      </c>
      <c r="D1" s="116" t="s">
        <v>148</v>
      </c>
      <c r="E1" s="116" t="s">
        <v>149</v>
      </c>
      <c r="F1" s="116" t="s">
        <v>150</v>
      </c>
      <c r="G1" s="116" t="s">
        <v>151</v>
      </c>
      <c r="H1" s="116" t="s">
        <v>153</v>
      </c>
      <c r="I1" s="116" t="s">
        <v>154</v>
      </c>
      <c r="J1" s="116" t="s">
        <v>155</v>
      </c>
      <c r="K1" s="116" t="s">
        <v>156</v>
      </c>
      <c r="L1" s="116" t="s">
        <v>157</v>
      </c>
      <c r="M1" s="116" t="s">
        <v>158</v>
      </c>
    </row>
    <row r="2" spans="1:13" x14ac:dyDescent="0.2">
      <c r="A2" s="116" t="s">
        <v>12</v>
      </c>
      <c r="B2" s="116">
        <v>0</v>
      </c>
      <c r="C2" s="116">
        <v>0</v>
      </c>
      <c r="D2" s="116">
        <v>0</v>
      </c>
      <c r="E2" s="116">
        <v>0</v>
      </c>
      <c r="F2" s="116">
        <v>0</v>
      </c>
      <c r="G2" s="116">
        <v>0</v>
      </c>
      <c r="H2" s="116">
        <v>0</v>
      </c>
      <c r="I2" s="116">
        <v>0</v>
      </c>
      <c r="J2" s="116">
        <v>0</v>
      </c>
      <c r="K2" s="116">
        <v>0</v>
      </c>
      <c r="L2" s="116">
        <v>0</v>
      </c>
      <c r="M2" s="116">
        <v>0</v>
      </c>
    </row>
    <row r="3" spans="1:13" x14ac:dyDescent="0.2">
      <c r="A3" s="116" t="s">
        <v>148</v>
      </c>
      <c r="B3" s="116">
        <v>0</v>
      </c>
      <c r="C3" s="116">
        <v>1</v>
      </c>
      <c r="D3" s="116">
        <v>0</v>
      </c>
      <c r="E3" s="116">
        <v>0</v>
      </c>
      <c r="F3" s="116">
        <v>0</v>
      </c>
      <c r="G3" s="116">
        <v>0</v>
      </c>
      <c r="H3" s="116">
        <v>0</v>
      </c>
      <c r="I3" s="116">
        <v>0</v>
      </c>
      <c r="J3" s="116">
        <v>0</v>
      </c>
      <c r="K3" s="116">
        <v>0</v>
      </c>
      <c r="L3" s="116">
        <v>0</v>
      </c>
      <c r="M3" s="116">
        <v>0</v>
      </c>
    </row>
    <row r="4" spans="1:13" x14ac:dyDescent="0.2">
      <c r="A4" s="116" t="s">
        <v>149</v>
      </c>
      <c r="B4" s="116">
        <v>0.1</v>
      </c>
      <c r="C4" s="116">
        <v>0.45</v>
      </c>
      <c r="D4" s="116">
        <v>0.45</v>
      </c>
      <c r="E4" s="116">
        <v>0</v>
      </c>
      <c r="F4" s="116">
        <v>0</v>
      </c>
      <c r="G4" s="116">
        <v>0</v>
      </c>
      <c r="H4" s="116">
        <v>0</v>
      </c>
      <c r="I4" s="116">
        <v>0</v>
      </c>
      <c r="J4" s="116">
        <v>0</v>
      </c>
      <c r="K4" s="116">
        <v>0</v>
      </c>
      <c r="L4" s="116">
        <v>0</v>
      </c>
      <c r="M4" s="116">
        <v>0</v>
      </c>
    </row>
    <row r="5" spans="1:13" x14ac:dyDescent="0.2">
      <c r="A5" s="116" t="s">
        <v>150</v>
      </c>
      <c r="B5" s="116">
        <v>0.3</v>
      </c>
      <c r="C5" s="116">
        <v>0.35</v>
      </c>
      <c r="D5" s="116">
        <v>0.35</v>
      </c>
      <c r="E5" s="116">
        <v>0</v>
      </c>
      <c r="F5" s="116">
        <v>0</v>
      </c>
      <c r="G5" s="116">
        <v>0</v>
      </c>
      <c r="H5" s="116">
        <v>0</v>
      </c>
      <c r="I5" s="116">
        <v>0</v>
      </c>
      <c r="J5" s="116">
        <v>0</v>
      </c>
      <c r="K5" s="116">
        <v>0</v>
      </c>
      <c r="L5" s="116">
        <v>0</v>
      </c>
      <c r="M5" s="116">
        <v>0</v>
      </c>
    </row>
    <row r="6" spans="1:13" x14ac:dyDescent="0.2">
      <c r="A6" s="116" t="s">
        <v>151</v>
      </c>
      <c r="B6" s="116">
        <v>0.9</v>
      </c>
      <c r="C6" s="116">
        <v>0.05</v>
      </c>
      <c r="D6" s="116">
        <v>0.05</v>
      </c>
      <c r="E6" s="116">
        <v>0</v>
      </c>
      <c r="F6" s="116">
        <v>0</v>
      </c>
      <c r="G6" s="116">
        <v>0</v>
      </c>
      <c r="H6" s="116">
        <v>0</v>
      </c>
      <c r="I6" s="116">
        <v>0</v>
      </c>
      <c r="J6" s="116">
        <v>0</v>
      </c>
      <c r="K6" s="116">
        <v>0</v>
      </c>
      <c r="L6" s="116">
        <v>0</v>
      </c>
      <c r="M6" s="116">
        <v>0</v>
      </c>
    </row>
    <row r="7" spans="1:13" x14ac:dyDescent="0.2">
      <c r="A7" s="116" t="s">
        <v>152</v>
      </c>
      <c r="B7" s="116">
        <v>0</v>
      </c>
      <c r="C7" s="116">
        <v>0.3</v>
      </c>
      <c r="D7" s="116">
        <v>0.3</v>
      </c>
      <c r="E7" s="116">
        <v>0.4</v>
      </c>
      <c r="F7" s="116">
        <v>0</v>
      </c>
      <c r="G7" s="116">
        <v>0</v>
      </c>
      <c r="H7" s="116">
        <v>0</v>
      </c>
      <c r="I7" s="116">
        <v>0</v>
      </c>
      <c r="J7" s="116">
        <v>0</v>
      </c>
      <c r="K7" s="116">
        <v>0</v>
      </c>
      <c r="L7" s="116">
        <v>0</v>
      </c>
      <c r="M7" s="116">
        <v>0</v>
      </c>
    </row>
    <row r="8" spans="1:13" x14ac:dyDescent="0.2">
      <c r="A8" s="116" t="s">
        <v>153</v>
      </c>
      <c r="B8" s="116">
        <v>0</v>
      </c>
      <c r="C8" s="116">
        <v>0.01</v>
      </c>
      <c r="D8" s="116">
        <v>0.09</v>
      </c>
      <c r="E8" s="116">
        <v>0.52</v>
      </c>
      <c r="F8" s="116">
        <v>0.18</v>
      </c>
      <c r="G8" s="116">
        <v>0.09</v>
      </c>
      <c r="H8" s="116">
        <v>0</v>
      </c>
      <c r="I8" s="116">
        <v>0</v>
      </c>
      <c r="J8" s="116">
        <v>0</v>
      </c>
      <c r="K8" s="116">
        <v>0</v>
      </c>
      <c r="L8" s="116">
        <v>0</v>
      </c>
      <c r="M8" s="116">
        <v>0</v>
      </c>
    </row>
    <row r="9" spans="1:13" x14ac:dyDescent="0.2">
      <c r="A9" s="116" t="s">
        <v>154</v>
      </c>
      <c r="B9" s="116">
        <v>0</v>
      </c>
      <c r="C9" s="116">
        <v>0</v>
      </c>
      <c r="D9" s="116">
        <v>0.8</v>
      </c>
      <c r="E9" s="116">
        <v>0.2</v>
      </c>
      <c r="F9" s="116">
        <v>0</v>
      </c>
      <c r="G9" s="116">
        <v>0</v>
      </c>
      <c r="H9" s="116">
        <v>0</v>
      </c>
      <c r="I9" s="116">
        <v>0</v>
      </c>
      <c r="J9" s="116">
        <v>0</v>
      </c>
      <c r="K9" s="116">
        <v>0</v>
      </c>
      <c r="L9" s="116">
        <v>0</v>
      </c>
      <c r="M9" s="116">
        <v>0</v>
      </c>
    </row>
    <row r="10" spans="1:13" x14ac:dyDescent="0.2">
      <c r="A10" s="116" t="s">
        <v>155</v>
      </c>
      <c r="B10" s="116">
        <v>0</v>
      </c>
      <c r="C10" s="116">
        <v>0.05</v>
      </c>
      <c r="D10" s="116">
        <v>0.995</v>
      </c>
      <c r="E10" s="116">
        <v>0</v>
      </c>
      <c r="F10" s="116">
        <v>0</v>
      </c>
      <c r="G10" s="116">
        <v>0</v>
      </c>
      <c r="H10" s="116">
        <v>0</v>
      </c>
      <c r="I10" s="116">
        <v>0</v>
      </c>
      <c r="J10" s="116">
        <v>0</v>
      </c>
      <c r="K10" s="116">
        <v>0</v>
      </c>
      <c r="L10" s="116">
        <v>0</v>
      </c>
      <c r="M10" s="116">
        <v>0</v>
      </c>
    </row>
    <row r="11" spans="1:13" x14ac:dyDescent="0.2">
      <c r="A11" s="116" t="s">
        <v>156</v>
      </c>
      <c r="B11" s="116">
        <v>0</v>
      </c>
      <c r="C11" s="116">
        <v>0</v>
      </c>
      <c r="D11" s="116">
        <v>0</v>
      </c>
      <c r="E11" s="116">
        <v>0</v>
      </c>
      <c r="F11" s="116">
        <v>0.01</v>
      </c>
      <c r="G11" s="116">
        <v>0.95</v>
      </c>
      <c r="H11" s="116">
        <v>0</v>
      </c>
      <c r="I11" s="116">
        <v>0</v>
      </c>
      <c r="J11" s="116">
        <v>0</v>
      </c>
      <c r="K11" s="116">
        <v>0</v>
      </c>
      <c r="L11" s="116">
        <v>0</v>
      </c>
      <c r="M11" s="116">
        <v>0</v>
      </c>
    </row>
    <row r="12" spans="1:13" x14ac:dyDescent="0.2">
      <c r="A12" s="116" t="s">
        <v>157</v>
      </c>
      <c r="B12" s="116">
        <v>0</v>
      </c>
      <c r="C12" s="116">
        <v>0.01</v>
      </c>
      <c r="D12" s="116">
        <v>0</v>
      </c>
      <c r="E12" s="116">
        <v>1E-3</v>
      </c>
      <c r="F12" s="116">
        <v>0.06</v>
      </c>
      <c r="G12" s="116">
        <v>0.90300000000000002</v>
      </c>
      <c r="H12" s="116">
        <v>0</v>
      </c>
      <c r="I12" s="116">
        <v>0</v>
      </c>
      <c r="J12" s="116">
        <v>0</v>
      </c>
      <c r="K12" s="116">
        <v>0</v>
      </c>
      <c r="L12" s="116">
        <v>0</v>
      </c>
      <c r="M12" s="116">
        <v>0</v>
      </c>
    </row>
    <row r="13" spans="1:13" x14ac:dyDescent="0.2">
      <c r="A13" s="116" t="s">
        <v>158</v>
      </c>
      <c r="B13" s="116">
        <v>0</v>
      </c>
      <c r="C13" s="116">
        <v>0</v>
      </c>
      <c r="D13" s="116">
        <v>3.0000000000000001E-3</v>
      </c>
      <c r="E13" s="116">
        <v>7.0000000000000001E-3</v>
      </c>
      <c r="F13" s="116">
        <v>0.32</v>
      </c>
      <c r="G13" s="116">
        <v>0.01</v>
      </c>
      <c r="H13" s="116">
        <v>0</v>
      </c>
      <c r="I13" s="116">
        <v>4.7E-2</v>
      </c>
      <c r="J13" s="116">
        <v>0</v>
      </c>
      <c r="K13" s="116">
        <v>0.14099999999999999</v>
      </c>
      <c r="L13" s="116">
        <v>0</v>
      </c>
      <c r="M13" s="116">
        <v>0</v>
      </c>
    </row>
    <row r="17" spans="1:18" x14ac:dyDescent="0.2">
      <c r="A17" s="116" t="s">
        <v>7</v>
      </c>
      <c r="B17" s="117" t="s">
        <v>8</v>
      </c>
      <c r="C17" s="116" t="s">
        <v>12</v>
      </c>
      <c r="D17" s="116" t="s">
        <v>160</v>
      </c>
      <c r="E17" s="116" t="s">
        <v>161</v>
      </c>
      <c r="F17" s="116" t="s">
        <v>162</v>
      </c>
      <c r="G17" s="116" t="s">
        <v>163</v>
      </c>
      <c r="H17" s="116" t="s">
        <v>15</v>
      </c>
      <c r="I17" s="116" t="s">
        <v>93</v>
      </c>
      <c r="J17" s="116" t="s">
        <v>87</v>
      </c>
      <c r="K17" s="116" t="s">
        <v>89</v>
      </c>
      <c r="L17" s="116" t="s">
        <v>90</v>
      </c>
      <c r="M17" s="116" t="s">
        <v>91</v>
      </c>
      <c r="N17" s="116" t="s">
        <v>88</v>
      </c>
      <c r="O17" s="116" t="s">
        <v>92</v>
      </c>
      <c r="P17" s="118"/>
    </row>
    <row r="18" spans="1:18" s="130" customFormat="1" x14ac:dyDescent="0.2">
      <c r="A18" s="130" t="s">
        <v>12</v>
      </c>
      <c r="B18" s="132">
        <v>0</v>
      </c>
      <c r="C18" s="133">
        <v>0</v>
      </c>
      <c r="D18" s="134">
        <v>0</v>
      </c>
      <c r="E18" s="134">
        <v>0</v>
      </c>
      <c r="F18" s="134">
        <v>0</v>
      </c>
      <c r="G18" s="134">
        <v>0</v>
      </c>
      <c r="H18" s="134">
        <v>0</v>
      </c>
      <c r="I18" s="134">
        <v>0</v>
      </c>
      <c r="J18" s="134">
        <v>0</v>
      </c>
      <c r="K18" s="134">
        <v>0</v>
      </c>
      <c r="L18" s="134">
        <v>0</v>
      </c>
      <c r="M18" s="134">
        <v>0</v>
      </c>
      <c r="N18" s="134">
        <v>0</v>
      </c>
      <c r="O18" s="134">
        <v>0</v>
      </c>
      <c r="P18" s="135">
        <f>SUM(B18:O18)</f>
        <v>0</v>
      </c>
      <c r="Q18" s="130">
        <f>SUM(B18:O18)</f>
        <v>0</v>
      </c>
      <c r="R18" s="130" t="str">
        <f>CONCATENATE(A18," = c(",B18, ",", C18,",", D18, ",", E18, ",", F18, ",",G18, ",", H18, ",",I18, ",",J18, ",",K18, ",",L18, ",",M18, ",",N18, ",",O18, "),")</f>
        <v>Phy = c(0,0,0,0,0,0,0,0,0,0,0,0,0,0),</v>
      </c>
    </row>
    <row r="19" spans="1:18" s="130" customFormat="1" x14ac:dyDescent="0.2">
      <c r="A19" s="130" t="s">
        <v>160</v>
      </c>
      <c r="B19" s="132">
        <v>0</v>
      </c>
      <c r="C19" s="136">
        <v>1</v>
      </c>
      <c r="D19" s="133">
        <v>0</v>
      </c>
      <c r="E19" s="134">
        <v>0</v>
      </c>
      <c r="F19" s="134">
        <v>0</v>
      </c>
      <c r="G19" s="134">
        <v>0</v>
      </c>
      <c r="H19" s="134">
        <v>0</v>
      </c>
      <c r="I19" s="134">
        <v>0</v>
      </c>
      <c r="J19" s="134">
        <v>0</v>
      </c>
      <c r="K19" s="134">
        <v>0</v>
      </c>
      <c r="L19" s="134">
        <v>0</v>
      </c>
      <c r="M19" s="134">
        <v>0</v>
      </c>
      <c r="N19" s="134">
        <v>0</v>
      </c>
      <c r="O19" s="134">
        <v>0</v>
      </c>
      <c r="P19" s="135">
        <f t="shared" ref="P19:P30" si="0">SUM(B19:O19)</f>
        <v>1</v>
      </c>
      <c r="R19" s="130" t="str">
        <f t="shared" ref="R19:R29" si="1">CONCATENATE(A19," = c(",B19, ",", C19,",", D19, ",", E19, ",", F19, ",",G19, ",", H19, ",",I19, ",",J19, ",",K19, ",",L19, ",",M19, ",",N19, ",",O19, "),")</f>
        <v>Zpl = c(0,1,0,0,0,0,0,0,0,0,0,0,0,0),</v>
      </c>
    </row>
    <row r="20" spans="1:18" s="130" customFormat="1" x14ac:dyDescent="0.2">
      <c r="A20" s="130" t="s">
        <v>161</v>
      </c>
      <c r="B20" s="132">
        <v>0.1</v>
      </c>
      <c r="C20" s="136">
        <v>0.45</v>
      </c>
      <c r="D20" s="134">
        <v>0.45</v>
      </c>
      <c r="E20" s="133">
        <v>0</v>
      </c>
      <c r="F20" s="134">
        <v>0</v>
      </c>
      <c r="G20" s="134">
        <v>0</v>
      </c>
      <c r="H20" s="134">
        <v>0</v>
      </c>
      <c r="I20" s="134">
        <v>0</v>
      </c>
      <c r="J20" s="134">
        <v>0</v>
      </c>
      <c r="K20" s="134">
        <v>0</v>
      </c>
      <c r="L20" s="134">
        <v>0</v>
      </c>
      <c r="M20" s="134">
        <v>0</v>
      </c>
      <c r="N20" s="134">
        <v>0</v>
      </c>
      <c r="O20" s="134">
        <v>0</v>
      </c>
      <c r="P20" s="135">
        <f t="shared" si="0"/>
        <v>1</v>
      </c>
      <c r="R20" s="130" t="str">
        <f t="shared" si="1"/>
        <v>Cru = c(0.1,0.45,0.45,0,0,0,0,0,0,0,0,0,0,0),</v>
      </c>
    </row>
    <row r="21" spans="1:18" s="130" customFormat="1" x14ac:dyDescent="0.2">
      <c r="A21" s="130" t="s">
        <v>162</v>
      </c>
      <c r="B21" s="132">
        <v>0.3</v>
      </c>
      <c r="C21" s="136">
        <v>0.35</v>
      </c>
      <c r="D21" s="134">
        <v>0.35</v>
      </c>
      <c r="E21" s="134">
        <v>0</v>
      </c>
      <c r="F21" s="133">
        <v>0</v>
      </c>
      <c r="G21" s="134">
        <v>0</v>
      </c>
      <c r="H21" s="134">
        <v>0</v>
      </c>
      <c r="I21" s="134">
        <v>0</v>
      </c>
      <c r="J21" s="134">
        <v>0</v>
      </c>
      <c r="K21" s="134">
        <v>0</v>
      </c>
      <c r="L21" s="134">
        <v>0</v>
      </c>
      <c r="M21" s="134">
        <v>0</v>
      </c>
      <c r="N21" s="134">
        <v>0</v>
      </c>
      <c r="O21" s="134">
        <v>0</v>
      </c>
      <c r="P21" s="135">
        <f t="shared" si="0"/>
        <v>0.99999999999999989</v>
      </c>
      <c r="R21" s="130" t="str">
        <f t="shared" si="1"/>
        <v>Ins = c(0.3,0.35,0.35,0,0,0,0,0,0,0,0,0,0,0),</v>
      </c>
    </row>
    <row r="22" spans="1:18" s="130" customFormat="1" x14ac:dyDescent="0.2">
      <c r="A22" s="130" t="s">
        <v>163</v>
      </c>
      <c r="B22" s="132">
        <v>0.9</v>
      </c>
      <c r="C22" s="136">
        <v>0.05</v>
      </c>
      <c r="D22" s="134">
        <v>0.05</v>
      </c>
      <c r="E22" s="134">
        <v>0</v>
      </c>
      <c r="F22" s="134">
        <v>0</v>
      </c>
      <c r="G22" s="133">
        <v>0</v>
      </c>
      <c r="H22" s="134">
        <v>0</v>
      </c>
      <c r="I22" s="134">
        <v>0</v>
      </c>
      <c r="J22" s="134">
        <v>0</v>
      </c>
      <c r="K22" s="134">
        <v>0</v>
      </c>
      <c r="L22" s="134">
        <v>0</v>
      </c>
      <c r="M22" s="134">
        <v>0</v>
      </c>
      <c r="N22" s="134">
        <v>0</v>
      </c>
      <c r="O22" s="134">
        <v>0</v>
      </c>
      <c r="P22" s="135">
        <f t="shared" si="0"/>
        <v>1</v>
      </c>
      <c r="R22" s="130" t="str">
        <f t="shared" si="1"/>
        <v>Wor = c(0.9,0.05,0.05,0,0,0,0,0,0,0,0,0,0,0),</v>
      </c>
    </row>
    <row r="23" spans="1:18" s="130" customFormat="1" x14ac:dyDescent="0.2">
      <c r="A23" s="130" t="s">
        <v>15</v>
      </c>
      <c r="B23" s="132">
        <v>0</v>
      </c>
      <c r="C23" s="136">
        <v>0.01</v>
      </c>
      <c r="D23" s="134">
        <v>0.03</v>
      </c>
      <c r="E23" s="134">
        <v>0.01</v>
      </c>
      <c r="F23" s="134">
        <v>0</v>
      </c>
      <c r="G23" s="134">
        <v>0</v>
      </c>
      <c r="H23" s="133">
        <v>0</v>
      </c>
      <c r="I23" s="134">
        <v>0</v>
      </c>
      <c r="J23" s="134">
        <v>0</v>
      </c>
      <c r="K23" s="134">
        <v>0</v>
      </c>
      <c r="L23" s="134">
        <v>0</v>
      </c>
      <c r="M23" s="134">
        <v>0</v>
      </c>
      <c r="N23" s="134">
        <v>0</v>
      </c>
      <c r="O23" s="134">
        <v>0</v>
      </c>
      <c r="P23" s="135">
        <f t="shared" si="0"/>
        <v>0.05</v>
      </c>
      <c r="Q23" s="130">
        <f t="shared" ref="Q23:Q30" si="2">SUM(B23:O23)</f>
        <v>0.05</v>
      </c>
      <c r="R23" s="130" t="str">
        <f t="shared" si="1"/>
        <v>Bas = c(0,0.01,0.03,0.01,0,0,0,0,0,0,0,0,0,0),</v>
      </c>
    </row>
    <row r="24" spans="1:18" s="130" customFormat="1" x14ac:dyDescent="0.2">
      <c r="A24" s="130" t="s">
        <v>93</v>
      </c>
      <c r="B24" s="132">
        <v>0</v>
      </c>
      <c r="C24" s="136">
        <v>0</v>
      </c>
      <c r="D24" s="134">
        <v>0.05</v>
      </c>
      <c r="E24" s="134">
        <v>5.0000000000000001E-3</v>
      </c>
      <c r="F24" s="134">
        <v>0</v>
      </c>
      <c r="G24" s="134">
        <v>0</v>
      </c>
      <c r="H24" s="134">
        <v>0</v>
      </c>
      <c r="I24" s="133">
        <v>0</v>
      </c>
      <c r="J24" s="134">
        <v>0</v>
      </c>
      <c r="K24" s="134">
        <v>0</v>
      </c>
      <c r="L24" s="134">
        <v>0</v>
      </c>
      <c r="M24" s="134">
        <v>0</v>
      </c>
      <c r="N24" s="134">
        <v>0</v>
      </c>
      <c r="O24" s="134">
        <v>0</v>
      </c>
      <c r="P24" s="135">
        <f t="shared" si="0"/>
        <v>5.5E-2</v>
      </c>
      <c r="Q24" s="130">
        <f t="shared" si="2"/>
        <v>5.5E-2</v>
      </c>
      <c r="R24" s="130" t="str">
        <f t="shared" si="1"/>
        <v>Swa = c(0,0,0.05,0.005,0,0,0,0,0,0,0,0,0,0),</v>
      </c>
    </row>
    <row r="25" spans="1:18" s="130" customFormat="1" x14ac:dyDescent="0.2">
      <c r="A25" s="130" t="s">
        <v>87</v>
      </c>
      <c r="B25" s="132">
        <v>0</v>
      </c>
      <c r="C25" s="136">
        <v>0</v>
      </c>
      <c r="D25" s="134">
        <v>0.09</v>
      </c>
      <c r="E25" s="134">
        <v>0.02</v>
      </c>
      <c r="F25" s="134">
        <v>1E-3</v>
      </c>
      <c r="G25" s="134">
        <v>0</v>
      </c>
      <c r="H25" s="134">
        <v>0</v>
      </c>
      <c r="I25" s="134">
        <v>0</v>
      </c>
      <c r="J25" s="133">
        <v>0</v>
      </c>
      <c r="K25" s="134">
        <v>0</v>
      </c>
      <c r="L25" s="134">
        <v>0</v>
      </c>
      <c r="M25" s="134">
        <v>0</v>
      </c>
      <c r="N25" s="134">
        <v>0</v>
      </c>
      <c r="O25" s="134">
        <v>0</v>
      </c>
      <c r="P25" s="135">
        <f t="shared" si="0"/>
        <v>0.111</v>
      </c>
      <c r="Q25" s="130">
        <f t="shared" si="2"/>
        <v>0.111</v>
      </c>
      <c r="R25" s="130" t="str">
        <f t="shared" si="1"/>
        <v>Dac = c(0,0,0.09,0.02,0.001,0,0,0,0,0,0,0,0,0),</v>
      </c>
    </row>
    <row r="26" spans="1:18" s="130" customFormat="1" x14ac:dyDescent="0.2">
      <c r="A26" s="130" t="s">
        <v>89</v>
      </c>
      <c r="B26" s="132">
        <v>0</v>
      </c>
      <c r="C26" s="136">
        <v>0</v>
      </c>
      <c r="D26" s="134">
        <v>0.04</v>
      </c>
      <c r="E26" s="134">
        <v>0.01</v>
      </c>
      <c r="F26" s="134">
        <v>0</v>
      </c>
      <c r="G26" s="134">
        <v>0</v>
      </c>
      <c r="H26" s="134">
        <v>0</v>
      </c>
      <c r="I26" s="134">
        <v>0</v>
      </c>
      <c r="J26" s="134">
        <v>0</v>
      </c>
      <c r="K26" s="133">
        <v>0</v>
      </c>
      <c r="L26" s="134">
        <v>0</v>
      </c>
      <c r="M26" s="134">
        <v>0</v>
      </c>
      <c r="N26" s="134">
        <v>0</v>
      </c>
      <c r="O26" s="134">
        <v>0</v>
      </c>
      <c r="P26" s="135">
        <f t="shared" si="0"/>
        <v>0.05</v>
      </c>
      <c r="Q26" s="130">
        <f t="shared" si="2"/>
        <v>0.05</v>
      </c>
      <c r="R26" s="130" t="str">
        <f t="shared" si="1"/>
        <v>Min = c(0,0,0.04,0.01,0,0,0,0,0,0,0,0,0,0),</v>
      </c>
    </row>
    <row r="27" spans="1:18" s="130" customFormat="1" x14ac:dyDescent="0.2">
      <c r="A27" s="130" t="s">
        <v>90</v>
      </c>
      <c r="B27" s="132">
        <v>0</v>
      </c>
      <c r="C27" s="136">
        <v>0</v>
      </c>
      <c r="D27" s="137">
        <v>1E-4</v>
      </c>
      <c r="E27" s="137">
        <v>1E-4</v>
      </c>
      <c r="F27" s="134">
        <v>0</v>
      </c>
      <c r="G27" s="137">
        <v>1E-4</v>
      </c>
      <c r="H27" s="134">
        <v>0</v>
      </c>
      <c r="I27" s="134">
        <v>0</v>
      </c>
      <c r="J27" s="134">
        <v>0</v>
      </c>
      <c r="K27" s="134">
        <v>0</v>
      </c>
      <c r="L27" s="133">
        <v>0</v>
      </c>
      <c r="M27" s="134">
        <v>0</v>
      </c>
      <c r="N27" s="134">
        <v>0</v>
      </c>
      <c r="O27" s="134">
        <v>0</v>
      </c>
      <c r="P27" s="135">
        <f t="shared" si="0"/>
        <v>3.0000000000000003E-4</v>
      </c>
      <c r="Q27" s="130">
        <f t="shared" si="2"/>
        <v>3.0000000000000003E-4</v>
      </c>
      <c r="R27" s="130" t="str">
        <f t="shared" si="1"/>
        <v>Fal = c(0,0,0.0001,0.0001,0,0.0001,0,0,0,0,0,0,0,0),</v>
      </c>
    </row>
    <row r="28" spans="1:18" s="130" customFormat="1" x14ac:dyDescent="0.2">
      <c r="A28" s="130" t="s">
        <v>91</v>
      </c>
      <c r="B28" s="132">
        <v>0</v>
      </c>
      <c r="C28" s="136">
        <v>0</v>
      </c>
      <c r="D28" s="134">
        <v>1E-3</v>
      </c>
      <c r="E28" s="134">
        <v>4.0000000000000001E-3</v>
      </c>
      <c r="F28" s="134">
        <v>1E-3</v>
      </c>
      <c r="G28" s="134">
        <v>0</v>
      </c>
      <c r="H28" s="134">
        <v>0</v>
      </c>
      <c r="I28" s="134">
        <v>0</v>
      </c>
      <c r="J28" s="134">
        <v>0</v>
      </c>
      <c r="K28" s="134">
        <v>0</v>
      </c>
      <c r="L28" s="134">
        <v>0</v>
      </c>
      <c r="M28" s="133">
        <v>0</v>
      </c>
      <c r="N28" s="134">
        <v>0</v>
      </c>
      <c r="O28" s="134">
        <v>0</v>
      </c>
      <c r="P28" s="135">
        <f t="shared" si="0"/>
        <v>6.0000000000000001E-3</v>
      </c>
      <c r="Q28" s="130">
        <f t="shared" si="2"/>
        <v>6.0000000000000001E-3</v>
      </c>
      <c r="R28" s="130" t="str">
        <f>CONCATENATE(A28," = c(",B28, ",", C28,",", D28, ",", E28, ",", F28, ",",G28, ",", H28, ",",I28, ",",J28, ",",K28, ",",L28, ",",M28, ",",N28, ",",O28, "),")</f>
        <v>Mad = c(0,0,0.001,0.004,0.001,0,0,0,0,0,0,0,0,0),</v>
      </c>
    </row>
    <row r="29" spans="1:18" s="130" customFormat="1" x14ac:dyDescent="0.2">
      <c r="A29" s="130" t="s">
        <v>88</v>
      </c>
      <c r="B29" s="132">
        <v>0</v>
      </c>
      <c r="C29" s="136">
        <v>0</v>
      </c>
      <c r="D29" s="137">
        <v>0.01</v>
      </c>
      <c r="E29" s="134">
        <v>5.0000000000000001E-3</v>
      </c>
      <c r="F29" s="134">
        <v>4.0000000000000001E-3</v>
      </c>
      <c r="G29" s="134">
        <v>0</v>
      </c>
      <c r="H29" s="134">
        <v>0</v>
      </c>
      <c r="I29" s="134">
        <v>0.01</v>
      </c>
      <c r="J29" s="134">
        <v>0</v>
      </c>
      <c r="K29" s="134">
        <v>0</v>
      </c>
      <c r="L29" s="134">
        <v>0</v>
      </c>
      <c r="M29" s="134">
        <v>0</v>
      </c>
      <c r="N29" s="133">
        <v>0</v>
      </c>
      <c r="O29" s="134">
        <v>0</v>
      </c>
      <c r="P29" s="135">
        <f t="shared" si="0"/>
        <v>2.8999999999999998E-2</v>
      </c>
      <c r="Q29" s="130">
        <f t="shared" si="2"/>
        <v>2.8999999999999998E-2</v>
      </c>
      <c r="R29" s="130" t="str">
        <f t="shared" si="1"/>
        <v>Dar = c(0,0,0.01,0.005,0.004,0,0,0.01,0,0,0,0,0,0),</v>
      </c>
    </row>
    <row r="30" spans="1:18" s="130" customFormat="1" x14ac:dyDescent="0.2">
      <c r="A30" s="130" t="s">
        <v>92</v>
      </c>
      <c r="B30" s="132">
        <v>0</v>
      </c>
      <c r="C30" s="136">
        <v>0</v>
      </c>
      <c r="D30" s="134">
        <v>1E-4</v>
      </c>
      <c r="E30" s="134">
        <v>1E-4</v>
      </c>
      <c r="F30" s="134">
        <v>1E-4</v>
      </c>
      <c r="G30" s="134">
        <v>0</v>
      </c>
      <c r="H30" s="134">
        <v>0</v>
      </c>
      <c r="I30" s="134">
        <v>0</v>
      </c>
      <c r="J30" s="134">
        <v>0</v>
      </c>
      <c r="K30" s="134">
        <v>0</v>
      </c>
      <c r="L30" s="134">
        <v>0</v>
      </c>
      <c r="M30" s="134">
        <v>0</v>
      </c>
      <c r="N30" s="134">
        <v>0</v>
      </c>
      <c r="O30" s="133">
        <v>0</v>
      </c>
      <c r="P30" s="135">
        <f t="shared" si="0"/>
        <v>3.0000000000000003E-4</v>
      </c>
      <c r="Q30" s="130">
        <f t="shared" si="2"/>
        <v>3.0000000000000003E-4</v>
      </c>
      <c r="R30" s="130" t="str">
        <f>CONCATENATE(A30," = c(",B30, ",", C30,",", D30, ",", E30, ",", F30, ",",G30, ",", H30, ",",I30, ",",J30, ",",K30, ",",L30, ",",M30, ",",N30, ",",O30, ")")</f>
        <v>Pum = c(0,0,0.0001,0.0001,0.0001,0,0,0,0,0,0,0,0,0)</v>
      </c>
    </row>
    <row r="31" spans="1:18" s="130" customFormat="1" x14ac:dyDescent="0.2">
      <c r="P31" s="138"/>
    </row>
    <row r="32" spans="1:18" s="130" customFormat="1" x14ac:dyDescent="0.2">
      <c r="A32" s="130" t="s">
        <v>9</v>
      </c>
      <c r="P32" s="138"/>
    </row>
    <row r="33" spans="1:18" s="130" customFormat="1" x14ac:dyDescent="0.2">
      <c r="B33" s="131" t="s">
        <v>8</v>
      </c>
      <c r="C33" s="130" t="s">
        <v>12</v>
      </c>
      <c r="D33" s="130" t="s">
        <v>160</v>
      </c>
      <c r="E33" s="130" t="s">
        <v>161</v>
      </c>
      <c r="F33" s="130" t="s">
        <v>162</v>
      </c>
      <c r="G33" s="130" t="s">
        <v>163</v>
      </c>
      <c r="H33" s="130" t="s">
        <v>94</v>
      </c>
      <c r="I33" s="130" t="s">
        <v>93</v>
      </c>
      <c r="J33" s="130" t="s">
        <v>87</v>
      </c>
      <c r="K33" s="130" t="s">
        <v>89</v>
      </c>
      <c r="L33" s="130" t="s">
        <v>91</v>
      </c>
      <c r="M33" s="130" t="s">
        <v>88</v>
      </c>
      <c r="N33" s="130" t="s">
        <v>92</v>
      </c>
      <c r="O33" s="130" t="s">
        <v>95</v>
      </c>
      <c r="P33" s="138"/>
    </row>
    <row r="34" spans="1:18" s="130" customFormat="1" x14ac:dyDescent="0.2">
      <c r="A34" s="130" t="s">
        <v>12</v>
      </c>
      <c r="B34" s="132">
        <v>1</v>
      </c>
      <c r="C34" s="133">
        <v>0</v>
      </c>
      <c r="D34" s="134">
        <v>0</v>
      </c>
      <c r="E34" s="134">
        <v>0</v>
      </c>
      <c r="F34" s="134">
        <v>0</v>
      </c>
      <c r="G34" s="134">
        <v>0</v>
      </c>
      <c r="H34" s="134">
        <v>0</v>
      </c>
      <c r="I34" s="134">
        <v>0</v>
      </c>
      <c r="J34" s="134">
        <v>0</v>
      </c>
      <c r="K34" s="134">
        <v>0</v>
      </c>
      <c r="L34" s="134">
        <v>0</v>
      </c>
      <c r="M34" s="134">
        <v>0</v>
      </c>
      <c r="N34" s="134">
        <v>0</v>
      </c>
      <c r="O34" s="134">
        <v>0</v>
      </c>
      <c r="P34" s="135">
        <f t="shared" ref="P34:P46" si="3">SUM(B34:O34)</f>
        <v>1</v>
      </c>
      <c r="R34" s="130" t="str">
        <f>CONCATENATE(A34," = c(",B34, ",", C34,",", D34, ",", E34, ",", F34, ",",G34, ",", H34, ",",I34, ",",J34, ",",K34, ",",L34, ",",M34, ",",N34, ",",O34, "),")</f>
        <v>Phy = c(1,0,0,0,0,0,0,0,0,0,0,0,0,0),</v>
      </c>
    </row>
    <row r="35" spans="1:18" s="130" customFormat="1" x14ac:dyDescent="0.2">
      <c r="A35" s="130" t="s">
        <v>160</v>
      </c>
      <c r="B35" s="132">
        <v>0</v>
      </c>
      <c r="C35" s="136">
        <v>1</v>
      </c>
      <c r="D35" s="133">
        <v>0</v>
      </c>
      <c r="E35" s="134">
        <v>0</v>
      </c>
      <c r="F35" s="134">
        <v>0</v>
      </c>
      <c r="G35" s="134">
        <v>0</v>
      </c>
      <c r="H35" s="134">
        <v>0</v>
      </c>
      <c r="I35" s="134">
        <v>0</v>
      </c>
      <c r="J35" s="134">
        <v>0</v>
      </c>
      <c r="K35" s="134">
        <v>0</v>
      </c>
      <c r="L35" s="134">
        <v>0</v>
      </c>
      <c r="M35" s="134">
        <v>0</v>
      </c>
      <c r="N35" s="134">
        <v>0</v>
      </c>
      <c r="O35" s="134">
        <v>0</v>
      </c>
      <c r="P35" s="135">
        <f t="shared" si="3"/>
        <v>1</v>
      </c>
      <c r="R35" s="130" t="str">
        <f t="shared" ref="R35:R45" si="4">CONCATENATE(A35," = c(",B35, ",", C35,",", D35, ",", E35, ",", F35, ",",G35, ",", H35, ",",I35, ",",J35, ",",K35, ",",L35, ",",M35, ",",N35, ",",O35, "),")</f>
        <v>Zpl = c(0,1,0,0,0,0,0,0,0,0,0,0,0,0),</v>
      </c>
    </row>
    <row r="36" spans="1:18" s="130" customFormat="1" x14ac:dyDescent="0.2">
      <c r="A36" s="130" t="s">
        <v>161</v>
      </c>
      <c r="B36" s="132">
        <v>0.1</v>
      </c>
      <c r="C36" s="136">
        <v>0.45</v>
      </c>
      <c r="D36" s="134">
        <v>0.45</v>
      </c>
      <c r="E36" s="133">
        <v>0</v>
      </c>
      <c r="F36" s="134">
        <v>0</v>
      </c>
      <c r="G36" s="134">
        <v>0</v>
      </c>
      <c r="H36" s="134">
        <v>0</v>
      </c>
      <c r="I36" s="134">
        <v>0</v>
      </c>
      <c r="J36" s="134">
        <v>0</v>
      </c>
      <c r="K36" s="134">
        <v>0</v>
      </c>
      <c r="L36" s="134">
        <v>0</v>
      </c>
      <c r="M36" s="134">
        <v>0</v>
      </c>
      <c r="N36" s="134">
        <v>0</v>
      </c>
      <c r="O36" s="134">
        <v>0</v>
      </c>
      <c r="P36" s="135">
        <f t="shared" si="3"/>
        <v>1</v>
      </c>
      <c r="R36" s="130" t="str">
        <f t="shared" si="4"/>
        <v>Cru = c(0.1,0.45,0.45,0,0,0,0,0,0,0,0,0,0,0),</v>
      </c>
    </row>
    <row r="37" spans="1:18" s="130" customFormat="1" x14ac:dyDescent="0.2">
      <c r="A37" s="130" t="s">
        <v>162</v>
      </c>
      <c r="B37" s="132">
        <v>0.3</v>
      </c>
      <c r="C37" s="136">
        <v>0.35</v>
      </c>
      <c r="D37" s="134">
        <v>0.35</v>
      </c>
      <c r="E37" s="134">
        <v>0</v>
      </c>
      <c r="F37" s="133">
        <v>0</v>
      </c>
      <c r="G37" s="134">
        <v>0</v>
      </c>
      <c r="H37" s="134">
        <v>0</v>
      </c>
      <c r="I37" s="134">
        <v>0</v>
      </c>
      <c r="J37" s="134">
        <v>0</v>
      </c>
      <c r="K37" s="134">
        <v>0</v>
      </c>
      <c r="L37" s="134">
        <v>0</v>
      </c>
      <c r="M37" s="134">
        <v>0</v>
      </c>
      <c r="N37" s="134">
        <v>0</v>
      </c>
      <c r="O37" s="134">
        <v>0</v>
      </c>
      <c r="P37" s="135">
        <f t="shared" si="3"/>
        <v>0.99999999999999989</v>
      </c>
      <c r="R37" s="130" t="str">
        <f t="shared" si="4"/>
        <v>Ins = c(0.3,0.35,0.35,0,0,0,0,0,0,0,0,0,0,0),</v>
      </c>
    </row>
    <row r="38" spans="1:18" s="130" customFormat="1" x14ac:dyDescent="0.2">
      <c r="A38" s="130" t="s">
        <v>163</v>
      </c>
      <c r="B38" s="132">
        <v>0.9</v>
      </c>
      <c r="C38" s="136">
        <v>0.05</v>
      </c>
      <c r="D38" s="134">
        <v>0.05</v>
      </c>
      <c r="E38" s="134">
        <v>0</v>
      </c>
      <c r="F38" s="134">
        <v>0</v>
      </c>
      <c r="G38" s="133">
        <v>0</v>
      </c>
      <c r="H38" s="134">
        <v>0</v>
      </c>
      <c r="I38" s="134">
        <v>0</v>
      </c>
      <c r="J38" s="134">
        <v>0</v>
      </c>
      <c r="K38" s="134">
        <v>0</v>
      </c>
      <c r="L38" s="134">
        <v>0</v>
      </c>
      <c r="M38" s="134">
        <v>0</v>
      </c>
      <c r="N38" s="134">
        <v>0</v>
      </c>
      <c r="O38" s="134">
        <v>0</v>
      </c>
      <c r="P38" s="135">
        <f t="shared" si="3"/>
        <v>1</v>
      </c>
      <c r="R38" s="130" t="str">
        <f t="shared" si="4"/>
        <v>Wor = c(0.9,0.05,0.05,0,0,0,0,0,0,0,0,0,0,0),</v>
      </c>
    </row>
    <row r="39" spans="1:18" s="130" customFormat="1" x14ac:dyDescent="0.2">
      <c r="A39" s="130" t="s">
        <v>94</v>
      </c>
      <c r="B39" s="132">
        <v>0</v>
      </c>
      <c r="C39" s="136">
        <v>0.05</v>
      </c>
      <c r="D39" s="134">
        <v>0.1</v>
      </c>
      <c r="E39" s="134">
        <v>0.12</v>
      </c>
      <c r="F39" s="134">
        <v>0.1</v>
      </c>
      <c r="G39" s="134">
        <v>0</v>
      </c>
      <c r="H39" s="133">
        <v>0</v>
      </c>
      <c r="I39" s="134">
        <v>0</v>
      </c>
      <c r="J39" s="134">
        <v>0</v>
      </c>
      <c r="K39" s="134">
        <v>0</v>
      </c>
      <c r="L39" s="134">
        <v>0</v>
      </c>
      <c r="M39" s="134">
        <v>0</v>
      </c>
      <c r="N39" s="134">
        <v>0</v>
      </c>
      <c r="O39" s="134">
        <v>0</v>
      </c>
      <c r="P39" s="135">
        <f t="shared" si="3"/>
        <v>0.37</v>
      </c>
      <c r="R39" s="130" t="str">
        <f t="shared" si="4"/>
        <v>Kil = c(0,0.05,0.1,0.12,0.1,0,0,0,0,0,0,0,0,0),</v>
      </c>
    </row>
    <row r="40" spans="1:18" s="130" customFormat="1" x14ac:dyDescent="0.2">
      <c r="A40" s="130" t="s">
        <v>93</v>
      </c>
      <c r="B40" s="132">
        <v>0</v>
      </c>
      <c r="C40" s="136">
        <v>0</v>
      </c>
      <c r="D40" s="134">
        <v>0.17</v>
      </c>
      <c r="E40" s="134">
        <v>0.13</v>
      </c>
      <c r="F40" s="134">
        <v>0.2</v>
      </c>
      <c r="G40" s="134">
        <v>0</v>
      </c>
      <c r="H40" s="134">
        <v>0</v>
      </c>
      <c r="I40" s="133">
        <v>0</v>
      </c>
      <c r="J40" s="134">
        <v>0</v>
      </c>
      <c r="K40" s="134">
        <v>0</v>
      </c>
      <c r="L40" s="134">
        <v>0</v>
      </c>
      <c r="M40" s="134">
        <v>0</v>
      </c>
      <c r="N40" s="134">
        <v>0</v>
      </c>
      <c r="O40" s="134">
        <v>0</v>
      </c>
      <c r="P40" s="135">
        <f t="shared" si="3"/>
        <v>0.5</v>
      </c>
      <c r="Q40" s="130" t="s">
        <v>159</v>
      </c>
      <c r="R40" s="130" t="str">
        <f t="shared" si="4"/>
        <v>Swa = c(0,0,0.17,0.13,0.2,0,0,0,0,0,0,0,0,0),</v>
      </c>
    </row>
    <row r="41" spans="1:18" s="130" customFormat="1" x14ac:dyDescent="0.2">
      <c r="A41" s="130" t="s">
        <v>87</v>
      </c>
      <c r="B41" s="132">
        <v>0</v>
      </c>
      <c r="C41" s="136">
        <v>0</v>
      </c>
      <c r="D41" s="134">
        <v>0.05</v>
      </c>
      <c r="E41" s="134">
        <v>0.12</v>
      </c>
      <c r="F41" s="134">
        <v>0.1</v>
      </c>
      <c r="G41" s="134">
        <v>0.08</v>
      </c>
      <c r="H41" s="134">
        <v>0</v>
      </c>
      <c r="I41" s="134">
        <v>0</v>
      </c>
      <c r="J41" s="133">
        <v>0</v>
      </c>
      <c r="K41" s="134">
        <v>0</v>
      </c>
      <c r="L41" s="134">
        <v>0</v>
      </c>
      <c r="M41" s="134">
        <v>0</v>
      </c>
      <c r="N41" s="134">
        <v>0</v>
      </c>
      <c r="O41" s="134">
        <v>0</v>
      </c>
      <c r="P41" s="135">
        <f t="shared" si="3"/>
        <v>0.35000000000000003</v>
      </c>
      <c r="R41" s="130" t="str">
        <f t="shared" si="4"/>
        <v>Dac = c(0,0,0.05,0.12,0.1,0.08,0,0,0,0,0,0,0,0),</v>
      </c>
    </row>
    <row r="42" spans="1:18" s="130" customFormat="1" x14ac:dyDescent="0.2">
      <c r="A42" s="130" t="s">
        <v>89</v>
      </c>
      <c r="B42" s="132">
        <v>0</v>
      </c>
      <c r="C42" s="136">
        <v>0</v>
      </c>
      <c r="D42" s="134">
        <v>0.06</v>
      </c>
      <c r="E42" s="134">
        <v>0</v>
      </c>
      <c r="F42" s="134">
        <v>0.1</v>
      </c>
      <c r="G42" s="134">
        <v>0.06</v>
      </c>
      <c r="H42" s="134">
        <v>0</v>
      </c>
      <c r="I42" s="134">
        <v>0</v>
      </c>
      <c r="J42" s="134">
        <v>0</v>
      </c>
      <c r="K42" s="133">
        <v>0</v>
      </c>
      <c r="L42" s="134">
        <v>0</v>
      </c>
      <c r="M42" s="134">
        <v>0</v>
      </c>
      <c r="N42" s="134">
        <v>0</v>
      </c>
      <c r="O42" s="134">
        <v>0</v>
      </c>
      <c r="P42" s="135">
        <f t="shared" si="3"/>
        <v>0.22</v>
      </c>
      <c r="R42" s="130" t="str">
        <f t="shared" si="4"/>
        <v>Min = c(0,0,0.06,0,0.1,0.06,0,0,0,0,0,0,0,0),</v>
      </c>
    </row>
    <row r="43" spans="1:18" s="130" customFormat="1" x14ac:dyDescent="0.2">
      <c r="A43" s="130" t="s">
        <v>91</v>
      </c>
      <c r="B43" s="132">
        <v>0</v>
      </c>
      <c r="C43" s="136">
        <v>0</v>
      </c>
      <c r="D43" s="134">
        <v>0.05</v>
      </c>
      <c r="E43" s="134">
        <v>0.01</v>
      </c>
      <c r="F43" s="134">
        <v>0.05</v>
      </c>
      <c r="G43" s="134">
        <v>0</v>
      </c>
      <c r="H43" s="134">
        <v>0</v>
      </c>
      <c r="I43" s="134">
        <v>0.01</v>
      </c>
      <c r="J43" s="134">
        <v>0.01</v>
      </c>
      <c r="K43" s="134">
        <v>0</v>
      </c>
      <c r="L43" s="133">
        <v>0</v>
      </c>
      <c r="M43" s="134">
        <v>0</v>
      </c>
      <c r="N43" s="134">
        <v>0</v>
      </c>
      <c r="O43" s="134">
        <v>0</v>
      </c>
      <c r="P43" s="135">
        <f t="shared" si="3"/>
        <v>0.13</v>
      </c>
      <c r="R43" s="130" t="str">
        <f t="shared" si="4"/>
        <v>Mad = c(0,0,0.05,0.01,0.05,0,0,0.01,0.01,0,0,0,0,0),</v>
      </c>
    </row>
    <row r="44" spans="1:18" s="130" customFormat="1" x14ac:dyDescent="0.2">
      <c r="A44" s="130" t="s">
        <v>88</v>
      </c>
      <c r="B44" s="132">
        <v>0</v>
      </c>
      <c r="C44" s="136">
        <v>0</v>
      </c>
      <c r="D44" s="134">
        <v>0.15</v>
      </c>
      <c r="E44" s="134">
        <v>0.01</v>
      </c>
      <c r="F44" s="134">
        <v>0.05</v>
      </c>
      <c r="G44" s="134">
        <v>0</v>
      </c>
      <c r="H44" s="134">
        <v>0</v>
      </c>
      <c r="I44" s="134">
        <v>0.05</v>
      </c>
      <c r="J44" s="134">
        <v>0</v>
      </c>
      <c r="K44" s="134">
        <v>0</v>
      </c>
      <c r="L44" s="134">
        <v>0</v>
      </c>
      <c r="M44" s="133">
        <v>0</v>
      </c>
      <c r="N44" s="134">
        <v>0</v>
      </c>
      <c r="O44" s="134">
        <v>0</v>
      </c>
      <c r="P44" s="135">
        <f t="shared" si="3"/>
        <v>0.26</v>
      </c>
      <c r="R44" s="130" t="str">
        <f t="shared" si="4"/>
        <v>Dar = c(0,0,0.15,0.01,0.05,0,0,0.05,0,0,0,0,0,0),</v>
      </c>
    </row>
    <row r="45" spans="1:18" s="130" customFormat="1" x14ac:dyDescent="0.2">
      <c r="A45" s="130" t="s">
        <v>92</v>
      </c>
      <c r="B45" s="132">
        <v>0</v>
      </c>
      <c r="C45" s="136">
        <v>0</v>
      </c>
      <c r="D45" s="134">
        <v>0.1</v>
      </c>
      <c r="E45" s="134">
        <v>0.01</v>
      </c>
      <c r="F45" s="134">
        <v>0.01</v>
      </c>
      <c r="G45" s="134">
        <v>0</v>
      </c>
      <c r="H45" s="134">
        <v>0.01</v>
      </c>
      <c r="I45" s="134">
        <v>0.01</v>
      </c>
      <c r="J45" s="134">
        <v>0</v>
      </c>
      <c r="K45" s="134">
        <v>0.01</v>
      </c>
      <c r="L45" s="134">
        <v>0</v>
      </c>
      <c r="M45" s="134">
        <v>0</v>
      </c>
      <c r="N45" s="133">
        <v>0</v>
      </c>
      <c r="O45" s="134">
        <v>0</v>
      </c>
      <c r="P45" s="135">
        <f t="shared" si="3"/>
        <v>0.15000000000000002</v>
      </c>
      <c r="R45" s="130" t="str">
        <f t="shared" si="4"/>
        <v>Pum = c(0,0,0.1,0.01,0.01,0,0.01,0.01,0,0.01,0,0,0,0),</v>
      </c>
    </row>
    <row r="46" spans="1:18" s="130" customFormat="1" x14ac:dyDescent="0.2">
      <c r="A46" s="130" t="s">
        <v>95</v>
      </c>
      <c r="B46" s="132">
        <v>0</v>
      </c>
      <c r="C46" s="136">
        <v>0</v>
      </c>
      <c r="D46" s="134">
        <v>0.15</v>
      </c>
      <c r="E46" s="134">
        <v>0.01</v>
      </c>
      <c r="F46" s="134">
        <v>0.06</v>
      </c>
      <c r="G46" s="134">
        <v>0.05</v>
      </c>
      <c r="H46" s="134">
        <v>0</v>
      </c>
      <c r="I46" s="134">
        <v>0.05</v>
      </c>
      <c r="J46" s="134">
        <v>0.05</v>
      </c>
      <c r="K46" s="134">
        <v>0.05</v>
      </c>
      <c r="L46" s="134">
        <v>0</v>
      </c>
      <c r="M46" s="134">
        <v>0</v>
      </c>
      <c r="N46" s="134">
        <v>0</v>
      </c>
      <c r="O46" s="133">
        <v>0</v>
      </c>
      <c r="P46" s="135">
        <f t="shared" si="3"/>
        <v>0.42</v>
      </c>
      <c r="R46" s="130" t="str">
        <f>CONCATENATE(A46," = c(",B46, ",", C46,",", D46, ",", E46, ",", F46, ",",G46, ",", H46, ",",I46, ",",J46, ",",K46, ",",L46, ",",M46, ",",N46, ",",O46, ")")</f>
        <v>Chu = c(0,0,0.15,0.01,0.06,0.05,0,0.05,0.05,0.05,0,0,0,0)</v>
      </c>
    </row>
    <row r="47" spans="1:18" s="130" customFormat="1" x14ac:dyDescent="0.2">
      <c r="P47" s="138"/>
    </row>
    <row r="48" spans="1:18" s="130" customFormat="1" x14ac:dyDescent="0.2">
      <c r="P48" s="138"/>
    </row>
    <row r="49" spans="1:17" s="130" customFormat="1" x14ac:dyDescent="0.2">
      <c r="A49" s="130" t="s">
        <v>11</v>
      </c>
      <c r="B49" s="131" t="s">
        <v>8</v>
      </c>
      <c r="C49" s="130" t="s">
        <v>12</v>
      </c>
      <c r="D49" s="130" t="s">
        <v>160</v>
      </c>
      <c r="E49" s="130" t="s">
        <v>161</v>
      </c>
      <c r="F49" s="130" t="s">
        <v>162</v>
      </c>
      <c r="G49" s="130" t="s">
        <v>163</v>
      </c>
      <c r="H49" s="130" t="s">
        <v>13</v>
      </c>
      <c r="I49" s="130" t="s">
        <v>14</v>
      </c>
      <c r="J49" s="130" t="s">
        <v>15</v>
      </c>
      <c r="P49" s="138"/>
    </row>
    <row r="50" spans="1:17" s="130" customFormat="1" x14ac:dyDescent="0.2">
      <c r="A50" s="130" t="s">
        <v>12</v>
      </c>
      <c r="B50" s="132">
        <v>1</v>
      </c>
      <c r="C50" s="133">
        <v>0</v>
      </c>
      <c r="D50" s="134">
        <v>0</v>
      </c>
      <c r="E50" s="134">
        <v>0</v>
      </c>
      <c r="F50" s="134">
        <v>0</v>
      </c>
      <c r="G50" s="134">
        <v>0</v>
      </c>
      <c r="H50" s="134">
        <v>0</v>
      </c>
      <c r="I50" s="134">
        <v>0</v>
      </c>
      <c r="J50" s="134">
        <v>0</v>
      </c>
      <c r="P50" s="130">
        <f>SUM(B50:J50)</f>
        <v>1</v>
      </c>
      <c r="Q50" s="130" t="str">
        <f>CONCATENATE(A50, " = c(",B50, ",",C50, ",",D50, ",",E50, ",",F50, ",",G50, ",",H50,",",  I50, ",",J50, "),")</f>
        <v>Phy = c(1,0,0,0,0,0,0,0,0),</v>
      </c>
    </row>
    <row r="51" spans="1:17" s="130" customFormat="1" x14ac:dyDescent="0.2">
      <c r="A51" s="130" t="s">
        <v>160</v>
      </c>
      <c r="B51" s="132">
        <v>0</v>
      </c>
      <c r="C51" s="136">
        <v>1</v>
      </c>
      <c r="D51" s="133">
        <v>0</v>
      </c>
      <c r="E51" s="134">
        <v>0</v>
      </c>
      <c r="F51" s="134">
        <v>0</v>
      </c>
      <c r="G51" s="134">
        <v>0</v>
      </c>
      <c r="H51" s="134">
        <v>0</v>
      </c>
      <c r="I51" s="134">
        <v>0</v>
      </c>
      <c r="J51" s="134">
        <v>0</v>
      </c>
      <c r="P51" s="130">
        <f>SUM(B51:J51)</f>
        <v>1</v>
      </c>
      <c r="Q51" s="130" t="str">
        <f>CONCATENATE(A51, " = c(",B51, ",",C51, ",",D51, ",",E51, ",",F51, ",",G51, ",",H51,",",  I51, ",",J51, "),")</f>
        <v>Zpl = c(0,1,0,0,0,0,0,0,0),</v>
      </c>
    </row>
    <row r="52" spans="1:17" s="130" customFormat="1" x14ac:dyDescent="0.2">
      <c r="A52" s="130" t="s">
        <v>161</v>
      </c>
      <c r="B52" s="132">
        <v>0.1</v>
      </c>
      <c r="C52" s="136">
        <v>0.45</v>
      </c>
      <c r="D52" s="134">
        <v>0.45</v>
      </c>
      <c r="E52" s="133">
        <v>0</v>
      </c>
      <c r="F52" s="134">
        <v>0</v>
      </c>
      <c r="G52" s="134">
        <v>0</v>
      </c>
      <c r="H52" s="134">
        <v>0</v>
      </c>
      <c r="I52" s="134">
        <v>0</v>
      </c>
      <c r="J52" s="134">
        <v>0</v>
      </c>
      <c r="P52" s="130">
        <f>SUM(B52:J52)</f>
        <v>1</v>
      </c>
      <c r="Q52" s="130" t="str">
        <f>CONCATENATE(A52, " = c(",B52, ",",C52, ",",D52, ",",E52, ",",F52, ",",G52, ",",H52,",",  I52, ",",J52, "),")</f>
        <v>Cru = c(0.1,0.45,0.45,0,0,0,0,0,0),</v>
      </c>
    </row>
    <row r="53" spans="1:17" s="130" customFormat="1" x14ac:dyDescent="0.2">
      <c r="A53" s="130" t="s">
        <v>162</v>
      </c>
      <c r="B53" s="132">
        <v>0.1</v>
      </c>
      <c r="C53" s="136">
        <v>0.4</v>
      </c>
      <c r="D53" s="134">
        <v>0.5</v>
      </c>
      <c r="E53" s="134">
        <v>0</v>
      </c>
      <c r="F53" s="133">
        <v>0</v>
      </c>
      <c r="G53" s="134">
        <v>0</v>
      </c>
      <c r="H53" s="134">
        <v>0</v>
      </c>
      <c r="I53" s="134">
        <v>0</v>
      </c>
      <c r="J53" s="134">
        <v>0</v>
      </c>
      <c r="P53" s="130">
        <f>SUM(B53:J53)</f>
        <v>1</v>
      </c>
      <c r="Q53" s="130" t="str">
        <f>CONCATENATE(A53, " = c(",B53, ",",C53, ",",D53, ",",E53, ",",F53, ",",G53, ",",H53,",",  I53, ",",J53, "),")</f>
        <v>Ins = c(0.1,0.4,0.5,0,0,0,0,0,0),</v>
      </c>
    </row>
    <row r="54" spans="1:17" s="130" customFormat="1" x14ac:dyDescent="0.2">
      <c r="A54" s="130" t="s">
        <v>163</v>
      </c>
      <c r="B54" s="132">
        <v>0.9</v>
      </c>
      <c r="C54" s="136">
        <v>0.05</v>
      </c>
      <c r="D54" s="134">
        <v>0.05</v>
      </c>
      <c r="E54" s="134">
        <v>0</v>
      </c>
      <c r="F54" s="134">
        <v>0</v>
      </c>
      <c r="G54" s="133">
        <v>0</v>
      </c>
      <c r="H54" s="134">
        <v>0</v>
      </c>
      <c r="I54" s="134">
        <v>0</v>
      </c>
      <c r="J54" s="134">
        <v>0</v>
      </c>
      <c r="P54" s="130">
        <f>SUM(B54:J54)</f>
        <v>1</v>
      </c>
      <c r="Q54" s="130" t="str">
        <f>CONCATENATE(A54, " = c(",B54, ",",C54, ",",D54, ",",E54, ",",F54, ",",G54, ",",H54,",",  I54, ",",J54, "),")</f>
        <v>Wor = c(0.9,0.05,0.05,0,0,0,0,0,0),</v>
      </c>
    </row>
    <row r="55" spans="1:17" s="130" customFormat="1" x14ac:dyDescent="0.2">
      <c r="A55" s="130" t="s">
        <v>13</v>
      </c>
      <c r="B55" s="132">
        <v>0</v>
      </c>
      <c r="C55" s="136">
        <v>0.01</v>
      </c>
      <c r="D55" s="134">
        <v>0.11</v>
      </c>
      <c r="E55" s="134">
        <v>0.1</v>
      </c>
      <c r="F55" s="134">
        <v>0</v>
      </c>
      <c r="G55" s="134">
        <v>0.01</v>
      </c>
      <c r="H55" s="133">
        <v>0</v>
      </c>
      <c r="I55" s="134">
        <v>0</v>
      </c>
      <c r="J55" s="134">
        <v>0</v>
      </c>
      <c r="P55" s="130">
        <f>SUM(B55:J55)</f>
        <v>0.23</v>
      </c>
      <c r="Q55" s="130" t="str">
        <f>CONCATENATE(A55, " = c(",B55, ",",C55, ",",D55, ",",E55, ",",F55, ",",G55, ",",H55,",",  I55, ",",J55, "),")</f>
        <v>Pry = c(0,0.01,0.11,0.1,0,0.01,0,0,0),</v>
      </c>
    </row>
    <row r="56" spans="1:17" s="130" customFormat="1" x14ac:dyDescent="0.2">
      <c r="A56" s="130" t="s">
        <v>14</v>
      </c>
      <c r="B56" s="132">
        <v>0</v>
      </c>
      <c r="C56" s="136">
        <v>0</v>
      </c>
      <c r="D56" s="134">
        <v>0.06</v>
      </c>
      <c r="E56" s="134">
        <v>0.1</v>
      </c>
      <c r="F56" s="134">
        <v>0.01</v>
      </c>
      <c r="G56" s="134">
        <v>0</v>
      </c>
      <c r="H56" s="134">
        <v>0</v>
      </c>
      <c r="I56" s="133">
        <v>0</v>
      </c>
      <c r="J56" s="134">
        <v>0</v>
      </c>
      <c r="P56" s="130">
        <f>SUM(B56:J56)</f>
        <v>0.17</v>
      </c>
      <c r="Q56" s="130" t="str">
        <f>CONCATENATE(A56, " = c(",B56, ",",C56, ",",D56, ",",E56, ",",F56, ",",G56, ",",H56,",",  I56, ",",J56, "),")</f>
        <v>Bgl = c(0,0,0.06,0.1,0.01,0,0,0,0),</v>
      </c>
    </row>
    <row r="57" spans="1:17" s="130" customFormat="1" x14ac:dyDescent="0.2">
      <c r="A57" s="130" t="s">
        <v>15</v>
      </c>
      <c r="B57" s="132">
        <v>0</v>
      </c>
      <c r="C57" s="136">
        <v>0</v>
      </c>
      <c r="D57" s="134">
        <v>1E-3</v>
      </c>
      <c r="E57" s="134">
        <v>0.08</v>
      </c>
      <c r="F57" s="134">
        <v>0.01</v>
      </c>
      <c r="G57" s="134">
        <v>0</v>
      </c>
      <c r="H57" s="134">
        <v>0.1</v>
      </c>
      <c r="I57" s="134">
        <v>0</v>
      </c>
      <c r="J57" s="133">
        <v>0</v>
      </c>
      <c r="P57" s="130">
        <f>SUM(B57:J57)</f>
        <v>0.191</v>
      </c>
      <c r="Q57" s="130" t="str">
        <f>CONCATENATE(A57, " = c(",B57, ",",C57, ",",D57, ",",E57, ",",F57, ",",G57, ",",H57,",",  I57, ",",J57, ")")</f>
        <v>Bas = c(0,0,0.001,0.08,0.01,0,0.1,0,0)</v>
      </c>
    </row>
    <row r="59" spans="1:17" s="124" customFormat="1" x14ac:dyDescent="0.2">
      <c r="A59" s="124" t="s">
        <v>11</v>
      </c>
      <c r="B59" s="125" t="s">
        <v>8</v>
      </c>
      <c r="C59" s="124" t="s">
        <v>12</v>
      </c>
      <c r="D59" s="124" t="s">
        <v>160</v>
      </c>
      <c r="E59" s="124" t="s">
        <v>161</v>
      </c>
      <c r="F59" s="124" t="s">
        <v>13</v>
      </c>
      <c r="G59" s="124" t="s">
        <v>14</v>
      </c>
      <c r="H59" s="124" t="s">
        <v>15</v>
      </c>
    </row>
    <row r="60" spans="1:17" s="124" customFormat="1" x14ac:dyDescent="0.2">
      <c r="A60" s="124" t="s">
        <v>12</v>
      </c>
      <c r="B60" s="126">
        <v>1</v>
      </c>
      <c r="C60" s="127">
        <v>0</v>
      </c>
      <c r="D60" s="128">
        <v>0</v>
      </c>
      <c r="E60" s="128">
        <v>0</v>
      </c>
      <c r="F60" s="128">
        <v>0</v>
      </c>
      <c r="G60" s="128">
        <v>0</v>
      </c>
      <c r="H60" s="128">
        <v>0</v>
      </c>
      <c r="P60" s="124">
        <f>SUM(B60:H60)</f>
        <v>1</v>
      </c>
      <c r="Q60" s="124" t="str">
        <f>CONCATENATE(A60, " = c(",B60, ",",C60, ",",D60, ",",E60, ",",F60,",",  G60, ",",H60, "),")</f>
        <v>Phy = c(1,0,0,0,0,0,0),</v>
      </c>
    </row>
    <row r="61" spans="1:17" s="124" customFormat="1" x14ac:dyDescent="0.2">
      <c r="A61" s="124" t="s">
        <v>160</v>
      </c>
      <c r="B61" s="126">
        <v>0</v>
      </c>
      <c r="C61" s="129">
        <v>1</v>
      </c>
      <c r="D61" s="127">
        <v>0</v>
      </c>
      <c r="E61" s="128">
        <v>0</v>
      </c>
      <c r="F61" s="128">
        <v>0</v>
      </c>
      <c r="G61" s="128">
        <v>0</v>
      </c>
      <c r="H61" s="128">
        <v>0</v>
      </c>
      <c r="P61" s="124">
        <f>SUM(B61:H61)</f>
        <v>1</v>
      </c>
      <c r="Q61" s="124" t="str">
        <f>CONCATENATE(A61, " = c(",B61, ",",C61, ",",D61, ",",E61, ",",F61,",",  G61, ",",H61, "),")</f>
        <v>Zpl = c(0,1,0,0,0,0,0),</v>
      </c>
    </row>
    <row r="62" spans="1:17" s="124" customFormat="1" x14ac:dyDescent="0.2">
      <c r="A62" s="124" t="s">
        <v>161</v>
      </c>
      <c r="B62" s="126">
        <v>0.2</v>
      </c>
      <c r="C62" s="129">
        <v>0.3</v>
      </c>
      <c r="D62" s="128">
        <v>0.5</v>
      </c>
      <c r="E62" s="127">
        <v>0</v>
      </c>
      <c r="F62" s="128">
        <v>0</v>
      </c>
      <c r="G62" s="128">
        <v>0</v>
      </c>
      <c r="H62" s="128">
        <v>0</v>
      </c>
      <c r="P62" s="124">
        <f>SUM(B62:H62)</f>
        <v>1</v>
      </c>
      <c r="Q62" s="124" t="str">
        <f>CONCATENATE(A62, " = c(",B62, ",",C62, ",",D62, ",",E62, ",",F62,",",  G62, ",",H62, "),")</f>
        <v>Cru = c(0.2,0.3,0.5,0,0,0,0),</v>
      </c>
    </row>
    <row r="63" spans="1:17" s="124" customFormat="1" x14ac:dyDescent="0.2">
      <c r="A63" s="124" t="s">
        <v>13</v>
      </c>
      <c r="B63" s="126">
        <v>0</v>
      </c>
      <c r="C63" s="129">
        <v>0.1</v>
      </c>
      <c r="D63" s="128">
        <v>0.2</v>
      </c>
      <c r="E63" s="128">
        <v>0.15</v>
      </c>
      <c r="F63" s="127">
        <v>0</v>
      </c>
      <c r="G63" s="128">
        <v>0</v>
      </c>
      <c r="H63" s="128">
        <v>0</v>
      </c>
      <c r="P63" s="124">
        <f>SUM(B63:H63)</f>
        <v>0.45000000000000007</v>
      </c>
      <c r="Q63" s="124" t="str">
        <f>CONCATENATE(A63, " = c(",B63, ",",C63, ",",D63, ",",E63, ",",F63,",",  G63, ",",H63, "),")</f>
        <v>Pry = c(0,0.1,0.2,0.15,0,0,0),</v>
      </c>
    </row>
    <row r="64" spans="1:17" s="124" customFormat="1" x14ac:dyDescent="0.2">
      <c r="A64" s="124" t="s">
        <v>14</v>
      </c>
      <c r="B64" s="126">
        <v>0</v>
      </c>
      <c r="C64" s="129">
        <v>0</v>
      </c>
      <c r="D64" s="128">
        <v>0.05</v>
      </c>
      <c r="E64" s="128">
        <v>7.0000000000000007E-2</v>
      </c>
      <c r="F64" s="128">
        <v>0.01</v>
      </c>
      <c r="G64" s="127">
        <v>0</v>
      </c>
      <c r="H64" s="128">
        <v>0</v>
      </c>
      <c r="P64" s="124">
        <f>SUM(B64:H64)</f>
        <v>0.13</v>
      </c>
      <c r="Q64" s="124" t="str">
        <f>CONCATENATE(A64, " = c(",B64, ",",C64, ",",D64, ",",E64, ",",F64,",",  G64, ",",H64, "),")</f>
        <v>Bgl = c(0,0,0.05,0.07,0.01,0,0),</v>
      </c>
    </row>
    <row r="65" spans="1:17" s="124" customFormat="1" x14ac:dyDescent="0.2">
      <c r="A65" s="124" t="s">
        <v>15</v>
      </c>
      <c r="B65" s="126">
        <v>0</v>
      </c>
      <c r="C65" s="129">
        <v>0</v>
      </c>
      <c r="D65" s="128">
        <v>0</v>
      </c>
      <c r="E65" s="128">
        <v>0.05</v>
      </c>
      <c r="F65" s="128">
        <v>0.1</v>
      </c>
      <c r="G65" s="128">
        <v>0</v>
      </c>
      <c r="H65" s="127">
        <v>0</v>
      </c>
      <c r="P65" s="124">
        <f>SUM(B65:H65)</f>
        <v>0.15000000000000002</v>
      </c>
      <c r="Q65" s="124" t="str">
        <f>CONCATENATE(A65, " = c(",B65, ",",C65, ",",D65, ",",E65, ",",F65,",",  G65, ",",H65, ")")</f>
        <v>Bas = c(0,0,0,0.05,0.1,0,0)</v>
      </c>
    </row>
    <row r="66" spans="1:17" s="124" customFormat="1" x14ac:dyDescent="0.2"/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09F9-C344-894A-8402-85C09B51EBB2}">
  <dimension ref="A1:N31"/>
  <sheetViews>
    <sheetView zoomScale="114" workbookViewId="0">
      <selection activeCell="M2" sqref="M2:M31"/>
    </sheetView>
  </sheetViews>
  <sheetFormatPr baseColWidth="10" defaultRowHeight="16" x14ac:dyDescent="0.2"/>
  <cols>
    <col min="1" max="1" width="10.83203125" style="116"/>
    <col min="2" max="2" width="5.83203125" style="116" bestFit="1" customWidth="1"/>
    <col min="3" max="4" width="4.5" style="116" bestFit="1" customWidth="1"/>
    <col min="5" max="7" width="4.83203125" style="116" bestFit="1" customWidth="1"/>
    <col min="8" max="10" width="5.1640625" style="116" bestFit="1" customWidth="1"/>
    <col min="11" max="11" width="5.1640625" style="116" customWidth="1"/>
    <col min="12" max="12" width="19.1640625" style="118" customWidth="1"/>
    <col min="13" max="13" width="10.83203125" style="116"/>
    <col min="14" max="14" width="42.6640625" style="116" bestFit="1" customWidth="1"/>
    <col min="15" max="16384" width="10.83203125" style="116"/>
  </cols>
  <sheetData>
    <row r="1" spans="1:14" x14ac:dyDescent="0.2">
      <c r="A1" s="116" t="s">
        <v>7</v>
      </c>
      <c r="B1" s="117" t="s">
        <v>8</v>
      </c>
      <c r="C1" s="116" t="s">
        <v>12</v>
      </c>
      <c r="D1" s="116" t="s">
        <v>15</v>
      </c>
      <c r="E1" s="116" t="s">
        <v>93</v>
      </c>
      <c r="F1" s="116" t="s">
        <v>87</v>
      </c>
      <c r="G1" s="116" t="s">
        <v>89</v>
      </c>
      <c r="H1" s="116" t="s">
        <v>90</v>
      </c>
      <c r="I1" s="116" t="s">
        <v>91</v>
      </c>
      <c r="J1" s="116" t="s">
        <v>88</v>
      </c>
      <c r="K1" s="116" t="s">
        <v>92</v>
      </c>
    </row>
    <row r="2" spans="1:14" x14ac:dyDescent="0.2">
      <c r="A2" s="116" t="s">
        <v>12</v>
      </c>
      <c r="B2" s="119">
        <v>0</v>
      </c>
      <c r="C2" s="120">
        <v>0</v>
      </c>
      <c r="D2" s="121">
        <v>0</v>
      </c>
      <c r="E2" s="121">
        <v>0</v>
      </c>
      <c r="F2" s="121">
        <v>0</v>
      </c>
      <c r="G2" s="121">
        <v>0</v>
      </c>
      <c r="H2" s="121">
        <v>0</v>
      </c>
      <c r="I2" s="121">
        <v>0</v>
      </c>
      <c r="J2" s="121">
        <v>0</v>
      </c>
      <c r="K2" s="121">
        <v>0</v>
      </c>
      <c r="L2" s="122"/>
      <c r="M2" s="116">
        <f>SUM(B2:K2)</f>
        <v>0</v>
      </c>
      <c r="N2" s="116" t="str">
        <f>CONCATENATE(A2," = c(",B2, ",", C2,",", D2, ",",E2, ",",F2, ",",G2, ",",H2, ",",I2, ",",J2, ",",K2, "),")</f>
        <v>Phy = c(0,0,0,0,0,0,0,0,0,0),</v>
      </c>
    </row>
    <row r="3" spans="1:14" x14ac:dyDescent="0.2">
      <c r="A3" s="116" t="s">
        <v>15</v>
      </c>
      <c r="B3" s="119">
        <v>0.8</v>
      </c>
      <c r="C3" s="123">
        <v>0.2</v>
      </c>
      <c r="D3" s="120">
        <v>0</v>
      </c>
      <c r="E3" s="121">
        <v>0</v>
      </c>
      <c r="F3" s="121">
        <v>0</v>
      </c>
      <c r="G3" s="121">
        <v>0</v>
      </c>
      <c r="H3" s="121">
        <v>0</v>
      </c>
      <c r="I3" s="121">
        <v>0</v>
      </c>
      <c r="J3" s="121">
        <v>0</v>
      </c>
      <c r="K3" s="121">
        <v>0</v>
      </c>
      <c r="L3" s="122"/>
      <c r="M3" s="116">
        <f t="shared" ref="M3:M10" si="0">SUM(B3:K3)</f>
        <v>1</v>
      </c>
      <c r="N3" s="116" t="str">
        <f t="shared" ref="N3:N8" si="1">CONCATENATE(A3," = c(",B3, ",", C3,",", D3, ",",E3, ",",F3, ",",G3, ",",H3, ",",I3, ",",J3, ",",K3, "),")</f>
        <v>Bas = c(0.8,0.2,0,0,0,0,0,0,0,0),</v>
      </c>
    </row>
    <row r="4" spans="1:14" x14ac:dyDescent="0.2">
      <c r="A4" s="116" t="s">
        <v>93</v>
      </c>
      <c r="B4" s="119">
        <v>0.3</v>
      </c>
      <c r="C4" s="123">
        <v>0.6</v>
      </c>
      <c r="D4" s="121">
        <v>0</v>
      </c>
      <c r="E4" s="120">
        <v>0</v>
      </c>
      <c r="F4" s="121">
        <v>0</v>
      </c>
      <c r="G4" s="121">
        <v>0</v>
      </c>
      <c r="H4" s="121">
        <v>0</v>
      </c>
      <c r="I4" s="121">
        <v>0</v>
      </c>
      <c r="J4" s="121">
        <v>0</v>
      </c>
      <c r="K4" s="121">
        <v>0</v>
      </c>
      <c r="L4" s="122"/>
      <c r="M4" s="116">
        <f t="shared" si="0"/>
        <v>0.89999999999999991</v>
      </c>
      <c r="N4" s="116" t="str">
        <f t="shared" si="1"/>
        <v>Swa = c(0.3,0.6,0,0,0,0,0,0,0,0),</v>
      </c>
    </row>
    <row r="5" spans="1:14" x14ac:dyDescent="0.2">
      <c r="A5" s="116" t="s">
        <v>87</v>
      </c>
      <c r="B5" s="119">
        <v>0.5</v>
      </c>
      <c r="C5" s="123">
        <v>0.4</v>
      </c>
      <c r="D5" s="121">
        <v>0</v>
      </c>
      <c r="E5" s="121">
        <v>0</v>
      </c>
      <c r="F5" s="120">
        <v>0</v>
      </c>
      <c r="G5" s="121">
        <v>0</v>
      </c>
      <c r="H5" s="121">
        <v>0</v>
      </c>
      <c r="I5" s="121">
        <v>0</v>
      </c>
      <c r="J5" s="121">
        <v>0</v>
      </c>
      <c r="K5" s="121">
        <v>0</v>
      </c>
      <c r="L5" s="122"/>
      <c r="M5" s="116">
        <f t="shared" si="0"/>
        <v>0.9</v>
      </c>
      <c r="N5" s="116" t="str">
        <f t="shared" si="1"/>
        <v>Dac = c(0.5,0.4,0,0,0,0,0,0,0,0),</v>
      </c>
    </row>
    <row r="6" spans="1:14" x14ac:dyDescent="0.2">
      <c r="A6" s="116" t="s">
        <v>89</v>
      </c>
      <c r="B6" s="119">
        <v>0.4</v>
      </c>
      <c r="C6" s="123">
        <v>0.6</v>
      </c>
      <c r="D6" s="121">
        <v>0</v>
      </c>
      <c r="E6" s="121">
        <v>0</v>
      </c>
      <c r="F6" s="121">
        <v>0</v>
      </c>
      <c r="G6" s="120">
        <v>0</v>
      </c>
      <c r="H6" s="121">
        <v>0</v>
      </c>
      <c r="I6" s="121">
        <v>0</v>
      </c>
      <c r="J6" s="121">
        <v>0</v>
      </c>
      <c r="K6" s="121">
        <v>0</v>
      </c>
      <c r="L6" s="122"/>
      <c r="M6" s="116">
        <f t="shared" si="0"/>
        <v>1</v>
      </c>
      <c r="N6" s="116" t="str">
        <f t="shared" si="1"/>
        <v>Min = c(0.4,0.6,0,0,0,0,0,0,0,0),</v>
      </c>
    </row>
    <row r="7" spans="1:14" x14ac:dyDescent="0.2">
      <c r="A7" s="116" t="s">
        <v>90</v>
      </c>
      <c r="B7" s="119">
        <v>0.2</v>
      </c>
      <c r="C7" s="123">
        <v>0.3</v>
      </c>
      <c r="D7" s="121">
        <v>0</v>
      </c>
      <c r="E7" s="121">
        <v>0.1</v>
      </c>
      <c r="F7" s="121">
        <v>0.1</v>
      </c>
      <c r="G7" s="121">
        <v>0.1</v>
      </c>
      <c r="H7" s="120">
        <v>0</v>
      </c>
      <c r="I7" s="121">
        <v>0</v>
      </c>
      <c r="J7" s="121">
        <v>0</v>
      </c>
      <c r="K7" s="121">
        <v>0</v>
      </c>
      <c r="L7" s="122"/>
      <c r="M7" s="116">
        <f t="shared" si="0"/>
        <v>0.79999999999999993</v>
      </c>
      <c r="N7" s="116" t="str">
        <f t="shared" si="1"/>
        <v>Fal = c(0.2,0.3,0,0.1,0.1,0.1,0,0,0,0),</v>
      </c>
    </row>
    <row r="8" spans="1:14" x14ac:dyDescent="0.2">
      <c r="A8" s="116" t="s">
        <v>91</v>
      </c>
      <c r="B8" s="119">
        <v>0.2</v>
      </c>
      <c r="C8" s="123">
        <v>0.3</v>
      </c>
      <c r="D8" s="121">
        <v>0</v>
      </c>
      <c r="E8" s="121">
        <v>0.1</v>
      </c>
      <c r="F8" s="121">
        <v>0.1</v>
      </c>
      <c r="G8" s="121">
        <v>0.1</v>
      </c>
      <c r="H8" s="121">
        <v>0</v>
      </c>
      <c r="I8" s="120">
        <v>0</v>
      </c>
      <c r="J8" s="121">
        <v>0</v>
      </c>
      <c r="K8" s="121">
        <v>0</v>
      </c>
      <c r="L8" s="122"/>
      <c r="M8" s="116">
        <f t="shared" si="0"/>
        <v>0.79999999999999993</v>
      </c>
      <c r="N8" s="116" t="str">
        <f t="shared" si="1"/>
        <v>Mad = c(0.2,0.3,0,0.1,0.1,0.1,0,0,0,0),</v>
      </c>
    </row>
    <row r="9" spans="1:14" x14ac:dyDescent="0.2">
      <c r="A9" s="116" t="s">
        <v>88</v>
      </c>
      <c r="B9" s="119">
        <v>0.2</v>
      </c>
      <c r="C9" s="123">
        <v>0.3</v>
      </c>
      <c r="D9" s="121">
        <v>0</v>
      </c>
      <c r="E9" s="121">
        <v>0.1</v>
      </c>
      <c r="F9" s="121">
        <v>0</v>
      </c>
      <c r="G9" s="121">
        <v>0</v>
      </c>
      <c r="H9" s="121">
        <v>0</v>
      </c>
      <c r="I9" s="121">
        <v>0</v>
      </c>
      <c r="J9" s="120">
        <v>0</v>
      </c>
      <c r="K9" s="121">
        <v>0</v>
      </c>
      <c r="L9" s="122"/>
      <c r="M9" s="116">
        <f t="shared" si="0"/>
        <v>0.6</v>
      </c>
      <c r="N9" s="116" t="str">
        <f>CONCATENATE(A9," = c(",B9, ",", C9,",", D9, ",",E9, ",",F9, ",",G9, ",",H9, ",",I9, ",",J9, ",",K9, "),")</f>
        <v>Dar = c(0.2,0.3,0,0.1,0,0,0,0,0,0),</v>
      </c>
    </row>
    <row r="10" spans="1:14" x14ac:dyDescent="0.2">
      <c r="A10" s="116" t="s">
        <v>92</v>
      </c>
      <c r="B10" s="119">
        <v>0.2</v>
      </c>
      <c r="C10" s="123">
        <v>0.2</v>
      </c>
      <c r="D10" s="121">
        <v>0.1</v>
      </c>
      <c r="E10" s="121">
        <v>0</v>
      </c>
      <c r="F10" s="121">
        <v>0.1</v>
      </c>
      <c r="G10" s="121">
        <v>0.1</v>
      </c>
      <c r="H10" s="121">
        <v>0</v>
      </c>
      <c r="I10" s="121">
        <v>0</v>
      </c>
      <c r="J10" s="121">
        <v>0</v>
      </c>
      <c r="K10" s="120">
        <v>0</v>
      </c>
      <c r="L10" s="122"/>
      <c r="M10" s="116">
        <f t="shared" si="0"/>
        <v>0.7</v>
      </c>
      <c r="N10" s="116" t="str">
        <f>CONCATENATE(A10," = c(",B10, ",", C10,",", D10, ",",E10, ",",F10, ",",G10, ",",H10, ",",I10, ",",J10, ",",K10, ")")</f>
        <v>Pum = c(0.2,0.2,0.1,0,0.1,0.1,0,0,0,0)</v>
      </c>
    </row>
    <row r="12" spans="1:14" x14ac:dyDescent="0.2">
      <c r="A12" s="116" t="s">
        <v>9</v>
      </c>
    </row>
    <row r="13" spans="1:14" x14ac:dyDescent="0.2">
      <c r="A13" s="116" t="s">
        <v>10</v>
      </c>
      <c r="B13" s="117" t="s">
        <v>8</v>
      </c>
      <c r="C13" s="116" t="s">
        <v>12</v>
      </c>
      <c r="D13" s="116" t="s">
        <v>94</v>
      </c>
      <c r="E13" s="116" t="s">
        <v>93</v>
      </c>
      <c r="F13" s="116" t="s">
        <v>87</v>
      </c>
      <c r="G13" s="116" t="s">
        <v>89</v>
      </c>
      <c r="H13" s="116" t="s">
        <v>91</v>
      </c>
      <c r="I13" s="116" t="s">
        <v>88</v>
      </c>
      <c r="J13" s="116" t="s">
        <v>92</v>
      </c>
      <c r="K13" s="116" t="s">
        <v>95</v>
      </c>
    </row>
    <row r="14" spans="1:14" x14ac:dyDescent="0.2">
      <c r="A14" s="116" t="s">
        <v>12</v>
      </c>
      <c r="B14" s="119">
        <v>1</v>
      </c>
      <c r="C14" s="120">
        <v>0</v>
      </c>
      <c r="D14" s="121">
        <v>0</v>
      </c>
      <c r="E14" s="121">
        <v>0</v>
      </c>
      <c r="F14" s="121">
        <v>0</v>
      </c>
      <c r="G14" s="121">
        <v>0</v>
      </c>
      <c r="H14" s="121">
        <v>0</v>
      </c>
      <c r="I14" s="121">
        <v>0</v>
      </c>
      <c r="J14" s="121">
        <v>0</v>
      </c>
      <c r="K14" s="121">
        <v>0</v>
      </c>
      <c r="L14" s="122"/>
      <c r="M14" s="116">
        <f>SUM(B14:K14)</f>
        <v>1</v>
      </c>
      <c r="N14" s="116" t="str">
        <f>CONCATENATE(A14," = c(",B14, ",", C14,",", D14, ",",E14, ",",F14, ",",G14, ",",H14, ",",I14, ",",J14, ",",K14, "),")</f>
        <v>Phy = c(1,0,0,0,0,0,0,0,0,0),</v>
      </c>
    </row>
    <row r="15" spans="1:14" x14ac:dyDescent="0.2">
      <c r="A15" s="116" t="s">
        <v>94</v>
      </c>
      <c r="B15" s="119">
        <v>0.4</v>
      </c>
      <c r="C15" s="123">
        <v>0.6</v>
      </c>
      <c r="D15" s="120">
        <v>0</v>
      </c>
      <c r="E15" s="121">
        <v>0</v>
      </c>
      <c r="F15" s="121">
        <v>0</v>
      </c>
      <c r="G15" s="121">
        <v>0</v>
      </c>
      <c r="H15" s="121">
        <v>0</v>
      </c>
      <c r="I15" s="121">
        <v>0</v>
      </c>
      <c r="J15" s="121">
        <v>0</v>
      </c>
      <c r="K15" s="121">
        <v>0</v>
      </c>
      <c r="L15" s="122"/>
      <c r="M15" s="116">
        <f t="shared" ref="M15:M22" si="2">SUM(B15:K15)</f>
        <v>1</v>
      </c>
      <c r="N15" s="116" t="str">
        <f t="shared" ref="N15:N20" si="3">CONCATENATE(A15," = c(",B15, ",", C15,",", D15, ",",E15, ",",F15, ",",G15, ",",H15, ",",I15, ",",J15, ",",K15, "),")</f>
        <v>Kil = c(0.4,0.6,0,0,0,0,0,0,0,0),</v>
      </c>
    </row>
    <row r="16" spans="1:14" ht="17" x14ac:dyDescent="0.2">
      <c r="A16" s="116" t="s">
        <v>93</v>
      </c>
      <c r="B16" s="119">
        <v>0.3</v>
      </c>
      <c r="C16" s="123">
        <v>0.5</v>
      </c>
      <c r="D16" s="121">
        <v>0</v>
      </c>
      <c r="E16" s="120">
        <v>0</v>
      </c>
      <c r="F16" s="121">
        <v>0</v>
      </c>
      <c r="G16" s="121">
        <v>0</v>
      </c>
      <c r="H16" s="121">
        <v>0</v>
      </c>
      <c r="I16" s="121">
        <v>0</v>
      </c>
      <c r="J16" s="121">
        <v>0</v>
      </c>
      <c r="K16" s="121">
        <v>0</v>
      </c>
      <c r="L16" s="122" t="s">
        <v>98</v>
      </c>
      <c r="M16" s="116">
        <f t="shared" si="2"/>
        <v>0.8</v>
      </c>
      <c r="N16" s="116" t="str">
        <f t="shared" si="3"/>
        <v>Swa = c(0.3,0.5,0,0,0,0,0,0,0,0),</v>
      </c>
    </row>
    <row r="17" spans="1:14" x14ac:dyDescent="0.2">
      <c r="A17" s="116" t="s">
        <v>87</v>
      </c>
      <c r="B17" s="119">
        <v>0.5</v>
      </c>
      <c r="C17" s="123">
        <v>0.4</v>
      </c>
      <c r="D17" s="121">
        <v>0</v>
      </c>
      <c r="E17" s="121">
        <v>0</v>
      </c>
      <c r="F17" s="120">
        <v>0</v>
      </c>
      <c r="G17" s="121">
        <v>0</v>
      </c>
      <c r="H17" s="121">
        <v>0</v>
      </c>
      <c r="I17" s="121">
        <v>0</v>
      </c>
      <c r="J17" s="121">
        <v>0</v>
      </c>
      <c r="K17" s="121">
        <v>0</v>
      </c>
      <c r="L17" s="122"/>
      <c r="M17" s="116">
        <f t="shared" si="2"/>
        <v>0.9</v>
      </c>
      <c r="N17" s="116" t="str">
        <f t="shared" si="3"/>
        <v>Dac = c(0.5,0.4,0,0,0,0,0,0,0,0),</v>
      </c>
    </row>
    <row r="18" spans="1:14" x14ac:dyDescent="0.2">
      <c r="A18" s="116" t="s">
        <v>89</v>
      </c>
      <c r="B18" s="119">
        <v>0.4</v>
      </c>
      <c r="C18" s="123">
        <v>0.6</v>
      </c>
      <c r="D18" s="121">
        <v>0</v>
      </c>
      <c r="E18" s="121">
        <v>0</v>
      </c>
      <c r="F18" s="121">
        <v>0</v>
      </c>
      <c r="G18" s="120">
        <v>0</v>
      </c>
      <c r="H18" s="121">
        <v>0</v>
      </c>
      <c r="I18" s="121">
        <v>0</v>
      </c>
      <c r="J18" s="121">
        <v>0</v>
      </c>
      <c r="K18" s="121">
        <v>0</v>
      </c>
      <c r="L18" s="122"/>
      <c r="M18" s="116">
        <f t="shared" si="2"/>
        <v>1</v>
      </c>
      <c r="N18" s="116" t="str">
        <f t="shared" si="3"/>
        <v>Min = c(0.4,0.6,0,0,0,0,0,0,0,0),</v>
      </c>
    </row>
    <row r="19" spans="1:14" x14ac:dyDescent="0.2">
      <c r="A19" s="116" t="s">
        <v>91</v>
      </c>
      <c r="B19" s="119">
        <v>0.3</v>
      </c>
      <c r="C19" s="123">
        <v>0.4</v>
      </c>
      <c r="D19" s="121">
        <v>0</v>
      </c>
      <c r="E19" s="121">
        <v>0.1</v>
      </c>
      <c r="F19" s="121">
        <v>0.1</v>
      </c>
      <c r="G19" s="121">
        <v>0.1</v>
      </c>
      <c r="H19" s="120">
        <v>0</v>
      </c>
      <c r="I19" s="121">
        <v>0</v>
      </c>
      <c r="J19" s="121">
        <v>0</v>
      </c>
      <c r="K19" s="121">
        <v>0</v>
      </c>
      <c r="L19" s="122"/>
      <c r="M19" s="116">
        <f t="shared" si="2"/>
        <v>0.99999999999999989</v>
      </c>
      <c r="N19" s="116" t="str">
        <f t="shared" si="3"/>
        <v>Mad = c(0.3,0.4,0,0.1,0.1,0.1,0,0,0,0),</v>
      </c>
    </row>
    <row r="20" spans="1:14" x14ac:dyDescent="0.2">
      <c r="A20" s="116" t="s">
        <v>88</v>
      </c>
      <c r="B20" s="119">
        <v>0.4</v>
      </c>
      <c r="C20" s="123">
        <v>0.5</v>
      </c>
      <c r="D20" s="121">
        <v>0</v>
      </c>
      <c r="E20" s="121">
        <v>0.1</v>
      </c>
      <c r="F20" s="121">
        <v>0</v>
      </c>
      <c r="G20" s="121">
        <v>0</v>
      </c>
      <c r="H20" s="121">
        <v>0</v>
      </c>
      <c r="I20" s="120">
        <v>0</v>
      </c>
      <c r="J20" s="121">
        <v>0</v>
      </c>
      <c r="K20" s="121">
        <v>0</v>
      </c>
      <c r="L20" s="122"/>
      <c r="M20" s="116">
        <f t="shared" si="2"/>
        <v>1</v>
      </c>
      <c r="N20" s="116" t="str">
        <f t="shared" si="3"/>
        <v>Dar = c(0.4,0.5,0,0.1,0,0,0,0,0,0),</v>
      </c>
    </row>
    <row r="21" spans="1:14" x14ac:dyDescent="0.2">
      <c r="A21" s="116" t="s">
        <v>92</v>
      </c>
      <c r="B21" s="119">
        <v>0.2</v>
      </c>
      <c r="C21" s="123">
        <v>0.2</v>
      </c>
      <c r="D21" s="121">
        <v>0.1</v>
      </c>
      <c r="E21" s="121">
        <v>0</v>
      </c>
      <c r="F21" s="121">
        <v>0.1</v>
      </c>
      <c r="G21" s="121">
        <v>0.1</v>
      </c>
      <c r="H21" s="121">
        <v>0</v>
      </c>
      <c r="I21" s="121">
        <v>0</v>
      </c>
      <c r="J21" s="120">
        <v>0</v>
      </c>
      <c r="K21" s="121">
        <v>0</v>
      </c>
      <c r="L21" s="122"/>
      <c r="M21" s="116">
        <f t="shared" si="2"/>
        <v>0.7</v>
      </c>
      <c r="N21" s="116" t="str">
        <f>CONCATENATE(A21," = c(",B21, ",", C21,",", D21, ",",E21, ",",F21, ",",G21, ",",H21, ",",I21, ",",J21, ",",K21, "),")</f>
        <v>Pum = c(0.2,0.2,0.1,0,0.1,0.1,0,0,0,0),</v>
      </c>
    </row>
    <row r="22" spans="1:14" x14ac:dyDescent="0.2">
      <c r="A22" s="116" t="s">
        <v>95</v>
      </c>
      <c r="B22" s="119">
        <v>0.5</v>
      </c>
      <c r="C22" s="123">
        <v>0.2</v>
      </c>
      <c r="D22" s="121">
        <v>0</v>
      </c>
      <c r="E22" s="121">
        <v>0.1</v>
      </c>
      <c r="F22" s="121">
        <v>0.1</v>
      </c>
      <c r="G22" s="121">
        <v>0.1</v>
      </c>
      <c r="H22" s="121">
        <v>0</v>
      </c>
      <c r="I22" s="121">
        <v>0</v>
      </c>
      <c r="J22" s="121">
        <v>0</v>
      </c>
      <c r="K22" s="120">
        <v>0</v>
      </c>
      <c r="L22" s="122"/>
      <c r="M22" s="116">
        <f t="shared" si="2"/>
        <v>0.99999999999999989</v>
      </c>
      <c r="N22" s="116" t="str">
        <f>CONCATENATE(A22," = c(",B22, ",", C22,",", D22, ",",E22, ",",F22, ",",G22, ",",H22, ",",I22, ",",J22, ",",K22, ")")</f>
        <v>Chu = c(0.5,0.2,0,0.1,0.1,0.1,0,0,0,0)</v>
      </c>
    </row>
    <row r="27" spans="1:14" x14ac:dyDescent="0.2">
      <c r="A27" s="116" t="s">
        <v>11</v>
      </c>
      <c r="B27" s="117" t="s">
        <v>8</v>
      </c>
      <c r="C27" s="116" t="s">
        <v>12</v>
      </c>
      <c r="D27" s="116" t="s">
        <v>13</v>
      </c>
      <c r="E27" s="116" t="s">
        <v>14</v>
      </c>
      <c r="F27" s="116" t="s">
        <v>15</v>
      </c>
    </row>
    <row r="28" spans="1:14" x14ac:dyDescent="0.2">
      <c r="A28" s="116" t="s">
        <v>12</v>
      </c>
      <c r="B28" s="119">
        <v>1</v>
      </c>
      <c r="C28" s="120">
        <v>0</v>
      </c>
      <c r="D28" s="121">
        <v>0</v>
      </c>
      <c r="E28" s="121">
        <v>0</v>
      </c>
      <c r="F28" s="121">
        <v>0</v>
      </c>
      <c r="M28" s="116">
        <f>SUM(B28:F28)</f>
        <v>1</v>
      </c>
      <c r="N28" s="116" t="str">
        <f>CONCATENATE(A28, " = c(",B28, ",",C28, ",",D28, ",",E28, ",",F28, "),")</f>
        <v>Phy = c(1,0,0,0,0),</v>
      </c>
    </row>
    <row r="29" spans="1:14" x14ac:dyDescent="0.2">
      <c r="A29" s="116" t="s">
        <v>13</v>
      </c>
      <c r="B29" s="119">
        <v>0.7</v>
      </c>
      <c r="C29" s="123">
        <v>0.3</v>
      </c>
      <c r="D29" s="120">
        <v>0</v>
      </c>
      <c r="E29" s="121">
        <v>0</v>
      </c>
      <c r="F29" s="121">
        <v>0</v>
      </c>
      <c r="M29" s="116">
        <f>SUM(B29:F29)</f>
        <v>1</v>
      </c>
      <c r="N29" s="116" t="str">
        <f>CONCATENATE(A29, " = c(",B29, ",",C29, ",",D29, ",",E29, ",",F29, "),")</f>
        <v>Pry = c(0.7,0.3,0,0,0),</v>
      </c>
    </row>
    <row r="30" spans="1:14" x14ac:dyDescent="0.2">
      <c r="A30" s="116" t="s">
        <v>14</v>
      </c>
      <c r="B30" s="119">
        <v>0.1</v>
      </c>
      <c r="C30" s="123">
        <v>0.3</v>
      </c>
      <c r="D30" s="121">
        <v>0.6</v>
      </c>
      <c r="E30" s="120">
        <v>0</v>
      </c>
      <c r="F30" s="121">
        <v>0</v>
      </c>
      <c r="M30" s="116">
        <f>SUM(B30:F30)</f>
        <v>1</v>
      </c>
      <c r="N30" s="116" t="str">
        <f>CONCATENATE(A30, " = c(",B30, ",",C30, ",",D30, ",",E30, ",",F30, "),")</f>
        <v>Bgl = c(0.1,0.3,0.6,0,0),</v>
      </c>
    </row>
    <row r="31" spans="1:14" x14ac:dyDescent="0.2">
      <c r="A31" s="116" t="s">
        <v>15</v>
      </c>
      <c r="B31" s="119">
        <v>0.1</v>
      </c>
      <c r="C31" s="123">
        <v>0.1</v>
      </c>
      <c r="D31" s="121">
        <v>0.7</v>
      </c>
      <c r="E31" s="121">
        <v>0.1</v>
      </c>
      <c r="F31" s="120">
        <v>0</v>
      </c>
      <c r="M31" s="116">
        <f>SUM(B31:F31)</f>
        <v>0.99999999999999989</v>
      </c>
      <c r="N31" s="116" t="str">
        <f>CONCATENATE(A31, " = c(",B31, ",",C31, ",",D31, ",",E31, ",",F31, ")")</f>
        <v>Bas = c(0.1,0.1,0.7,0.1,0)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24A0-F894-554E-85B7-DCF1C32285B2}">
  <dimension ref="A1:C14"/>
  <sheetViews>
    <sheetView zoomScale="180" workbookViewId="0">
      <selection sqref="A1:C14"/>
    </sheetView>
  </sheetViews>
  <sheetFormatPr baseColWidth="10" defaultRowHeight="16" x14ac:dyDescent="0.2"/>
  <cols>
    <col min="1" max="1" width="20.6640625" style="2" customWidth="1"/>
    <col min="2" max="2" width="13.6640625" style="2" customWidth="1"/>
  </cols>
  <sheetData>
    <row r="1" spans="1:3" ht="30" x14ac:dyDescent="0.2">
      <c r="A1" s="112" t="s">
        <v>144</v>
      </c>
      <c r="B1" s="112" t="s">
        <v>143</v>
      </c>
      <c r="C1" s="99" t="s">
        <v>173</v>
      </c>
    </row>
    <row r="2" spans="1:3" x14ac:dyDescent="0.2">
      <c r="A2" s="113" t="s">
        <v>92</v>
      </c>
      <c r="B2" s="113">
        <v>110.92643244922887</v>
      </c>
      <c r="C2" s="99"/>
    </row>
    <row r="3" spans="1:3" x14ac:dyDescent="0.2">
      <c r="A3" s="114" t="s">
        <v>13</v>
      </c>
      <c r="B3" s="113">
        <v>24.811538518540313</v>
      </c>
      <c r="C3" s="99"/>
    </row>
    <row r="4" spans="1:3" x14ac:dyDescent="0.2">
      <c r="A4" s="114" t="s">
        <v>87</v>
      </c>
      <c r="B4" s="113">
        <v>50.051986302438657</v>
      </c>
      <c r="C4" s="99"/>
    </row>
    <row r="5" spans="1:3" x14ac:dyDescent="0.2">
      <c r="A5" s="114" t="s">
        <v>93</v>
      </c>
      <c r="B5" s="113">
        <v>19.45794797965813</v>
      </c>
      <c r="C5" s="99"/>
    </row>
    <row r="6" spans="1:3" x14ac:dyDescent="0.2">
      <c r="A6" s="114" t="s">
        <v>88</v>
      </c>
      <c r="B6" s="113">
        <v>9.8567999999999998</v>
      </c>
      <c r="C6" s="99"/>
    </row>
    <row r="7" spans="1:3" x14ac:dyDescent="0.2">
      <c r="A7" s="114" t="s">
        <v>89</v>
      </c>
      <c r="B7" s="113">
        <v>11.865600000000001</v>
      </c>
      <c r="C7" s="99"/>
    </row>
    <row r="8" spans="1:3" x14ac:dyDescent="0.2">
      <c r="A8" s="114" t="s">
        <v>91</v>
      </c>
      <c r="B8" s="113">
        <v>23.639651305078029</v>
      </c>
      <c r="C8" s="99"/>
    </row>
    <row r="9" spans="1:3" x14ac:dyDescent="0.2">
      <c r="A9" s="114" t="s">
        <v>95</v>
      </c>
      <c r="B9" s="113">
        <v>107.98848000000001</v>
      </c>
      <c r="C9" s="99"/>
    </row>
    <row r="10" spans="1:3" x14ac:dyDescent="0.2">
      <c r="A10" s="114" t="s">
        <v>94</v>
      </c>
      <c r="B10" s="113">
        <v>17.773613417509914</v>
      </c>
      <c r="C10" s="99"/>
    </row>
    <row r="11" spans="1:3" x14ac:dyDescent="0.2">
      <c r="A11" s="114" t="s">
        <v>15</v>
      </c>
      <c r="B11" s="113">
        <v>1081.4419993596296</v>
      </c>
      <c r="C11" s="99" t="s">
        <v>146</v>
      </c>
    </row>
    <row r="12" spans="1:3" x14ac:dyDescent="0.2">
      <c r="A12" s="114" t="s">
        <v>90</v>
      </c>
      <c r="B12" s="113">
        <v>18.723094450398392</v>
      </c>
      <c r="C12" s="99"/>
    </row>
    <row r="13" spans="1:3" x14ac:dyDescent="0.2">
      <c r="A13" s="115" t="s">
        <v>14</v>
      </c>
      <c r="B13" s="115">
        <v>348.3142029</v>
      </c>
      <c r="C13" s="99"/>
    </row>
    <row r="14" spans="1:3" x14ac:dyDescent="0.2">
      <c r="A14" s="114" t="s">
        <v>15</v>
      </c>
      <c r="B14" s="115">
        <v>85.893865344673031</v>
      </c>
      <c r="C14" s="99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D474-D45D-1F48-B2AF-52B6A45F0425}">
  <dimension ref="A1:AH46"/>
  <sheetViews>
    <sheetView tabSelected="1" zoomScale="125" workbookViewId="0">
      <selection activeCell="B13" sqref="B13"/>
    </sheetView>
  </sheetViews>
  <sheetFormatPr baseColWidth="10" defaultRowHeight="16" x14ac:dyDescent="0.2"/>
  <cols>
    <col min="1" max="1" width="17.6640625" customWidth="1"/>
    <col min="2" max="2" width="28.33203125" bestFit="1" customWidth="1"/>
    <col min="3" max="3" width="7.5" bestFit="1" customWidth="1"/>
    <col min="4" max="4" width="8.83203125" bestFit="1" customWidth="1"/>
    <col min="5" max="5" width="9.5" bestFit="1" customWidth="1"/>
    <col min="6" max="7" width="9" bestFit="1" customWidth="1"/>
    <col min="8" max="8" width="8.83203125" bestFit="1" customWidth="1"/>
    <col min="9" max="9" width="8.83203125" style="102" bestFit="1" customWidth="1"/>
    <col min="10" max="10" width="8.83203125" customWidth="1"/>
    <col min="11" max="11" width="18.83203125" customWidth="1"/>
    <col min="12" max="12" width="17.33203125" customWidth="1"/>
    <col min="13" max="13" width="17" bestFit="1" customWidth="1"/>
    <col min="14" max="14" width="17.33203125" bestFit="1" customWidth="1"/>
    <col min="16" max="16" width="18.5" customWidth="1"/>
    <col min="17" max="17" width="17" bestFit="1" customWidth="1"/>
    <col min="18" max="18" width="15.5" bestFit="1" customWidth="1"/>
  </cols>
  <sheetData>
    <row r="1" spans="1:34" ht="19" x14ac:dyDescent="0.25">
      <c r="A1" s="109" t="s">
        <v>180</v>
      </c>
      <c r="B1" s="110"/>
      <c r="C1" s="110"/>
      <c r="D1" s="110"/>
      <c r="E1" s="110"/>
      <c r="F1" s="110"/>
      <c r="G1" s="110"/>
      <c r="H1" s="110"/>
      <c r="I1" s="111"/>
    </row>
    <row r="2" spans="1:34" x14ac:dyDescent="0.2">
      <c r="A2" s="103" t="s">
        <v>204</v>
      </c>
      <c r="B2" s="103" t="s">
        <v>184</v>
      </c>
      <c r="C2" s="103" t="s">
        <v>221</v>
      </c>
      <c r="D2" s="103" t="s">
        <v>194</v>
      </c>
      <c r="E2" s="103" t="s">
        <v>196</v>
      </c>
      <c r="F2" s="103" t="s">
        <v>197</v>
      </c>
      <c r="G2" s="103" t="s">
        <v>198</v>
      </c>
      <c r="H2" s="103" t="s">
        <v>199</v>
      </c>
      <c r="I2" s="103" t="s">
        <v>179</v>
      </c>
      <c r="K2" s="94" t="s">
        <v>212</v>
      </c>
      <c r="L2" s="95"/>
      <c r="M2" s="95"/>
      <c r="N2" s="95"/>
      <c r="O2" s="96"/>
    </row>
    <row r="3" spans="1:34" ht="20" x14ac:dyDescent="0.25">
      <c r="A3" s="99" t="s">
        <v>174</v>
      </c>
      <c r="B3" s="99" t="s">
        <v>188</v>
      </c>
      <c r="C3" s="100">
        <f>O4</f>
        <v>0.97</v>
      </c>
      <c r="D3" s="104" t="s">
        <v>220</v>
      </c>
      <c r="E3" s="100">
        <f>O11</f>
        <v>0.92</v>
      </c>
      <c r="F3" s="105">
        <f>P11</f>
        <v>1.24</v>
      </c>
      <c r="G3" s="105">
        <f>Q11</f>
        <v>1.3</v>
      </c>
      <c r="H3" s="100">
        <f>R11</f>
        <v>0.97</v>
      </c>
      <c r="I3" s="101" t="s">
        <v>202</v>
      </c>
      <c r="K3" s="85" t="s">
        <v>204</v>
      </c>
      <c r="L3" s="86" t="s">
        <v>206</v>
      </c>
      <c r="M3" s="86" t="s">
        <v>192</v>
      </c>
      <c r="N3" s="86" t="s">
        <v>193</v>
      </c>
      <c r="O3" s="87" t="s">
        <v>208</v>
      </c>
    </row>
    <row r="4" spans="1:34" ht="20" x14ac:dyDescent="0.25">
      <c r="A4" s="99" t="s">
        <v>175</v>
      </c>
      <c r="B4" s="99" t="s">
        <v>189</v>
      </c>
      <c r="C4" s="105">
        <f t="shared" ref="C4:C6" si="0">O5</f>
        <v>0.87</v>
      </c>
      <c r="D4" s="104" t="s">
        <v>220</v>
      </c>
      <c r="E4" s="105">
        <f>O14</f>
        <v>0.89</v>
      </c>
      <c r="F4" s="105">
        <f>P14</f>
        <v>1.35</v>
      </c>
      <c r="G4" s="105">
        <f>Q14</f>
        <v>1.31</v>
      </c>
      <c r="H4" s="105">
        <f>R14</f>
        <v>0.89</v>
      </c>
      <c r="I4" s="101" t="s">
        <v>201</v>
      </c>
      <c r="K4" s="88" t="s">
        <v>213</v>
      </c>
      <c r="L4" s="89" t="s">
        <v>207</v>
      </c>
      <c r="M4" s="89">
        <v>0.97</v>
      </c>
      <c r="N4" s="89">
        <v>0.93</v>
      </c>
      <c r="O4" s="90">
        <v>0.97</v>
      </c>
    </row>
    <row r="5" spans="1:34" ht="20" x14ac:dyDescent="0.25">
      <c r="A5" s="99" t="s">
        <v>176</v>
      </c>
      <c r="B5" s="99" t="s">
        <v>187</v>
      </c>
      <c r="C5" s="100">
        <f t="shared" si="0"/>
        <v>0.97</v>
      </c>
      <c r="D5" s="104" t="s">
        <v>220</v>
      </c>
      <c r="E5" s="100">
        <f>O17</f>
        <v>0.96</v>
      </c>
      <c r="F5" s="105">
        <f>P17</f>
        <v>1.25</v>
      </c>
      <c r="G5" s="105">
        <f>Q17</f>
        <v>1.39</v>
      </c>
      <c r="H5" s="100">
        <f>R17</f>
        <v>0.97</v>
      </c>
      <c r="I5" s="101" t="s">
        <v>217</v>
      </c>
      <c r="K5" s="88" t="s">
        <v>203</v>
      </c>
      <c r="L5" s="89" t="s">
        <v>207</v>
      </c>
      <c r="M5" s="89">
        <v>0.96</v>
      </c>
      <c r="N5" s="89">
        <v>0.91</v>
      </c>
      <c r="O5" s="90">
        <v>0.87</v>
      </c>
    </row>
    <row r="6" spans="1:34" ht="20" x14ac:dyDescent="0.25">
      <c r="A6" s="99" t="s">
        <v>177</v>
      </c>
      <c r="B6" s="99" t="s">
        <v>190</v>
      </c>
      <c r="C6" s="105">
        <f t="shared" si="0"/>
        <v>0.88</v>
      </c>
      <c r="D6" s="104" t="s">
        <v>220</v>
      </c>
      <c r="E6" s="100">
        <f>O20</f>
        <v>0.94</v>
      </c>
      <c r="F6" s="105">
        <f>P20</f>
        <v>1.37</v>
      </c>
      <c r="G6" s="105">
        <f>Q20</f>
        <v>1.4</v>
      </c>
      <c r="H6" s="100">
        <f>R20</f>
        <v>0.9</v>
      </c>
      <c r="I6" s="101" t="s">
        <v>218</v>
      </c>
      <c r="K6" s="88" t="s">
        <v>213</v>
      </c>
      <c r="L6" s="89" t="s">
        <v>214</v>
      </c>
      <c r="M6" s="89">
        <v>1.01</v>
      </c>
      <c r="N6" s="89">
        <v>0.93</v>
      </c>
      <c r="O6" s="90">
        <v>0.97</v>
      </c>
    </row>
    <row r="7" spans="1:34" ht="20" x14ac:dyDescent="0.25">
      <c r="A7" s="99" t="s">
        <v>178</v>
      </c>
      <c r="B7" s="99" t="s">
        <v>186</v>
      </c>
      <c r="C7" s="100">
        <f>M28</f>
        <v>1.05</v>
      </c>
      <c r="D7" s="104" t="s">
        <v>220</v>
      </c>
      <c r="E7" s="105">
        <f>O38</f>
        <v>1.46</v>
      </c>
      <c r="F7" s="105">
        <f>P38</f>
        <v>1.89</v>
      </c>
      <c r="G7" s="105">
        <f>Q38</f>
        <v>2.2999999999999998</v>
      </c>
      <c r="H7" s="100">
        <f>R38</f>
        <v>1.03</v>
      </c>
      <c r="I7" s="101" t="s">
        <v>181</v>
      </c>
      <c r="K7" s="91" t="s">
        <v>203</v>
      </c>
      <c r="L7" s="92" t="s">
        <v>214</v>
      </c>
      <c r="M7" s="92">
        <v>1.01</v>
      </c>
      <c r="N7" s="92">
        <v>0.91</v>
      </c>
      <c r="O7" s="93">
        <v>0.88</v>
      </c>
    </row>
    <row r="8" spans="1:34" s="48" customFormat="1" ht="20" x14ac:dyDescent="0.25">
      <c r="A8" s="99" t="s">
        <v>183</v>
      </c>
      <c r="B8" s="99" t="s">
        <v>185</v>
      </c>
      <c r="C8" s="105">
        <f>M34</f>
        <v>0.88</v>
      </c>
      <c r="D8" s="104" t="s">
        <v>220</v>
      </c>
      <c r="E8" s="105">
        <f>O44</f>
        <v>0.89</v>
      </c>
      <c r="F8" s="105">
        <f>P44</f>
        <v>1.36</v>
      </c>
      <c r="G8" s="105">
        <f>Q44</f>
        <v>1.31</v>
      </c>
      <c r="H8" s="105">
        <f>R44</f>
        <v>0.89</v>
      </c>
      <c r="I8" s="101" t="s">
        <v>182</v>
      </c>
      <c r="J8" s="97"/>
      <c r="K8" s="80"/>
      <c r="L8" s="80"/>
      <c r="M8" s="80"/>
      <c r="N8" s="80"/>
      <c r="O8"/>
      <c r="P8"/>
      <c r="Q8"/>
      <c r="R8"/>
      <c r="S8"/>
      <c r="T8"/>
      <c r="AH8"/>
    </row>
    <row r="9" spans="1:34" ht="19" x14ac:dyDescent="0.25">
      <c r="A9" s="106" t="s">
        <v>7</v>
      </c>
      <c r="B9" s="107"/>
      <c r="C9" s="107"/>
      <c r="D9" s="107"/>
      <c r="E9" s="107"/>
      <c r="F9" s="107"/>
      <c r="G9" s="107"/>
      <c r="H9" s="107"/>
      <c r="I9" s="108"/>
      <c r="K9" s="81" t="s">
        <v>215</v>
      </c>
      <c r="L9" s="81"/>
      <c r="M9" s="81"/>
      <c r="N9" s="81"/>
      <c r="O9" s="81"/>
      <c r="P9" s="81"/>
      <c r="Q9" s="81"/>
      <c r="R9" s="81"/>
      <c r="S9" s="81"/>
    </row>
    <row r="10" spans="1:34" ht="20" x14ac:dyDescent="0.25">
      <c r="A10" s="103" t="s">
        <v>204</v>
      </c>
      <c r="B10" s="103" t="s">
        <v>184</v>
      </c>
      <c r="C10" s="103" t="s">
        <v>221</v>
      </c>
      <c r="D10" s="103" t="s">
        <v>194</v>
      </c>
      <c r="E10" s="103" t="s">
        <v>196</v>
      </c>
      <c r="F10" s="103" t="s">
        <v>197</v>
      </c>
      <c r="G10" s="103" t="s">
        <v>198</v>
      </c>
      <c r="H10" s="103" t="s">
        <v>199</v>
      </c>
      <c r="I10" s="103" t="s">
        <v>179</v>
      </c>
      <c r="K10" s="79" t="s">
        <v>191</v>
      </c>
      <c r="L10" s="79" t="s">
        <v>204</v>
      </c>
      <c r="M10" s="79" t="s">
        <v>206</v>
      </c>
      <c r="N10" s="79" t="s">
        <v>194</v>
      </c>
      <c r="O10" s="79" t="s">
        <v>196</v>
      </c>
      <c r="P10" s="79" t="s">
        <v>197</v>
      </c>
      <c r="Q10" s="79" t="s">
        <v>198</v>
      </c>
      <c r="R10" s="79" t="s">
        <v>199</v>
      </c>
      <c r="S10" s="79" t="s">
        <v>200</v>
      </c>
    </row>
    <row r="11" spans="1:34" ht="20" x14ac:dyDescent="0.25">
      <c r="A11" s="99" t="s">
        <v>174</v>
      </c>
      <c r="B11" s="99" t="s">
        <v>188</v>
      </c>
      <c r="C11" s="100">
        <v>0.97</v>
      </c>
      <c r="D11" s="105">
        <f>N12</f>
        <v>0.87</v>
      </c>
      <c r="E11" s="100">
        <f>O12</f>
        <v>0.9</v>
      </c>
      <c r="F11" s="100">
        <f>P12</f>
        <v>1.05</v>
      </c>
      <c r="G11" s="100">
        <f>Q12</f>
        <v>1.02</v>
      </c>
      <c r="H11" s="100">
        <f>R12</f>
        <v>0.97</v>
      </c>
      <c r="I11" s="101" t="s">
        <v>202</v>
      </c>
      <c r="K11" s="80" t="s">
        <v>208</v>
      </c>
      <c r="L11" s="80" t="s">
        <v>213</v>
      </c>
      <c r="M11" s="80" t="s">
        <v>207</v>
      </c>
      <c r="N11" s="80" t="s">
        <v>195</v>
      </c>
      <c r="O11" s="80">
        <v>0.92</v>
      </c>
      <c r="P11" s="80">
        <v>1.24</v>
      </c>
      <c r="Q11" s="80">
        <v>1.3</v>
      </c>
      <c r="R11" s="80">
        <v>0.97</v>
      </c>
      <c r="S11" s="80" t="s">
        <v>195</v>
      </c>
    </row>
    <row r="12" spans="1:34" ht="20" x14ac:dyDescent="0.25">
      <c r="A12" s="99" t="s">
        <v>175</v>
      </c>
      <c r="B12" s="99" t="s">
        <v>189</v>
      </c>
      <c r="C12" s="100">
        <v>0.96</v>
      </c>
      <c r="D12" s="105">
        <f>N15</f>
        <v>0.77</v>
      </c>
      <c r="E12" s="105">
        <f>O15</f>
        <v>0.89</v>
      </c>
      <c r="F12" s="100">
        <f>P15</f>
        <v>1.06</v>
      </c>
      <c r="G12" s="100">
        <f>Q15</f>
        <v>1.01</v>
      </c>
      <c r="H12" s="100">
        <f>R15</f>
        <v>0.97</v>
      </c>
      <c r="I12" s="101" t="s">
        <v>201</v>
      </c>
      <c r="K12" s="80" t="s">
        <v>192</v>
      </c>
      <c r="L12" s="80" t="s">
        <v>213</v>
      </c>
      <c r="M12" s="80" t="s">
        <v>207</v>
      </c>
      <c r="N12" s="80">
        <v>0.87</v>
      </c>
      <c r="O12" s="80">
        <v>0.9</v>
      </c>
      <c r="P12" s="80">
        <v>1.05</v>
      </c>
      <c r="Q12" s="80">
        <v>1.02</v>
      </c>
      <c r="R12" s="80">
        <v>0.97</v>
      </c>
      <c r="S12" s="80" t="s">
        <v>117</v>
      </c>
    </row>
    <row r="13" spans="1:34" ht="20" x14ac:dyDescent="0.25">
      <c r="A13" s="99" t="s">
        <v>176</v>
      </c>
      <c r="B13" s="99" t="s">
        <v>187</v>
      </c>
      <c r="C13" s="100">
        <v>1.01</v>
      </c>
      <c r="D13" s="105">
        <f>N18</f>
        <v>0.87</v>
      </c>
      <c r="E13" s="100">
        <f>O18</f>
        <v>0.97</v>
      </c>
      <c r="F13" s="100">
        <f>P18</f>
        <v>1.1000000000000001</v>
      </c>
      <c r="G13" s="100">
        <f>Q18</f>
        <v>1.1200000000000001</v>
      </c>
      <c r="H13" s="100">
        <f>R18</f>
        <v>1.01</v>
      </c>
      <c r="I13" s="101" t="s">
        <v>217</v>
      </c>
      <c r="K13" s="80" t="s">
        <v>193</v>
      </c>
      <c r="L13" s="80" t="s">
        <v>213</v>
      </c>
      <c r="M13" s="80" t="s">
        <v>207</v>
      </c>
      <c r="N13" s="80">
        <v>0.85</v>
      </c>
      <c r="O13" s="80">
        <v>0.9</v>
      </c>
      <c r="P13" s="80">
        <v>0.96</v>
      </c>
      <c r="Q13" s="80">
        <v>1.07</v>
      </c>
      <c r="R13" s="80">
        <v>0.94</v>
      </c>
      <c r="S13" s="80" t="s">
        <v>117</v>
      </c>
    </row>
    <row r="14" spans="1:34" ht="20" x14ac:dyDescent="0.25">
      <c r="A14" s="99" t="s">
        <v>177</v>
      </c>
      <c r="B14" s="99" t="s">
        <v>190</v>
      </c>
      <c r="C14" s="100">
        <v>1.01</v>
      </c>
      <c r="D14" s="105">
        <f>N21</f>
        <v>0.77</v>
      </c>
      <c r="E14" s="100">
        <f>O21</f>
        <v>0.97</v>
      </c>
      <c r="F14" s="100">
        <f>P21</f>
        <v>1.1200000000000001</v>
      </c>
      <c r="G14" s="100">
        <f>Q21</f>
        <v>1.1200000000000001</v>
      </c>
      <c r="H14" s="100">
        <f>R21</f>
        <v>1.01</v>
      </c>
      <c r="I14" s="101" t="s">
        <v>218</v>
      </c>
      <c r="K14" s="80" t="s">
        <v>208</v>
      </c>
      <c r="L14" s="80" t="s">
        <v>203</v>
      </c>
      <c r="M14" s="80" t="s">
        <v>207</v>
      </c>
      <c r="N14" s="80" t="s">
        <v>195</v>
      </c>
      <c r="O14" s="80">
        <v>0.89</v>
      </c>
      <c r="P14" s="80">
        <v>1.35</v>
      </c>
      <c r="Q14" s="80">
        <v>1.31</v>
      </c>
      <c r="R14" s="80">
        <v>0.89</v>
      </c>
      <c r="S14" s="80" t="s">
        <v>195</v>
      </c>
    </row>
    <row r="15" spans="1:34" ht="20" x14ac:dyDescent="0.25">
      <c r="A15" s="99" t="s">
        <v>178</v>
      </c>
      <c r="B15" s="99" t="s">
        <v>186</v>
      </c>
      <c r="C15" s="100">
        <v>1.05</v>
      </c>
      <c r="D15" s="100">
        <f>N39</f>
        <v>0.9</v>
      </c>
      <c r="E15" s="105">
        <f>O39</f>
        <v>1.26</v>
      </c>
      <c r="F15" s="105">
        <f>P39</f>
        <v>1.25</v>
      </c>
      <c r="G15" s="105">
        <f>Q39</f>
        <v>1.4</v>
      </c>
      <c r="H15" s="100">
        <f>R39</f>
        <v>1.07</v>
      </c>
      <c r="I15" s="101" t="s">
        <v>181</v>
      </c>
      <c r="K15" s="80" t="s">
        <v>192</v>
      </c>
      <c r="L15" s="80" t="s">
        <v>203</v>
      </c>
      <c r="M15" s="80" t="s">
        <v>207</v>
      </c>
      <c r="N15" s="80">
        <v>0.77</v>
      </c>
      <c r="O15" s="80">
        <v>0.89</v>
      </c>
      <c r="P15" s="80">
        <v>1.06</v>
      </c>
      <c r="Q15" s="80">
        <v>1.01</v>
      </c>
      <c r="R15" s="80">
        <v>0.97</v>
      </c>
      <c r="S15" s="80" t="s">
        <v>117</v>
      </c>
    </row>
    <row r="16" spans="1:34" ht="20" x14ac:dyDescent="0.25">
      <c r="A16" s="99" t="s">
        <v>183</v>
      </c>
      <c r="B16" s="99" t="s">
        <v>185</v>
      </c>
      <c r="C16" s="105">
        <v>0.88</v>
      </c>
      <c r="D16" s="105">
        <f>N45</f>
        <v>0.81</v>
      </c>
      <c r="E16" s="100">
        <f>O45</f>
        <v>0.93</v>
      </c>
      <c r="F16" s="100">
        <f>P45</f>
        <v>1.1200000000000001</v>
      </c>
      <c r="G16" s="100">
        <f>Q45</f>
        <v>1.04</v>
      </c>
      <c r="H16" s="100">
        <f>R45</f>
        <v>0.99</v>
      </c>
      <c r="I16" s="101" t="s">
        <v>182</v>
      </c>
      <c r="K16" s="80" t="s">
        <v>193</v>
      </c>
      <c r="L16" s="80" t="s">
        <v>203</v>
      </c>
      <c r="M16" s="80" t="s">
        <v>207</v>
      </c>
      <c r="N16" s="80">
        <v>0.76</v>
      </c>
      <c r="O16" s="80">
        <v>0.89</v>
      </c>
      <c r="P16" s="80">
        <v>0.95</v>
      </c>
      <c r="Q16" s="80">
        <v>1.07</v>
      </c>
      <c r="R16" s="80">
        <v>0.92</v>
      </c>
      <c r="S16" s="80" t="s">
        <v>117</v>
      </c>
    </row>
    <row r="17" spans="1:19" ht="20" x14ac:dyDescent="0.25">
      <c r="A17" s="106" t="s">
        <v>219</v>
      </c>
      <c r="B17" s="107"/>
      <c r="C17" s="107"/>
      <c r="D17" s="107"/>
      <c r="E17" s="107"/>
      <c r="F17" s="107"/>
      <c r="G17" s="107"/>
      <c r="H17" s="107"/>
      <c r="I17" s="108"/>
      <c r="K17" s="80" t="s">
        <v>208</v>
      </c>
      <c r="L17" s="80" t="s">
        <v>213</v>
      </c>
      <c r="M17" s="80" t="s">
        <v>216</v>
      </c>
      <c r="N17" s="80" t="s">
        <v>195</v>
      </c>
      <c r="O17" s="80">
        <v>0.96</v>
      </c>
      <c r="P17" s="80">
        <v>1.25</v>
      </c>
      <c r="Q17" s="80">
        <v>1.39</v>
      </c>
      <c r="R17" s="80">
        <v>0.97</v>
      </c>
      <c r="S17" s="80" t="s">
        <v>195</v>
      </c>
    </row>
    <row r="18" spans="1:19" ht="20" x14ac:dyDescent="0.25">
      <c r="A18" s="103" t="s">
        <v>204</v>
      </c>
      <c r="B18" s="103" t="s">
        <v>184</v>
      </c>
      <c r="C18" s="103" t="s">
        <v>221</v>
      </c>
      <c r="D18" s="103" t="s">
        <v>194</v>
      </c>
      <c r="E18" s="103" t="s">
        <v>196</v>
      </c>
      <c r="F18" s="103" t="s">
        <v>197</v>
      </c>
      <c r="G18" s="103" t="s">
        <v>198</v>
      </c>
      <c r="H18" s="103" t="s">
        <v>199</v>
      </c>
      <c r="I18" s="103" t="s">
        <v>179</v>
      </c>
      <c r="K18" s="80" t="s">
        <v>192</v>
      </c>
      <c r="L18" s="80" t="s">
        <v>213</v>
      </c>
      <c r="M18" s="80" t="s">
        <v>216</v>
      </c>
      <c r="N18" s="80">
        <v>0.87</v>
      </c>
      <c r="O18" s="80">
        <v>0.97</v>
      </c>
      <c r="P18" s="80">
        <v>1.1000000000000001</v>
      </c>
      <c r="Q18" s="80">
        <v>1.1200000000000001</v>
      </c>
      <c r="R18" s="80">
        <v>1.01</v>
      </c>
      <c r="S18" s="80" t="s">
        <v>117</v>
      </c>
    </row>
    <row r="19" spans="1:19" ht="20" x14ac:dyDescent="0.25">
      <c r="A19" s="99" t="s">
        <v>174</v>
      </c>
      <c r="B19" s="99" t="s">
        <v>188</v>
      </c>
      <c r="C19" s="100">
        <v>0.93</v>
      </c>
      <c r="D19" s="105">
        <f>N13</f>
        <v>0.85</v>
      </c>
      <c r="E19" s="100">
        <f>O13</f>
        <v>0.9</v>
      </c>
      <c r="F19" s="100">
        <f>P13</f>
        <v>0.96</v>
      </c>
      <c r="G19" s="100">
        <f>Q13</f>
        <v>1.07</v>
      </c>
      <c r="H19" s="100">
        <f>R13</f>
        <v>0.94</v>
      </c>
      <c r="I19" s="101" t="s">
        <v>202</v>
      </c>
      <c r="K19" s="80" t="s">
        <v>193</v>
      </c>
      <c r="L19" s="80" t="s">
        <v>213</v>
      </c>
      <c r="M19" s="80" t="s">
        <v>216</v>
      </c>
      <c r="N19" s="80">
        <v>0.85</v>
      </c>
      <c r="O19" s="80">
        <v>0.9</v>
      </c>
      <c r="P19" s="80">
        <v>0.96</v>
      </c>
      <c r="Q19" s="80">
        <v>1.07</v>
      </c>
      <c r="R19" s="80">
        <v>0.94</v>
      </c>
      <c r="S19" s="80" t="s">
        <v>117</v>
      </c>
    </row>
    <row r="20" spans="1:19" ht="20" x14ac:dyDescent="0.25">
      <c r="A20" s="99" t="s">
        <v>175</v>
      </c>
      <c r="B20" s="99" t="s">
        <v>189</v>
      </c>
      <c r="C20" s="100">
        <v>0.91</v>
      </c>
      <c r="D20" s="105">
        <f>N16</f>
        <v>0.76</v>
      </c>
      <c r="E20" s="105">
        <f>O16</f>
        <v>0.89</v>
      </c>
      <c r="F20" s="100">
        <f>P16</f>
        <v>0.95</v>
      </c>
      <c r="G20" s="100">
        <f>Q16</f>
        <v>1.07</v>
      </c>
      <c r="H20" s="100">
        <f>R16</f>
        <v>0.92</v>
      </c>
      <c r="I20" s="101" t="s">
        <v>201</v>
      </c>
      <c r="K20" s="80" t="s">
        <v>208</v>
      </c>
      <c r="L20" s="80" t="s">
        <v>203</v>
      </c>
      <c r="M20" s="80" t="s">
        <v>216</v>
      </c>
      <c r="N20" s="80" t="s">
        <v>195</v>
      </c>
      <c r="O20" s="80">
        <v>0.94</v>
      </c>
      <c r="P20" s="80">
        <v>1.37</v>
      </c>
      <c r="Q20" s="80">
        <v>1.4</v>
      </c>
      <c r="R20" s="80">
        <v>0.9</v>
      </c>
      <c r="S20" s="80" t="s">
        <v>195</v>
      </c>
    </row>
    <row r="21" spans="1:19" ht="20" x14ac:dyDescent="0.25">
      <c r="A21" s="99" t="s">
        <v>176</v>
      </c>
      <c r="B21" s="99" t="s">
        <v>187</v>
      </c>
      <c r="C21" s="100">
        <v>0.93</v>
      </c>
      <c r="D21" s="105">
        <f>N19</f>
        <v>0.85</v>
      </c>
      <c r="E21" s="100">
        <f>O19</f>
        <v>0.9</v>
      </c>
      <c r="F21" s="100">
        <f>P19</f>
        <v>0.96</v>
      </c>
      <c r="G21" s="100">
        <f>Q19</f>
        <v>1.07</v>
      </c>
      <c r="H21" s="100">
        <f>R19</f>
        <v>0.94</v>
      </c>
      <c r="I21" s="101" t="s">
        <v>217</v>
      </c>
      <c r="K21" s="80" t="s">
        <v>192</v>
      </c>
      <c r="L21" s="80" t="s">
        <v>203</v>
      </c>
      <c r="M21" s="80" t="s">
        <v>216</v>
      </c>
      <c r="N21" s="80">
        <v>0.77</v>
      </c>
      <c r="O21" s="80">
        <v>0.97</v>
      </c>
      <c r="P21" s="80">
        <v>1.1200000000000001</v>
      </c>
      <c r="Q21" s="80">
        <v>1.1200000000000001</v>
      </c>
      <c r="R21" s="80">
        <v>1.01</v>
      </c>
      <c r="S21" s="80" t="s">
        <v>117</v>
      </c>
    </row>
    <row r="22" spans="1:19" ht="20" x14ac:dyDescent="0.25">
      <c r="A22" s="99" t="s">
        <v>177</v>
      </c>
      <c r="B22" s="99" t="s">
        <v>190</v>
      </c>
      <c r="C22" s="100">
        <v>0.91</v>
      </c>
      <c r="D22" s="105">
        <f>N22</f>
        <v>0.76</v>
      </c>
      <c r="E22" s="100">
        <f>O22</f>
        <v>0.9</v>
      </c>
      <c r="F22" s="100">
        <f>P22</f>
        <v>0.94</v>
      </c>
      <c r="G22" s="100">
        <f>Q22</f>
        <v>1.07</v>
      </c>
      <c r="H22" s="100">
        <f>R22</f>
        <v>0.92</v>
      </c>
      <c r="I22" s="101" t="s">
        <v>218</v>
      </c>
      <c r="K22" s="80" t="s">
        <v>193</v>
      </c>
      <c r="L22" s="80" t="s">
        <v>203</v>
      </c>
      <c r="M22" s="80" t="s">
        <v>216</v>
      </c>
      <c r="N22" s="80">
        <v>0.76</v>
      </c>
      <c r="O22" s="80">
        <v>0.9</v>
      </c>
      <c r="P22" s="80">
        <v>0.94</v>
      </c>
      <c r="Q22" s="80">
        <v>1.07</v>
      </c>
      <c r="R22" s="80">
        <v>0.92</v>
      </c>
      <c r="S22" s="80" t="s">
        <v>117</v>
      </c>
    </row>
    <row r="23" spans="1:19" ht="20" customHeight="1" x14ac:dyDescent="0.25">
      <c r="A23" s="99" t="s">
        <v>178</v>
      </c>
      <c r="B23" s="99" t="s">
        <v>186</v>
      </c>
      <c r="C23" s="100">
        <f>M27</f>
        <v>1.07</v>
      </c>
      <c r="D23" s="100">
        <f>N40</f>
        <v>0.94</v>
      </c>
      <c r="E23" s="100">
        <f>O40</f>
        <v>1.28</v>
      </c>
      <c r="F23" s="100">
        <f>P40</f>
        <v>1.19</v>
      </c>
      <c r="G23" s="105">
        <f>Q40</f>
        <v>1.49</v>
      </c>
      <c r="H23" s="100">
        <f>R40</f>
        <v>1.04</v>
      </c>
      <c r="I23" s="101" t="s">
        <v>181</v>
      </c>
    </row>
    <row r="24" spans="1:19" ht="20" customHeight="1" x14ac:dyDescent="0.25">
      <c r="A24" s="99" t="s">
        <v>183</v>
      </c>
      <c r="B24" s="99" t="s">
        <v>185</v>
      </c>
      <c r="C24" s="100">
        <f>M33</f>
        <v>0.93</v>
      </c>
      <c r="D24" s="105">
        <f>N46</f>
        <v>0.78</v>
      </c>
      <c r="E24" s="100">
        <f>O46</f>
        <v>0.92</v>
      </c>
      <c r="F24" s="100">
        <f>P46</f>
        <v>0.98</v>
      </c>
      <c r="G24" s="100">
        <f>Q46</f>
        <v>1.0900000000000001</v>
      </c>
      <c r="H24" s="100">
        <f>R46</f>
        <v>0.94</v>
      </c>
      <c r="I24" s="101" t="s">
        <v>182</v>
      </c>
      <c r="K24" s="82" t="s">
        <v>210</v>
      </c>
      <c r="L24" s="83"/>
      <c r="M24" s="84"/>
    </row>
    <row r="25" spans="1:19" ht="20" x14ac:dyDescent="0.25">
      <c r="K25" s="85" t="s">
        <v>191</v>
      </c>
      <c r="L25" s="86" t="s">
        <v>206</v>
      </c>
      <c r="M25" s="87" t="s">
        <v>203</v>
      </c>
    </row>
    <row r="26" spans="1:19" ht="20" x14ac:dyDescent="0.25">
      <c r="K26" s="88" t="s">
        <v>192</v>
      </c>
      <c r="L26" s="89" t="s">
        <v>207</v>
      </c>
      <c r="M26" s="90">
        <v>1.1000000000000001</v>
      </c>
    </row>
    <row r="27" spans="1:19" ht="20" x14ac:dyDescent="0.25">
      <c r="A27" s="98"/>
      <c r="B27" s="98"/>
      <c r="C27" s="98"/>
      <c r="D27" s="98"/>
      <c r="E27" s="98"/>
      <c r="F27" s="98"/>
      <c r="G27" s="98"/>
      <c r="H27" s="98"/>
      <c r="K27" s="88" t="s">
        <v>193</v>
      </c>
      <c r="L27" s="89" t="s">
        <v>207</v>
      </c>
      <c r="M27" s="90">
        <v>1.07</v>
      </c>
    </row>
    <row r="28" spans="1:19" ht="20" x14ac:dyDescent="0.25">
      <c r="A28" s="98"/>
      <c r="B28" s="98"/>
      <c r="C28" s="98"/>
      <c r="D28" s="98"/>
      <c r="E28" s="98"/>
      <c r="F28" s="98"/>
      <c r="G28" s="98"/>
      <c r="H28" s="98"/>
      <c r="K28" s="91" t="s">
        <v>208</v>
      </c>
      <c r="L28" s="92" t="s">
        <v>207</v>
      </c>
      <c r="M28" s="93">
        <v>1.05</v>
      </c>
    </row>
    <row r="29" spans="1:19" ht="20" customHeight="1" x14ac:dyDescent="0.2">
      <c r="A29" s="98"/>
      <c r="B29" s="98"/>
      <c r="C29" s="98"/>
      <c r="D29" s="98"/>
      <c r="E29" s="98"/>
      <c r="F29" s="98"/>
      <c r="G29" s="98"/>
      <c r="H29" s="98"/>
    </row>
    <row r="30" spans="1:19" ht="20" customHeight="1" x14ac:dyDescent="0.2">
      <c r="A30" s="98"/>
      <c r="B30" s="98"/>
      <c r="C30" s="98"/>
      <c r="D30" s="98"/>
      <c r="E30" s="98"/>
      <c r="F30" s="98"/>
      <c r="G30" s="98"/>
      <c r="H30" s="98"/>
      <c r="K30" s="82" t="s">
        <v>205</v>
      </c>
      <c r="L30" s="83"/>
      <c r="M30" s="84"/>
    </row>
    <row r="31" spans="1:19" ht="20" x14ac:dyDescent="0.25">
      <c r="A31" s="98"/>
      <c r="B31" s="98"/>
      <c r="C31" s="98"/>
      <c r="D31" s="98"/>
      <c r="E31" s="98"/>
      <c r="F31" s="98"/>
      <c r="G31" s="98"/>
      <c r="H31" s="98"/>
      <c r="K31" s="85" t="s">
        <v>191</v>
      </c>
      <c r="L31" s="86" t="s">
        <v>206</v>
      </c>
      <c r="M31" s="87" t="s">
        <v>203</v>
      </c>
    </row>
    <row r="32" spans="1:19" ht="20" x14ac:dyDescent="0.25">
      <c r="A32" s="98"/>
      <c r="B32" s="98"/>
      <c r="C32" s="98"/>
      <c r="D32" s="98"/>
      <c r="E32" s="98"/>
      <c r="F32" s="98"/>
      <c r="G32" s="98"/>
      <c r="H32" s="98"/>
      <c r="K32" s="88" t="s">
        <v>192</v>
      </c>
      <c r="L32" s="89" t="s">
        <v>207</v>
      </c>
      <c r="M32" s="90">
        <v>0.99</v>
      </c>
    </row>
    <row r="33" spans="1:19" ht="20" x14ac:dyDescent="0.25">
      <c r="A33" s="98"/>
      <c r="B33" s="98"/>
      <c r="C33" s="98"/>
      <c r="D33" s="98"/>
      <c r="E33" s="98"/>
      <c r="F33" s="98"/>
      <c r="G33" s="98"/>
      <c r="H33" s="98"/>
      <c r="K33" s="88" t="s">
        <v>193</v>
      </c>
      <c r="L33" s="89" t="s">
        <v>207</v>
      </c>
      <c r="M33" s="90">
        <v>0.93</v>
      </c>
    </row>
    <row r="34" spans="1:19" ht="20" x14ac:dyDescent="0.25">
      <c r="A34" s="98"/>
      <c r="B34" s="98"/>
      <c r="C34" s="98"/>
      <c r="D34" s="98"/>
      <c r="E34" s="98"/>
      <c r="F34" s="98"/>
      <c r="G34" s="98"/>
      <c r="H34" s="98"/>
      <c r="K34" s="91" t="s">
        <v>208</v>
      </c>
      <c r="L34" s="92" t="s">
        <v>207</v>
      </c>
      <c r="M34" s="93">
        <v>0.88</v>
      </c>
    </row>
    <row r="35" spans="1:19" x14ac:dyDescent="0.2">
      <c r="A35" s="98"/>
      <c r="B35" s="98"/>
      <c r="C35" s="98"/>
      <c r="D35" s="98"/>
      <c r="E35" s="98"/>
      <c r="F35" s="98"/>
      <c r="G35" s="98"/>
      <c r="H35" s="98"/>
    </row>
    <row r="36" spans="1:19" x14ac:dyDescent="0.2">
      <c r="K36" s="82" t="s">
        <v>211</v>
      </c>
      <c r="L36" s="83"/>
      <c r="M36" s="83"/>
      <c r="N36" s="83"/>
      <c r="O36" s="83"/>
      <c r="P36" s="83"/>
      <c r="Q36" s="83"/>
      <c r="R36" s="83"/>
      <c r="S36" s="84"/>
    </row>
    <row r="37" spans="1:19" ht="20" x14ac:dyDescent="0.25">
      <c r="K37" s="85" t="s">
        <v>191</v>
      </c>
      <c r="L37" s="86" t="s">
        <v>204</v>
      </c>
      <c r="M37" s="86" t="s">
        <v>206</v>
      </c>
      <c r="N37" s="86" t="s">
        <v>194</v>
      </c>
      <c r="O37" s="86" t="s">
        <v>196</v>
      </c>
      <c r="P37" s="86" t="s">
        <v>197</v>
      </c>
      <c r="Q37" s="86" t="s">
        <v>198</v>
      </c>
      <c r="R37" s="86" t="s">
        <v>199</v>
      </c>
      <c r="S37" s="87" t="s">
        <v>200</v>
      </c>
    </row>
    <row r="38" spans="1:19" ht="20" x14ac:dyDescent="0.25">
      <c r="K38" s="88" t="s">
        <v>208</v>
      </c>
      <c r="L38" s="89" t="s">
        <v>203</v>
      </c>
      <c r="M38" s="89" t="s">
        <v>207</v>
      </c>
      <c r="N38" s="89" t="s">
        <v>195</v>
      </c>
      <c r="O38" s="89">
        <v>1.46</v>
      </c>
      <c r="P38" s="89">
        <v>1.89</v>
      </c>
      <c r="Q38" s="89">
        <v>2.2999999999999998</v>
      </c>
      <c r="R38" s="89">
        <v>1.03</v>
      </c>
      <c r="S38" s="90" t="s">
        <v>195</v>
      </c>
    </row>
    <row r="39" spans="1:19" ht="20" x14ac:dyDescent="0.25">
      <c r="K39" s="88" t="s">
        <v>192</v>
      </c>
      <c r="L39" s="89" t="s">
        <v>203</v>
      </c>
      <c r="M39" s="89" t="s">
        <v>207</v>
      </c>
      <c r="N39" s="89">
        <v>0.9</v>
      </c>
      <c r="O39" s="89">
        <v>1.26</v>
      </c>
      <c r="P39" s="89">
        <v>1.25</v>
      </c>
      <c r="Q39" s="89">
        <v>1.4</v>
      </c>
      <c r="R39" s="89">
        <v>1.07</v>
      </c>
      <c r="S39" s="90" t="s">
        <v>195</v>
      </c>
    </row>
    <row r="40" spans="1:19" ht="20" x14ac:dyDescent="0.25">
      <c r="K40" s="91" t="s">
        <v>193</v>
      </c>
      <c r="L40" s="92" t="s">
        <v>203</v>
      </c>
      <c r="M40" s="92" t="s">
        <v>207</v>
      </c>
      <c r="N40" s="92">
        <v>0.94</v>
      </c>
      <c r="O40" s="92">
        <v>1.28</v>
      </c>
      <c r="P40" s="92">
        <v>1.19</v>
      </c>
      <c r="Q40" s="92">
        <v>1.49</v>
      </c>
      <c r="R40" s="92">
        <v>1.04</v>
      </c>
      <c r="S40" s="93" t="s">
        <v>195</v>
      </c>
    </row>
    <row r="42" spans="1:19" x14ac:dyDescent="0.2">
      <c r="K42" s="82" t="s">
        <v>209</v>
      </c>
      <c r="L42" s="83"/>
      <c r="M42" s="83"/>
      <c r="N42" s="83"/>
      <c r="O42" s="83"/>
      <c r="P42" s="83"/>
      <c r="Q42" s="83"/>
      <c r="R42" s="83"/>
      <c r="S42" s="84"/>
    </row>
    <row r="43" spans="1:19" ht="20" x14ac:dyDescent="0.25">
      <c r="K43" s="85" t="s">
        <v>191</v>
      </c>
      <c r="L43" s="86" t="s">
        <v>204</v>
      </c>
      <c r="M43" s="86" t="s">
        <v>206</v>
      </c>
      <c r="N43" s="86" t="s">
        <v>194</v>
      </c>
      <c r="O43" s="86" t="s">
        <v>196</v>
      </c>
      <c r="P43" s="86" t="s">
        <v>197</v>
      </c>
      <c r="Q43" s="86" t="s">
        <v>198</v>
      </c>
      <c r="R43" s="86" t="s">
        <v>199</v>
      </c>
      <c r="S43" s="87" t="s">
        <v>200</v>
      </c>
    </row>
    <row r="44" spans="1:19" ht="20" x14ac:dyDescent="0.25">
      <c r="K44" s="88" t="s">
        <v>208</v>
      </c>
      <c r="L44" s="89" t="s">
        <v>203</v>
      </c>
      <c r="M44" s="89" t="s">
        <v>207</v>
      </c>
      <c r="N44" s="89" t="s">
        <v>195</v>
      </c>
      <c r="O44" s="89">
        <v>0.89</v>
      </c>
      <c r="P44" s="89">
        <v>1.36</v>
      </c>
      <c r="Q44" s="89">
        <v>1.31</v>
      </c>
      <c r="R44" s="89">
        <v>0.89</v>
      </c>
      <c r="S44" s="90" t="s">
        <v>195</v>
      </c>
    </row>
    <row r="45" spans="1:19" ht="20" x14ac:dyDescent="0.25">
      <c r="K45" s="88" t="s">
        <v>192</v>
      </c>
      <c r="L45" s="89" t="s">
        <v>203</v>
      </c>
      <c r="M45" s="89" t="s">
        <v>207</v>
      </c>
      <c r="N45" s="89">
        <v>0.81</v>
      </c>
      <c r="O45" s="89">
        <v>0.93</v>
      </c>
      <c r="P45" s="89">
        <v>1.1200000000000001</v>
      </c>
      <c r="Q45" s="89">
        <v>1.04</v>
      </c>
      <c r="R45" s="89">
        <v>0.99</v>
      </c>
      <c r="S45" s="90" t="s">
        <v>195</v>
      </c>
    </row>
    <row r="46" spans="1:19" ht="20" x14ac:dyDescent="0.25">
      <c r="K46" s="91" t="s">
        <v>193</v>
      </c>
      <c r="L46" s="92" t="s">
        <v>203</v>
      </c>
      <c r="M46" s="92" t="s">
        <v>207</v>
      </c>
      <c r="N46" s="92">
        <v>0.78</v>
      </c>
      <c r="O46" s="92">
        <v>0.92</v>
      </c>
      <c r="P46" s="92">
        <v>0.98</v>
      </c>
      <c r="Q46" s="92">
        <v>1.0900000000000001</v>
      </c>
      <c r="R46" s="92">
        <v>0.94</v>
      </c>
      <c r="S46" s="93" t="s">
        <v>195</v>
      </c>
    </row>
  </sheetData>
  <mergeCells count="2">
    <mergeCell ref="K2:O2"/>
    <mergeCell ref="K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inv-foodwebs</vt:lpstr>
      <vt:lpstr>Food webs, no inverts</vt:lpstr>
      <vt:lpstr>metabolism data</vt:lpstr>
      <vt:lpstr>model bias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Kraskura</dc:creator>
  <cp:lastModifiedBy>Krista Kraskura</cp:lastModifiedBy>
  <dcterms:created xsi:type="dcterms:W3CDTF">2024-01-18T19:00:35Z</dcterms:created>
  <dcterms:modified xsi:type="dcterms:W3CDTF">2024-06-12T20:06:42Z</dcterms:modified>
</cp:coreProperties>
</file>