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igorijkrasovickij/"/>
    </mc:Choice>
  </mc:AlternateContent>
  <xr:revisionPtr revIDLastSave="0" documentId="13_ncr:1_{05AA3341-4C2D-E347-8B42-B125B06BEA1C}" xr6:coauthVersionLast="47" xr6:coauthVersionMax="47" xr10:uidLastSave="{00000000-0000-0000-0000-000000000000}"/>
  <bookViews>
    <workbookView xWindow="0" yWindow="0" windowWidth="28800" windowHeight="18000" firstSheet="17" activeTab="19" xr2:uid="{00000000-000D-0000-FFFF-FFFF00000000}"/>
  </bookViews>
  <sheets>
    <sheet name="Расходы (жена работает)" sheetId="1" r:id="rId1"/>
    <sheet name="Расходы (жена не работает)" sheetId="11" r:id="rId2"/>
    <sheet name=" Бюджет (раб + норм ЗП)" sheetId="4" r:id="rId3"/>
    <sheet name=" Бюджет (раб + низк ЗП)" sheetId="10" r:id="rId4"/>
    <sheet name=" Бюджет (нераб + низк ЗП)" sheetId="14" r:id="rId5"/>
    <sheet name=" Бюджет (нераб + норм ЗП)" sheetId="12" r:id="rId6"/>
    <sheet name="Итоги" sheetId="15" r:id="rId7"/>
    <sheet name="Инфляционный риск" sheetId="16" r:id="rId8"/>
    <sheet name="Ипотека" sheetId="5" r:id="rId9"/>
    <sheet name="Значения_индекса" sheetId="19" r:id="rId10"/>
    <sheet name="Котировки_акций" sheetId="20" r:id="rId11"/>
    <sheet name="Мес_дох_акций_проц" sheetId="21" r:id="rId12"/>
    <sheet name="Мес_дох_индекс_проц" sheetId="22" r:id="rId13"/>
    <sheet name="Ковариации_и_StDev" sheetId="23" r:id="rId14"/>
    <sheet name="Нормал_ковариации_и_беты" sheetId="24" r:id="rId15"/>
    <sheet name="Портфель_акций" sheetId="25" r:id="rId16"/>
    <sheet name="Подсчет_доходности" sheetId="26" r:id="rId17"/>
    <sheet name="Подсчет_дисперсии" sheetId="27" r:id="rId18"/>
    <sheet name="Итог_акции" sheetId="28" r:id="rId19"/>
    <sheet name="Котировки_облигации" sheetId="38" r:id="rId20"/>
    <sheet name="StDev_облигаций" sheetId="31" r:id="rId21"/>
    <sheet name="Подсчет_облигации" sheetId="33" r:id="rId22"/>
    <sheet name="Итоги облигации" sheetId="34" r:id="rId23"/>
    <sheet name="Депозит" sheetId="37" r:id="rId24"/>
    <sheet name="Доходности_и_риски_портфеля" sheetId="35" r:id="rId25"/>
    <sheet name="Веса_в_портфеле" sheetId="36" r:id="rId26"/>
    <sheet name="Лист_с_подсчетами" sheetId="1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94" i="38" l="1"/>
  <c r="M2594" i="38" s="1"/>
  <c r="F10" i="37"/>
  <c r="H24" i="36"/>
  <c r="H25" i="36" s="1"/>
  <c r="D24" i="36"/>
  <c r="J21" i="36" s="1"/>
  <c r="J23" i="36"/>
  <c r="I23" i="36"/>
  <c r="H23" i="36"/>
  <c r="G23" i="36"/>
  <c r="J22" i="36"/>
  <c r="I22" i="36"/>
  <c r="H22" i="36"/>
  <c r="G22" i="36"/>
  <c r="H21" i="36"/>
  <c r="G21" i="36"/>
  <c r="J20" i="36"/>
  <c r="I20" i="36"/>
  <c r="H20" i="36"/>
  <c r="G20" i="36"/>
  <c r="J19" i="36"/>
  <c r="I19" i="36"/>
  <c r="H19" i="36"/>
  <c r="G19" i="36"/>
  <c r="J18" i="36"/>
  <c r="I18" i="36"/>
  <c r="H18" i="36"/>
  <c r="G18" i="36"/>
  <c r="J17" i="36"/>
  <c r="I17" i="36"/>
  <c r="H17" i="36"/>
  <c r="G17" i="36"/>
  <c r="J16" i="36"/>
  <c r="I16" i="36"/>
  <c r="H16" i="36"/>
  <c r="G16" i="36"/>
  <c r="J15" i="36"/>
  <c r="I15" i="36"/>
  <c r="H15" i="36"/>
  <c r="G15" i="36"/>
  <c r="J14" i="36"/>
  <c r="J24" i="36" s="1"/>
  <c r="J25" i="36" s="1"/>
  <c r="I14" i="36"/>
  <c r="H14" i="36"/>
  <c r="G14" i="36"/>
  <c r="J13" i="36"/>
  <c r="I13" i="36"/>
  <c r="H13" i="36"/>
  <c r="G13" i="36"/>
  <c r="G24" i="36" s="1"/>
  <c r="G25" i="36" s="1"/>
  <c r="Q25" i="35"/>
  <c r="P25" i="35"/>
  <c r="I25" i="35"/>
  <c r="H25" i="35"/>
  <c r="Q24" i="35"/>
  <c r="P24" i="35"/>
  <c r="I24" i="35"/>
  <c r="H24" i="35"/>
  <c r="Q23" i="35"/>
  <c r="P23" i="35"/>
  <c r="I23" i="35"/>
  <c r="H23" i="35"/>
  <c r="Q22" i="35"/>
  <c r="P22" i="35"/>
  <c r="I22" i="35"/>
  <c r="H22" i="35"/>
  <c r="Q21" i="35"/>
  <c r="P21" i="35"/>
  <c r="I21" i="35"/>
  <c r="H21" i="35"/>
  <c r="Q20" i="35"/>
  <c r="P20" i="35"/>
  <c r="I20" i="35"/>
  <c r="H20" i="35"/>
  <c r="Q19" i="35"/>
  <c r="P19" i="35"/>
  <c r="I19" i="35"/>
  <c r="H19" i="35"/>
  <c r="Q18" i="35"/>
  <c r="P18" i="35"/>
  <c r="I18" i="35"/>
  <c r="H18" i="35"/>
  <c r="Q17" i="35"/>
  <c r="P17" i="35"/>
  <c r="I17" i="35"/>
  <c r="H17" i="35"/>
  <c r="Q16" i="35"/>
  <c r="P16" i="35"/>
  <c r="I16" i="35"/>
  <c r="H16" i="35"/>
  <c r="Q15" i="35"/>
  <c r="P15" i="35"/>
  <c r="I15" i="35"/>
  <c r="H15" i="35"/>
  <c r="Q14" i="35"/>
  <c r="P14" i="35"/>
  <c r="I14" i="35"/>
  <c r="H14" i="35"/>
  <c r="Q13" i="35"/>
  <c r="P13" i="35"/>
  <c r="I13" i="35"/>
  <c r="H13" i="35"/>
  <c r="Q12" i="35"/>
  <c r="P12" i="35"/>
  <c r="I12" i="35"/>
  <c r="H12" i="35"/>
  <c r="Q11" i="35"/>
  <c r="P11" i="35"/>
  <c r="I11" i="35"/>
  <c r="H11" i="35"/>
  <c r="Q10" i="35"/>
  <c r="P10" i="35"/>
  <c r="I10" i="35"/>
  <c r="H10" i="35"/>
  <c r="Q9" i="35"/>
  <c r="P9" i="35"/>
  <c r="I9" i="35"/>
  <c r="H9" i="35"/>
  <c r="Q8" i="35"/>
  <c r="P8" i="35"/>
  <c r="I8" i="35"/>
  <c r="H8" i="35"/>
  <c r="Q7" i="35"/>
  <c r="P7" i="35"/>
  <c r="I7" i="35"/>
  <c r="H7" i="35"/>
  <c r="Q6" i="35"/>
  <c r="P6" i="35"/>
  <c r="I6" i="35"/>
  <c r="H6" i="35"/>
  <c r="O6" i="33"/>
  <c r="O7" i="33"/>
  <c r="O8" i="33"/>
  <c r="O9" i="33"/>
  <c r="O10" i="33"/>
  <c r="O11" i="33"/>
  <c r="O12" i="33"/>
  <c r="O13" i="33"/>
  <c r="O14" i="33"/>
  <c r="O15" i="33"/>
  <c r="O16" i="33"/>
  <c r="O17" i="33"/>
  <c r="O18" i="33"/>
  <c r="D33" i="33" s="1"/>
  <c r="L33" i="33" s="1"/>
  <c r="S33" i="33" s="1"/>
  <c r="O19" i="33"/>
  <c r="D35" i="33" s="1"/>
  <c r="L35" i="33" s="1"/>
  <c r="S35" i="33" s="1"/>
  <c r="O20" i="33"/>
  <c r="O21" i="33"/>
  <c r="O22" i="33"/>
  <c r="O23" i="33"/>
  <c r="O24" i="33"/>
  <c r="D26" i="33"/>
  <c r="D27" i="33" s="1"/>
  <c r="L27" i="33" s="1"/>
  <c r="E26" i="33"/>
  <c r="E27" i="33" s="1"/>
  <c r="M27" i="33" s="1"/>
  <c r="F26" i="33"/>
  <c r="F27" i="33" s="1"/>
  <c r="N27" i="33" s="1"/>
  <c r="G26" i="33"/>
  <c r="G27" i="33" s="1"/>
  <c r="O27" i="33" s="1"/>
  <c r="H26" i="33"/>
  <c r="H27" i="33" s="1"/>
  <c r="P27" i="33" s="1"/>
  <c r="I26" i="33"/>
  <c r="I27" i="33" s="1"/>
  <c r="Q27" i="33" s="1"/>
  <c r="R27" i="33"/>
  <c r="L28" i="33"/>
  <c r="S28" i="33" s="1"/>
  <c r="M28" i="33"/>
  <c r="N28" i="33"/>
  <c r="O28" i="33"/>
  <c r="P28" i="33"/>
  <c r="Q28" i="33"/>
  <c r="R28" i="33"/>
  <c r="D29" i="33"/>
  <c r="L29" i="33"/>
  <c r="S29" i="33" s="1"/>
  <c r="M29" i="33"/>
  <c r="N29" i="33"/>
  <c r="O29" i="33"/>
  <c r="P29" i="33"/>
  <c r="Q29" i="33"/>
  <c r="R29" i="33"/>
  <c r="L30" i="33"/>
  <c r="S30" i="33" s="1"/>
  <c r="M30" i="33"/>
  <c r="N30" i="33"/>
  <c r="O30" i="33"/>
  <c r="P30" i="33"/>
  <c r="Q30" i="33"/>
  <c r="R30" i="33"/>
  <c r="D31" i="33"/>
  <c r="L31" i="33" s="1"/>
  <c r="S31" i="33" s="1"/>
  <c r="M31" i="33"/>
  <c r="N31" i="33"/>
  <c r="O31" i="33"/>
  <c r="P31" i="33"/>
  <c r="Q31" i="33"/>
  <c r="R31" i="33"/>
  <c r="L32" i="33"/>
  <c r="M32" i="33"/>
  <c r="N32" i="33"/>
  <c r="O32" i="33"/>
  <c r="P32" i="33"/>
  <c r="Q32" i="33"/>
  <c r="R32" i="33"/>
  <c r="S32" i="33"/>
  <c r="M33" i="33"/>
  <c r="N33" i="33"/>
  <c r="O33" i="33"/>
  <c r="P33" i="33"/>
  <c r="Q33" i="33"/>
  <c r="R33" i="33"/>
  <c r="L34" i="33"/>
  <c r="M34" i="33"/>
  <c r="S34" i="33" s="1"/>
  <c r="N34" i="33"/>
  <c r="O34" i="33"/>
  <c r="P34" i="33"/>
  <c r="Q34" i="33"/>
  <c r="R34" i="33"/>
  <c r="M35" i="33"/>
  <c r="N35" i="33"/>
  <c r="O35" i="33"/>
  <c r="P35" i="33"/>
  <c r="Q35" i="33"/>
  <c r="R35" i="33"/>
  <c r="L36" i="33"/>
  <c r="S36" i="33" s="1"/>
  <c r="M36" i="33"/>
  <c r="N36" i="33"/>
  <c r="O36" i="33"/>
  <c r="P36" i="33"/>
  <c r="Q36" i="33"/>
  <c r="R36" i="33"/>
  <c r="D37" i="33"/>
  <c r="L37" i="33"/>
  <c r="S37" i="33" s="1"/>
  <c r="M37" i="33"/>
  <c r="N37" i="33"/>
  <c r="O37" i="33"/>
  <c r="P37" i="33"/>
  <c r="Q37" i="33"/>
  <c r="R37" i="33"/>
  <c r="L38" i="33"/>
  <c r="S38" i="33" s="1"/>
  <c r="M38" i="33"/>
  <c r="N38" i="33"/>
  <c r="O38" i="33"/>
  <c r="P38" i="33"/>
  <c r="Q38" i="33"/>
  <c r="R38" i="33"/>
  <c r="D39" i="33"/>
  <c r="L39" i="33"/>
  <c r="S39" i="33" s="1"/>
  <c r="M39" i="33"/>
  <c r="N39" i="33"/>
  <c r="O39" i="33"/>
  <c r="P39" i="33"/>
  <c r="Q39" i="33"/>
  <c r="R39" i="33"/>
  <c r="L40" i="33"/>
  <c r="S40" i="33" s="1"/>
  <c r="M40" i="33"/>
  <c r="N40" i="33"/>
  <c r="O40" i="33"/>
  <c r="P40" i="33"/>
  <c r="Q40" i="33"/>
  <c r="R40" i="33"/>
  <c r="D41" i="33"/>
  <c r="L41" i="33"/>
  <c r="S41" i="33" s="1"/>
  <c r="M41" i="33"/>
  <c r="N41" i="33"/>
  <c r="O41" i="33"/>
  <c r="P41" i="33"/>
  <c r="Q41" i="33"/>
  <c r="R41" i="33"/>
  <c r="L42" i="33"/>
  <c r="S42" i="33" s="1"/>
  <c r="M42" i="33"/>
  <c r="N42" i="33"/>
  <c r="O42" i="33"/>
  <c r="P42" i="33"/>
  <c r="Q42" i="33"/>
  <c r="R42" i="33"/>
  <c r="D43" i="33"/>
  <c r="L43" i="33"/>
  <c r="S43" i="33" s="1"/>
  <c r="M43" i="33"/>
  <c r="N43" i="33"/>
  <c r="O43" i="33"/>
  <c r="P43" i="33"/>
  <c r="Q43" i="33"/>
  <c r="R43" i="33"/>
  <c r="L44" i="33"/>
  <c r="S44" i="33" s="1"/>
  <c r="M44" i="33"/>
  <c r="N44" i="33"/>
  <c r="O44" i="33"/>
  <c r="P44" i="33"/>
  <c r="Q44" i="33"/>
  <c r="R44" i="33"/>
  <c r="D45" i="33"/>
  <c r="L45" i="33"/>
  <c r="S45" i="33" s="1"/>
  <c r="M45" i="33"/>
  <c r="N45" i="33"/>
  <c r="O45" i="33"/>
  <c r="P45" i="33"/>
  <c r="Q45" i="33"/>
  <c r="R45" i="33"/>
  <c r="L46" i="33"/>
  <c r="S46" i="33" s="1"/>
  <c r="M46" i="33"/>
  <c r="N46" i="33"/>
  <c r="O46" i="33"/>
  <c r="P46" i="33"/>
  <c r="Q46" i="33"/>
  <c r="R46" i="33"/>
  <c r="N624" i="31"/>
  <c r="N623" i="31"/>
  <c r="N622" i="31"/>
  <c r="N621" i="31"/>
  <c r="N620" i="31"/>
  <c r="N619" i="31"/>
  <c r="N618" i="31"/>
  <c r="N617" i="31"/>
  <c r="N616" i="31"/>
  <c r="N615" i="31"/>
  <c r="N614" i="31"/>
  <c r="N613" i="31"/>
  <c r="N612" i="31"/>
  <c r="N611" i="31"/>
  <c r="N610" i="31"/>
  <c r="N609" i="31"/>
  <c r="N608" i="31"/>
  <c r="N607" i="31"/>
  <c r="N606" i="31"/>
  <c r="N605" i="31"/>
  <c r="N604" i="31"/>
  <c r="N603" i="31"/>
  <c r="N602" i="31"/>
  <c r="N601" i="31"/>
  <c r="N600" i="31"/>
  <c r="N599" i="31"/>
  <c r="N598" i="31"/>
  <c r="N597" i="31"/>
  <c r="N596" i="31"/>
  <c r="N595" i="31"/>
  <c r="N594" i="31"/>
  <c r="N593" i="31"/>
  <c r="N592" i="31"/>
  <c r="N591" i="31"/>
  <c r="N590" i="31"/>
  <c r="N589" i="31"/>
  <c r="N588" i="31"/>
  <c r="N587" i="31"/>
  <c r="N586" i="31"/>
  <c r="N585" i="31"/>
  <c r="N584" i="31"/>
  <c r="N583" i="31"/>
  <c r="N582" i="31"/>
  <c r="N581" i="31"/>
  <c r="N580" i="31"/>
  <c r="N579" i="31"/>
  <c r="N578" i="31"/>
  <c r="N577" i="31"/>
  <c r="N576" i="31"/>
  <c r="N575" i="31"/>
  <c r="N574" i="31"/>
  <c r="N573" i="31"/>
  <c r="N572" i="31"/>
  <c r="N571" i="31"/>
  <c r="N570" i="31"/>
  <c r="N569" i="31"/>
  <c r="N568" i="31"/>
  <c r="N567" i="31"/>
  <c r="N566" i="31"/>
  <c r="N565" i="31"/>
  <c r="N564" i="31"/>
  <c r="N563" i="31"/>
  <c r="N562" i="31"/>
  <c r="N561" i="31"/>
  <c r="N560" i="31"/>
  <c r="N559" i="31"/>
  <c r="N558" i="31"/>
  <c r="N557" i="31"/>
  <c r="N556" i="31"/>
  <c r="N555" i="31"/>
  <c r="N554" i="31"/>
  <c r="N553" i="31"/>
  <c r="N552" i="31"/>
  <c r="N551" i="31"/>
  <c r="N550" i="31"/>
  <c r="N549" i="31"/>
  <c r="N548" i="31"/>
  <c r="N547" i="31"/>
  <c r="N546" i="31"/>
  <c r="N545" i="31"/>
  <c r="N544" i="31"/>
  <c r="N543" i="31"/>
  <c r="N542" i="31"/>
  <c r="N541" i="31"/>
  <c r="N540" i="31"/>
  <c r="N539" i="31"/>
  <c r="N538" i="31"/>
  <c r="N537" i="31"/>
  <c r="N536" i="31"/>
  <c r="N535" i="31"/>
  <c r="N534" i="31"/>
  <c r="N533" i="31"/>
  <c r="N532" i="31"/>
  <c r="N531" i="31"/>
  <c r="N530" i="31"/>
  <c r="N529" i="31"/>
  <c r="N528" i="31"/>
  <c r="N527" i="31"/>
  <c r="N526" i="31"/>
  <c r="N525" i="31"/>
  <c r="N524" i="31"/>
  <c r="N523" i="31"/>
  <c r="N522" i="31"/>
  <c r="N521" i="31"/>
  <c r="N520" i="31"/>
  <c r="N519" i="31"/>
  <c r="N518" i="31"/>
  <c r="N517" i="31"/>
  <c r="N516" i="31"/>
  <c r="N515" i="31"/>
  <c r="N514" i="31"/>
  <c r="N513" i="31"/>
  <c r="N512" i="31"/>
  <c r="N511" i="31"/>
  <c r="N510" i="31"/>
  <c r="N509" i="31"/>
  <c r="N508" i="31"/>
  <c r="N507" i="31"/>
  <c r="N506" i="31"/>
  <c r="N505" i="31"/>
  <c r="N504" i="31"/>
  <c r="N503" i="31"/>
  <c r="N502" i="31"/>
  <c r="N501" i="31"/>
  <c r="N500" i="31"/>
  <c r="N499" i="31"/>
  <c r="N498" i="31"/>
  <c r="N497" i="31"/>
  <c r="N496" i="31"/>
  <c r="N495" i="31"/>
  <c r="N494" i="31"/>
  <c r="N493" i="31"/>
  <c r="N492" i="31"/>
  <c r="N491" i="31"/>
  <c r="N490" i="31"/>
  <c r="N489" i="31"/>
  <c r="N488" i="31"/>
  <c r="N487" i="31"/>
  <c r="N486" i="31"/>
  <c r="N485" i="31"/>
  <c r="N484" i="31"/>
  <c r="N483" i="31"/>
  <c r="N482" i="31"/>
  <c r="N481" i="31"/>
  <c r="N480" i="31"/>
  <c r="N479" i="31"/>
  <c r="N478" i="31"/>
  <c r="N477" i="31"/>
  <c r="N476" i="31"/>
  <c r="N475" i="31"/>
  <c r="N474" i="31"/>
  <c r="N473" i="31"/>
  <c r="N472" i="31"/>
  <c r="N471" i="31"/>
  <c r="N470" i="31"/>
  <c r="N469" i="31"/>
  <c r="N468" i="31"/>
  <c r="N467" i="31"/>
  <c r="N466" i="31"/>
  <c r="N465" i="31"/>
  <c r="N464" i="31"/>
  <c r="N463" i="31"/>
  <c r="N462" i="31"/>
  <c r="N461" i="31"/>
  <c r="N460" i="31"/>
  <c r="N459" i="31"/>
  <c r="N458" i="31"/>
  <c r="N457" i="31"/>
  <c r="N456" i="31"/>
  <c r="N455" i="31"/>
  <c r="N454" i="31"/>
  <c r="N453" i="31"/>
  <c r="N452" i="31"/>
  <c r="N451" i="31"/>
  <c r="N450" i="31"/>
  <c r="N449" i="31"/>
  <c r="N448" i="31"/>
  <c r="N447" i="31"/>
  <c r="N446" i="31"/>
  <c r="N445" i="31"/>
  <c r="N444" i="31"/>
  <c r="N443" i="31"/>
  <c r="N442" i="31"/>
  <c r="N441" i="31"/>
  <c r="N440" i="31"/>
  <c r="N439" i="31"/>
  <c r="N438" i="31"/>
  <c r="N437" i="31"/>
  <c r="N436" i="31"/>
  <c r="N435" i="31"/>
  <c r="N434" i="31"/>
  <c r="N433" i="31"/>
  <c r="N432" i="31"/>
  <c r="N431" i="31"/>
  <c r="N430" i="31"/>
  <c r="N429" i="31"/>
  <c r="N428" i="31"/>
  <c r="N427" i="31"/>
  <c r="N426" i="31"/>
  <c r="N425" i="31"/>
  <c r="N424" i="31"/>
  <c r="N423" i="31"/>
  <c r="N422" i="31"/>
  <c r="N421" i="31"/>
  <c r="N420" i="31"/>
  <c r="N419" i="31"/>
  <c r="N418" i="31"/>
  <c r="N417" i="31"/>
  <c r="N416" i="31"/>
  <c r="N415" i="31"/>
  <c r="N414" i="31"/>
  <c r="N413" i="31"/>
  <c r="N412" i="31"/>
  <c r="N411" i="31"/>
  <c r="N410" i="31"/>
  <c r="N409" i="31"/>
  <c r="N408" i="31"/>
  <c r="N407" i="31"/>
  <c r="N406" i="31"/>
  <c r="N405" i="31"/>
  <c r="N404" i="31"/>
  <c r="N403" i="31"/>
  <c r="N402" i="31"/>
  <c r="N401" i="31"/>
  <c r="N400" i="31"/>
  <c r="N399" i="31"/>
  <c r="N398" i="31"/>
  <c r="N397" i="31"/>
  <c r="N396" i="31"/>
  <c r="N395" i="31"/>
  <c r="N394" i="31"/>
  <c r="N393" i="31"/>
  <c r="N392" i="31"/>
  <c r="N391" i="31"/>
  <c r="N390" i="31"/>
  <c r="N389" i="31"/>
  <c r="N388" i="31"/>
  <c r="N387" i="31"/>
  <c r="N386" i="31"/>
  <c r="N385" i="31"/>
  <c r="N384" i="31"/>
  <c r="N383" i="31"/>
  <c r="N382" i="31"/>
  <c r="N381" i="31"/>
  <c r="N380" i="31"/>
  <c r="N379" i="31"/>
  <c r="N378" i="31"/>
  <c r="N377" i="31"/>
  <c r="N376" i="31"/>
  <c r="N375" i="31"/>
  <c r="N374" i="31"/>
  <c r="N373" i="31"/>
  <c r="N372" i="31"/>
  <c r="N371" i="31"/>
  <c r="N370" i="31"/>
  <c r="N369" i="31"/>
  <c r="N368" i="31"/>
  <c r="N367" i="31"/>
  <c r="N366" i="31"/>
  <c r="N365" i="31"/>
  <c r="N364" i="31"/>
  <c r="N363" i="31"/>
  <c r="N362" i="31"/>
  <c r="N361" i="31"/>
  <c r="N360" i="31"/>
  <c r="N359" i="31"/>
  <c r="N358" i="31"/>
  <c r="N357" i="31"/>
  <c r="N356" i="31"/>
  <c r="N355" i="31"/>
  <c r="N354" i="31"/>
  <c r="N353" i="31"/>
  <c r="N352" i="31"/>
  <c r="N351" i="31"/>
  <c r="N350" i="31"/>
  <c r="N349" i="31"/>
  <c r="N348" i="31"/>
  <c r="N347" i="31"/>
  <c r="N346" i="31"/>
  <c r="N345" i="31"/>
  <c r="N344" i="31"/>
  <c r="N343" i="31"/>
  <c r="N342" i="31"/>
  <c r="N341" i="31"/>
  <c r="N340" i="31"/>
  <c r="N339" i="31"/>
  <c r="N338" i="31"/>
  <c r="N337" i="31"/>
  <c r="N336" i="31"/>
  <c r="N335" i="31"/>
  <c r="N334" i="31"/>
  <c r="N333" i="31"/>
  <c r="N332" i="31"/>
  <c r="N331" i="31"/>
  <c r="N330" i="31"/>
  <c r="N329" i="31"/>
  <c r="N328" i="31"/>
  <c r="N327" i="31"/>
  <c r="N326" i="31"/>
  <c r="N325" i="31"/>
  <c r="N324" i="31"/>
  <c r="N323" i="31"/>
  <c r="N322" i="31"/>
  <c r="N321" i="31"/>
  <c r="N320" i="31"/>
  <c r="N319" i="31"/>
  <c r="N318" i="31"/>
  <c r="N317" i="31"/>
  <c r="N316" i="31"/>
  <c r="N315" i="31"/>
  <c r="N314" i="31"/>
  <c r="N313" i="31"/>
  <c r="N312" i="31"/>
  <c r="N311" i="31"/>
  <c r="N310" i="31"/>
  <c r="N309" i="31"/>
  <c r="N308" i="31"/>
  <c r="N307" i="31"/>
  <c r="N306" i="31"/>
  <c r="N305" i="31"/>
  <c r="N304" i="31"/>
  <c r="N303" i="31"/>
  <c r="N302" i="31"/>
  <c r="N301" i="31"/>
  <c r="N300" i="31"/>
  <c r="N299" i="31"/>
  <c r="N298" i="31"/>
  <c r="N297" i="31"/>
  <c r="N296" i="31"/>
  <c r="N295" i="31"/>
  <c r="N294" i="31"/>
  <c r="N293" i="31"/>
  <c r="N292" i="31"/>
  <c r="N291" i="31"/>
  <c r="N290" i="31"/>
  <c r="N289" i="31"/>
  <c r="N288" i="31"/>
  <c r="N287" i="31"/>
  <c r="N286" i="31"/>
  <c r="N285" i="31"/>
  <c r="N284" i="31"/>
  <c r="N283" i="31"/>
  <c r="N282" i="31"/>
  <c r="N281" i="31"/>
  <c r="N280" i="31"/>
  <c r="N279" i="31"/>
  <c r="N278" i="31"/>
  <c r="N277" i="31"/>
  <c r="N276" i="31"/>
  <c r="N275" i="31"/>
  <c r="N274" i="31"/>
  <c r="N273" i="31"/>
  <c r="N272" i="31"/>
  <c r="N271" i="31"/>
  <c r="N270" i="31"/>
  <c r="N269" i="31"/>
  <c r="N268" i="31"/>
  <c r="N267" i="31"/>
  <c r="N266" i="31"/>
  <c r="J266" i="31"/>
  <c r="N265" i="31"/>
  <c r="J265" i="31"/>
  <c r="N264" i="31"/>
  <c r="J264" i="31"/>
  <c r="N263" i="31"/>
  <c r="J263" i="31"/>
  <c r="F263" i="31"/>
  <c r="N262" i="31"/>
  <c r="J262" i="31"/>
  <c r="F262" i="31"/>
  <c r="N261" i="31"/>
  <c r="J261" i="31"/>
  <c r="F261" i="31"/>
  <c r="N260" i="31"/>
  <c r="J260" i="31"/>
  <c r="F260" i="31"/>
  <c r="N259" i="31"/>
  <c r="J259" i="31"/>
  <c r="F259" i="31"/>
  <c r="N258" i="31"/>
  <c r="J258" i="31"/>
  <c r="F258" i="31"/>
  <c r="N257" i="31"/>
  <c r="J257" i="31"/>
  <c r="F257" i="31"/>
  <c r="N256" i="31"/>
  <c r="J256" i="31"/>
  <c r="F256" i="31"/>
  <c r="N255" i="31"/>
  <c r="J255" i="31"/>
  <c r="F255" i="31"/>
  <c r="N254" i="31"/>
  <c r="J254" i="31"/>
  <c r="H254" i="31"/>
  <c r="F254" i="31"/>
  <c r="N253" i="31"/>
  <c r="J253" i="31"/>
  <c r="H253" i="31"/>
  <c r="F253" i="31"/>
  <c r="N252" i="31"/>
  <c r="J252" i="31"/>
  <c r="H252" i="31"/>
  <c r="F252" i="31"/>
  <c r="N251" i="31"/>
  <c r="J251" i="31"/>
  <c r="H251" i="31"/>
  <c r="F251" i="31"/>
  <c r="N250" i="31"/>
  <c r="J250" i="31"/>
  <c r="H250" i="31"/>
  <c r="F250" i="31"/>
  <c r="N249" i="31"/>
  <c r="J249" i="31"/>
  <c r="H249" i="31"/>
  <c r="F249" i="31"/>
  <c r="N248" i="31"/>
  <c r="J248" i="31"/>
  <c r="H248" i="31"/>
  <c r="F248" i="31"/>
  <c r="N247" i="31"/>
  <c r="J247" i="31"/>
  <c r="H247" i="31"/>
  <c r="F247" i="31"/>
  <c r="N246" i="31"/>
  <c r="J246" i="31"/>
  <c r="H246" i="31"/>
  <c r="F246" i="31"/>
  <c r="N245" i="31"/>
  <c r="J245" i="31"/>
  <c r="H245" i="31"/>
  <c r="F245" i="31"/>
  <c r="N244" i="31"/>
  <c r="J244" i="31"/>
  <c r="H244" i="31"/>
  <c r="F244" i="31"/>
  <c r="N243" i="31"/>
  <c r="J243" i="31"/>
  <c r="H243" i="31"/>
  <c r="F243" i="31"/>
  <c r="N242" i="31"/>
  <c r="J242" i="31"/>
  <c r="H242" i="31"/>
  <c r="F242" i="31"/>
  <c r="N241" i="31"/>
  <c r="J241" i="31"/>
  <c r="H241" i="31"/>
  <c r="F241" i="31"/>
  <c r="N240" i="31"/>
  <c r="J240" i="31"/>
  <c r="H240" i="31"/>
  <c r="F240" i="31"/>
  <c r="N239" i="31"/>
  <c r="J239" i="31"/>
  <c r="H239" i="31"/>
  <c r="F239" i="31"/>
  <c r="N238" i="31"/>
  <c r="J238" i="31"/>
  <c r="H238" i="31"/>
  <c r="F238" i="31"/>
  <c r="N237" i="31"/>
  <c r="J237" i="31"/>
  <c r="H237" i="31"/>
  <c r="F237" i="31"/>
  <c r="N236" i="31"/>
  <c r="J236" i="31"/>
  <c r="H236" i="31"/>
  <c r="F236" i="31"/>
  <c r="N235" i="31"/>
  <c r="J235" i="31"/>
  <c r="H235" i="31"/>
  <c r="F235" i="31"/>
  <c r="N234" i="31"/>
  <c r="J234" i="31"/>
  <c r="H234" i="31"/>
  <c r="F234" i="31"/>
  <c r="N233" i="31"/>
  <c r="J233" i="31"/>
  <c r="H233" i="31"/>
  <c r="F233" i="31"/>
  <c r="N232" i="31"/>
  <c r="J232" i="31"/>
  <c r="H232" i="31"/>
  <c r="F232" i="31"/>
  <c r="N231" i="31"/>
  <c r="J231" i="31"/>
  <c r="H231" i="31"/>
  <c r="F231" i="31"/>
  <c r="N230" i="31"/>
  <c r="J230" i="31"/>
  <c r="H230" i="31"/>
  <c r="F230" i="31"/>
  <c r="N229" i="31"/>
  <c r="J229" i="31"/>
  <c r="H229" i="31"/>
  <c r="F229" i="31"/>
  <c r="N228" i="31"/>
  <c r="J228" i="31"/>
  <c r="H228" i="31"/>
  <c r="F228" i="31"/>
  <c r="N227" i="31"/>
  <c r="J227" i="31"/>
  <c r="H227" i="31"/>
  <c r="F227" i="31"/>
  <c r="N226" i="31"/>
  <c r="J226" i="31"/>
  <c r="H226" i="31"/>
  <c r="F226" i="31"/>
  <c r="N225" i="31"/>
  <c r="J225" i="31"/>
  <c r="H225" i="31"/>
  <c r="F225" i="31"/>
  <c r="N224" i="31"/>
  <c r="J224" i="31"/>
  <c r="H224" i="31"/>
  <c r="F224" i="31"/>
  <c r="N223" i="31"/>
  <c r="J223" i="31"/>
  <c r="H223" i="31"/>
  <c r="F223" i="31"/>
  <c r="N222" i="31"/>
  <c r="J222" i="31"/>
  <c r="H222" i="31"/>
  <c r="F222" i="31"/>
  <c r="N221" i="31"/>
  <c r="J221" i="31"/>
  <c r="H221" i="31"/>
  <c r="F221" i="31"/>
  <c r="N220" i="31"/>
  <c r="J220" i="31"/>
  <c r="H220" i="31"/>
  <c r="F220" i="31"/>
  <c r="N219" i="31"/>
  <c r="J219" i="31"/>
  <c r="H219" i="31"/>
  <c r="F219" i="31"/>
  <c r="N218" i="31"/>
  <c r="J218" i="31"/>
  <c r="H218" i="31"/>
  <c r="F218" i="31"/>
  <c r="N217" i="31"/>
  <c r="J217" i="31"/>
  <c r="H217" i="31"/>
  <c r="F217" i="31"/>
  <c r="N216" i="31"/>
  <c r="J216" i="31"/>
  <c r="H216" i="31"/>
  <c r="F216" i="31"/>
  <c r="N215" i="31"/>
  <c r="J215" i="31"/>
  <c r="H215" i="31"/>
  <c r="F215" i="31"/>
  <c r="N214" i="31"/>
  <c r="J214" i="31"/>
  <c r="H214" i="31"/>
  <c r="F214" i="31"/>
  <c r="N213" i="31"/>
  <c r="J213" i="31"/>
  <c r="H213" i="31"/>
  <c r="F213" i="31"/>
  <c r="N212" i="31"/>
  <c r="J212" i="31"/>
  <c r="H212" i="31"/>
  <c r="F212" i="31"/>
  <c r="N211" i="31"/>
  <c r="J211" i="31"/>
  <c r="H211" i="31"/>
  <c r="F211" i="31"/>
  <c r="N210" i="31"/>
  <c r="J210" i="31"/>
  <c r="H210" i="31"/>
  <c r="F210" i="31"/>
  <c r="N209" i="31"/>
  <c r="J209" i="31"/>
  <c r="H209" i="31"/>
  <c r="F209" i="31"/>
  <c r="N208" i="31"/>
  <c r="J208" i="31"/>
  <c r="H208" i="31"/>
  <c r="F208" i="31"/>
  <c r="N207" i="31"/>
  <c r="J207" i="31"/>
  <c r="H207" i="31"/>
  <c r="F207" i="31"/>
  <c r="N206" i="31"/>
  <c r="J206" i="31"/>
  <c r="H206" i="31"/>
  <c r="F206" i="31"/>
  <c r="N205" i="31"/>
  <c r="J205" i="31"/>
  <c r="H205" i="31"/>
  <c r="F205" i="31"/>
  <c r="N204" i="31"/>
  <c r="J204" i="31"/>
  <c r="H204" i="31"/>
  <c r="F204" i="31"/>
  <c r="N203" i="31"/>
  <c r="J203" i="31"/>
  <c r="H203" i="31"/>
  <c r="F203" i="31"/>
  <c r="N202" i="31"/>
  <c r="J202" i="31"/>
  <c r="H202" i="31"/>
  <c r="F202" i="31"/>
  <c r="N201" i="31"/>
  <c r="J201" i="31"/>
  <c r="H201" i="31"/>
  <c r="F201" i="31"/>
  <c r="N200" i="31"/>
  <c r="J200" i="31"/>
  <c r="H200" i="31"/>
  <c r="F200" i="31"/>
  <c r="N199" i="31"/>
  <c r="J199" i="31"/>
  <c r="H199" i="31"/>
  <c r="F199" i="31"/>
  <c r="N198" i="31"/>
  <c r="J198" i="31"/>
  <c r="H198" i="31"/>
  <c r="F198" i="31"/>
  <c r="N197" i="31"/>
  <c r="J197" i="31"/>
  <c r="H197" i="31"/>
  <c r="F197" i="31"/>
  <c r="N196" i="31"/>
  <c r="J196" i="31"/>
  <c r="H196" i="31"/>
  <c r="F196" i="31"/>
  <c r="N195" i="31"/>
  <c r="J195" i="31"/>
  <c r="H195" i="31"/>
  <c r="F195" i="31"/>
  <c r="N194" i="31"/>
  <c r="J194" i="31"/>
  <c r="H194" i="31"/>
  <c r="F194" i="31"/>
  <c r="N193" i="31"/>
  <c r="J193" i="31"/>
  <c r="H193" i="31"/>
  <c r="F193" i="31"/>
  <c r="N192" i="31"/>
  <c r="J192" i="31"/>
  <c r="H192" i="31"/>
  <c r="F192" i="31"/>
  <c r="N191" i="31"/>
  <c r="J191" i="31"/>
  <c r="H191" i="31"/>
  <c r="F191" i="31"/>
  <c r="N190" i="31"/>
  <c r="J190" i="31"/>
  <c r="H190" i="31"/>
  <c r="F190" i="31"/>
  <c r="N189" i="31"/>
  <c r="J189" i="31"/>
  <c r="H189" i="31"/>
  <c r="F189" i="31"/>
  <c r="N188" i="31"/>
  <c r="J188" i="31"/>
  <c r="H188" i="31"/>
  <c r="F188" i="31"/>
  <c r="N187" i="31"/>
  <c r="J187" i="31"/>
  <c r="H187" i="31"/>
  <c r="F187" i="31"/>
  <c r="N186" i="31"/>
  <c r="J186" i="31"/>
  <c r="H186" i="31"/>
  <c r="F186" i="31"/>
  <c r="N185" i="31"/>
  <c r="J185" i="31"/>
  <c r="H185" i="31"/>
  <c r="F185" i="31"/>
  <c r="N184" i="31"/>
  <c r="J184" i="31"/>
  <c r="H184" i="31"/>
  <c r="F184" i="31"/>
  <c r="N183" i="31"/>
  <c r="J183" i="31"/>
  <c r="H183" i="31"/>
  <c r="F183" i="31"/>
  <c r="N182" i="31"/>
  <c r="J182" i="31"/>
  <c r="H182" i="31"/>
  <c r="F182" i="31"/>
  <c r="N181" i="31"/>
  <c r="J181" i="31"/>
  <c r="H181" i="31"/>
  <c r="F181" i="31"/>
  <c r="N180" i="31"/>
  <c r="J180" i="31"/>
  <c r="H180" i="31"/>
  <c r="F180" i="31"/>
  <c r="N179" i="31"/>
  <c r="J179" i="31"/>
  <c r="H179" i="31"/>
  <c r="F179" i="31"/>
  <c r="N178" i="31"/>
  <c r="J178" i="31"/>
  <c r="H178" i="31"/>
  <c r="F178" i="31"/>
  <c r="N177" i="31"/>
  <c r="J177" i="31"/>
  <c r="H177" i="31"/>
  <c r="F177" i="31"/>
  <c r="N176" i="31"/>
  <c r="J176" i="31"/>
  <c r="H176" i="31"/>
  <c r="F176" i="31"/>
  <c r="N175" i="31"/>
  <c r="J175" i="31"/>
  <c r="H175" i="31"/>
  <c r="F175" i="31"/>
  <c r="N174" i="31"/>
  <c r="J174" i="31"/>
  <c r="H174" i="31"/>
  <c r="F174" i="31"/>
  <c r="N173" i="31"/>
  <c r="J173" i="31"/>
  <c r="H173" i="31"/>
  <c r="F173" i="31"/>
  <c r="N172" i="31"/>
  <c r="J172" i="31"/>
  <c r="H172" i="31"/>
  <c r="F172" i="31"/>
  <c r="N171" i="31"/>
  <c r="J171" i="31"/>
  <c r="H171" i="31"/>
  <c r="F171" i="31"/>
  <c r="N170" i="31"/>
  <c r="J170" i="31"/>
  <c r="H170" i="31"/>
  <c r="F170" i="31"/>
  <c r="N169" i="31"/>
  <c r="J169" i="31"/>
  <c r="H169" i="31"/>
  <c r="F169" i="31"/>
  <c r="N168" i="31"/>
  <c r="J168" i="31"/>
  <c r="H168" i="31"/>
  <c r="F168" i="31"/>
  <c r="N167" i="31"/>
  <c r="J167" i="31"/>
  <c r="H167" i="31"/>
  <c r="F167" i="31"/>
  <c r="N166" i="31"/>
  <c r="J166" i="31"/>
  <c r="H166" i="31"/>
  <c r="F166" i="31"/>
  <c r="N165" i="31"/>
  <c r="J165" i="31"/>
  <c r="H165" i="31"/>
  <c r="F165" i="31"/>
  <c r="N164" i="31"/>
  <c r="J164" i="31"/>
  <c r="H164" i="31"/>
  <c r="F164" i="31"/>
  <c r="N163" i="31"/>
  <c r="J163" i="31"/>
  <c r="H163" i="31"/>
  <c r="F163" i="31"/>
  <c r="N162" i="31"/>
  <c r="J162" i="31"/>
  <c r="H162" i="31"/>
  <c r="F162" i="31"/>
  <c r="N161" i="31"/>
  <c r="J161" i="31"/>
  <c r="H161" i="31"/>
  <c r="F161" i="31"/>
  <c r="N160" i="31"/>
  <c r="J160" i="31"/>
  <c r="H160" i="31"/>
  <c r="F160" i="31"/>
  <c r="N159" i="31"/>
  <c r="J159" i="31"/>
  <c r="H159" i="31"/>
  <c r="F159" i="31"/>
  <c r="N158" i="31"/>
  <c r="J158" i="31"/>
  <c r="H158" i="31"/>
  <c r="F158" i="31"/>
  <c r="N157" i="31"/>
  <c r="J157" i="31"/>
  <c r="H157" i="31"/>
  <c r="F157" i="31"/>
  <c r="N156" i="31"/>
  <c r="J156" i="31"/>
  <c r="H156" i="31"/>
  <c r="F156" i="31"/>
  <c r="N155" i="31"/>
  <c r="J155" i="31"/>
  <c r="H155" i="31"/>
  <c r="F155" i="31"/>
  <c r="N154" i="31"/>
  <c r="J154" i="31"/>
  <c r="H154" i="31"/>
  <c r="F154" i="31"/>
  <c r="N153" i="31"/>
  <c r="J153" i="31"/>
  <c r="H153" i="31"/>
  <c r="F153" i="31"/>
  <c r="N152" i="31"/>
  <c r="J152" i="31"/>
  <c r="H152" i="31"/>
  <c r="F152" i="31"/>
  <c r="N151" i="31"/>
  <c r="J151" i="31"/>
  <c r="H151" i="31"/>
  <c r="F151" i="31"/>
  <c r="N150" i="31"/>
  <c r="J150" i="31"/>
  <c r="H150" i="31"/>
  <c r="F150" i="31"/>
  <c r="N149" i="31"/>
  <c r="J149" i="31"/>
  <c r="H149" i="31"/>
  <c r="F149" i="31"/>
  <c r="N148" i="31"/>
  <c r="J148" i="31"/>
  <c r="H148" i="31"/>
  <c r="F148" i="31"/>
  <c r="N147" i="31"/>
  <c r="J147" i="31"/>
  <c r="H147" i="31"/>
  <c r="F147" i="31"/>
  <c r="N146" i="31"/>
  <c r="J146" i="31"/>
  <c r="H146" i="31"/>
  <c r="F146" i="31"/>
  <c r="N145" i="31"/>
  <c r="J145" i="31"/>
  <c r="H145" i="31"/>
  <c r="F145" i="31"/>
  <c r="N144" i="31"/>
  <c r="J144" i="31"/>
  <c r="H144" i="31"/>
  <c r="F144" i="31"/>
  <c r="N143" i="31"/>
  <c r="J143" i="31"/>
  <c r="H143" i="31"/>
  <c r="F143" i="31"/>
  <c r="N142" i="31"/>
  <c r="J142" i="31"/>
  <c r="H142" i="31"/>
  <c r="F142" i="31"/>
  <c r="N141" i="31"/>
  <c r="J141" i="31"/>
  <c r="H141" i="31"/>
  <c r="F141" i="31"/>
  <c r="N140" i="31"/>
  <c r="J140" i="31"/>
  <c r="H140" i="31"/>
  <c r="F140" i="31"/>
  <c r="N139" i="31"/>
  <c r="J139" i="31"/>
  <c r="H139" i="31"/>
  <c r="F139" i="31"/>
  <c r="N138" i="31"/>
  <c r="J138" i="31"/>
  <c r="H138" i="31"/>
  <c r="F138" i="31"/>
  <c r="N137" i="31"/>
  <c r="J137" i="31"/>
  <c r="H137" i="31"/>
  <c r="F137" i="31"/>
  <c r="N136" i="31"/>
  <c r="J136" i="31"/>
  <c r="H136" i="31"/>
  <c r="F136" i="31"/>
  <c r="N135" i="31"/>
  <c r="J135" i="31"/>
  <c r="H135" i="31"/>
  <c r="F135" i="31"/>
  <c r="N134" i="31"/>
  <c r="J134" i="31"/>
  <c r="H134" i="31"/>
  <c r="F134" i="31"/>
  <c r="N133" i="31"/>
  <c r="J133" i="31"/>
  <c r="H133" i="31"/>
  <c r="F133" i="31"/>
  <c r="N132" i="31"/>
  <c r="J132" i="31"/>
  <c r="H132" i="31"/>
  <c r="F132" i="31"/>
  <c r="N131" i="31"/>
  <c r="J131" i="31"/>
  <c r="H131" i="31"/>
  <c r="F131" i="31"/>
  <c r="N130" i="31"/>
  <c r="J130" i="31"/>
  <c r="H130" i="31"/>
  <c r="F130" i="31"/>
  <c r="N129" i="31"/>
  <c r="J129" i="31"/>
  <c r="H129" i="31"/>
  <c r="F129" i="31"/>
  <c r="N128" i="31"/>
  <c r="J128" i="31"/>
  <c r="H128" i="31"/>
  <c r="F128" i="31"/>
  <c r="N127" i="31"/>
  <c r="J127" i="31"/>
  <c r="H127" i="31"/>
  <c r="F127" i="31"/>
  <c r="N126" i="31"/>
  <c r="J126" i="31"/>
  <c r="H126" i="31"/>
  <c r="F126" i="31"/>
  <c r="N125" i="31"/>
  <c r="J125" i="31"/>
  <c r="H125" i="31"/>
  <c r="F125" i="31"/>
  <c r="N124" i="31"/>
  <c r="J124" i="31"/>
  <c r="H124" i="31"/>
  <c r="F124" i="31"/>
  <c r="N123" i="31"/>
  <c r="J123" i="31"/>
  <c r="H123" i="31"/>
  <c r="F123" i="31"/>
  <c r="N122" i="31"/>
  <c r="J122" i="31"/>
  <c r="H122" i="31"/>
  <c r="F122" i="31"/>
  <c r="N121" i="31"/>
  <c r="J121" i="31"/>
  <c r="H121" i="31"/>
  <c r="F121" i="31"/>
  <c r="N120" i="31"/>
  <c r="J120" i="31"/>
  <c r="H120" i="31"/>
  <c r="F120" i="31"/>
  <c r="N119" i="31"/>
  <c r="J119" i="31"/>
  <c r="H119" i="31"/>
  <c r="F119" i="31"/>
  <c r="N118" i="31"/>
  <c r="J118" i="31"/>
  <c r="H118" i="31"/>
  <c r="F118" i="31"/>
  <c r="N117" i="31"/>
  <c r="J117" i="31"/>
  <c r="H117" i="31"/>
  <c r="F117" i="31"/>
  <c r="N116" i="31"/>
  <c r="J116" i="31"/>
  <c r="H116" i="31"/>
  <c r="F116" i="31"/>
  <c r="N115" i="31"/>
  <c r="J115" i="31"/>
  <c r="H115" i="31"/>
  <c r="F115" i="31"/>
  <c r="N114" i="31"/>
  <c r="J114" i="31"/>
  <c r="H114" i="31"/>
  <c r="F114" i="31"/>
  <c r="N113" i="31"/>
  <c r="J113" i="31"/>
  <c r="H113" i="31"/>
  <c r="F113" i="31"/>
  <c r="N112" i="31"/>
  <c r="J112" i="31"/>
  <c r="H112" i="31"/>
  <c r="F112" i="31"/>
  <c r="N111" i="31"/>
  <c r="J111" i="31"/>
  <c r="H111" i="31"/>
  <c r="F111" i="31"/>
  <c r="N110" i="31"/>
  <c r="J110" i="31"/>
  <c r="H110" i="31"/>
  <c r="F110" i="31"/>
  <c r="N109" i="31"/>
  <c r="J109" i="31"/>
  <c r="H109" i="31"/>
  <c r="F109" i="31"/>
  <c r="N108" i="31"/>
  <c r="J108" i="31"/>
  <c r="H108" i="31"/>
  <c r="F108" i="31"/>
  <c r="N107" i="31"/>
  <c r="J107" i="31"/>
  <c r="H107" i="31"/>
  <c r="F107" i="31"/>
  <c r="N106" i="31"/>
  <c r="J106" i="31"/>
  <c r="H106" i="31"/>
  <c r="F106" i="31"/>
  <c r="N105" i="31"/>
  <c r="J105" i="31"/>
  <c r="H105" i="31"/>
  <c r="F105" i="31"/>
  <c r="N104" i="31"/>
  <c r="J104" i="31"/>
  <c r="H104" i="31"/>
  <c r="F104" i="31"/>
  <c r="N103" i="31"/>
  <c r="J103" i="31"/>
  <c r="H103" i="31"/>
  <c r="F103" i="31"/>
  <c r="N102" i="31"/>
  <c r="J102" i="31"/>
  <c r="H102" i="31"/>
  <c r="F102" i="31"/>
  <c r="N101" i="31"/>
  <c r="J101" i="31"/>
  <c r="H101" i="31"/>
  <c r="F101" i="31"/>
  <c r="N100" i="31"/>
  <c r="J100" i="31"/>
  <c r="H100" i="31"/>
  <c r="F100" i="31"/>
  <c r="N99" i="31"/>
  <c r="J99" i="31"/>
  <c r="H99" i="31"/>
  <c r="F99" i="31"/>
  <c r="N98" i="31"/>
  <c r="J98" i="31"/>
  <c r="H98" i="31"/>
  <c r="F98" i="31"/>
  <c r="N97" i="31"/>
  <c r="J97" i="31"/>
  <c r="H97" i="31"/>
  <c r="F97" i="31"/>
  <c r="N96" i="31"/>
  <c r="J96" i="31"/>
  <c r="H96" i="31"/>
  <c r="F96" i="31"/>
  <c r="N95" i="31"/>
  <c r="J95" i="31"/>
  <c r="H95" i="31"/>
  <c r="F95" i="31"/>
  <c r="N94" i="31"/>
  <c r="J94" i="31"/>
  <c r="H94" i="31"/>
  <c r="F94" i="31"/>
  <c r="N93" i="31"/>
  <c r="J93" i="31"/>
  <c r="H93" i="31"/>
  <c r="F93" i="31"/>
  <c r="N92" i="31"/>
  <c r="J92" i="31"/>
  <c r="H92" i="31"/>
  <c r="F92" i="31"/>
  <c r="N91" i="31"/>
  <c r="J91" i="31"/>
  <c r="H91" i="31"/>
  <c r="F91" i="31"/>
  <c r="N90" i="31"/>
  <c r="J90" i="31"/>
  <c r="H90" i="31"/>
  <c r="F90" i="31"/>
  <c r="N89" i="31"/>
  <c r="J89" i="31"/>
  <c r="H89" i="31"/>
  <c r="F89" i="31"/>
  <c r="N88" i="31"/>
  <c r="J88" i="31"/>
  <c r="H88" i="31"/>
  <c r="F88" i="31"/>
  <c r="N87" i="31"/>
  <c r="J87" i="31"/>
  <c r="H87" i="31"/>
  <c r="F87" i="31"/>
  <c r="N86" i="31"/>
  <c r="J86" i="31"/>
  <c r="H86" i="31"/>
  <c r="F86" i="31"/>
  <c r="N85" i="31"/>
  <c r="J85" i="31"/>
  <c r="H85" i="31"/>
  <c r="F85" i="31"/>
  <c r="N84" i="31"/>
  <c r="J84" i="31"/>
  <c r="H84" i="31"/>
  <c r="F84" i="31"/>
  <c r="D84" i="31"/>
  <c r="N83" i="31"/>
  <c r="J83" i="31"/>
  <c r="H83" i="31"/>
  <c r="F83" i="31"/>
  <c r="D83" i="31"/>
  <c r="N82" i="31"/>
  <c r="J82" i="31"/>
  <c r="H82" i="31"/>
  <c r="F82" i="31"/>
  <c r="D82" i="31"/>
  <c r="N81" i="31"/>
  <c r="J81" i="31"/>
  <c r="H81" i="31"/>
  <c r="F81" i="31"/>
  <c r="D81" i="31"/>
  <c r="N80" i="31"/>
  <c r="J80" i="31"/>
  <c r="H80" i="31"/>
  <c r="F80" i="31"/>
  <c r="D80" i="31"/>
  <c r="N79" i="31"/>
  <c r="J79" i="31"/>
  <c r="H79" i="31"/>
  <c r="F79" i="31"/>
  <c r="D79" i="31"/>
  <c r="N78" i="31"/>
  <c r="J78" i="31"/>
  <c r="H78" i="31"/>
  <c r="F78" i="31"/>
  <c r="D78" i="31"/>
  <c r="N77" i="31"/>
  <c r="J77" i="31"/>
  <c r="H77" i="31"/>
  <c r="F77" i="31"/>
  <c r="D77" i="31"/>
  <c r="N76" i="31"/>
  <c r="J76" i="31"/>
  <c r="H76" i="31"/>
  <c r="F76" i="31"/>
  <c r="D76" i="31"/>
  <c r="N75" i="31"/>
  <c r="J75" i="31"/>
  <c r="H75" i="31"/>
  <c r="F75" i="31"/>
  <c r="D75" i="31"/>
  <c r="N74" i="31"/>
  <c r="J74" i="31"/>
  <c r="H74" i="31"/>
  <c r="F74" i="31"/>
  <c r="D74" i="31"/>
  <c r="N73" i="31"/>
  <c r="J73" i="31"/>
  <c r="H73" i="31"/>
  <c r="F73" i="31"/>
  <c r="D73" i="31"/>
  <c r="N72" i="31"/>
  <c r="J72" i="31"/>
  <c r="H72" i="31"/>
  <c r="F72" i="31"/>
  <c r="D72" i="31"/>
  <c r="N71" i="31"/>
  <c r="J71" i="31"/>
  <c r="H71" i="31"/>
  <c r="F71" i="31"/>
  <c r="D71" i="31"/>
  <c r="N70" i="31"/>
  <c r="J70" i="31"/>
  <c r="H70" i="31"/>
  <c r="F70" i="31"/>
  <c r="D70" i="31"/>
  <c r="N69" i="31"/>
  <c r="J69" i="31"/>
  <c r="H69" i="31"/>
  <c r="F69" i="31"/>
  <c r="D69" i="31"/>
  <c r="N68" i="31"/>
  <c r="J68" i="31"/>
  <c r="H68" i="31"/>
  <c r="F68" i="31"/>
  <c r="D68" i="31"/>
  <c r="N67" i="31"/>
  <c r="J67" i="31"/>
  <c r="H67" i="31"/>
  <c r="F67" i="31"/>
  <c r="D67" i="31"/>
  <c r="N66" i="31"/>
  <c r="J66" i="31"/>
  <c r="H66" i="31"/>
  <c r="F66" i="31"/>
  <c r="D66" i="31"/>
  <c r="N65" i="31"/>
  <c r="J65" i="31"/>
  <c r="H65" i="31"/>
  <c r="F65" i="31"/>
  <c r="D65" i="31"/>
  <c r="N64" i="31"/>
  <c r="J64" i="31"/>
  <c r="H64" i="31"/>
  <c r="F64" i="31"/>
  <c r="D64" i="31"/>
  <c r="N63" i="31"/>
  <c r="J63" i="31"/>
  <c r="H63" i="31"/>
  <c r="F63" i="31"/>
  <c r="D63" i="31"/>
  <c r="N62" i="31"/>
  <c r="L62" i="31"/>
  <c r="J62" i="31"/>
  <c r="H62" i="31"/>
  <c r="F62" i="31"/>
  <c r="D62" i="31"/>
  <c r="N61" i="31"/>
  <c r="L61" i="31"/>
  <c r="J61" i="31"/>
  <c r="H61" i="31"/>
  <c r="F61" i="31"/>
  <c r="D61" i="31"/>
  <c r="N60" i="31"/>
  <c r="L60" i="31"/>
  <c r="J60" i="31"/>
  <c r="H60" i="31"/>
  <c r="F60" i="31"/>
  <c r="D60" i="31"/>
  <c r="N59" i="31"/>
  <c r="L59" i="31"/>
  <c r="J59" i="31"/>
  <c r="H59" i="31"/>
  <c r="F59" i="31"/>
  <c r="D59" i="31"/>
  <c r="N58" i="31"/>
  <c r="L58" i="31"/>
  <c r="J58" i="31"/>
  <c r="H58" i="31"/>
  <c r="F58" i="31"/>
  <c r="D58" i="31"/>
  <c r="N57" i="31"/>
  <c r="L57" i="31"/>
  <c r="J57" i="31"/>
  <c r="H57" i="31"/>
  <c r="F57" i="31"/>
  <c r="D57" i="31"/>
  <c r="N56" i="31"/>
  <c r="L56" i="31"/>
  <c r="J56" i="31"/>
  <c r="H56" i="31"/>
  <c r="F56" i="31"/>
  <c r="D56" i="31"/>
  <c r="N55" i="31"/>
  <c r="L55" i="31"/>
  <c r="J55" i="31"/>
  <c r="H55" i="31"/>
  <c r="F55" i="31"/>
  <c r="D55" i="31"/>
  <c r="N54" i="31"/>
  <c r="L54" i="31"/>
  <c r="J54" i="31"/>
  <c r="H54" i="31"/>
  <c r="F54" i="31"/>
  <c r="D54" i="31"/>
  <c r="N53" i="31"/>
  <c r="L53" i="31"/>
  <c r="J53" i="31"/>
  <c r="H53" i="31"/>
  <c r="F53" i="31"/>
  <c r="D53" i="31"/>
  <c r="N52" i="31"/>
  <c r="L52" i="31"/>
  <c r="J52" i="31"/>
  <c r="H52" i="31"/>
  <c r="F52" i="31"/>
  <c r="D52" i="31"/>
  <c r="N51" i="31"/>
  <c r="L51" i="31"/>
  <c r="J51" i="31"/>
  <c r="H51" i="31"/>
  <c r="F51" i="31"/>
  <c r="D51" i="31"/>
  <c r="N50" i="31"/>
  <c r="L50" i="31"/>
  <c r="J50" i="31"/>
  <c r="H50" i="31"/>
  <c r="F50" i="31"/>
  <c r="D50" i="31"/>
  <c r="N49" i="31"/>
  <c r="L49" i="31"/>
  <c r="J49" i="31"/>
  <c r="H49" i="31"/>
  <c r="F49" i="31"/>
  <c r="D49" i="31"/>
  <c r="N48" i="31"/>
  <c r="L48" i="31"/>
  <c r="J48" i="31"/>
  <c r="H48" i="31"/>
  <c r="F48" i="31"/>
  <c r="D48" i="31"/>
  <c r="N47" i="31"/>
  <c r="L47" i="31"/>
  <c r="J47" i="31"/>
  <c r="H47" i="31"/>
  <c r="F47" i="31"/>
  <c r="D47" i="31"/>
  <c r="N46" i="31"/>
  <c r="L46" i="31"/>
  <c r="J46" i="31"/>
  <c r="H46" i="31"/>
  <c r="F46" i="31"/>
  <c r="D46" i="31"/>
  <c r="N45" i="31"/>
  <c r="L45" i="31"/>
  <c r="J45" i="31"/>
  <c r="H45" i="31"/>
  <c r="F45" i="31"/>
  <c r="D45" i="31"/>
  <c r="N44" i="31"/>
  <c r="L44" i="31"/>
  <c r="J44" i="31"/>
  <c r="H44" i="31"/>
  <c r="F44" i="31"/>
  <c r="D44" i="31"/>
  <c r="N43" i="31"/>
  <c r="L43" i="31"/>
  <c r="J43" i="31"/>
  <c r="H43" i="31"/>
  <c r="F43" i="31"/>
  <c r="D43" i="31"/>
  <c r="N42" i="31"/>
  <c r="L42" i="31"/>
  <c r="J42" i="31"/>
  <c r="H42" i="31"/>
  <c r="F42" i="31"/>
  <c r="D42" i="31"/>
  <c r="N41" i="31"/>
  <c r="L41" i="31"/>
  <c r="J41" i="31"/>
  <c r="H41" i="31"/>
  <c r="F41" i="31"/>
  <c r="D41" i="31"/>
  <c r="N40" i="31"/>
  <c r="L40" i="31"/>
  <c r="J40" i="31"/>
  <c r="H40" i="31"/>
  <c r="F40" i="31"/>
  <c r="D40" i="31"/>
  <c r="N39" i="31"/>
  <c r="L39" i="31"/>
  <c r="J39" i="31"/>
  <c r="H39" i="31"/>
  <c r="F39" i="31"/>
  <c r="D39" i="31"/>
  <c r="N38" i="31"/>
  <c r="L38" i="31"/>
  <c r="J38" i="31"/>
  <c r="H38" i="31"/>
  <c r="F38" i="31"/>
  <c r="D38" i="31"/>
  <c r="N37" i="31"/>
  <c r="L37" i="31"/>
  <c r="J37" i="31"/>
  <c r="H37" i="31"/>
  <c r="F37" i="31"/>
  <c r="D37" i="31"/>
  <c r="N36" i="31"/>
  <c r="L36" i="31"/>
  <c r="J36" i="31"/>
  <c r="H36" i="31"/>
  <c r="F36" i="31"/>
  <c r="D36" i="31"/>
  <c r="N35" i="31"/>
  <c r="L35" i="31"/>
  <c r="J35" i="31"/>
  <c r="H35" i="31"/>
  <c r="F35" i="31"/>
  <c r="D35" i="31"/>
  <c r="N34" i="31"/>
  <c r="L34" i="31"/>
  <c r="J34" i="31"/>
  <c r="H34" i="31"/>
  <c r="F34" i="31"/>
  <c r="D34" i="31"/>
  <c r="N33" i="31"/>
  <c r="L33" i="31"/>
  <c r="J33" i="31"/>
  <c r="H33" i="31"/>
  <c r="F33" i="31"/>
  <c r="D33" i="31"/>
  <c r="N32" i="31"/>
  <c r="L32" i="31"/>
  <c r="J32" i="31"/>
  <c r="H32" i="31"/>
  <c r="F32" i="31"/>
  <c r="D32" i="31"/>
  <c r="N31" i="31"/>
  <c r="L31" i="31"/>
  <c r="J31" i="31"/>
  <c r="H31" i="31"/>
  <c r="F31" i="31"/>
  <c r="D31" i="31"/>
  <c r="N30" i="31"/>
  <c r="L30" i="31"/>
  <c r="J30" i="31"/>
  <c r="H30" i="31"/>
  <c r="F30" i="31"/>
  <c r="D30" i="31"/>
  <c r="N29" i="31"/>
  <c r="L29" i="31"/>
  <c r="J29" i="31"/>
  <c r="H29" i="31"/>
  <c r="F29" i="31"/>
  <c r="D29" i="31"/>
  <c r="N28" i="31"/>
  <c r="L28" i="31"/>
  <c r="J28" i="31"/>
  <c r="H28" i="31"/>
  <c r="F28" i="31"/>
  <c r="D28" i="31"/>
  <c r="N27" i="31"/>
  <c r="L27" i="31"/>
  <c r="J27" i="31"/>
  <c r="H27" i="31"/>
  <c r="F27" i="31"/>
  <c r="D27" i="31"/>
  <c r="N26" i="31"/>
  <c r="L26" i="31"/>
  <c r="J26" i="31"/>
  <c r="H26" i="31"/>
  <c r="F26" i="31"/>
  <c r="D26" i="31"/>
  <c r="N25" i="31"/>
  <c r="L25" i="31"/>
  <c r="J25" i="31"/>
  <c r="H25" i="31"/>
  <c r="F25" i="31"/>
  <c r="D25" i="31"/>
  <c r="N24" i="31"/>
  <c r="L24" i="31"/>
  <c r="J24" i="31"/>
  <c r="H24" i="31"/>
  <c r="F24" i="31"/>
  <c r="D24" i="31"/>
  <c r="N23" i="31"/>
  <c r="L23" i="31"/>
  <c r="J23" i="31"/>
  <c r="H23" i="31"/>
  <c r="F23" i="31"/>
  <c r="D23" i="31"/>
  <c r="N22" i="31"/>
  <c r="L22" i="31"/>
  <c r="J22" i="31"/>
  <c r="H22" i="31"/>
  <c r="F22" i="31"/>
  <c r="D22" i="31"/>
  <c r="N21" i="31"/>
  <c r="L21" i="31"/>
  <c r="J21" i="31"/>
  <c r="H21" i="31"/>
  <c r="F21" i="31"/>
  <c r="D21" i="31"/>
  <c r="N20" i="31"/>
  <c r="L20" i="31"/>
  <c r="J20" i="31"/>
  <c r="H20" i="31"/>
  <c r="F20" i="31"/>
  <c r="D20" i="31"/>
  <c r="N19" i="31"/>
  <c r="L19" i="31"/>
  <c r="J19" i="31"/>
  <c r="H19" i="31"/>
  <c r="F19" i="31"/>
  <c r="D19" i="31"/>
  <c r="N18" i="31"/>
  <c r="L18" i="31"/>
  <c r="J18" i="31"/>
  <c r="H18" i="31"/>
  <c r="F18" i="31"/>
  <c r="D18" i="31"/>
  <c r="N17" i="31"/>
  <c r="L17" i="31"/>
  <c r="J17" i="31"/>
  <c r="H17" i="31"/>
  <c r="F17" i="31"/>
  <c r="D17" i="31"/>
  <c r="N16" i="31"/>
  <c r="L16" i="31"/>
  <c r="J16" i="31"/>
  <c r="H16" i="31"/>
  <c r="F16" i="31"/>
  <c r="D16" i="31"/>
  <c r="N15" i="31"/>
  <c r="L15" i="31"/>
  <c r="J15" i="31"/>
  <c r="H15" i="31"/>
  <c r="F15" i="31"/>
  <c r="D15" i="31"/>
  <c r="N14" i="31"/>
  <c r="L14" i="31"/>
  <c r="J14" i="31"/>
  <c r="H14" i="31"/>
  <c r="F14" i="31"/>
  <c r="D14" i="31"/>
  <c r="N13" i="31"/>
  <c r="L13" i="31"/>
  <c r="J13" i="31"/>
  <c r="H13" i="31"/>
  <c r="F13" i="31"/>
  <c r="D13" i="31"/>
  <c r="N12" i="31"/>
  <c r="L12" i="31"/>
  <c r="J12" i="31"/>
  <c r="H12" i="31"/>
  <c r="F12" i="31"/>
  <c r="D12" i="31"/>
  <c r="N11" i="31"/>
  <c r="L11" i="31"/>
  <c r="J11" i="31"/>
  <c r="H11" i="31"/>
  <c r="S6" i="31" s="1"/>
  <c r="S7" i="31" s="1"/>
  <c r="F11" i="31"/>
  <c r="D11" i="31"/>
  <c r="N10" i="31"/>
  <c r="L10" i="31"/>
  <c r="J10" i="31"/>
  <c r="H10" i="31"/>
  <c r="F10" i="31"/>
  <c r="D10" i="31"/>
  <c r="N9" i="31"/>
  <c r="L9" i="31"/>
  <c r="J9" i="31"/>
  <c r="H9" i="31"/>
  <c r="F9" i="31"/>
  <c r="D9" i="31"/>
  <c r="N8" i="31"/>
  <c r="L8" i="31"/>
  <c r="J8" i="31"/>
  <c r="H8" i="31"/>
  <c r="F8" i="31"/>
  <c r="D8" i="31"/>
  <c r="N7" i="31"/>
  <c r="L7" i="31"/>
  <c r="J7" i="31"/>
  <c r="H7" i="31"/>
  <c r="F7" i="31"/>
  <c r="D7" i="31"/>
  <c r="N6" i="31"/>
  <c r="V6" i="31" s="1"/>
  <c r="V7" i="31" s="1"/>
  <c r="L6" i="31"/>
  <c r="U6" i="31" s="1"/>
  <c r="U7" i="31" s="1"/>
  <c r="J6" i="31"/>
  <c r="T6" i="31" s="1"/>
  <c r="T7" i="31" s="1"/>
  <c r="H6" i="31"/>
  <c r="F6" i="31"/>
  <c r="R6" i="31" s="1"/>
  <c r="R7" i="31" s="1"/>
  <c r="D6" i="31"/>
  <c r="Q6" i="31" s="1"/>
  <c r="T40" i="26"/>
  <c r="S40" i="26"/>
  <c r="R40" i="26"/>
  <c r="Y39" i="26"/>
  <c r="X39" i="26"/>
  <c r="W39" i="26"/>
  <c r="V39" i="26"/>
  <c r="U39" i="26"/>
  <c r="T39" i="26"/>
  <c r="S39" i="26"/>
  <c r="R39" i="26"/>
  <c r="Q39" i="26"/>
  <c r="P39" i="26"/>
  <c r="O39" i="26"/>
  <c r="N39" i="26"/>
  <c r="M39" i="26"/>
  <c r="L39" i="26"/>
  <c r="K39" i="26"/>
  <c r="J39" i="26"/>
  <c r="I39" i="26"/>
  <c r="H39" i="26"/>
  <c r="G39" i="26"/>
  <c r="F39" i="26"/>
  <c r="Y38" i="26"/>
  <c r="X38" i="26"/>
  <c r="W38" i="26"/>
  <c r="V38" i="26"/>
  <c r="U38" i="26"/>
  <c r="T38" i="26"/>
  <c r="S38" i="26"/>
  <c r="R38" i="26"/>
  <c r="Q38" i="26"/>
  <c r="P38" i="26"/>
  <c r="O38" i="26"/>
  <c r="N38" i="26"/>
  <c r="M38" i="26"/>
  <c r="L38" i="26"/>
  <c r="K38" i="26"/>
  <c r="J38" i="26"/>
  <c r="I38" i="26"/>
  <c r="H38" i="26"/>
  <c r="G38" i="26"/>
  <c r="F38" i="26"/>
  <c r="Y37" i="26"/>
  <c r="X37" i="26"/>
  <c r="W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Y35" i="26"/>
  <c r="X35" i="26"/>
  <c r="W35" i="26"/>
  <c r="V35" i="26"/>
  <c r="U35" i="26"/>
  <c r="T35" i="26"/>
  <c r="S35" i="26"/>
  <c r="R35" i="26"/>
  <c r="Q35" i="26"/>
  <c r="P35" i="26"/>
  <c r="O35" i="26"/>
  <c r="N35" i="26"/>
  <c r="M35" i="26"/>
  <c r="L35" i="26"/>
  <c r="K35" i="26"/>
  <c r="J35" i="26"/>
  <c r="I35" i="26"/>
  <c r="H35" i="26"/>
  <c r="G35" i="26"/>
  <c r="F35" i="26"/>
  <c r="Y34" i="26"/>
  <c r="X34" i="26"/>
  <c r="W34" i="26"/>
  <c r="V34" i="26"/>
  <c r="U34" i="26"/>
  <c r="T34" i="26"/>
  <c r="S34" i="26"/>
  <c r="R34" i="26"/>
  <c r="Q34" i="26"/>
  <c r="P34" i="26"/>
  <c r="O34" i="26"/>
  <c r="N34" i="26"/>
  <c r="M34" i="26"/>
  <c r="L34" i="26"/>
  <c r="K34" i="26"/>
  <c r="J34" i="26"/>
  <c r="I34" i="26"/>
  <c r="H34" i="26"/>
  <c r="G34" i="26"/>
  <c r="F34" i="26"/>
  <c r="Y33" i="26"/>
  <c r="X33" i="26"/>
  <c r="W33" i="26"/>
  <c r="V33" i="26"/>
  <c r="U33" i="26"/>
  <c r="T33" i="26"/>
  <c r="S33" i="26"/>
  <c r="R33" i="26"/>
  <c r="Q33" i="26"/>
  <c r="P33" i="26"/>
  <c r="O33" i="26"/>
  <c r="N33" i="26"/>
  <c r="M33" i="26"/>
  <c r="L33" i="26"/>
  <c r="K33" i="26"/>
  <c r="J33" i="26"/>
  <c r="I33" i="26"/>
  <c r="H33" i="26"/>
  <c r="G33" i="26"/>
  <c r="F33" i="26"/>
  <c r="Y32" i="26"/>
  <c r="X32" i="26"/>
  <c r="W32" i="26"/>
  <c r="V32" i="26"/>
  <c r="U32" i="26"/>
  <c r="T32" i="26"/>
  <c r="S32" i="26"/>
  <c r="R32" i="26"/>
  <c r="Q32" i="26"/>
  <c r="P32" i="26"/>
  <c r="O32" i="26"/>
  <c r="N32" i="26"/>
  <c r="M32" i="26"/>
  <c r="L32" i="26"/>
  <c r="K32" i="26"/>
  <c r="J32" i="26"/>
  <c r="I32" i="26"/>
  <c r="H32" i="26"/>
  <c r="G32" i="26"/>
  <c r="F32" i="26"/>
  <c r="Y31" i="26"/>
  <c r="X31" i="26"/>
  <c r="W31" i="26"/>
  <c r="V31" i="26"/>
  <c r="U31" i="26"/>
  <c r="T31" i="26"/>
  <c r="S31" i="26"/>
  <c r="R31" i="26"/>
  <c r="Q31" i="26"/>
  <c r="P31" i="26"/>
  <c r="O31" i="26"/>
  <c r="N31" i="26"/>
  <c r="M31" i="26"/>
  <c r="L31" i="26"/>
  <c r="K31" i="26"/>
  <c r="J31" i="26"/>
  <c r="I31" i="26"/>
  <c r="H31" i="26"/>
  <c r="G31" i="26"/>
  <c r="F31" i="26"/>
  <c r="Y30" i="26"/>
  <c r="X30" i="26"/>
  <c r="W30" i="26"/>
  <c r="V30" i="26"/>
  <c r="U30" i="26"/>
  <c r="T30" i="26"/>
  <c r="S30" i="26"/>
  <c r="R30" i="26"/>
  <c r="Q30" i="26"/>
  <c r="P30" i="26"/>
  <c r="O30" i="26"/>
  <c r="N30" i="26"/>
  <c r="M30" i="26"/>
  <c r="L30" i="26"/>
  <c r="K30" i="26"/>
  <c r="J30" i="26"/>
  <c r="I30" i="26"/>
  <c r="H30" i="26"/>
  <c r="G30" i="26"/>
  <c r="F30" i="26"/>
  <c r="Y29" i="26"/>
  <c r="X29" i="26"/>
  <c r="W29" i="26"/>
  <c r="V29" i="26"/>
  <c r="U29" i="26"/>
  <c r="T29" i="26"/>
  <c r="S29" i="26"/>
  <c r="R29" i="26"/>
  <c r="Q29" i="26"/>
  <c r="P29" i="26"/>
  <c r="O29" i="26"/>
  <c r="N29" i="26"/>
  <c r="M29" i="26"/>
  <c r="L29" i="26"/>
  <c r="K29" i="26"/>
  <c r="J29" i="26"/>
  <c r="I29" i="26"/>
  <c r="H29" i="26"/>
  <c r="G29" i="26"/>
  <c r="F29" i="26"/>
  <c r="Y28" i="26"/>
  <c r="X28" i="26"/>
  <c r="W28" i="26"/>
  <c r="V28" i="26"/>
  <c r="U28" i="26"/>
  <c r="T28" i="26"/>
  <c r="S28" i="26"/>
  <c r="R28" i="26"/>
  <c r="Q28" i="26"/>
  <c r="P28" i="26"/>
  <c r="O28" i="26"/>
  <c r="N28" i="26"/>
  <c r="M28" i="26"/>
  <c r="L28" i="26"/>
  <c r="K28" i="26"/>
  <c r="J28" i="26"/>
  <c r="I28" i="26"/>
  <c r="H28" i="26"/>
  <c r="G28" i="26"/>
  <c r="F28" i="26"/>
  <c r="Y27" i="26"/>
  <c r="X27" i="26"/>
  <c r="W27" i="26"/>
  <c r="V27" i="26"/>
  <c r="U27" i="26"/>
  <c r="T27" i="26"/>
  <c r="S27" i="26"/>
  <c r="R27" i="26"/>
  <c r="Q27" i="26"/>
  <c r="P27" i="26"/>
  <c r="O27" i="26"/>
  <c r="N27" i="26"/>
  <c r="M27" i="26"/>
  <c r="L27" i="26"/>
  <c r="K27" i="26"/>
  <c r="J27" i="26"/>
  <c r="I27" i="26"/>
  <c r="H27" i="26"/>
  <c r="G27" i="26"/>
  <c r="F27" i="26"/>
  <c r="Y26" i="26"/>
  <c r="X26" i="26"/>
  <c r="W26" i="26"/>
  <c r="V26" i="26"/>
  <c r="U26" i="26"/>
  <c r="T26" i="26"/>
  <c r="S26" i="26"/>
  <c r="R26" i="26"/>
  <c r="Q26" i="26"/>
  <c r="P26" i="26"/>
  <c r="O26" i="26"/>
  <c r="N26" i="26"/>
  <c r="M26" i="26"/>
  <c r="L26" i="26"/>
  <c r="K26" i="26"/>
  <c r="J26" i="26"/>
  <c r="I26" i="26"/>
  <c r="H26" i="26"/>
  <c r="G26" i="26"/>
  <c r="F26" i="26"/>
  <c r="Y25" i="26"/>
  <c r="X25" i="26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Y24" i="26"/>
  <c r="Y40" i="26" s="1"/>
  <c r="X24" i="26"/>
  <c r="X40" i="26" s="1"/>
  <c r="W24" i="26"/>
  <c r="W40" i="26" s="1"/>
  <c r="V24" i="26"/>
  <c r="V40" i="26" s="1"/>
  <c r="U24" i="26"/>
  <c r="U40" i="26" s="1"/>
  <c r="T24" i="26"/>
  <c r="S24" i="26"/>
  <c r="R24" i="26"/>
  <c r="Q24" i="26"/>
  <c r="Q40" i="26" s="1"/>
  <c r="P24" i="26"/>
  <c r="P40" i="26" s="1"/>
  <c r="O24" i="26"/>
  <c r="O40" i="26" s="1"/>
  <c r="N24" i="26"/>
  <c r="N40" i="26" s="1"/>
  <c r="M24" i="26"/>
  <c r="M40" i="26" s="1"/>
  <c r="L24" i="26"/>
  <c r="L40" i="26" s="1"/>
  <c r="K24" i="26"/>
  <c r="K40" i="26" s="1"/>
  <c r="J24" i="26"/>
  <c r="J40" i="26" s="1"/>
  <c r="I24" i="26"/>
  <c r="I40" i="26" s="1"/>
  <c r="H24" i="26"/>
  <c r="H40" i="26" s="1"/>
  <c r="G24" i="26"/>
  <c r="G40" i="26" s="1"/>
  <c r="F24" i="26"/>
  <c r="F40" i="26" s="1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S26" i="18" a="1"/>
  <c r="S26" i="18" s="1"/>
  <c r="J20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G17" i="18" s="1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G16" i="18" s="1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G15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G14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G13" i="18" s="1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G12" i="18" s="1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G11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G10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G9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G8" i="18" s="1"/>
  <c r="H8" i="18" s="1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G7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G6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G5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G4" i="18" s="1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G3" i="18"/>
  <c r="H3" i="18" s="1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G22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3" i="16"/>
  <c r="H7" i="16"/>
  <c r="I7" i="16" s="1"/>
  <c r="J7" i="16" s="1"/>
  <c r="G2" i="16"/>
  <c r="H2" i="16" s="1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3" i="16"/>
  <c r="H3" i="16"/>
  <c r="R28" i="16"/>
  <c r="J28" i="16"/>
  <c r="I28" i="16"/>
  <c r="L2" i="16"/>
  <c r="B88" i="11"/>
  <c r="B88" i="1"/>
  <c r="G4" i="15" s="1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I2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 s="1"/>
  <c r="Z28" i="14"/>
  <c r="Q28" i="14"/>
  <c r="P28" i="14"/>
  <c r="B27" i="14"/>
  <c r="B31" i="14" s="1"/>
  <c r="B26" i="14"/>
  <c r="B25" i="14"/>
  <c r="B24" i="14"/>
  <c r="B23" i="14"/>
  <c r="B22" i="14"/>
  <c r="B21" i="14"/>
  <c r="B20" i="14"/>
  <c r="B19" i="14"/>
  <c r="B18" i="14"/>
  <c r="B17" i="14"/>
  <c r="B16" i="14"/>
  <c r="M3" i="14"/>
  <c r="M2" i="14"/>
  <c r="N2" i="14" s="1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 s="1"/>
  <c r="Z28" i="12"/>
  <c r="Q28" i="12"/>
  <c r="P28" i="12"/>
  <c r="B27" i="12"/>
  <c r="B34" i="12" s="1"/>
  <c r="B26" i="12"/>
  <c r="B25" i="12"/>
  <c r="B24" i="12"/>
  <c r="B23" i="12"/>
  <c r="B22" i="12"/>
  <c r="B21" i="12"/>
  <c r="B20" i="12"/>
  <c r="B19" i="12"/>
  <c r="B18" i="12"/>
  <c r="B17" i="12"/>
  <c r="B16" i="12"/>
  <c r="M3" i="12"/>
  <c r="M4" i="12" s="1"/>
  <c r="M2" i="12"/>
  <c r="N2" i="12" s="1"/>
  <c r="I2" i="12"/>
  <c r="B63" i="11"/>
  <c r="B62" i="11"/>
  <c r="B42" i="11"/>
  <c r="E41" i="11"/>
  <c r="B41" i="11"/>
  <c r="B40" i="11"/>
  <c r="B39" i="11"/>
  <c r="B38" i="11"/>
  <c r="B29" i="11"/>
  <c r="B28" i="11"/>
  <c r="B27" i="11"/>
  <c r="B26" i="11"/>
  <c r="B25" i="11"/>
  <c r="Z28" i="10"/>
  <c r="Z28" i="4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185" i="10"/>
  <c r="E76" i="10" s="1"/>
  <c r="I2" i="10"/>
  <c r="Q28" i="10"/>
  <c r="P28" i="10"/>
  <c r="B27" i="10"/>
  <c r="B36" i="10" s="1"/>
  <c r="B26" i="10"/>
  <c r="B25" i="10"/>
  <c r="B24" i="10"/>
  <c r="B23" i="10"/>
  <c r="B22" i="10"/>
  <c r="B21" i="10"/>
  <c r="B20" i="10"/>
  <c r="B19" i="10"/>
  <c r="B18" i="10"/>
  <c r="B17" i="10"/>
  <c r="B16" i="10"/>
  <c r="M3" i="10"/>
  <c r="M2" i="10"/>
  <c r="N2" i="10" s="1"/>
  <c r="B19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78" i="4"/>
  <c r="E77" i="4"/>
  <c r="E76" i="4" s="1"/>
  <c r="B63" i="1"/>
  <c r="I21" i="36" l="1"/>
  <c r="I24" i="36" s="1"/>
  <c r="I25" i="36" s="1"/>
  <c r="S27" i="33"/>
  <c r="Q10" i="31"/>
  <c r="Q11" i="31" s="1"/>
  <c r="Q7" i="31"/>
  <c r="H13" i="18"/>
  <c r="H15" i="18"/>
  <c r="H10" i="18"/>
  <c r="H17" i="18"/>
  <c r="H9" i="18"/>
  <c r="H7" i="18"/>
  <c r="H12" i="18"/>
  <c r="H14" i="18"/>
  <c r="H4" i="18"/>
  <c r="H16" i="18"/>
  <c r="H6" i="18"/>
  <c r="H11" i="18"/>
  <c r="H5" i="18"/>
  <c r="A26" i="18" a="1"/>
  <c r="A26" i="18" s="1"/>
  <c r="H2" i="18"/>
  <c r="G3" i="15"/>
  <c r="I2" i="16"/>
  <c r="J2" i="16" s="1"/>
  <c r="B34" i="10"/>
  <c r="N3" i="14"/>
  <c r="O3" i="14" s="1"/>
  <c r="P3" i="14" s="1"/>
  <c r="M4" i="14"/>
  <c r="M5" i="14" s="1"/>
  <c r="M6" i="14" s="1"/>
  <c r="N3" i="12"/>
  <c r="O3" i="12" s="1"/>
  <c r="B38" i="10"/>
  <c r="G6" i="15"/>
  <c r="G5" i="15"/>
  <c r="B29" i="10"/>
  <c r="O2" i="14"/>
  <c r="P2" i="14" s="1"/>
  <c r="B30" i="14"/>
  <c r="B32" i="14"/>
  <c r="B33" i="14"/>
  <c r="B34" i="14"/>
  <c r="B35" i="14"/>
  <c r="B36" i="14"/>
  <c r="B37" i="14"/>
  <c r="B38" i="14"/>
  <c r="B39" i="14"/>
  <c r="B28" i="14"/>
  <c r="B29" i="14"/>
  <c r="N4" i="12"/>
  <c r="M5" i="12"/>
  <c r="O2" i="12"/>
  <c r="P2" i="12" s="1"/>
  <c r="B30" i="12"/>
  <c r="B33" i="12"/>
  <c r="B36" i="12"/>
  <c r="B38" i="12"/>
  <c r="B35" i="12"/>
  <c r="B32" i="12"/>
  <c r="B37" i="12"/>
  <c r="B31" i="12"/>
  <c r="B29" i="12"/>
  <c r="B28" i="12"/>
  <c r="P3" i="12"/>
  <c r="B39" i="12"/>
  <c r="B47" i="11"/>
  <c r="B34" i="11"/>
  <c r="B51" i="11" s="1"/>
  <c r="B31" i="10"/>
  <c r="B32" i="10"/>
  <c r="B28" i="10"/>
  <c r="B30" i="10"/>
  <c r="B33" i="10"/>
  <c r="B37" i="10"/>
  <c r="M4" i="10"/>
  <c r="N3" i="10"/>
  <c r="B35" i="10"/>
  <c r="B39" i="10"/>
  <c r="O2" i="10"/>
  <c r="P2" i="10" s="1"/>
  <c r="B62" i="1"/>
  <c r="B29" i="1"/>
  <c r="B28" i="1"/>
  <c r="B27" i="1"/>
  <c r="B26" i="1"/>
  <c r="B25" i="1"/>
  <c r="I2" i="4"/>
  <c r="M2" i="4"/>
  <c r="N2" i="4" s="1"/>
  <c r="O2" i="4" s="1"/>
  <c r="B27" i="4"/>
  <c r="B29" i="4" s="1"/>
  <c r="B17" i="4"/>
  <c r="B18" i="4"/>
  <c r="B20" i="4"/>
  <c r="B21" i="4"/>
  <c r="B22" i="4"/>
  <c r="B23" i="4"/>
  <c r="B24" i="4"/>
  <c r="B25" i="4"/>
  <c r="B26" i="4"/>
  <c r="B16" i="4"/>
  <c r="Q28" i="4"/>
  <c r="P28" i="4"/>
  <c r="M3" i="4"/>
  <c r="N3" i="4" s="1"/>
  <c r="B42" i="1"/>
  <c r="B41" i="1"/>
  <c r="B40" i="1"/>
  <c r="B39" i="1"/>
  <c r="B38" i="1"/>
  <c r="B77" i="11" l="1"/>
  <c r="B69" i="11"/>
  <c r="N5" i="14"/>
  <c r="O5" i="14" s="1"/>
  <c r="P5" i="14" s="1"/>
  <c r="I3" i="16"/>
  <c r="J3" i="16" s="1"/>
  <c r="M2" i="16"/>
  <c r="N2" i="16"/>
  <c r="I32" i="16" s="1"/>
  <c r="C38" i="14"/>
  <c r="F38" i="14" s="1"/>
  <c r="C34" i="14"/>
  <c r="F34" i="14" s="1"/>
  <c r="C30" i="14"/>
  <c r="F30" i="14" s="1"/>
  <c r="C39" i="14"/>
  <c r="F39" i="14" s="1"/>
  <c r="C33" i="14"/>
  <c r="F33" i="14" s="1"/>
  <c r="C28" i="14"/>
  <c r="F28" i="14" s="1"/>
  <c r="R5" i="14" s="1"/>
  <c r="S5" i="14" s="1"/>
  <c r="C37" i="14"/>
  <c r="F37" i="14" s="1"/>
  <c r="C32" i="14"/>
  <c r="F32" i="14" s="1"/>
  <c r="C27" i="14"/>
  <c r="C25" i="14"/>
  <c r="C23" i="14"/>
  <c r="C29" i="14"/>
  <c r="F29" i="14" s="1"/>
  <c r="C22" i="14"/>
  <c r="C22" i="12"/>
  <c r="C26" i="12"/>
  <c r="C30" i="12"/>
  <c r="F30" i="12" s="1"/>
  <c r="C34" i="12"/>
  <c r="C38" i="12"/>
  <c r="F38" i="12" s="1"/>
  <c r="C26" i="14"/>
  <c r="C24" i="12"/>
  <c r="C32" i="12"/>
  <c r="F32" i="12" s="1"/>
  <c r="C21" i="12"/>
  <c r="C36" i="14"/>
  <c r="F36" i="14" s="1"/>
  <c r="C24" i="14"/>
  <c r="C23" i="12"/>
  <c r="C27" i="12"/>
  <c r="C31" i="12"/>
  <c r="F31" i="12" s="1"/>
  <c r="C35" i="12"/>
  <c r="F35" i="12" s="1"/>
  <c r="C39" i="12"/>
  <c r="F39" i="12" s="1"/>
  <c r="C35" i="14"/>
  <c r="F35" i="14" s="1"/>
  <c r="C28" i="12"/>
  <c r="F28" i="12" s="1"/>
  <c r="R5" i="12" s="1"/>
  <c r="S5" i="12" s="1"/>
  <c r="C36" i="12"/>
  <c r="F36" i="12" s="1"/>
  <c r="C31" i="14"/>
  <c r="C29" i="12"/>
  <c r="F29" i="12" s="1"/>
  <c r="C33" i="12"/>
  <c r="F33" i="12" s="1"/>
  <c r="C37" i="12"/>
  <c r="F37" i="12" s="1"/>
  <c r="C21" i="14"/>
  <c r="C25" i="12"/>
  <c r="D32" i="12"/>
  <c r="D38" i="14"/>
  <c r="N4" i="14"/>
  <c r="D36" i="12"/>
  <c r="D34" i="14"/>
  <c r="D33" i="14"/>
  <c r="B60" i="11"/>
  <c r="C20" i="14"/>
  <c r="C15" i="14"/>
  <c r="C9" i="14"/>
  <c r="C6" i="14"/>
  <c r="C3" i="14"/>
  <c r="C12" i="14"/>
  <c r="C5" i="14"/>
  <c r="C18" i="14"/>
  <c r="C17" i="14"/>
  <c r="C11" i="14"/>
  <c r="C8" i="14"/>
  <c r="C16" i="14"/>
  <c r="C4" i="12"/>
  <c r="C8" i="12"/>
  <c r="C12" i="12"/>
  <c r="C16" i="12"/>
  <c r="C20" i="12"/>
  <c r="C10" i="12"/>
  <c r="C18" i="12"/>
  <c r="C10" i="14"/>
  <c r="C2" i="14"/>
  <c r="C5" i="12"/>
  <c r="C9" i="12"/>
  <c r="C13" i="12"/>
  <c r="C17" i="12"/>
  <c r="C2" i="12"/>
  <c r="C14" i="14"/>
  <c r="C4" i="14"/>
  <c r="C6" i="12"/>
  <c r="C14" i="12"/>
  <c r="C7" i="14"/>
  <c r="C7" i="12"/>
  <c r="C11" i="12"/>
  <c r="C19" i="14"/>
  <c r="C15" i="12"/>
  <c r="C13" i="14"/>
  <c r="C3" i="12"/>
  <c r="C19" i="12"/>
  <c r="D31" i="12"/>
  <c r="Q3" i="14"/>
  <c r="Q2" i="14"/>
  <c r="M7" i="14"/>
  <c r="N6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O4" i="14"/>
  <c r="P4" i="14" s="1"/>
  <c r="B47" i="12"/>
  <c r="B44" i="12"/>
  <c r="B50" i="12"/>
  <c r="B42" i="12"/>
  <c r="B45" i="12"/>
  <c r="B48" i="12"/>
  <c r="B40" i="12"/>
  <c r="B51" i="12"/>
  <c r="B43" i="12"/>
  <c r="B46" i="12"/>
  <c r="B49" i="12"/>
  <c r="B41" i="12"/>
  <c r="Q3" i="12"/>
  <c r="Q2" i="12"/>
  <c r="M6" i="12"/>
  <c r="N5" i="12"/>
  <c r="O4" i="12"/>
  <c r="P4" i="12" s="1"/>
  <c r="B70" i="11"/>
  <c r="B78" i="11" s="1"/>
  <c r="B81" i="11"/>
  <c r="B61" i="11"/>
  <c r="B65" i="11" s="1"/>
  <c r="B56" i="11"/>
  <c r="Q2" i="10"/>
  <c r="N4" i="10"/>
  <c r="M5" i="10"/>
  <c r="B48" i="10"/>
  <c r="B44" i="10"/>
  <c r="B40" i="10"/>
  <c r="B51" i="10"/>
  <c r="B47" i="10"/>
  <c r="B43" i="10"/>
  <c r="B50" i="10"/>
  <c r="B46" i="10"/>
  <c r="B42" i="10"/>
  <c r="B45" i="10"/>
  <c r="B41" i="10"/>
  <c r="B49" i="10"/>
  <c r="O3" i="10"/>
  <c r="P3" i="10" s="1"/>
  <c r="B34" i="1"/>
  <c r="B31" i="4"/>
  <c r="B47" i="1"/>
  <c r="O3" i="4"/>
  <c r="P3" i="4" s="1"/>
  <c r="Q3" i="4" s="1"/>
  <c r="P2" i="4"/>
  <c r="Q2" i="4" s="1"/>
  <c r="M4" i="4"/>
  <c r="M5" i="4" s="1"/>
  <c r="N5" i="4" s="1"/>
  <c r="O5" i="4" s="1"/>
  <c r="B39" i="4"/>
  <c r="B41" i="4" s="1"/>
  <c r="B36" i="4"/>
  <c r="B35" i="4"/>
  <c r="B28" i="4"/>
  <c r="B32" i="4"/>
  <c r="B38" i="4"/>
  <c r="B34" i="4"/>
  <c r="B30" i="4"/>
  <c r="B37" i="4"/>
  <c r="B33" i="4"/>
  <c r="E41" i="1"/>
  <c r="D39" i="12" l="1"/>
  <c r="D35" i="14"/>
  <c r="D38" i="12"/>
  <c r="D29" i="12"/>
  <c r="D39" i="14"/>
  <c r="F33" i="16"/>
  <c r="K33" i="16" s="1"/>
  <c r="J32" i="16"/>
  <c r="I65" i="16"/>
  <c r="C73" i="14"/>
  <c r="F73" i="14" s="1"/>
  <c r="C70" i="14"/>
  <c r="F70" i="14" s="1"/>
  <c r="C68" i="14"/>
  <c r="F68" i="14" s="1"/>
  <c r="C61" i="14"/>
  <c r="F61" i="14" s="1"/>
  <c r="C57" i="14"/>
  <c r="F57" i="14" s="1"/>
  <c r="C54" i="14"/>
  <c r="F54" i="14" s="1"/>
  <c r="C71" i="14"/>
  <c r="F71" i="14" s="1"/>
  <c r="C64" i="14"/>
  <c r="F64" i="14" s="1"/>
  <c r="R8" i="14" s="1"/>
  <c r="S8" i="14" s="1"/>
  <c r="C59" i="14"/>
  <c r="F59" i="14" s="1"/>
  <c r="C55" i="14"/>
  <c r="F55" i="14" s="1"/>
  <c r="C75" i="14"/>
  <c r="F75" i="14" s="1"/>
  <c r="C67" i="14"/>
  <c r="F67" i="14" s="1"/>
  <c r="C63" i="14"/>
  <c r="F63" i="14" s="1"/>
  <c r="C58" i="14"/>
  <c r="F58" i="14" s="1"/>
  <c r="C53" i="14"/>
  <c r="F53" i="14" s="1"/>
  <c r="C69" i="14"/>
  <c r="F69" i="14" s="1"/>
  <c r="C60" i="14"/>
  <c r="F60" i="14" s="1"/>
  <c r="C53" i="12"/>
  <c r="F53" i="12" s="1"/>
  <c r="C57" i="12"/>
  <c r="F57" i="12" s="1"/>
  <c r="C61" i="12"/>
  <c r="F61" i="12" s="1"/>
  <c r="C65" i="12"/>
  <c r="F65" i="12" s="1"/>
  <c r="C69" i="12"/>
  <c r="F69" i="12" s="1"/>
  <c r="C73" i="12"/>
  <c r="F73" i="12" s="1"/>
  <c r="C65" i="14"/>
  <c r="F65" i="14" s="1"/>
  <c r="C59" i="12"/>
  <c r="F59" i="12" s="1"/>
  <c r="C67" i="12"/>
  <c r="F67" i="12" s="1"/>
  <c r="C75" i="12"/>
  <c r="F75" i="12" s="1"/>
  <c r="C74" i="14"/>
  <c r="F74" i="14" s="1"/>
  <c r="C66" i="14"/>
  <c r="F66" i="14" s="1"/>
  <c r="C54" i="12"/>
  <c r="F54" i="12" s="1"/>
  <c r="C58" i="12"/>
  <c r="F58" i="12" s="1"/>
  <c r="C62" i="12"/>
  <c r="F62" i="12" s="1"/>
  <c r="C66" i="12"/>
  <c r="F66" i="12" s="1"/>
  <c r="C70" i="12"/>
  <c r="F70" i="12" s="1"/>
  <c r="C74" i="12"/>
  <c r="F74" i="12" s="1"/>
  <c r="C72" i="14"/>
  <c r="F72" i="14" s="1"/>
  <c r="C56" i="14"/>
  <c r="F56" i="14" s="1"/>
  <c r="C55" i="12"/>
  <c r="F55" i="12" s="1"/>
  <c r="C63" i="12"/>
  <c r="F63" i="12" s="1"/>
  <c r="C71" i="12"/>
  <c r="F71" i="12" s="1"/>
  <c r="C64" i="12"/>
  <c r="F64" i="12" s="1"/>
  <c r="R8" i="12" s="1"/>
  <c r="S8" i="12" s="1"/>
  <c r="C62" i="14"/>
  <c r="F62" i="14" s="1"/>
  <c r="C68" i="12"/>
  <c r="F68" i="12" s="1"/>
  <c r="C52" i="14"/>
  <c r="F52" i="14" s="1"/>
  <c r="R7" i="14" s="1"/>
  <c r="S7" i="14" s="1"/>
  <c r="C56" i="12"/>
  <c r="F56" i="12" s="1"/>
  <c r="C72" i="12"/>
  <c r="F72" i="12" s="1"/>
  <c r="C60" i="12"/>
  <c r="F60" i="12" s="1"/>
  <c r="C52" i="12"/>
  <c r="F52" i="12" s="1"/>
  <c r="R7" i="12" s="1"/>
  <c r="S7" i="12" s="1"/>
  <c r="F7" i="14"/>
  <c r="D7" i="14"/>
  <c r="F9" i="12"/>
  <c r="D9" i="12"/>
  <c r="F12" i="12"/>
  <c r="D12" i="12"/>
  <c r="F8" i="14"/>
  <c r="D8" i="14"/>
  <c r="F9" i="14"/>
  <c r="D9" i="14"/>
  <c r="F24" i="14"/>
  <c r="D24" i="14"/>
  <c r="F24" i="12"/>
  <c r="D24" i="12"/>
  <c r="C229" i="14"/>
  <c r="F229" i="14" s="1"/>
  <c r="C227" i="14"/>
  <c r="F227" i="14" s="1"/>
  <c r="C225" i="14"/>
  <c r="F225" i="14" s="1"/>
  <c r="C223" i="14"/>
  <c r="F223" i="14" s="1"/>
  <c r="C221" i="14"/>
  <c r="F221" i="14" s="1"/>
  <c r="C219" i="14"/>
  <c r="F219" i="14" s="1"/>
  <c r="C217" i="14"/>
  <c r="F217" i="14" s="1"/>
  <c r="C215" i="14"/>
  <c r="F215" i="14" s="1"/>
  <c r="C196" i="14"/>
  <c r="F196" i="14" s="1"/>
  <c r="R19" i="14" s="1"/>
  <c r="S19" i="14" s="1"/>
  <c r="C194" i="14"/>
  <c r="F194" i="14" s="1"/>
  <c r="C192" i="14"/>
  <c r="F192" i="14" s="1"/>
  <c r="C190" i="14"/>
  <c r="F190" i="14" s="1"/>
  <c r="C188" i="14"/>
  <c r="F188" i="14" s="1"/>
  <c r="C186" i="14"/>
  <c r="F186" i="14" s="1"/>
  <c r="C184" i="14"/>
  <c r="F184" i="14" s="1"/>
  <c r="R18" i="14" s="1"/>
  <c r="S18" i="14" s="1"/>
  <c r="C182" i="14"/>
  <c r="F182" i="14" s="1"/>
  <c r="C165" i="14"/>
  <c r="F165" i="14" s="1"/>
  <c r="C163" i="14"/>
  <c r="F163" i="14" s="1"/>
  <c r="C161" i="14"/>
  <c r="F161" i="14" s="1"/>
  <c r="C159" i="14"/>
  <c r="F159" i="14" s="1"/>
  <c r="C157" i="14"/>
  <c r="F157" i="14" s="1"/>
  <c r="C155" i="14"/>
  <c r="F155" i="14" s="1"/>
  <c r="C153" i="14"/>
  <c r="F153" i="14" s="1"/>
  <c r="C151" i="14"/>
  <c r="F151" i="14" s="1"/>
  <c r="C137" i="12"/>
  <c r="F137" i="12" s="1"/>
  <c r="C141" i="12"/>
  <c r="F141" i="12" s="1"/>
  <c r="C145" i="12"/>
  <c r="F145" i="12" s="1"/>
  <c r="C149" i="12"/>
  <c r="F149" i="12" s="1"/>
  <c r="C153" i="12"/>
  <c r="F153" i="12" s="1"/>
  <c r="C157" i="12"/>
  <c r="F157" i="12" s="1"/>
  <c r="C161" i="12"/>
  <c r="F161" i="12" s="1"/>
  <c r="C165" i="12"/>
  <c r="F165" i="12" s="1"/>
  <c r="C169" i="12"/>
  <c r="F169" i="12" s="1"/>
  <c r="C242" i="14"/>
  <c r="F242" i="14" s="1"/>
  <c r="C240" i="14"/>
  <c r="F240" i="14" s="1"/>
  <c r="C238" i="14"/>
  <c r="F238" i="14" s="1"/>
  <c r="C236" i="14"/>
  <c r="F236" i="14" s="1"/>
  <c r="C234" i="14"/>
  <c r="F234" i="14" s="1"/>
  <c r="C232" i="14"/>
  <c r="F232" i="14" s="1"/>
  <c r="R22" i="14" s="1"/>
  <c r="S22" i="14" s="1"/>
  <c r="C230" i="14"/>
  <c r="F230" i="14" s="1"/>
  <c r="C213" i="14"/>
  <c r="F213" i="14" s="1"/>
  <c r="C211" i="14"/>
  <c r="F211" i="14" s="1"/>
  <c r="C209" i="14"/>
  <c r="F209" i="14" s="1"/>
  <c r="C207" i="14"/>
  <c r="F207" i="14" s="1"/>
  <c r="C205" i="14"/>
  <c r="F205" i="14" s="1"/>
  <c r="C203" i="14"/>
  <c r="F203" i="14" s="1"/>
  <c r="C201" i="14"/>
  <c r="F201" i="14" s="1"/>
  <c r="C199" i="14"/>
  <c r="F199" i="14" s="1"/>
  <c r="C180" i="14"/>
  <c r="F180" i="14" s="1"/>
  <c r="C178" i="14"/>
  <c r="F178" i="14" s="1"/>
  <c r="C176" i="14"/>
  <c r="F176" i="14" s="1"/>
  <c r="C174" i="14"/>
  <c r="F174" i="14" s="1"/>
  <c r="C172" i="14"/>
  <c r="F172" i="14" s="1"/>
  <c r="R17" i="14" s="1"/>
  <c r="S17" i="14" s="1"/>
  <c r="C170" i="14"/>
  <c r="F170" i="14" s="1"/>
  <c r="C168" i="14"/>
  <c r="F168" i="14" s="1"/>
  <c r="C166" i="14"/>
  <c r="F166" i="14" s="1"/>
  <c r="C228" i="14"/>
  <c r="F228" i="14" s="1"/>
  <c r="C226" i="14"/>
  <c r="F226" i="14" s="1"/>
  <c r="C224" i="14"/>
  <c r="F224" i="14" s="1"/>
  <c r="C222" i="14"/>
  <c r="F222" i="14" s="1"/>
  <c r="C220" i="14"/>
  <c r="F220" i="14" s="1"/>
  <c r="R21" i="14" s="1"/>
  <c r="S21" i="14" s="1"/>
  <c r="C218" i="14"/>
  <c r="F218" i="14" s="1"/>
  <c r="C216" i="14"/>
  <c r="F216" i="14" s="1"/>
  <c r="C214" i="14"/>
  <c r="F214" i="14" s="1"/>
  <c r="C197" i="14"/>
  <c r="F197" i="14" s="1"/>
  <c r="C195" i="14"/>
  <c r="F195" i="14" s="1"/>
  <c r="C193" i="14"/>
  <c r="F193" i="14" s="1"/>
  <c r="C191" i="14"/>
  <c r="F191" i="14" s="1"/>
  <c r="C189" i="14"/>
  <c r="F189" i="14" s="1"/>
  <c r="C187" i="14"/>
  <c r="F187" i="14" s="1"/>
  <c r="C185" i="14"/>
  <c r="F185" i="14" s="1"/>
  <c r="C183" i="14"/>
  <c r="F183" i="14" s="1"/>
  <c r="C164" i="14"/>
  <c r="F164" i="14" s="1"/>
  <c r="C162" i="14"/>
  <c r="F162" i="14" s="1"/>
  <c r="C160" i="14"/>
  <c r="F160" i="14" s="1"/>
  <c r="R16" i="14" s="1"/>
  <c r="S16" i="14" s="1"/>
  <c r="C158" i="14"/>
  <c r="F158" i="14" s="1"/>
  <c r="C156" i="14"/>
  <c r="F156" i="14" s="1"/>
  <c r="C154" i="14"/>
  <c r="F154" i="14" s="1"/>
  <c r="C152" i="14"/>
  <c r="F152" i="14" s="1"/>
  <c r="C150" i="14"/>
  <c r="F150" i="14" s="1"/>
  <c r="C243" i="14"/>
  <c r="F243" i="14" s="1"/>
  <c r="C235" i="14"/>
  <c r="F235" i="14" s="1"/>
  <c r="C206" i="14"/>
  <c r="F206" i="14" s="1"/>
  <c r="C198" i="14"/>
  <c r="F198" i="14" s="1"/>
  <c r="C177" i="14"/>
  <c r="F177" i="14" s="1"/>
  <c r="C169" i="14"/>
  <c r="F169" i="14" s="1"/>
  <c r="C139" i="12"/>
  <c r="F139" i="12" s="1"/>
  <c r="C144" i="12"/>
  <c r="F144" i="12" s="1"/>
  <c r="C150" i="12"/>
  <c r="F150" i="12" s="1"/>
  <c r="C155" i="12"/>
  <c r="F155" i="12" s="1"/>
  <c r="C160" i="12"/>
  <c r="F160" i="12" s="1"/>
  <c r="R16" i="12" s="1"/>
  <c r="S16" i="12" s="1"/>
  <c r="C166" i="12"/>
  <c r="F166" i="12" s="1"/>
  <c r="C171" i="12"/>
  <c r="F171" i="12" s="1"/>
  <c r="C175" i="12"/>
  <c r="F175" i="12" s="1"/>
  <c r="C179" i="12"/>
  <c r="F179" i="12" s="1"/>
  <c r="C183" i="12"/>
  <c r="F183" i="12" s="1"/>
  <c r="C187" i="12"/>
  <c r="F187" i="12" s="1"/>
  <c r="C191" i="12"/>
  <c r="F191" i="12" s="1"/>
  <c r="C195" i="12"/>
  <c r="F195" i="12" s="1"/>
  <c r="C199" i="12"/>
  <c r="F199" i="12" s="1"/>
  <c r="C203" i="12"/>
  <c r="F203" i="12" s="1"/>
  <c r="C207" i="12"/>
  <c r="F207" i="12" s="1"/>
  <c r="C211" i="12"/>
  <c r="F211" i="12" s="1"/>
  <c r="C215" i="12"/>
  <c r="F215" i="12" s="1"/>
  <c r="C219" i="12"/>
  <c r="F219" i="12" s="1"/>
  <c r="C223" i="12"/>
  <c r="F223" i="12" s="1"/>
  <c r="C227" i="12"/>
  <c r="F227" i="12" s="1"/>
  <c r="C231" i="12"/>
  <c r="F231" i="12" s="1"/>
  <c r="C235" i="12"/>
  <c r="F235" i="12" s="1"/>
  <c r="C239" i="12"/>
  <c r="F239" i="12" s="1"/>
  <c r="C243" i="12"/>
  <c r="F243" i="12" s="1"/>
  <c r="C237" i="14"/>
  <c r="F237" i="14" s="1"/>
  <c r="C208" i="14"/>
  <c r="F208" i="14" s="1"/>
  <c r="R20" i="14" s="1"/>
  <c r="S20" i="14" s="1"/>
  <c r="C200" i="14"/>
  <c r="F200" i="14" s="1"/>
  <c r="C179" i="14"/>
  <c r="F179" i="14" s="1"/>
  <c r="C171" i="14"/>
  <c r="F171" i="14" s="1"/>
  <c r="C148" i="14"/>
  <c r="F148" i="14" s="1"/>
  <c r="R15" i="14" s="1"/>
  <c r="S15" i="14" s="1"/>
  <c r="C146" i="14"/>
  <c r="F146" i="14" s="1"/>
  <c r="C144" i="14"/>
  <c r="F144" i="14" s="1"/>
  <c r="C142" i="14"/>
  <c r="F142" i="14" s="1"/>
  <c r="C140" i="14"/>
  <c r="F140" i="14" s="1"/>
  <c r="C138" i="14"/>
  <c r="F138" i="14" s="1"/>
  <c r="C136" i="14"/>
  <c r="F136" i="14" s="1"/>
  <c r="R14" i="14" s="1"/>
  <c r="S14" i="14" s="1"/>
  <c r="C140" i="12"/>
  <c r="F140" i="12" s="1"/>
  <c r="C146" i="12"/>
  <c r="F146" i="12" s="1"/>
  <c r="C151" i="12"/>
  <c r="F151" i="12" s="1"/>
  <c r="C156" i="12"/>
  <c r="F156" i="12" s="1"/>
  <c r="C162" i="12"/>
  <c r="F162" i="12" s="1"/>
  <c r="C167" i="12"/>
  <c r="F167" i="12" s="1"/>
  <c r="C172" i="12"/>
  <c r="F172" i="12" s="1"/>
  <c r="R17" i="12" s="1"/>
  <c r="S17" i="12" s="1"/>
  <c r="C176" i="12"/>
  <c r="F176" i="12" s="1"/>
  <c r="C180" i="12"/>
  <c r="F180" i="12" s="1"/>
  <c r="C184" i="12"/>
  <c r="F184" i="12" s="1"/>
  <c r="R18" i="12" s="1"/>
  <c r="S18" i="12" s="1"/>
  <c r="C188" i="12"/>
  <c r="F188" i="12" s="1"/>
  <c r="C192" i="12"/>
  <c r="F192" i="12" s="1"/>
  <c r="C196" i="12"/>
  <c r="F196" i="12" s="1"/>
  <c r="R19" i="12" s="1"/>
  <c r="S19" i="12" s="1"/>
  <c r="C200" i="12"/>
  <c r="F200" i="12" s="1"/>
  <c r="C204" i="12"/>
  <c r="F204" i="12" s="1"/>
  <c r="C208" i="12"/>
  <c r="F208" i="12" s="1"/>
  <c r="R20" i="12" s="1"/>
  <c r="S20" i="12" s="1"/>
  <c r="C212" i="12"/>
  <c r="F212" i="12" s="1"/>
  <c r="C216" i="12"/>
  <c r="F216" i="12" s="1"/>
  <c r="C220" i="12"/>
  <c r="F220" i="12" s="1"/>
  <c r="R21" i="12" s="1"/>
  <c r="S21" i="12" s="1"/>
  <c r="C224" i="12"/>
  <c r="F224" i="12" s="1"/>
  <c r="C228" i="12"/>
  <c r="F228" i="12" s="1"/>
  <c r="C232" i="12"/>
  <c r="F232" i="12" s="1"/>
  <c r="R22" i="12" s="1"/>
  <c r="S22" i="12" s="1"/>
  <c r="C236" i="12"/>
  <c r="F236" i="12" s="1"/>
  <c r="C240" i="12"/>
  <c r="F240" i="12" s="1"/>
  <c r="C136" i="12"/>
  <c r="F136" i="12" s="1"/>
  <c r="R14" i="12" s="1"/>
  <c r="S14" i="12" s="1"/>
  <c r="C241" i="14"/>
  <c r="F241" i="14" s="1"/>
  <c r="C210" i="14"/>
  <c r="F210" i="14" s="1"/>
  <c r="C181" i="14"/>
  <c r="F181" i="14" s="1"/>
  <c r="C149" i="14"/>
  <c r="F149" i="14" s="1"/>
  <c r="C141" i="14"/>
  <c r="F141" i="14" s="1"/>
  <c r="C143" i="12"/>
  <c r="F143" i="12" s="1"/>
  <c r="C154" i="12"/>
  <c r="F154" i="12" s="1"/>
  <c r="C164" i="12"/>
  <c r="F164" i="12" s="1"/>
  <c r="C174" i="12"/>
  <c r="F174" i="12" s="1"/>
  <c r="C182" i="12"/>
  <c r="F182" i="12" s="1"/>
  <c r="C190" i="12"/>
  <c r="F190" i="12" s="1"/>
  <c r="C198" i="12"/>
  <c r="F198" i="12" s="1"/>
  <c r="C206" i="12"/>
  <c r="F206" i="12" s="1"/>
  <c r="C214" i="12"/>
  <c r="F214" i="12" s="1"/>
  <c r="C222" i="12"/>
  <c r="F222" i="12" s="1"/>
  <c r="C230" i="12"/>
  <c r="F230" i="12" s="1"/>
  <c r="C238" i="12"/>
  <c r="F238" i="12" s="1"/>
  <c r="C233" i="14"/>
  <c r="F233" i="14" s="1"/>
  <c r="C202" i="14"/>
  <c r="F202" i="14" s="1"/>
  <c r="C145" i="14"/>
  <c r="F145" i="14" s="1"/>
  <c r="C138" i="12"/>
  <c r="F138" i="12" s="1"/>
  <c r="C159" i="12"/>
  <c r="F159" i="12" s="1"/>
  <c r="C178" i="12"/>
  <c r="F178" i="12" s="1"/>
  <c r="C194" i="12"/>
  <c r="F194" i="12" s="1"/>
  <c r="C210" i="12"/>
  <c r="F210" i="12" s="1"/>
  <c r="C226" i="12"/>
  <c r="F226" i="12" s="1"/>
  <c r="C242" i="12"/>
  <c r="F242" i="12" s="1"/>
  <c r="C231" i="14"/>
  <c r="F231" i="14" s="1"/>
  <c r="C212" i="14"/>
  <c r="F212" i="14" s="1"/>
  <c r="C167" i="14"/>
  <c r="F167" i="14" s="1"/>
  <c r="C143" i="14"/>
  <c r="F143" i="14" s="1"/>
  <c r="C147" i="12"/>
  <c r="F147" i="12" s="1"/>
  <c r="C158" i="12"/>
  <c r="F158" i="12" s="1"/>
  <c r="C168" i="12"/>
  <c r="F168" i="12" s="1"/>
  <c r="C177" i="12"/>
  <c r="F177" i="12" s="1"/>
  <c r="C185" i="12"/>
  <c r="F185" i="12" s="1"/>
  <c r="C193" i="12"/>
  <c r="F193" i="12" s="1"/>
  <c r="C201" i="12"/>
  <c r="F201" i="12" s="1"/>
  <c r="C209" i="12"/>
  <c r="F209" i="12" s="1"/>
  <c r="C217" i="12"/>
  <c r="F217" i="12" s="1"/>
  <c r="C225" i="12"/>
  <c r="F225" i="12" s="1"/>
  <c r="C233" i="12"/>
  <c r="F233" i="12" s="1"/>
  <c r="C241" i="12"/>
  <c r="F241" i="12" s="1"/>
  <c r="C173" i="14"/>
  <c r="F173" i="14" s="1"/>
  <c r="C137" i="14"/>
  <c r="F137" i="14" s="1"/>
  <c r="C148" i="12"/>
  <c r="F148" i="12" s="1"/>
  <c r="R15" i="12" s="1"/>
  <c r="S15" i="12" s="1"/>
  <c r="C170" i="12"/>
  <c r="F170" i="12" s="1"/>
  <c r="C186" i="12"/>
  <c r="F186" i="12" s="1"/>
  <c r="C202" i="12"/>
  <c r="F202" i="12" s="1"/>
  <c r="C218" i="12"/>
  <c r="F218" i="12" s="1"/>
  <c r="C234" i="12"/>
  <c r="F234" i="12" s="1"/>
  <c r="C175" i="14"/>
  <c r="F175" i="14" s="1"/>
  <c r="C152" i="12"/>
  <c r="F152" i="12" s="1"/>
  <c r="C189" i="12"/>
  <c r="F189" i="12" s="1"/>
  <c r="C221" i="12"/>
  <c r="F221" i="12" s="1"/>
  <c r="C147" i="14"/>
  <c r="F147" i="14" s="1"/>
  <c r="C163" i="12"/>
  <c r="F163" i="12" s="1"/>
  <c r="C197" i="12"/>
  <c r="F197" i="12" s="1"/>
  <c r="C229" i="12"/>
  <c r="F229" i="12" s="1"/>
  <c r="C239" i="14"/>
  <c r="F239" i="14" s="1"/>
  <c r="C204" i="14"/>
  <c r="F204" i="14" s="1"/>
  <c r="C139" i="14"/>
  <c r="F139" i="14" s="1"/>
  <c r="C173" i="12"/>
  <c r="F173" i="12" s="1"/>
  <c r="C205" i="12"/>
  <c r="F205" i="12" s="1"/>
  <c r="C237" i="12"/>
  <c r="F237" i="12" s="1"/>
  <c r="C142" i="12"/>
  <c r="F142" i="12" s="1"/>
  <c r="C181" i="12"/>
  <c r="F181" i="12" s="1"/>
  <c r="C213" i="12"/>
  <c r="F213" i="12" s="1"/>
  <c r="F19" i="12"/>
  <c r="D19" i="12"/>
  <c r="F14" i="12"/>
  <c r="D14" i="12"/>
  <c r="F5" i="12"/>
  <c r="D5" i="12"/>
  <c r="F8" i="12"/>
  <c r="D8" i="12"/>
  <c r="F12" i="14"/>
  <c r="D12" i="14"/>
  <c r="D29" i="14"/>
  <c r="F26" i="14"/>
  <c r="D26" i="14"/>
  <c r="F23" i="14"/>
  <c r="D23" i="14"/>
  <c r="D32" i="14"/>
  <c r="D35" i="12"/>
  <c r="D3" i="12"/>
  <c r="F3" i="12"/>
  <c r="F11" i="12"/>
  <c r="D11" i="12"/>
  <c r="F6" i="12"/>
  <c r="D6" i="12"/>
  <c r="D17" i="12"/>
  <c r="F17" i="12"/>
  <c r="F2" i="14"/>
  <c r="D2" i="14"/>
  <c r="R2" i="14"/>
  <c r="S2" i="14" s="1"/>
  <c r="U2" i="14" s="1"/>
  <c r="P32" i="14" s="1"/>
  <c r="F20" i="12"/>
  <c r="D20" i="12"/>
  <c r="D4" i="12"/>
  <c r="F4" i="12"/>
  <c r="R3" i="12" s="1"/>
  <c r="S3" i="12" s="1"/>
  <c r="U3" i="12" s="1"/>
  <c r="P66" i="12" s="1"/>
  <c r="F17" i="14"/>
  <c r="D17" i="14"/>
  <c r="F3" i="14"/>
  <c r="D3" i="14"/>
  <c r="F20" i="14"/>
  <c r="D20" i="14"/>
  <c r="D33" i="12"/>
  <c r="D30" i="14"/>
  <c r="F25" i="12"/>
  <c r="D25" i="12"/>
  <c r="F27" i="12"/>
  <c r="D27" i="12"/>
  <c r="F21" i="12"/>
  <c r="D21" i="12"/>
  <c r="F22" i="12"/>
  <c r="D22" i="12"/>
  <c r="F25" i="14"/>
  <c r="D25" i="14"/>
  <c r="F15" i="12"/>
  <c r="D15" i="12"/>
  <c r="F14" i="14"/>
  <c r="D14" i="14"/>
  <c r="F18" i="12"/>
  <c r="D18" i="12"/>
  <c r="F5" i="14"/>
  <c r="D5" i="14"/>
  <c r="D45" i="12"/>
  <c r="D30" i="12"/>
  <c r="F19" i="14"/>
  <c r="D19" i="14"/>
  <c r="R2" i="12"/>
  <c r="S2" i="12" s="1"/>
  <c r="U2" i="12" s="1"/>
  <c r="P65" i="12" s="1"/>
  <c r="F2" i="12"/>
  <c r="D2" i="12"/>
  <c r="F10" i="12"/>
  <c r="D10" i="12"/>
  <c r="F11" i="14"/>
  <c r="D11" i="14"/>
  <c r="F15" i="14"/>
  <c r="D15" i="14"/>
  <c r="F26" i="12"/>
  <c r="D26" i="12"/>
  <c r="C50" i="14"/>
  <c r="F50" i="14" s="1"/>
  <c r="C46" i="14"/>
  <c r="F46" i="14" s="1"/>
  <c r="C42" i="14"/>
  <c r="F42" i="14" s="1"/>
  <c r="C49" i="14"/>
  <c r="F49" i="14" s="1"/>
  <c r="C44" i="14"/>
  <c r="F44" i="14" s="1"/>
  <c r="C48" i="14"/>
  <c r="F48" i="14" s="1"/>
  <c r="C43" i="14"/>
  <c r="F43" i="14" s="1"/>
  <c r="C51" i="14"/>
  <c r="F51" i="14" s="1"/>
  <c r="C40" i="14"/>
  <c r="D40" i="14" s="1"/>
  <c r="C41" i="12"/>
  <c r="F41" i="12" s="1"/>
  <c r="C45" i="12"/>
  <c r="F45" i="12" s="1"/>
  <c r="C49" i="12"/>
  <c r="F49" i="12" s="1"/>
  <c r="C45" i="14"/>
  <c r="F45" i="14" s="1"/>
  <c r="C47" i="12"/>
  <c r="F47" i="12" s="1"/>
  <c r="C47" i="14"/>
  <c r="F47" i="14" s="1"/>
  <c r="C42" i="12"/>
  <c r="F42" i="12" s="1"/>
  <c r="C46" i="12"/>
  <c r="F46" i="12" s="1"/>
  <c r="C50" i="12"/>
  <c r="F50" i="12" s="1"/>
  <c r="C43" i="12"/>
  <c r="F43" i="12" s="1"/>
  <c r="C51" i="12"/>
  <c r="F51" i="12" s="1"/>
  <c r="C44" i="12"/>
  <c r="F44" i="12" s="1"/>
  <c r="C48" i="12"/>
  <c r="F48" i="12" s="1"/>
  <c r="C40" i="12"/>
  <c r="D40" i="12" s="1"/>
  <c r="C41" i="14"/>
  <c r="F41" i="14" s="1"/>
  <c r="D36" i="14"/>
  <c r="D37" i="12"/>
  <c r="F13" i="14"/>
  <c r="D13" i="14"/>
  <c r="F7" i="12"/>
  <c r="D7" i="12"/>
  <c r="D4" i="14"/>
  <c r="F4" i="14"/>
  <c r="R3" i="14" s="1"/>
  <c r="S3" i="14" s="1"/>
  <c r="U3" i="14" s="1"/>
  <c r="P33" i="14" s="1"/>
  <c r="D13" i="12"/>
  <c r="F13" i="12"/>
  <c r="F10" i="14"/>
  <c r="D10" i="14"/>
  <c r="F16" i="12"/>
  <c r="D16" i="12"/>
  <c r="F16" i="14"/>
  <c r="D16" i="14"/>
  <c r="F18" i="14"/>
  <c r="D18" i="14"/>
  <c r="F6" i="14"/>
  <c r="D6" i="14"/>
  <c r="D37" i="14"/>
  <c r="F21" i="14"/>
  <c r="D21" i="14"/>
  <c r="F31" i="14"/>
  <c r="D31" i="14"/>
  <c r="F23" i="12"/>
  <c r="D23" i="12"/>
  <c r="F34" i="12"/>
  <c r="D34" i="12"/>
  <c r="F22" i="14"/>
  <c r="D22" i="14"/>
  <c r="F27" i="14"/>
  <c r="D27" i="14"/>
  <c r="Q4" i="14"/>
  <c r="U5" i="14"/>
  <c r="Q5" i="14"/>
  <c r="T5" i="14" s="1"/>
  <c r="M8" i="14"/>
  <c r="N7" i="14"/>
  <c r="O6" i="14"/>
  <c r="P6" i="14" s="1"/>
  <c r="B63" i="14"/>
  <c r="B58" i="14"/>
  <c r="D58" i="14" s="1"/>
  <c r="B56" i="14"/>
  <c r="D56" i="14" s="1"/>
  <c r="B60" i="14"/>
  <c r="D60" i="14" s="1"/>
  <c r="B62" i="14"/>
  <c r="D62" i="14" s="1"/>
  <c r="B54" i="14"/>
  <c r="D54" i="14" s="1"/>
  <c r="B59" i="14"/>
  <c r="D59" i="14" s="1"/>
  <c r="B57" i="14"/>
  <c r="D57" i="14" s="1"/>
  <c r="B55" i="14"/>
  <c r="D55" i="14" s="1"/>
  <c r="D51" i="14"/>
  <c r="B53" i="14"/>
  <c r="B52" i="14"/>
  <c r="B61" i="14"/>
  <c r="P66" i="14"/>
  <c r="N6" i="12"/>
  <c r="M7" i="12"/>
  <c r="Q4" i="12"/>
  <c r="O5" i="12"/>
  <c r="P5" i="12" s="1"/>
  <c r="B62" i="12"/>
  <c r="B60" i="12"/>
  <c r="D60" i="12" s="1"/>
  <c r="B58" i="12"/>
  <c r="B56" i="12"/>
  <c r="D56" i="12" s="1"/>
  <c r="B54" i="12"/>
  <c r="D54" i="12" s="1"/>
  <c r="B63" i="12"/>
  <c r="B61" i="12"/>
  <c r="B59" i="12"/>
  <c r="D59" i="12" s="1"/>
  <c r="B57" i="12"/>
  <c r="D57" i="12" s="1"/>
  <c r="B55" i="12"/>
  <c r="D55" i="12" s="1"/>
  <c r="B52" i="12"/>
  <c r="B53" i="12"/>
  <c r="D53" i="12" s="1"/>
  <c r="B73" i="11"/>
  <c r="C31" i="4"/>
  <c r="F31" i="4" s="1"/>
  <c r="C37" i="10"/>
  <c r="C32" i="10"/>
  <c r="C25" i="10"/>
  <c r="C21" i="10"/>
  <c r="C36" i="10"/>
  <c r="C31" i="10"/>
  <c r="C28" i="10"/>
  <c r="F28" i="10" s="1"/>
  <c r="R5" i="10" s="1"/>
  <c r="S5" i="10" s="1"/>
  <c r="C35" i="10"/>
  <c r="C30" i="10"/>
  <c r="C27" i="10"/>
  <c r="C24" i="10"/>
  <c r="C38" i="10"/>
  <c r="C39" i="10"/>
  <c r="C34" i="10"/>
  <c r="C29" i="10"/>
  <c r="C23" i="10"/>
  <c r="C33" i="10"/>
  <c r="C26" i="10"/>
  <c r="C22" i="10"/>
  <c r="C6" i="10"/>
  <c r="C16" i="10"/>
  <c r="C12" i="10"/>
  <c r="C2" i="10"/>
  <c r="C18" i="10"/>
  <c r="C11" i="10"/>
  <c r="C15" i="10"/>
  <c r="C10" i="10"/>
  <c r="C5" i="10"/>
  <c r="C20" i="10"/>
  <c r="C9" i="10"/>
  <c r="C4" i="10"/>
  <c r="C14" i="10"/>
  <c r="C8" i="10"/>
  <c r="C17" i="10"/>
  <c r="C2" i="4"/>
  <c r="D2" i="4" s="1"/>
  <c r="C13" i="10"/>
  <c r="C19" i="10"/>
  <c r="C7" i="10"/>
  <c r="C3" i="10"/>
  <c r="B77" i="1"/>
  <c r="B81" i="1" s="1"/>
  <c r="C146" i="4" s="1"/>
  <c r="F146" i="4" s="1"/>
  <c r="Q3" i="10"/>
  <c r="M6" i="10"/>
  <c r="N5" i="10"/>
  <c r="O4" i="10"/>
  <c r="P4" i="10" s="1"/>
  <c r="B62" i="10"/>
  <c r="B60" i="10"/>
  <c r="B58" i="10"/>
  <c r="B56" i="10"/>
  <c r="B52" i="10"/>
  <c r="B54" i="10"/>
  <c r="B61" i="10"/>
  <c r="B59" i="10"/>
  <c r="B57" i="10"/>
  <c r="B63" i="10"/>
  <c r="B55" i="10"/>
  <c r="B53" i="10"/>
  <c r="B50" i="4"/>
  <c r="B43" i="4"/>
  <c r="B46" i="4"/>
  <c r="C163" i="4"/>
  <c r="F163" i="4" s="1"/>
  <c r="C219" i="4"/>
  <c r="F219" i="4" s="1"/>
  <c r="C240" i="4"/>
  <c r="F240" i="4" s="1"/>
  <c r="C169" i="4"/>
  <c r="F169" i="4" s="1"/>
  <c r="C172" i="4"/>
  <c r="F172" i="4" s="1"/>
  <c r="R17" i="4" s="1"/>
  <c r="C188" i="4"/>
  <c r="F188" i="4" s="1"/>
  <c r="C236" i="4"/>
  <c r="F236" i="4" s="1"/>
  <c r="C150" i="4"/>
  <c r="F150" i="4" s="1"/>
  <c r="C207" i="4"/>
  <c r="F207" i="4" s="1"/>
  <c r="C239" i="4"/>
  <c r="F239" i="4" s="1"/>
  <c r="C157" i="4"/>
  <c r="F157" i="4" s="1"/>
  <c r="C173" i="4"/>
  <c r="F173" i="4" s="1"/>
  <c r="C221" i="4"/>
  <c r="F221" i="4" s="1"/>
  <c r="C237" i="4"/>
  <c r="F237" i="4" s="1"/>
  <c r="C176" i="4"/>
  <c r="F176" i="4" s="1"/>
  <c r="C208" i="4"/>
  <c r="F208" i="4" s="1"/>
  <c r="R20" i="4" s="1"/>
  <c r="C22" i="4"/>
  <c r="C21" i="4"/>
  <c r="C39" i="4"/>
  <c r="C24" i="4"/>
  <c r="C32" i="4"/>
  <c r="F32" i="4" s="1"/>
  <c r="C26" i="4"/>
  <c r="C36" i="4"/>
  <c r="F36" i="4" s="1"/>
  <c r="C38" i="4"/>
  <c r="C34" i="4"/>
  <c r="F34" i="4" s="1"/>
  <c r="C27" i="4"/>
  <c r="C35" i="4"/>
  <c r="C30" i="4"/>
  <c r="C28" i="4"/>
  <c r="C25" i="4"/>
  <c r="C3" i="4"/>
  <c r="C7" i="4"/>
  <c r="C11" i="4"/>
  <c r="C15" i="4"/>
  <c r="C19" i="4"/>
  <c r="B51" i="1"/>
  <c r="B61" i="1" s="1"/>
  <c r="C4" i="4"/>
  <c r="C8" i="4"/>
  <c r="C12" i="4"/>
  <c r="C16" i="4"/>
  <c r="C20" i="4"/>
  <c r="B69" i="1"/>
  <c r="B73" i="1" s="1"/>
  <c r="C5" i="4"/>
  <c r="C9" i="4"/>
  <c r="C13" i="4"/>
  <c r="C17" i="4"/>
  <c r="C6" i="4"/>
  <c r="C10" i="4"/>
  <c r="C14" i="4"/>
  <c r="C18" i="4"/>
  <c r="B60" i="1"/>
  <c r="B45" i="4"/>
  <c r="B51" i="4"/>
  <c r="B61" i="4" s="1"/>
  <c r="B47" i="4"/>
  <c r="B49" i="4"/>
  <c r="B42" i="4"/>
  <c r="B44" i="4"/>
  <c r="B40" i="4"/>
  <c r="C33" i="4"/>
  <c r="C29" i="4"/>
  <c r="C23" i="4"/>
  <c r="C37" i="4"/>
  <c r="B48" i="4"/>
  <c r="N4" i="4"/>
  <c r="C192" i="4" l="1"/>
  <c r="F192" i="4" s="1"/>
  <c r="C229" i="4"/>
  <c r="F229" i="4" s="1"/>
  <c r="C165" i="4"/>
  <c r="F165" i="4" s="1"/>
  <c r="C231" i="4"/>
  <c r="F231" i="4" s="1"/>
  <c r="C136" i="4"/>
  <c r="F136" i="4" s="1"/>
  <c r="R14" i="4" s="1"/>
  <c r="C180" i="4"/>
  <c r="F180" i="4" s="1"/>
  <c r="C137" i="4"/>
  <c r="F137" i="4" s="1"/>
  <c r="C171" i="4"/>
  <c r="F171" i="4" s="1"/>
  <c r="C144" i="4"/>
  <c r="F144" i="4" s="1"/>
  <c r="C149" i="4"/>
  <c r="F149" i="4" s="1"/>
  <c r="C228" i="4"/>
  <c r="F228" i="4" s="1"/>
  <c r="C183" i="4"/>
  <c r="F183" i="4" s="1"/>
  <c r="C238" i="4"/>
  <c r="F238" i="4" s="1"/>
  <c r="C140" i="4"/>
  <c r="F140" i="4" s="1"/>
  <c r="C138" i="4"/>
  <c r="F138" i="4" s="1"/>
  <c r="C233" i="4"/>
  <c r="F233" i="4" s="1"/>
  <c r="C213" i="4"/>
  <c r="F213" i="4" s="1"/>
  <c r="C191" i="4"/>
  <c r="F191" i="4" s="1"/>
  <c r="C156" i="4"/>
  <c r="F156" i="4" s="1"/>
  <c r="C199" i="4"/>
  <c r="F199" i="4" s="1"/>
  <c r="C201" i="4"/>
  <c r="F201" i="4" s="1"/>
  <c r="C223" i="4"/>
  <c r="F223" i="4" s="1"/>
  <c r="C205" i="4"/>
  <c r="F205" i="4" s="1"/>
  <c r="C141" i="4"/>
  <c r="F141" i="4" s="1"/>
  <c r="C167" i="4"/>
  <c r="F167" i="4" s="1"/>
  <c r="C220" i="4"/>
  <c r="F220" i="4" s="1"/>
  <c r="R21" i="4" s="1"/>
  <c r="C148" i="4"/>
  <c r="F148" i="4" s="1"/>
  <c r="R15" i="4" s="1"/>
  <c r="C159" i="4"/>
  <c r="F159" i="4" s="1"/>
  <c r="C143" i="4"/>
  <c r="F143" i="4" s="1"/>
  <c r="C185" i="4"/>
  <c r="F185" i="4" s="1"/>
  <c r="C151" i="4"/>
  <c r="F151" i="4" s="1"/>
  <c r="C197" i="4"/>
  <c r="F197" i="4" s="1"/>
  <c r="C161" i="4"/>
  <c r="F161" i="4" s="1"/>
  <c r="C230" i="4"/>
  <c r="F230" i="4" s="1"/>
  <c r="C212" i="4"/>
  <c r="F212" i="4" s="1"/>
  <c r="C154" i="4"/>
  <c r="F154" i="4" s="1"/>
  <c r="C145" i="4"/>
  <c r="F145" i="4" s="1"/>
  <c r="C198" i="4"/>
  <c r="F198" i="4" s="1"/>
  <c r="C189" i="4"/>
  <c r="F189" i="4" s="1"/>
  <c r="C216" i="4"/>
  <c r="F216" i="4" s="1"/>
  <c r="C214" i="4"/>
  <c r="F214" i="4" s="1"/>
  <c r="C204" i="4"/>
  <c r="F204" i="4" s="1"/>
  <c r="C225" i="4"/>
  <c r="F225" i="4" s="1"/>
  <c r="C235" i="4"/>
  <c r="F235" i="4" s="1"/>
  <c r="C232" i="4"/>
  <c r="F232" i="4" s="1"/>
  <c r="R22" i="4" s="1"/>
  <c r="C166" i="4"/>
  <c r="F166" i="4" s="1"/>
  <c r="C181" i="4"/>
  <c r="F181" i="4" s="1"/>
  <c r="C152" i="4"/>
  <c r="F152" i="4" s="1"/>
  <c r="C190" i="4"/>
  <c r="F190" i="4" s="1"/>
  <c r="C196" i="4"/>
  <c r="F196" i="4" s="1"/>
  <c r="R19" i="4" s="1"/>
  <c r="C209" i="4"/>
  <c r="F209" i="4" s="1"/>
  <c r="C227" i="4"/>
  <c r="F227" i="4" s="1"/>
  <c r="C155" i="4"/>
  <c r="F155" i="4" s="1"/>
  <c r="C218" i="4"/>
  <c r="F218" i="4" s="1"/>
  <c r="C200" i="4"/>
  <c r="F200" i="4" s="1"/>
  <c r="C182" i="4"/>
  <c r="F182" i="4" s="1"/>
  <c r="C203" i="4"/>
  <c r="F203" i="4" s="1"/>
  <c r="C139" i="4"/>
  <c r="F139" i="4" s="1"/>
  <c r="C202" i="4"/>
  <c r="F202" i="4" s="1"/>
  <c r="D43" i="14"/>
  <c r="D41" i="14"/>
  <c r="D45" i="14"/>
  <c r="G33" i="16"/>
  <c r="H33" i="16" s="1"/>
  <c r="D49" i="12"/>
  <c r="D42" i="12"/>
  <c r="D51" i="12"/>
  <c r="D47" i="14"/>
  <c r="D42" i="14"/>
  <c r="J65" i="16"/>
  <c r="F66" i="16"/>
  <c r="K66" i="16" s="1"/>
  <c r="D62" i="12"/>
  <c r="P33" i="12"/>
  <c r="P32" i="12"/>
  <c r="Q32" i="12" s="1"/>
  <c r="D61" i="14"/>
  <c r="P65" i="14"/>
  <c r="Q65" i="14" s="1"/>
  <c r="R4" i="14"/>
  <c r="S4" i="14" s="1"/>
  <c r="U4" i="14" s="1"/>
  <c r="P34" i="14" s="1"/>
  <c r="F40" i="14"/>
  <c r="R6" i="14" s="1"/>
  <c r="S6" i="14" s="1"/>
  <c r="U6" i="14" s="1"/>
  <c r="D28" i="14"/>
  <c r="D48" i="12"/>
  <c r="T2" i="14"/>
  <c r="D47" i="12"/>
  <c r="D44" i="14"/>
  <c r="D52" i="12"/>
  <c r="D52" i="14"/>
  <c r="T4" i="14"/>
  <c r="T3" i="12"/>
  <c r="D50" i="14"/>
  <c r="D41" i="12"/>
  <c r="D43" i="12"/>
  <c r="D44" i="12"/>
  <c r="C126" i="14"/>
  <c r="F126" i="14" s="1"/>
  <c r="C124" i="14"/>
  <c r="F124" i="14" s="1"/>
  <c r="R13" i="14" s="1"/>
  <c r="S13" i="14" s="1"/>
  <c r="C122" i="14"/>
  <c r="F122" i="14" s="1"/>
  <c r="C117" i="14"/>
  <c r="F117" i="14" s="1"/>
  <c r="C115" i="14"/>
  <c r="F115" i="14" s="1"/>
  <c r="C113" i="14"/>
  <c r="F113" i="14" s="1"/>
  <c r="C111" i="14"/>
  <c r="F111" i="14" s="1"/>
  <c r="C108" i="14"/>
  <c r="F108" i="14" s="1"/>
  <c r="C106" i="14"/>
  <c r="F106" i="14" s="1"/>
  <c r="C104" i="14"/>
  <c r="F104" i="14" s="1"/>
  <c r="C79" i="14"/>
  <c r="F79" i="14" s="1"/>
  <c r="C77" i="14"/>
  <c r="F77" i="14" s="1"/>
  <c r="C121" i="14"/>
  <c r="F121" i="14" s="1"/>
  <c r="C103" i="14"/>
  <c r="F103" i="14" s="1"/>
  <c r="C76" i="14"/>
  <c r="F76" i="14" s="1"/>
  <c r="C79" i="12"/>
  <c r="F79" i="12" s="1"/>
  <c r="C83" i="12"/>
  <c r="F83" i="12" s="1"/>
  <c r="C134" i="14"/>
  <c r="F134" i="14" s="1"/>
  <c r="C132" i="14"/>
  <c r="F132" i="14" s="1"/>
  <c r="C130" i="14"/>
  <c r="F130" i="14" s="1"/>
  <c r="C128" i="14"/>
  <c r="F128" i="14" s="1"/>
  <c r="C123" i="14"/>
  <c r="F123" i="14" s="1"/>
  <c r="C119" i="14"/>
  <c r="F119" i="14" s="1"/>
  <c r="C112" i="14"/>
  <c r="F112" i="14" s="1"/>
  <c r="R12" i="14" s="1"/>
  <c r="S12" i="14" s="1"/>
  <c r="C110" i="14"/>
  <c r="F110" i="14" s="1"/>
  <c r="C105" i="14"/>
  <c r="F105" i="14" s="1"/>
  <c r="C101" i="14"/>
  <c r="F101" i="14" s="1"/>
  <c r="C99" i="14"/>
  <c r="F99" i="14" s="1"/>
  <c r="C97" i="14"/>
  <c r="F97" i="14" s="1"/>
  <c r="C95" i="14"/>
  <c r="F95" i="14" s="1"/>
  <c r="C93" i="14"/>
  <c r="F93" i="14" s="1"/>
  <c r="C91" i="14"/>
  <c r="F91" i="14" s="1"/>
  <c r="C89" i="14"/>
  <c r="F89" i="14" s="1"/>
  <c r="C87" i="14"/>
  <c r="F87" i="14" s="1"/>
  <c r="C85" i="14"/>
  <c r="F85" i="14" s="1"/>
  <c r="C83" i="14"/>
  <c r="F83" i="14" s="1"/>
  <c r="C81" i="14"/>
  <c r="F81" i="14" s="1"/>
  <c r="C80" i="12"/>
  <c r="F80" i="12" s="1"/>
  <c r="C133" i="14"/>
  <c r="F133" i="14" s="1"/>
  <c r="C125" i="14"/>
  <c r="F125" i="14" s="1"/>
  <c r="C116" i="14"/>
  <c r="F116" i="14" s="1"/>
  <c r="C96" i="14"/>
  <c r="F96" i="14" s="1"/>
  <c r="C88" i="14"/>
  <c r="F88" i="14" s="1"/>
  <c r="C80" i="14"/>
  <c r="F80" i="14" s="1"/>
  <c r="C78" i="12"/>
  <c r="F78" i="12" s="1"/>
  <c r="C85" i="12"/>
  <c r="F85" i="12" s="1"/>
  <c r="C89" i="12"/>
  <c r="F89" i="12" s="1"/>
  <c r="C93" i="12"/>
  <c r="F93" i="12" s="1"/>
  <c r="C97" i="12"/>
  <c r="F97" i="12" s="1"/>
  <c r="C101" i="12"/>
  <c r="F101" i="12" s="1"/>
  <c r="C105" i="12"/>
  <c r="F105" i="12" s="1"/>
  <c r="C109" i="12"/>
  <c r="F109" i="12" s="1"/>
  <c r="C113" i="12"/>
  <c r="F113" i="12" s="1"/>
  <c r="C117" i="12"/>
  <c r="F117" i="12" s="1"/>
  <c r="C121" i="12"/>
  <c r="F121" i="12" s="1"/>
  <c r="C125" i="12"/>
  <c r="F125" i="12" s="1"/>
  <c r="C129" i="12"/>
  <c r="F129" i="12" s="1"/>
  <c r="C133" i="12"/>
  <c r="F133" i="12" s="1"/>
  <c r="C129" i="14"/>
  <c r="F129" i="14" s="1"/>
  <c r="C87" i="12"/>
  <c r="F87" i="12" s="1"/>
  <c r="C95" i="12"/>
  <c r="F95" i="12" s="1"/>
  <c r="C103" i="12"/>
  <c r="F103" i="12" s="1"/>
  <c r="C111" i="12"/>
  <c r="F111" i="12" s="1"/>
  <c r="C119" i="12"/>
  <c r="F119" i="12" s="1"/>
  <c r="C127" i="12"/>
  <c r="F127" i="12" s="1"/>
  <c r="C135" i="12"/>
  <c r="F135" i="12" s="1"/>
  <c r="C135" i="14"/>
  <c r="F135" i="14" s="1"/>
  <c r="C127" i="14"/>
  <c r="F127" i="14" s="1"/>
  <c r="C118" i="14"/>
  <c r="F118" i="14" s="1"/>
  <c r="C107" i="14"/>
  <c r="F107" i="14" s="1"/>
  <c r="C98" i="14"/>
  <c r="F98" i="14" s="1"/>
  <c r="C90" i="14"/>
  <c r="F90" i="14" s="1"/>
  <c r="C82" i="14"/>
  <c r="F82" i="14" s="1"/>
  <c r="C81" i="12"/>
  <c r="F81" i="12" s="1"/>
  <c r="C86" i="12"/>
  <c r="F86" i="12" s="1"/>
  <c r="C90" i="12"/>
  <c r="F90" i="12" s="1"/>
  <c r="C94" i="12"/>
  <c r="F94" i="12" s="1"/>
  <c r="C98" i="12"/>
  <c r="F98" i="12" s="1"/>
  <c r="C102" i="12"/>
  <c r="F102" i="12" s="1"/>
  <c r="C106" i="12"/>
  <c r="F106" i="12" s="1"/>
  <c r="C110" i="12"/>
  <c r="F110" i="12" s="1"/>
  <c r="C114" i="12"/>
  <c r="F114" i="12" s="1"/>
  <c r="C118" i="12"/>
  <c r="F118" i="12" s="1"/>
  <c r="C122" i="12"/>
  <c r="F122" i="12" s="1"/>
  <c r="C126" i="12"/>
  <c r="F126" i="12" s="1"/>
  <c r="C130" i="12"/>
  <c r="F130" i="12" s="1"/>
  <c r="C134" i="12"/>
  <c r="F134" i="12" s="1"/>
  <c r="C120" i="14"/>
  <c r="F120" i="14" s="1"/>
  <c r="C109" i="14"/>
  <c r="F109" i="14" s="1"/>
  <c r="C100" i="14"/>
  <c r="F100" i="14" s="1"/>
  <c r="C92" i="14"/>
  <c r="F92" i="14" s="1"/>
  <c r="C84" i="14"/>
  <c r="F84" i="14" s="1"/>
  <c r="C82" i="12"/>
  <c r="F82" i="12" s="1"/>
  <c r="C91" i="12"/>
  <c r="F91" i="12" s="1"/>
  <c r="C99" i="12"/>
  <c r="F99" i="12" s="1"/>
  <c r="C107" i="12"/>
  <c r="F107" i="12" s="1"/>
  <c r="C115" i="12"/>
  <c r="F115" i="12" s="1"/>
  <c r="C123" i="12"/>
  <c r="F123" i="12" s="1"/>
  <c r="C131" i="12"/>
  <c r="F131" i="12" s="1"/>
  <c r="C94" i="14"/>
  <c r="F94" i="14" s="1"/>
  <c r="C84" i="12"/>
  <c r="F84" i="12" s="1"/>
  <c r="C100" i="12"/>
  <c r="F100" i="12" s="1"/>
  <c r="C116" i="12"/>
  <c r="F116" i="12" s="1"/>
  <c r="C132" i="12"/>
  <c r="F132" i="12" s="1"/>
  <c r="C114" i="14"/>
  <c r="F114" i="14" s="1"/>
  <c r="C86" i="14"/>
  <c r="F86" i="14" s="1"/>
  <c r="C88" i="12"/>
  <c r="F88" i="12" s="1"/>
  <c r="C104" i="12"/>
  <c r="F104" i="12" s="1"/>
  <c r="C120" i="12"/>
  <c r="F120" i="12" s="1"/>
  <c r="C76" i="12"/>
  <c r="F76" i="12" s="1"/>
  <c r="C78" i="14"/>
  <c r="F78" i="14" s="1"/>
  <c r="C92" i="12"/>
  <c r="F92" i="12" s="1"/>
  <c r="C108" i="12"/>
  <c r="F108" i="12" s="1"/>
  <c r="C124" i="12"/>
  <c r="F124" i="12" s="1"/>
  <c r="R13" i="12" s="1"/>
  <c r="S13" i="12" s="1"/>
  <c r="C131" i="14"/>
  <c r="F131" i="14" s="1"/>
  <c r="C102" i="14"/>
  <c r="F102" i="14" s="1"/>
  <c r="C77" i="12"/>
  <c r="F77" i="12" s="1"/>
  <c r="C96" i="12"/>
  <c r="F96" i="12" s="1"/>
  <c r="C112" i="12"/>
  <c r="F112" i="12" s="1"/>
  <c r="R12" i="12" s="1"/>
  <c r="S12" i="12" s="1"/>
  <c r="C128" i="12"/>
  <c r="F128" i="12" s="1"/>
  <c r="T3" i="14"/>
  <c r="B53" i="4"/>
  <c r="D61" i="12"/>
  <c r="D58" i="12"/>
  <c r="D53" i="14"/>
  <c r="D50" i="12"/>
  <c r="F40" i="12"/>
  <c r="R6" i="12" s="1"/>
  <c r="S6" i="12" s="1"/>
  <c r="D28" i="12"/>
  <c r="D48" i="14"/>
  <c r="R4" i="12"/>
  <c r="S4" i="12" s="1"/>
  <c r="U4" i="12" s="1"/>
  <c r="P34" i="12" s="1"/>
  <c r="D46" i="14"/>
  <c r="T2" i="12"/>
  <c r="D49" i="14"/>
  <c r="D46" i="12"/>
  <c r="D32" i="4"/>
  <c r="D31" i="4"/>
  <c r="B60" i="4"/>
  <c r="B58" i="4"/>
  <c r="Q6" i="14"/>
  <c r="T6" i="14" s="1"/>
  <c r="O7" i="14"/>
  <c r="P7" i="14" s="1"/>
  <c r="N8" i="14"/>
  <c r="M9" i="14"/>
  <c r="Q32" i="14"/>
  <c r="M33" i="14"/>
  <c r="R33" i="14" s="1"/>
  <c r="B74" i="14"/>
  <c r="D74" i="14" s="1"/>
  <c r="B70" i="14"/>
  <c r="D70" i="14" s="1"/>
  <c r="B66" i="14"/>
  <c r="D66" i="14" s="1"/>
  <c r="B73" i="14"/>
  <c r="D73" i="14" s="1"/>
  <c r="B71" i="14"/>
  <c r="D71" i="14" s="1"/>
  <c r="B67" i="14"/>
  <c r="D67" i="14" s="1"/>
  <c r="B72" i="14"/>
  <c r="D72" i="14" s="1"/>
  <c r="B65" i="14"/>
  <c r="D65" i="14" s="1"/>
  <c r="B75" i="14"/>
  <c r="B68" i="14"/>
  <c r="D68" i="14" s="1"/>
  <c r="B69" i="14"/>
  <c r="D69" i="14" s="1"/>
  <c r="B64" i="14"/>
  <c r="D64" i="14" s="1"/>
  <c r="D63" i="14"/>
  <c r="P35" i="14"/>
  <c r="P68" i="14"/>
  <c r="P67" i="14"/>
  <c r="Q5" i="12"/>
  <c r="T5" i="12" s="1"/>
  <c r="U5" i="12"/>
  <c r="N7" i="12"/>
  <c r="M8" i="12"/>
  <c r="O6" i="12"/>
  <c r="P6" i="12" s="1"/>
  <c r="B74" i="12"/>
  <c r="D74" i="12" s="1"/>
  <c r="B70" i="12"/>
  <c r="D70" i="12" s="1"/>
  <c r="B66" i="12"/>
  <c r="D66" i="12" s="1"/>
  <c r="B73" i="12"/>
  <c r="D73" i="12" s="1"/>
  <c r="B69" i="12"/>
  <c r="D69" i="12" s="1"/>
  <c r="B72" i="12"/>
  <c r="D72" i="12" s="1"/>
  <c r="B68" i="12"/>
  <c r="D68" i="12" s="1"/>
  <c r="B75" i="12"/>
  <c r="B71" i="12"/>
  <c r="D71" i="12" s="1"/>
  <c r="B64" i="12"/>
  <c r="D64" i="12" s="1"/>
  <c r="D63" i="12"/>
  <c r="B67" i="12"/>
  <c r="D67" i="12" s="1"/>
  <c r="B65" i="12"/>
  <c r="D65" i="12" s="1"/>
  <c r="M66" i="12"/>
  <c r="R66" i="12" s="1"/>
  <c r="Q65" i="12"/>
  <c r="C175" i="4"/>
  <c r="F175" i="4" s="1"/>
  <c r="D36" i="4"/>
  <c r="D34" i="4"/>
  <c r="C210" i="4"/>
  <c r="F210" i="4" s="1"/>
  <c r="F17" i="10"/>
  <c r="D17" i="10"/>
  <c r="F15" i="10"/>
  <c r="D15" i="10"/>
  <c r="F29" i="10"/>
  <c r="D29" i="10"/>
  <c r="F8" i="10"/>
  <c r="D8" i="10"/>
  <c r="C240" i="10"/>
  <c r="F240" i="10" s="1"/>
  <c r="C234" i="10"/>
  <c r="F234" i="10" s="1"/>
  <c r="C216" i="10"/>
  <c r="F216" i="10" s="1"/>
  <c r="C204" i="10"/>
  <c r="F204" i="10" s="1"/>
  <c r="C198" i="10"/>
  <c r="F198" i="10" s="1"/>
  <c r="C193" i="10"/>
  <c r="F193" i="10" s="1"/>
  <c r="C187" i="10"/>
  <c r="F187" i="10" s="1"/>
  <c r="C181" i="10"/>
  <c r="F181" i="10" s="1"/>
  <c r="C176" i="10"/>
  <c r="F176" i="10" s="1"/>
  <c r="C165" i="10"/>
  <c r="F165" i="10" s="1"/>
  <c r="C160" i="10"/>
  <c r="F160" i="10" s="1"/>
  <c r="R16" i="10" s="1"/>
  <c r="S16" i="10" s="1"/>
  <c r="C149" i="10"/>
  <c r="F149" i="10" s="1"/>
  <c r="C144" i="10"/>
  <c r="F144" i="10" s="1"/>
  <c r="C215" i="10"/>
  <c r="F215" i="10" s="1"/>
  <c r="C210" i="10"/>
  <c r="F210" i="10" s="1"/>
  <c r="C192" i="10"/>
  <c r="F192" i="10" s="1"/>
  <c r="C180" i="10"/>
  <c r="F180" i="10" s="1"/>
  <c r="C175" i="10"/>
  <c r="F175" i="10" s="1"/>
  <c r="C170" i="10"/>
  <c r="F170" i="10" s="1"/>
  <c r="C164" i="10"/>
  <c r="F164" i="10" s="1"/>
  <c r="C159" i="10"/>
  <c r="F159" i="10" s="1"/>
  <c r="C154" i="10"/>
  <c r="F154" i="10" s="1"/>
  <c r="C148" i="10"/>
  <c r="F148" i="10" s="1"/>
  <c r="R15" i="10" s="1"/>
  <c r="S15" i="10" s="1"/>
  <c r="C143" i="10"/>
  <c r="F143" i="10" s="1"/>
  <c r="C138" i="10"/>
  <c r="F138" i="10" s="1"/>
  <c r="C239" i="10"/>
  <c r="F239" i="10" s="1"/>
  <c r="C233" i="10"/>
  <c r="F233" i="10" s="1"/>
  <c r="C227" i="10"/>
  <c r="F227" i="10" s="1"/>
  <c r="C221" i="10"/>
  <c r="F221" i="10" s="1"/>
  <c r="C238" i="10"/>
  <c r="F238" i="10" s="1"/>
  <c r="C232" i="10"/>
  <c r="F232" i="10" s="1"/>
  <c r="R22" i="10" s="1"/>
  <c r="S22" i="10" s="1"/>
  <c r="C220" i="10"/>
  <c r="F220" i="10" s="1"/>
  <c r="R21" i="10" s="1"/>
  <c r="S21" i="10" s="1"/>
  <c r="C214" i="10"/>
  <c r="F214" i="10" s="1"/>
  <c r="C209" i="10"/>
  <c r="F209" i="10" s="1"/>
  <c r="C203" i="10"/>
  <c r="F203" i="10" s="1"/>
  <c r="C197" i="10"/>
  <c r="F197" i="10" s="1"/>
  <c r="C191" i="10"/>
  <c r="F191" i="10" s="1"/>
  <c r="C186" i="10"/>
  <c r="F186" i="10" s="1"/>
  <c r="C174" i="10"/>
  <c r="F174" i="10" s="1"/>
  <c r="C169" i="10"/>
  <c r="F169" i="10" s="1"/>
  <c r="C158" i="10"/>
  <c r="F158" i="10" s="1"/>
  <c r="C153" i="10"/>
  <c r="F153" i="10" s="1"/>
  <c r="C142" i="10"/>
  <c r="F142" i="10" s="1"/>
  <c r="C137" i="10"/>
  <c r="F137" i="10" s="1"/>
  <c r="C195" i="10"/>
  <c r="F195" i="10" s="1"/>
  <c r="C162" i="10"/>
  <c r="F162" i="10" s="1"/>
  <c r="C140" i="10"/>
  <c r="F140" i="10" s="1"/>
  <c r="C229" i="10"/>
  <c r="F229" i="10" s="1"/>
  <c r="C182" i="10"/>
  <c r="F182" i="10" s="1"/>
  <c r="C166" i="10"/>
  <c r="F166" i="10" s="1"/>
  <c r="C231" i="10"/>
  <c r="F231" i="10" s="1"/>
  <c r="C226" i="10"/>
  <c r="F226" i="10" s="1"/>
  <c r="C208" i="10"/>
  <c r="F208" i="10" s="1"/>
  <c r="R20" i="10" s="1"/>
  <c r="S20" i="10" s="1"/>
  <c r="C196" i="10"/>
  <c r="F196" i="10" s="1"/>
  <c r="R19" i="10" s="1"/>
  <c r="S19" i="10" s="1"/>
  <c r="C190" i="10"/>
  <c r="F190" i="10" s="1"/>
  <c r="C185" i="10"/>
  <c r="F185" i="10" s="1"/>
  <c r="C179" i="10"/>
  <c r="F179" i="10" s="1"/>
  <c r="C163" i="10"/>
  <c r="F163" i="10" s="1"/>
  <c r="C147" i="10"/>
  <c r="F147" i="10" s="1"/>
  <c r="C236" i="10"/>
  <c r="F236" i="10" s="1"/>
  <c r="C224" i="10"/>
  <c r="F224" i="10" s="1"/>
  <c r="C212" i="10"/>
  <c r="F212" i="10" s="1"/>
  <c r="C206" i="10"/>
  <c r="F206" i="10" s="1"/>
  <c r="C189" i="10"/>
  <c r="F189" i="10" s="1"/>
  <c r="C178" i="10"/>
  <c r="F178" i="10" s="1"/>
  <c r="C167" i="10"/>
  <c r="F167" i="10" s="1"/>
  <c r="C156" i="10"/>
  <c r="F156" i="10" s="1"/>
  <c r="C146" i="10"/>
  <c r="F146" i="10" s="1"/>
  <c r="C242" i="10"/>
  <c r="F242" i="10" s="1"/>
  <c r="C218" i="10"/>
  <c r="F218" i="10" s="1"/>
  <c r="C200" i="10"/>
  <c r="F200" i="10" s="1"/>
  <c r="C243" i="10"/>
  <c r="F243" i="10" s="1"/>
  <c r="C237" i="10"/>
  <c r="F237" i="10" s="1"/>
  <c r="C230" i="10"/>
  <c r="F230" i="10" s="1"/>
  <c r="C225" i="10"/>
  <c r="F225" i="10" s="1"/>
  <c r="C219" i="10"/>
  <c r="F219" i="10" s="1"/>
  <c r="C213" i="10"/>
  <c r="F213" i="10" s="1"/>
  <c r="C207" i="10"/>
  <c r="F207" i="10" s="1"/>
  <c r="C202" i="10"/>
  <c r="F202" i="10" s="1"/>
  <c r="C184" i="10"/>
  <c r="F184" i="10" s="1"/>
  <c r="R18" i="10" s="1"/>
  <c r="S18" i="10" s="1"/>
  <c r="C173" i="10"/>
  <c r="F173" i="10" s="1"/>
  <c r="C168" i="10"/>
  <c r="F168" i="10" s="1"/>
  <c r="C157" i="10"/>
  <c r="F157" i="10" s="1"/>
  <c r="C152" i="10"/>
  <c r="F152" i="10" s="1"/>
  <c r="C141" i="10"/>
  <c r="F141" i="10" s="1"/>
  <c r="C136" i="10"/>
  <c r="F136" i="10" s="1"/>
  <c r="R14" i="10" s="1"/>
  <c r="S14" i="10" s="1"/>
  <c r="C201" i="10"/>
  <c r="F201" i="10" s="1"/>
  <c r="C183" i="10"/>
  <c r="F183" i="10" s="1"/>
  <c r="C172" i="10"/>
  <c r="F172" i="10" s="1"/>
  <c r="R17" i="10" s="1"/>
  <c r="S17" i="10" s="1"/>
  <c r="C151" i="10"/>
  <c r="F151" i="10" s="1"/>
  <c r="C235" i="10"/>
  <c r="F235" i="10" s="1"/>
  <c r="C223" i="10"/>
  <c r="F223" i="10" s="1"/>
  <c r="C188" i="10"/>
  <c r="F188" i="10" s="1"/>
  <c r="C177" i="10"/>
  <c r="F177" i="10" s="1"/>
  <c r="C217" i="10"/>
  <c r="F217" i="10" s="1"/>
  <c r="C222" i="10"/>
  <c r="F222" i="10" s="1"/>
  <c r="C211" i="10"/>
  <c r="F211" i="10" s="1"/>
  <c r="C171" i="10"/>
  <c r="F171" i="10" s="1"/>
  <c r="C145" i="10"/>
  <c r="F145" i="10" s="1"/>
  <c r="C205" i="10"/>
  <c r="F205" i="10" s="1"/>
  <c r="C199" i="10"/>
  <c r="F199" i="10" s="1"/>
  <c r="C161" i="10"/>
  <c r="F161" i="10" s="1"/>
  <c r="C150" i="10"/>
  <c r="F150" i="10" s="1"/>
  <c r="C241" i="10"/>
  <c r="F241" i="10" s="1"/>
  <c r="C194" i="10"/>
  <c r="F194" i="10" s="1"/>
  <c r="C139" i="10"/>
  <c r="F139" i="10" s="1"/>
  <c r="C228" i="10"/>
  <c r="F228" i="10" s="1"/>
  <c r="C155" i="10"/>
  <c r="F155" i="10" s="1"/>
  <c r="F14" i="10"/>
  <c r="D14" i="10"/>
  <c r="F18" i="10"/>
  <c r="D18" i="10"/>
  <c r="F39" i="10"/>
  <c r="D39" i="10"/>
  <c r="F36" i="10"/>
  <c r="D36" i="10"/>
  <c r="C241" i="4"/>
  <c r="F241" i="4" s="1"/>
  <c r="C224" i="4"/>
  <c r="F224" i="4" s="1"/>
  <c r="C206" i="4"/>
  <c r="F206" i="4" s="1"/>
  <c r="C211" i="4"/>
  <c r="F211" i="4" s="1"/>
  <c r="C147" i="4"/>
  <c r="F147" i="4" s="1"/>
  <c r="C222" i="4"/>
  <c r="F222" i="4" s="1"/>
  <c r="C194" i="4"/>
  <c r="F194" i="4" s="1"/>
  <c r="F3" i="10"/>
  <c r="D3" i="10"/>
  <c r="F4" i="10"/>
  <c r="R3" i="10" s="1"/>
  <c r="S3" i="10" s="1"/>
  <c r="U3" i="10" s="1"/>
  <c r="P66" i="10" s="1"/>
  <c r="D4" i="10"/>
  <c r="D2" i="10"/>
  <c r="F2" i="10"/>
  <c r="R2" i="10"/>
  <c r="F38" i="10"/>
  <c r="D38" i="10"/>
  <c r="F21" i="10"/>
  <c r="D21" i="10"/>
  <c r="F31" i="10"/>
  <c r="D31" i="10"/>
  <c r="C158" i="4"/>
  <c r="F158" i="4" s="1"/>
  <c r="C186" i="4"/>
  <c r="F186" i="4" s="1"/>
  <c r="F7" i="10"/>
  <c r="D7" i="10"/>
  <c r="F9" i="10"/>
  <c r="D9" i="10"/>
  <c r="F12" i="10"/>
  <c r="D12" i="10"/>
  <c r="F22" i="10"/>
  <c r="D22" i="10"/>
  <c r="F24" i="10"/>
  <c r="D24" i="10"/>
  <c r="F25" i="10"/>
  <c r="D25" i="10"/>
  <c r="C184" i="4"/>
  <c r="F184" i="4" s="1"/>
  <c r="R18" i="4" s="1"/>
  <c r="C174" i="4"/>
  <c r="F174" i="4" s="1"/>
  <c r="C195" i="4"/>
  <c r="F195" i="4" s="1"/>
  <c r="C217" i="4"/>
  <c r="F217" i="4" s="1"/>
  <c r="C242" i="4"/>
  <c r="F242" i="4" s="1"/>
  <c r="C178" i="4"/>
  <c r="F178" i="4" s="1"/>
  <c r="F19" i="10"/>
  <c r="D19" i="10"/>
  <c r="F20" i="10"/>
  <c r="D20" i="10"/>
  <c r="F16" i="10"/>
  <c r="D16" i="10"/>
  <c r="F26" i="10"/>
  <c r="D26" i="10"/>
  <c r="F27" i="10"/>
  <c r="D27" i="10"/>
  <c r="F32" i="10"/>
  <c r="D32" i="10"/>
  <c r="F34" i="10"/>
  <c r="D34" i="10"/>
  <c r="C133" i="10"/>
  <c r="F133" i="10" s="1"/>
  <c r="C128" i="10"/>
  <c r="F128" i="10" s="1"/>
  <c r="C117" i="10"/>
  <c r="F117" i="10" s="1"/>
  <c r="C112" i="10"/>
  <c r="F112" i="10" s="1"/>
  <c r="R12" i="10" s="1"/>
  <c r="S12" i="10" s="1"/>
  <c r="C101" i="10"/>
  <c r="F101" i="10" s="1"/>
  <c r="C96" i="10"/>
  <c r="F96" i="10" s="1"/>
  <c r="C132" i="10"/>
  <c r="F132" i="10" s="1"/>
  <c r="C127" i="10"/>
  <c r="F127" i="10" s="1"/>
  <c r="C122" i="10"/>
  <c r="F122" i="10" s="1"/>
  <c r="C116" i="10"/>
  <c r="F116" i="10" s="1"/>
  <c r="C111" i="10"/>
  <c r="F111" i="10" s="1"/>
  <c r="C106" i="10"/>
  <c r="F106" i="10" s="1"/>
  <c r="C100" i="10"/>
  <c r="F100" i="10" s="1"/>
  <c r="C95" i="10"/>
  <c r="F95" i="10" s="1"/>
  <c r="C90" i="10"/>
  <c r="F90" i="10" s="1"/>
  <c r="C85" i="10"/>
  <c r="F85" i="10" s="1"/>
  <c r="C80" i="10"/>
  <c r="F80" i="10" s="1"/>
  <c r="C126" i="10"/>
  <c r="F126" i="10" s="1"/>
  <c r="C121" i="10"/>
  <c r="F121" i="10" s="1"/>
  <c r="C110" i="10"/>
  <c r="F110" i="10" s="1"/>
  <c r="C105" i="10"/>
  <c r="F105" i="10" s="1"/>
  <c r="C94" i="10"/>
  <c r="F94" i="10" s="1"/>
  <c r="C89" i="10"/>
  <c r="F89" i="10" s="1"/>
  <c r="C119" i="10"/>
  <c r="F119" i="10" s="1"/>
  <c r="C92" i="10"/>
  <c r="F92" i="10" s="1"/>
  <c r="C77" i="10"/>
  <c r="F77" i="10" s="1"/>
  <c r="C131" i="10"/>
  <c r="F131" i="10" s="1"/>
  <c r="C115" i="10"/>
  <c r="F115" i="10" s="1"/>
  <c r="C99" i="10"/>
  <c r="F99" i="10" s="1"/>
  <c r="C84" i="10"/>
  <c r="F84" i="10" s="1"/>
  <c r="C79" i="10"/>
  <c r="F79" i="10" s="1"/>
  <c r="C130" i="10"/>
  <c r="F130" i="10" s="1"/>
  <c r="C114" i="10"/>
  <c r="F114" i="10" s="1"/>
  <c r="C98" i="10"/>
  <c r="F98" i="10" s="1"/>
  <c r="C125" i="10"/>
  <c r="F125" i="10" s="1"/>
  <c r="C120" i="10"/>
  <c r="F120" i="10" s="1"/>
  <c r="C109" i="10"/>
  <c r="F109" i="10" s="1"/>
  <c r="C104" i="10"/>
  <c r="F104" i="10" s="1"/>
  <c r="C93" i="10"/>
  <c r="F93" i="10" s="1"/>
  <c r="C88" i="10"/>
  <c r="F88" i="10" s="1"/>
  <c r="C83" i="10"/>
  <c r="F83" i="10" s="1"/>
  <c r="C78" i="10"/>
  <c r="F78" i="10" s="1"/>
  <c r="C135" i="10"/>
  <c r="F135" i="10" s="1"/>
  <c r="C124" i="10"/>
  <c r="F124" i="10" s="1"/>
  <c r="R13" i="10" s="1"/>
  <c r="S13" i="10" s="1"/>
  <c r="C108" i="10"/>
  <c r="F108" i="10" s="1"/>
  <c r="C103" i="10"/>
  <c r="F103" i="10" s="1"/>
  <c r="C107" i="10"/>
  <c r="F107" i="10" s="1"/>
  <c r="C86" i="10"/>
  <c r="F86" i="10" s="1"/>
  <c r="C102" i="10"/>
  <c r="F102" i="10" s="1"/>
  <c r="C82" i="10"/>
  <c r="F82" i="10" s="1"/>
  <c r="C123" i="10"/>
  <c r="F123" i="10" s="1"/>
  <c r="C81" i="10"/>
  <c r="F81" i="10" s="1"/>
  <c r="C87" i="10"/>
  <c r="F87" i="10" s="1"/>
  <c r="C118" i="10"/>
  <c r="F118" i="10" s="1"/>
  <c r="C97" i="10"/>
  <c r="F97" i="10" s="1"/>
  <c r="C76" i="10"/>
  <c r="F76" i="10" s="1"/>
  <c r="C134" i="10"/>
  <c r="F134" i="10" s="1"/>
  <c r="C113" i="10"/>
  <c r="F113" i="10" s="1"/>
  <c r="C91" i="10"/>
  <c r="F91" i="10" s="1"/>
  <c r="C129" i="10"/>
  <c r="F129" i="10" s="1"/>
  <c r="C193" i="4"/>
  <c r="F193" i="4" s="1"/>
  <c r="C168" i="4"/>
  <c r="F168" i="4" s="1"/>
  <c r="C142" i="4"/>
  <c r="F142" i="4" s="1"/>
  <c r="C187" i="4"/>
  <c r="F187" i="4" s="1"/>
  <c r="C153" i="4"/>
  <c r="F153" i="4" s="1"/>
  <c r="C234" i="4"/>
  <c r="F234" i="4" s="1"/>
  <c r="C170" i="4"/>
  <c r="F170" i="4" s="1"/>
  <c r="F13" i="10"/>
  <c r="D13" i="10"/>
  <c r="F5" i="10"/>
  <c r="D5" i="10"/>
  <c r="F6" i="10"/>
  <c r="D6" i="10"/>
  <c r="F33" i="10"/>
  <c r="D33" i="10"/>
  <c r="F30" i="10"/>
  <c r="D30" i="10"/>
  <c r="F37" i="10"/>
  <c r="D37" i="10"/>
  <c r="F11" i="10"/>
  <c r="D11" i="10"/>
  <c r="C164" i="4"/>
  <c r="F164" i="4" s="1"/>
  <c r="C177" i="4"/>
  <c r="F177" i="4" s="1"/>
  <c r="C215" i="4"/>
  <c r="F215" i="4" s="1"/>
  <c r="C243" i="4"/>
  <c r="F243" i="4" s="1"/>
  <c r="C179" i="4"/>
  <c r="F179" i="4" s="1"/>
  <c r="C160" i="4"/>
  <c r="F160" i="4" s="1"/>
  <c r="R16" i="4" s="1"/>
  <c r="C226" i="4"/>
  <c r="F226" i="4" s="1"/>
  <c r="C162" i="4"/>
  <c r="F162" i="4" s="1"/>
  <c r="F2" i="4"/>
  <c r="R2" i="4"/>
  <c r="S2" i="4" s="1"/>
  <c r="U2" i="4" s="1"/>
  <c r="F10" i="10"/>
  <c r="D10" i="10"/>
  <c r="F23" i="10"/>
  <c r="D23" i="10"/>
  <c r="F35" i="10"/>
  <c r="D35" i="10"/>
  <c r="Q4" i="10"/>
  <c r="O5" i="10"/>
  <c r="P5" i="10" s="1"/>
  <c r="N6" i="10"/>
  <c r="M7" i="10"/>
  <c r="B74" i="10"/>
  <c r="B70" i="10"/>
  <c r="B66" i="10"/>
  <c r="B73" i="10"/>
  <c r="B69" i="10"/>
  <c r="B64" i="10"/>
  <c r="B71" i="10"/>
  <c r="B65" i="10"/>
  <c r="B75" i="10"/>
  <c r="B72" i="10"/>
  <c r="B67" i="10"/>
  <c r="B68" i="10"/>
  <c r="D9" i="4"/>
  <c r="F9" i="4"/>
  <c r="D30" i="4"/>
  <c r="F30" i="4"/>
  <c r="D19" i="4"/>
  <c r="F19" i="4"/>
  <c r="D8" i="4"/>
  <c r="F8" i="4"/>
  <c r="B59" i="4"/>
  <c r="D29" i="4"/>
  <c r="F29" i="4"/>
  <c r="D13" i="4"/>
  <c r="F13" i="4"/>
  <c r="F4" i="4"/>
  <c r="R3" i="4" s="1"/>
  <c r="T3" i="4" s="1"/>
  <c r="F28" i="4"/>
  <c r="R5" i="4" s="1"/>
  <c r="S5" i="4" s="1"/>
  <c r="D39" i="4"/>
  <c r="F39" i="4"/>
  <c r="D33" i="4"/>
  <c r="F33" i="4"/>
  <c r="D24" i="4"/>
  <c r="F24" i="4"/>
  <c r="D5" i="4"/>
  <c r="F5" i="4"/>
  <c r="D14" i="4"/>
  <c r="F14" i="4"/>
  <c r="D15" i="4"/>
  <c r="F15" i="4"/>
  <c r="D27" i="4"/>
  <c r="F27" i="4"/>
  <c r="D21" i="4"/>
  <c r="F21" i="4"/>
  <c r="D35" i="4"/>
  <c r="F35" i="4"/>
  <c r="D10" i="4"/>
  <c r="F10" i="4"/>
  <c r="D20" i="4"/>
  <c r="F20" i="4"/>
  <c r="D11" i="4"/>
  <c r="F11" i="4"/>
  <c r="D22" i="4"/>
  <c r="F22" i="4"/>
  <c r="D6" i="4"/>
  <c r="F6" i="4"/>
  <c r="D16" i="4"/>
  <c r="F16" i="4"/>
  <c r="D7" i="4"/>
  <c r="F7" i="4"/>
  <c r="D38" i="4"/>
  <c r="F38" i="4"/>
  <c r="D37" i="4"/>
  <c r="F37" i="4"/>
  <c r="D12" i="4"/>
  <c r="F12" i="4"/>
  <c r="D3" i="4"/>
  <c r="F3" i="4"/>
  <c r="D18" i="4"/>
  <c r="F18" i="4"/>
  <c r="D23" i="4"/>
  <c r="F23" i="4"/>
  <c r="D17" i="4"/>
  <c r="F17" i="4"/>
  <c r="D25" i="4"/>
  <c r="F25" i="4"/>
  <c r="D26" i="4"/>
  <c r="F26" i="4"/>
  <c r="B57" i="4"/>
  <c r="B62" i="4"/>
  <c r="B54" i="4"/>
  <c r="C76" i="4"/>
  <c r="B56" i="4"/>
  <c r="B55" i="4"/>
  <c r="B63" i="4"/>
  <c r="B65" i="4" s="1"/>
  <c r="D4" i="4"/>
  <c r="B52" i="4"/>
  <c r="C78" i="4"/>
  <c r="F78" i="4" s="1"/>
  <c r="C82" i="4"/>
  <c r="F82" i="4" s="1"/>
  <c r="C86" i="4"/>
  <c r="F86" i="4" s="1"/>
  <c r="C90" i="4"/>
  <c r="F90" i="4" s="1"/>
  <c r="C94" i="4"/>
  <c r="F94" i="4" s="1"/>
  <c r="C98" i="4"/>
  <c r="F98" i="4" s="1"/>
  <c r="C102" i="4"/>
  <c r="F102" i="4" s="1"/>
  <c r="C106" i="4"/>
  <c r="F106" i="4" s="1"/>
  <c r="C110" i="4"/>
  <c r="F110" i="4" s="1"/>
  <c r="C114" i="4"/>
  <c r="F114" i="4" s="1"/>
  <c r="C118" i="4"/>
  <c r="F118" i="4" s="1"/>
  <c r="C122" i="4"/>
  <c r="F122" i="4" s="1"/>
  <c r="C126" i="4"/>
  <c r="F126" i="4" s="1"/>
  <c r="C130" i="4"/>
  <c r="F130" i="4" s="1"/>
  <c r="C134" i="4"/>
  <c r="F134" i="4" s="1"/>
  <c r="C80" i="4"/>
  <c r="F80" i="4" s="1"/>
  <c r="C84" i="4"/>
  <c r="F84" i="4" s="1"/>
  <c r="C88" i="4"/>
  <c r="F88" i="4" s="1"/>
  <c r="C92" i="4"/>
  <c r="F92" i="4" s="1"/>
  <c r="C96" i="4"/>
  <c r="F96" i="4" s="1"/>
  <c r="C100" i="4"/>
  <c r="F100" i="4" s="1"/>
  <c r="C104" i="4"/>
  <c r="F104" i="4" s="1"/>
  <c r="C108" i="4"/>
  <c r="F108" i="4" s="1"/>
  <c r="C112" i="4"/>
  <c r="C116" i="4"/>
  <c r="F116" i="4" s="1"/>
  <c r="C120" i="4"/>
  <c r="F120" i="4" s="1"/>
  <c r="C124" i="4"/>
  <c r="C128" i="4"/>
  <c r="F128" i="4" s="1"/>
  <c r="C79" i="4"/>
  <c r="F79" i="4" s="1"/>
  <c r="C83" i="4"/>
  <c r="F83" i="4" s="1"/>
  <c r="C87" i="4"/>
  <c r="F87" i="4" s="1"/>
  <c r="C91" i="4"/>
  <c r="F91" i="4" s="1"/>
  <c r="C95" i="4"/>
  <c r="F95" i="4" s="1"/>
  <c r="C99" i="4"/>
  <c r="F99" i="4" s="1"/>
  <c r="C103" i="4"/>
  <c r="F103" i="4" s="1"/>
  <c r="C107" i="4"/>
  <c r="F107" i="4" s="1"/>
  <c r="C111" i="4"/>
  <c r="F111" i="4" s="1"/>
  <c r="C115" i="4"/>
  <c r="F115" i="4" s="1"/>
  <c r="C119" i="4"/>
  <c r="F119" i="4" s="1"/>
  <c r="C123" i="4"/>
  <c r="F123" i="4" s="1"/>
  <c r="C127" i="4"/>
  <c r="F127" i="4" s="1"/>
  <c r="C131" i="4"/>
  <c r="F131" i="4" s="1"/>
  <c r="C135" i="4"/>
  <c r="F135" i="4" s="1"/>
  <c r="C132" i="4"/>
  <c r="F132" i="4" s="1"/>
  <c r="C89" i="4"/>
  <c r="F89" i="4" s="1"/>
  <c r="C105" i="4"/>
  <c r="F105" i="4" s="1"/>
  <c r="C121" i="4"/>
  <c r="F121" i="4" s="1"/>
  <c r="C85" i="4"/>
  <c r="F85" i="4" s="1"/>
  <c r="C77" i="4"/>
  <c r="F77" i="4" s="1"/>
  <c r="C93" i="4"/>
  <c r="F93" i="4" s="1"/>
  <c r="C109" i="4"/>
  <c r="F109" i="4" s="1"/>
  <c r="C125" i="4"/>
  <c r="F125" i="4" s="1"/>
  <c r="C81" i="4"/>
  <c r="F81" i="4" s="1"/>
  <c r="C97" i="4"/>
  <c r="F97" i="4" s="1"/>
  <c r="C113" i="4"/>
  <c r="F113" i="4" s="1"/>
  <c r="C129" i="4"/>
  <c r="F129" i="4" s="1"/>
  <c r="C101" i="4"/>
  <c r="F101" i="4" s="1"/>
  <c r="C117" i="4"/>
  <c r="F117" i="4" s="1"/>
  <c r="C133" i="4"/>
  <c r="F133" i="4" s="1"/>
  <c r="M6" i="4"/>
  <c r="O4" i="4"/>
  <c r="P4" i="4" s="1"/>
  <c r="B56" i="1"/>
  <c r="B65" i="1"/>
  <c r="T2" i="4" l="1"/>
  <c r="M66" i="14"/>
  <c r="R66" i="14" s="1"/>
  <c r="P67" i="12"/>
  <c r="P32" i="4"/>
  <c r="Z2" i="4"/>
  <c r="G66" i="16"/>
  <c r="R9" i="14"/>
  <c r="S9" i="14" s="1"/>
  <c r="B66" i="4"/>
  <c r="R9" i="12"/>
  <c r="S9" i="12" s="1"/>
  <c r="R11" i="14"/>
  <c r="S11" i="14" s="1"/>
  <c r="R10" i="14"/>
  <c r="S10" i="14" s="1"/>
  <c r="M33" i="12"/>
  <c r="R10" i="12"/>
  <c r="S10" i="12" s="1"/>
  <c r="R11" i="12"/>
  <c r="S11" i="12" s="1"/>
  <c r="T4" i="12"/>
  <c r="P33" i="10"/>
  <c r="T3" i="10"/>
  <c r="Q7" i="14"/>
  <c r="T7" i="14" s="1"/>
  <c r="U7" i="14"/>
  <c r="M10" i="14"/>
  <c r="N9" i="14"/>
  <c r="O8" i="14"/>
  <c r="P8" i="14" s="1"/>
  <c r="B83" i="14"/>
  <c r="D83" i="14" s="1"/>
  <c r="B80" i="14"/>
  <c r="D80" i="14" s="1"/>
  <c r="B87" i="14"/>
  <c r="B85" i="14"/>
  <c r="D85" i="14" s="1"/>
  <c r="B77" i="14"/>
  <c r="D77" i="14" s="1"/>
  <c r="B82" i="14"/>
  <c r="D82" i="14" s="1"/>
  <c r="B79" i="14"/>
  <c r="D79" i="14" s="1"/>
  <c r="B86" i="14"/>
  <c r="D86" i="14" s="1"/>
  <c r="B81" i="14"/>
  <c r="D81" i="14" s="1"/>
  <c r="D75" i="14"/>
  <c r="B84" i="14"/>
  <c r="D84" i="14" s="1"/>
  <c r="B78" i="14"/>
  <c r="D78" i="14" s="1"/>
  <c r="B76" i="14"/>
  <c r="D76" i="14" s="1"/>
  <c r="N66" i="14"/>
  <c r="N33" i="14"/>
  <c r="P69" i="14"/>
  <c r="P36" i="14"/>
  <c r="N8" i="12"/>
  <c r="M9" i="12"/>
  <c r="O7" i="12"/>
  <c r="P7" i="12" s="1"/>
  <c r="N66" i="12"/>
  <c r="O66" i="12" s="1"/>
  <c r="Q66" i="12" s="1"/>
  <c r="M67" i="12" s="1"/>
  <c r="R67" i="12" s="1"/>
  <c r="B83" i="12"/>
  <c r="D83" i="12" s="1"/>
  <c r="B80" i="12"/>
  <c r="D80" i="12" s="1"/>
  <c r="B87" i="12"/>
  <c r="B85" i="12"/>
  <c r="D85" i="12" s="1"/>
  <c r="B77" i="12"/>
  <c r="D77" i="12" s="1"/>
  <c r="B82" i="12"/>
  <c r="D82" i="12" s="1"/>
  <c r="B79" i="12"/>
  <c r="D79" i="12" s="1"/>
  <c r="B84" i="12"/>
  <c r="D84" i="12" s="1"/>
  <c r="B76" i="12"/>
  <c r="D76" i="12" s="1"/>
  <c r="D75" i="12"/>
  <c r="B86" i="12"/>
  <c r="D86" i="12" s="1"/>
  <c r="B78" i="12"/>
  <c r="D78" i="12" s="1"/>
  <c r="B81" i="12"/>
  <c r="D81" i="12" s="1"/>
  <c r="P35" i="12"/>
  <c r="P68" i="12"/>
  <c r="U6" i="12"/>
  <c r="Q6" i="12"/>
  <c r="T6" i="12" s="1"/>
  <c r="S3" i="4"/>
  <c r="U3" i="4" s="1"/>
  <c r="C63" i="10"/>
  <c r="C58" i="10"/>
  <c r="C74" i="10"/>
  <c r="F74" i="10" s="1"/>
  <c r="C69" i="10"/>
  <c r="F69" i="10" s="1"/>
  <c r="C52" i="10"/>
  <c r="C57" i="10"/>
  <c r="C68" i="10"/>
  <c r="F68" i="10" s="1"/>
  <c r="C62" i="10"/>
  <c r="C73" i="10"/>
  <c r="F73" i="10" s="1"/>
  <c r="C67" i="10"/>
  <c r="F67" i="10" s="1"/>
  <c r="C61" i="10"/>
  <c r="C56" i="10"/>
  <c r="C54" i="10"/>
  <c r="C72" i="10"/>
  <c r="F72" i="10" s="1"/>
  <c r="C55" i="10"/>
  <c r="C71" i="10"/>
  <c r="F71" i="10" s="1"/>
  <c r="C66" i="10"/>
  <c r="F66" i="10" s="1"/>
  <c r="C60" i="10"/>
  <c r="C64" i="10"/>
  <c r="F64" i="10" s="1"/>
  <c r="R8" i="10" s="1"/>
  <c r="S8" i="10" s="1"/>
  <c r="C59" i="10"/>
  <c r="C75" i="10"/>
  <c r="F75" i="10" s="1"/>
  <c r="C53" i="10"/>
  <c r="C65" i="10"/>
  <c r="F65" i="10" s="1"/>
  <c r="C70" i="10"/>
  <c r="F70" i="10" s="1"/>
  <c r="S2" i="10"/>
  <c r="U2" i="10" s="1"/>
  <c r="T2" i="10"/>
  <c r="R11" i="4"/>
  <c r="S11" i="4" s="1"/>
  <c r="R10" i="4"/>
  <c r="S10" i="4" s="1"/>
  <c r="R4" i="4"/>
  <c r="S4" i="4" s="1"/>
  <c r="U4" i="4" s="1"/>
  <c r="Z4" i="4" s="1"/>
  <c r="R9" i="10"/>
  <c r="S9" i="10" s="1"/>
  <c r="C47" i="10"/>
  <c r="C46" i="10"/>
  <c r="C41" i="10"/>
  <c r="C51" i="10"/>
  <c r="C49" i="10"/>
  <c r="C50" i="10"/>
  <c r="C45" i="10"/>
  <c r="C40" i="10"/>
  <c r="C44" i="10"/>
  <c r="C42" i="10"/>
  <c r="C43" i="10"/>
  <c r="C48" i="10"/>
  <c r="R10" i="10"/>
  <c r="S10" i="10" s="1"/>
  <c r="R11" i="10"/>
  <c r="S11" i="10" s="1"/>
  <c r="R4" i="10"/>
  <c r="S4" i="10" s="1"/>
  <c r="U4" i="10" s="1"/>
  <c r="P67" i="10" s="1"/>
  <c r="Q5" i="10"/>
  <c r="T5" i="10" s="1"/>
  <c r="U5" i="10"/>
  <c r="B83" i="10"/>
  <c r="D83" i="10" s="1"/>
  <c r="B80" i="10"/>
  <c r="D80" i="10" s="1"/>
  <c r="B87" i="10"/>
  <c r="B85" i="10"/>
  <c r="D85" i="10" s="1"/>
  <c r="B77" i="10"/>
  <c r="D77" i="10" s="1"/>
  <c r="B82" i="10"/>
  <c r="D82" i="10" s="1"/>
  <c r="B79" i="10"/>
  <c r="D79" i="10" s="1"/>
  <c r="B84" i="10"/>
  <c r="D84" i="10" s="1"/>
  <c r="B76" i="10"/>
  <c r="D76" i="10" s="1"/>
  <c r="B81" i="10"/>
  <c r="D81" i="10" s="1"/>
  <c r="B86" i="10"/>
  <c r="D86" i="10" s="1"/>
  <c r="B78" i="10"/>
  <c r="D78" i="10" s="1"/>
  <c r="M8" i="10"/>
  <c r="N7" i="10"/>
  <c r="O6" i="10"/>
  <c r="P6" i="10" s="1"/>
  <c r="B71" i="4"/>
  <c r="F112" i="4"/>
  <c r="R12" i="4" s="1"/>
  <c r="S12" i="4" s="1"/>
  <c r="F76" i="4"/>
  <c r="B67" i="4"/>
  <c r="F124" i="4"/>
  <c r="R13" i="4" s="1"/>
  <c r="S13" i="4" s="1"/>
  <c r="B74" i="4"/>
  <c r="B64" i="4"/>
  <c r="B70" i="4"/>
  <c r="B73" i="4"/>
  <c r="P65" i="4"/>
  <c r="B68" i="4"/>
  <c r="B69" i="4"/>
  <c r="B72" i="4"/>
  <c r="B75" i="4"/>
  <c r="B76" i="4" s="1"/>
  <c r="S22" i="4"/>
  <c r="S16" i="4"/>
  <c r="S14" i="4"/>
  <c r="S18" i="4"/>
  <c r="S20" i="4"/>
  <c r="S17" i="4"/>
  <c r="C53" i="4"/>
  <c r="F53" i="4" s="1"/>
  <c r="C57" i="4"/>
  <c r="F57" i="4" s="1"/>
  <c r="C61" i="4"/>
  <c r="F61" i="4" s="1"/>
  <c r="C54" i="4"/>
  <c r="F54" i="4" s="1"/>
  <c r="C58" i="4"/>
  <c r="F58" i="4" s="1"/>
  <c r="C62" i="4"/>
  <c r="F62" i="4" s="1"/>
  <c r="C55" i="4"/>
  <c r="F55" i="4" s="1"/>
  <c r="C59" i="4"/>
  <c r="F59" i="4" s="1"/>
  <c r="C63" i="4"/>
  <c r="F63" i="4" s="1"/>
  <c r="C56" i="4"/>
  <c r="F56" i="4" s="1"/>
  <c r="C60" i="4"/>
  <c r="F60" i="4" s="1"/>
  <c r="C52" i="4"/>
  <c r="S19" i="4"/>
  <c r="S21" i="4"/>
  <c r="S15" i="4"/>
  <c r="Q4" i="4"/>
  <c r="C66" i="4"/>
  <c r="F66" i="4" s="1"/>
  <c r="C70" i="4"/>
  <c r="C74" i="4"/>
  <c r="F74" i="4" s="1"/>
  <c r="C67" i="4"/>
  <c r="F67" i="4" s="1"/>
  <c r="C71" i="4"/>
  <c r="F71" i="4" s="1"/>
  <c r="C75" i="4"/>
  <c r="F75" i="4" s="1"/>
  <c r="C72" i="4"/>
  <c r="F72" i="4" s="1"/>
  <c r="C64" i="4"/>
  <c r="C69" i="4"/>
  <c r="F69" i="4" s="1"/>
  <c r="C65" i="4"/>
  <c r="F65" i="4" s="1"/>
  <c r="C73" i="4"/>
  <c r="F73" i="4" s="1"/>
  <c r="C68" i="4"/>
  <c r="F68" i="4" s="1"/>
  <c r="C42" i="4"/>
  <c r="F42" i="4" s="1"/>
  <c r="C46" i="4"/>
  <c r="C50" i="4"/>
  <c r="C43" i="4"/>
  <c r="C47" i="4"/>
  <c r="C51" i="4"/>
  <c r="F51" i="4" s="1"/>
  <c r="C44" i="4"/>
  <c r="F44" i="4" s="1"/>
  <c r="C40" i="4"/>
  <c r="C49" i="4"/>
  <c r="F49" i="4" s="1"/>
  <c r="C45" i="4"/>
  <c r="C48" i="4"/>
  <c r="C41" i="4"/>
  <c r="N6" i="4"/>
  <c r="M7" i="4"/>
  <c r="M8" i="4" s="1"/>
  <c r="P5" i="4"/>
  <c r="U5" i="4" s="1"/>
  <c r="Z5" i="4" s="1"/>
  <c r="R33" i="12" l="1"/>
  <c r="N33" i="12" s="1"/>
  <c r="O33" i="12" s="1"/>
  <c r="Q33" i="12" s="1"/>
  <c r="M34" i="12" s="1"/>
  <c r="R34" i="12" s="1"/>
  <c r="O66" i="14"/>
  <c r="Q66" i="14" s="1"/>
  <c r="M67" i="14" s="1"/>
  <c r="R67" i="14" s="1"/>
  <c r="P33" i="4"/>
  <c r="Z3" i="4"/>
  <c r="R9" i="4"/>
  <c r="S9" i="4" s="1"/>
  <c r="H66" i="16"/>
  <c r="D67" i="10"/>
  <c r="D66" i="10"/>
  <c r="D73" i="10"/>
  <c r="B82" i="4"/>
  <c r="T4" i="4"/>
  <c r="B85" i="4"/>
  <c r="D85" i="4" s="1"/>
  <c r="P66" i="4"/>
  <c r="B81" i="4"/>
  <c r="B78" i="4"/>
  <c r="D78" i="4" s="1"/>
  <c r="B87" i="4"/>
  <c r="B99" i="4" s="1"/>
  <c r="B83" i="4"/>
  <c r="B84" i="4"/>
  <c r="B80" i="4"/>
  <c r="B77" i="4"/>
  <c r="B79" i="4"/>
  <c r="B86" i="4"/>
  <c r="U8" i="14"/>
  <c r="Q8" i="14"/>
  <c r="T8" i="14" s="1"/>
  <c r="O33" i="14"/>
  <c r="Q33" i="14" s="1"/>
  <c r="M34" i="14" s="1"/>
  <c r="R34" i="14" s="1"/>
  <c r="N67" i="14"/>
  <c r="O9" i="14"/>
  <c r="P9" i="14" s="1"/>
  <c r="M11" i="14"/>
  <c r="N10" i="14"/>
  <c r="P70" i="14"/>
  <c r="P37" i="14"/>
  <c r="B95" i="14"/>
  <c r="D95" i="14" s="1"/>
  <c r="D87" i="14"/>
  <c r="B98" i="14"/>
  <c r="D98" i="14" s="1"/>
  <c r="B90" i="14"/>
  <c r="D90" i="14" s="1"/>
  <c r="B93" i="14"/>
  <c r="D93" i="14" s="1"/>
  <c r="B96" i="14"/>
  <c r="D96" i="14" s="1"/>
  <c r="B99" i="14"/>
  <c r="B91" i="14"/>
  <c r="D91" i="14" s="1"/>
  <c r="B88" i="14"/>
  <c r="D88" i="14" s="1"/>
  <c r="B94" i="14"/>
  <c r="D94" i="14" s="1"/>
  <c r="B92" i="14"/>
  <c r="D92" i="14" s="1"/>
  <c r="B89" i="14"/>
  <c r="D89" i="14" s="1"/>
  <c r="B97" i="14"/>
  <c r="D97" i="14" s="1"/>
  <c r="Q7" i="12"/>
  <c r="T7" i="12" s="1"/>
  <c r="U7" i="12"/>
  <c r="N67" i="12"/>
  <c r="P69" i="12"/>
  <c r="P36" i="12"/>
  <c r="N9" i="12"/>
  <c r="M10" i="12"/>
  <c r="B95" i="12"/>
  <c r="D95" i="12" s="1"/>
  <c r="D87" i="12"/>
  <c r="B98" i="12"/>
  <c r="D98" i="12" s="1"/>
  <c r="B90" i="12"/>
  <c r="D90" i="12" s="1"/>
  <c r="B93" i="12"/>
  <c r="D93" i="12" s="1"/>
  <c r="B96" i="12"/>
  <c r="D96" i="12" s="1"/>
  <c r="B99" i="12"/>
  <c r="B91" i="12"/>
  <c r="D91" i="12" s="1"/>
  <c r="B88" i="12"/>
  <c r="D88" i="12" s="1"/>
  <c r="B94" i="12"/>
  <c r="D94" i="12" s="1"/>
  <c r="B92" i="12"/>
  <c r="D92" i="12" s="1"/>
  <c r="B89" i="12"/>
  <c r="D89" i="12" s="1"/>
  <c r="B97" i="12"/>
  <c r="D97" i="12" s="1"/>
  <c r="O8" i="12"/>
  <c r="P8" i="12" s="1"/>
  <c r="D65" i="10"/>
  <c r="D49" i="4"/>
  <c r="D42" i="4"/>
  <c r="P34" i="10"/>
  <c r="D75" i="10"/>
  <c r="D64" i="10"/>
  <c r="D74" i="10"/>
  <c r="D44" i="4"/>
  <c r="T4" i="10"/>
  <c r="F44" i="10"/>
  <c r="D44" i="10"/>
  <c r="F47" i="10"/>
  <c r="D47" i="10"/>
  <c r="F62" i="10"/>
  <c r="D62" i="10"/>
  <c r="F40" i="10"/>
  <c r="R6" i="10" s="1"/>
  <c r="S6" i="10" s="1"/>
  <c r="U6" i="10" s="1"/>
  <c r="D28" i="10"/>
  <c r="D40" i="10"/>
  <c r="F55" i="10"/>
  <c r="D55" i="10"/>
  <c r="F45" i="10"/>
  <c r="D45" i="10"/>
  <c r="F53" i="10"/>
  <c r="D53" i="10"/>
  <c r="F57" i="10"/>
  <c r="D57" i="10"/>
  <c r="F50" i="10"/>
  <c r="D50" i="10"/>
  <c r="F54" i="10"/>
  <c r="D54" i="10"/>
  <c r="F52" i="10"/>
  <c r="R7" i="10" s="1"/>
  <c r="S7" i="10" s="1"/>
  <c r="D52" i="10"/>
  <c r="D71" i="10"/>
  <c r="F49" i="10"/>
  <c r="D49" i="10"/>
  <c r="D70" i="10"/>
  <c r="F59" i="10"/>
  <c r="D59" i="10"/>
  <c r="F56" i="10"/>
  <c r="D56" i="10"/>
  <c r="F48" i="10"/>
  <c r="D48" i="10"/>
  <c r="F51" i="10"/>
  <c r="D51" i="10"/>
  <c r="D72" i="10"/>
  <c r="P65" i="10"/>
  <c r="P32" i="10"/>
  <c r="F61" i="10"/>
  <c r="D61" i="10"/>
  <c r="F43" i="10"/>
  <c r="D43" i="10"/>
  <c r="F41" i="10"/>
  <c r="D41" i="10"/>
  <c r="D69" i="10"/>
  <c r="F60" i="10"/>
  <c r="D60" i="10"/>
  <c r="F58" i="10"/>
  <c r="D58" i="10"/>
  <c r="F42" i="10"/>
  <c r="D42" i="10"/>
  <c r="F46" i="10"/>
  <c r="D46" i="10"/>
  <c r="D68" i="10"/>
  <c r="F63" i="10"/>
  <c r="D63" i="10"/>
  <c r="Q6" i="10"/>
  <c r="O7" i="10"/>
  <c r="P7" i="10" s="1"/>
  <c r="B95" i="10"/>
  <c r="D95" i="10" s="1"/>
  <c r="D87" i="10"/>
  <c r="B98" i="10"/>
  <c r="D98" i="10" s="1"/>
  <c r="B90" i="10"/>
  <c r="D90" i="10" s="1"/>
  <c r="B93" i="10"/>
  <c r="D93" i="10" s="1"/>
  <c r="B96" i="10"/>
  <c r="D96" i="10" s="1"/>
  <c r="B99" i="10"/>
  <c r="B91" i="10"/>
  <c r="D91" i="10" s="1"/>
  <c r="B88" i="10"/>
  <c r="D88" i="10" s="1"/>
  <c r="B94" i="10"/>
  <c r="D94" i="10" s="1"/>
  <c r="B97" i="10"/>
  <c r="D97" i="10" s="1"/>
  <c r="B89" i="10"/>
  <c r="D89" i="10" s="1"/>
  <c r="B92" i="10"/>
  <c r="D92" i="10" s="1"/>
  <c r="N8" i="10"/>
  <c r="M9" i="10"/>
  <c r="P35" i="10"/>
  <c r="P68" i="10"/>
  <c r="D41" i="4"/>
  <c r="F41" i="4"/>
  <c r="D43" i="4"/>
  <c r="F43" i="4"/>
  <c r="F64" i="4"/>
  <c r="R8" i="4" s="1"/>
  <c r="S8" i="4" s="1"/>
  <c r="D48" i="4"/>
  <c r="F48" i="4"/>
  <c r="D50" i="4"/>
  <c r="F50" i="4"/>
  <c r="D45" i="4"/>
  <c r="F45" i="4"/>
  <c r="D46" i="4"/>
  <c r="F46" i="4"/>
  <c r="D47" i="4"/>
  <c r="F47" i="4"/>
  <c r="F40" i="4"/>
  <c r="R6" i="4" s="1"/>
  <c r="S6" i="4" s="1"/>
  <c r="F52" i="4"/>
  <c r="R7" i="4" s="1"/>
  <c r="S7" i="4" s="1"/>
  <c r="D70" i="4"/>
  <c r="F70" i="4"/>
  <c r="P68" i="4"/>
  <c r="P35" i="4"/>
  <c r="P67" i="4"/>
  <c r="P34" i="4"/>
  <c r="M66" i="4"/>
  <c r="R66" i="4" s="1"/>
  <c r="Q65" i="4"/>
  <c r="M33" i="4"/>
  <c r="R33" i="4" s="1"/>
  <c r="Q32" i="4"/>
  <c r="D68" i="4"/>
  <c r="Q5" i="4"/>
  <c r="T5" i="4" s="1"/>
  <c r="D28" i="4"/>
  <c r="D40" i="4"/>
  <c r="N7" i="4"/>
  <c r="O6" i="4"/>
  <c r="P6" i="4" s="1"/>
  <c r="B89" i="4"/>
  <c r="D72" i="4"/>
  <c r="D64" i="4"/>
  <c r="D65" i="4"/>
  <c r="D73" i="4"/>
  <c r="D66" i="4"/>
  <c r="D67" i="4"/>
  <c r="D71" i="4"/>
  <c r="D69" i="4"/>
  <c r="D51" i="4"/>
  <c r="D74" i="4"/>
  <c r="D75" i="4"/>
  <c r="B93" i="4" l="1"/>
  <c r="B92" i="4"/>
  <c r="B96" i="4"/>
  <c r="B88" i="4"/>
  <c r="B95" i="4"/>
  <c r="B91" i="4"/>
  <c r="B97" i="4"/>
  <c r="D97" i="4" s="1"/>
  <c r="B98" i="4"/>
  <c r="B94" i="4"/>
  <c r="B90" i="4"/>
  <c r="U9" i="14"/>
  <c r="Q9" i="14"/>
  <c r="T9" i="14" s="1"/>
  <c r="M12" i="14"/>
  <c r="N11" i="14"/>
  <c r="O67" i="14"/>
  <c r="Q67" i="14" s="1"/>
  <c r="M68" i="14" s="1"/>
  <c r="R68" i="14" s="1"/>
  <c r="N34" i="14"/>
  <c r="B111" i="14"/>
  <c r="B103" i="14"/>
  <c r="D103" i="14" s="1"/>
  <c r="B106" i="14"/>
  <c r="D106" i="14" s="1"/>
  <c r="B109" i="14"/>
  <c r="D109" i="14" s="1"/>
  <c r="B101" i="14"/>
  <c r="D101" i="14" s="1"/>
  <c r="D99" i="14"/>
  <c r="B104" i="14"/>
  <c r="D104" i="14" s="1"/>
  <c r="B107" i="14"/>
  <c r="D107" i="14" s="1"/>
  <c r="B110" i="14"/>
  <c r="D110" i="14" s="1"/>
  <c r="B102" i="14"/>
  <c r="D102" i="14" s="1"/>
  <c r="B108" i="14"/>
  <c r="D108" i="14" s="1"/>
  <c r="B100" i="14"/>
  <c r="D100" i="14" s="1"/>
  <c r="B105" i="14"/>
  <c r="D105" i="14" s="1"/>
  <c r="O10" i="14"/>
  <c r="P10" i="14" s="1"/>
  <c r="P71" i="14"/>
  <c r="P38" i="14"/>
  <c r="Q8" i="12"/>
  <c r="T8" i="12" s="1"/>
  <c r="U8" i="12"/>
  <c r="B111" i="12"/>
  <c r="B103" i="12"/>
  <c r="D103" i="12" s="1"/>
  <c r="B106" i="12"/>
  <c r="D106" i="12" s="1"/>
  <c r="B109" i="12"/>
  <c r="D109" i="12" s="1"/>
  <c r="B101" i="12"/>
  <c r="D101" i="12" s="1"/>
  <c r="D99" i="12"/>
  <c r="B104" i="12"/>
  <c r="D104" i="12" s="1"/>
  <c r="B107" i="12"/>
  <c r="D107" i="12" s="1"/>
  <c r="B110" i="12"/>
  <c r="D110" i="12" s="1"/>
  <c r="B102" i="12"/>
  <c r="D102" i="12" s="1"/>
  <c r="B108" i="12"/>
  <c r="D108" i="12" s="1"/>
  <c r="B100" i="12"/>
  <c r="D100" i="12" s="1"/>
  <c r="B105" i="12"/>
  <c r="D105" i="12" s="1"/>
  <c r="N34" i="12"/>
  <c r="O67" i="12"/>
  <c r="Q67" i="12" s="1"/>
  <c r="M68" i="12" s="1"/>
  <c r="R68" i="12" s="1"/>
  <c r="P70" i="12"/>
  <c r="P37" i="12"/>
  <c r="O9" i="12"/>
  <c r="P9" i="12" s="1"/>
  <c r="M11" i="12"/>
  <c r="N10" i="12"/>
  <c r="Q32" i="10"/>
  <c r="M33" i="10"/>
  <c r="R33" i="10" s="1"/>
  <c r="N33" i="10" s="1"/>
  <c r="M66" i="10"/>
  <c r="R66" i="10" s="1"/>
  <c r="Q65" i="10"/>
  <c r="T6" i="10"/>
  <c r="Q7" i="10"/>
  <c r="T7" i="10" s="1"/>
  <c r="U7" i="10"/>
  <c r="M10" i="10"/>
  <c r="N9" i="10"/>
  <c r="B111" i="10"/>
  <c r="B103" i="10"/>
  <c r="D103" i="10" s="1"/>
  <c r="B106" i="10"/>
  <c r="D106" i="10" s="1"/>
  <c r="B109" i="10"/>
  <c r="D109" i="10" s="1"/>
  <c r="B101" i="10"/>
  <c r="D101" i="10" s="1"/>
  <c r="D99" i="10"/>
  <c r="B104" i="10"/>
  <c r="D104" i="10" s="1"/>
  <c r="B107" i="10"/>
  <c r="D107" i="10" s="1"/>
  <c r="B110" i="10"/>
  <c r="D110" i="10" s="1"/>
  <c r="B102" i="10"/>
  <c r="D102" i="10" s="1"/>
  <c r="B105" i="10"/>
  <c r="D105" i="10" s="1"/>
  <c r="B100" i="10"/>
  <c r="D100" i="10" s="1"/>
  <c r="B108" i="10"/>
  <c r="D108" i="10" s="1"/>
  <c r="O8" i="10"/>
  <c r="P8" i="10" s="1"/>
  <c r="P69" i="10"/>
  <c r="P36" i="10"/>
  <c r="N33" i="4"/>
  <c r="U6" i="4"/>
  <c r="Z6" i="4" s="1"/>
  <c r="N66" i="4"/>
  <c r="Q6" i="4"/>
  <c r="T6" i="4" s="1"/>
  <c r="M9" i="4"/>
  <c r="N8" i="4"/>
  <c r="O7" i="4"/>
  <c r="P7" i="4" s="1"/>
  <c r="U7" i="4" s="1"/>
  <c r="Z7" i="4" s="1"/>
  <c r="B101" i="4"/>
  <c r="B105" i="4"/>
  <c r="B109" i="4"/>
  <c r="B103" i="4"/>
  <c r="B102" i="4"/>
  <c r="B106" i="4"/>
  <c r="B110" i="4"/>
  <c r="B107" i="4"/>
  <c r="B111" i="4"/>
  <c r="B108" i="4"/>
  <c r="B100" i="4"/>
  <c r="B104" i="4"/>
  <c r="D79" i="4"/>
  <c r="D76" i="4"/>
  <c r="D83" i="4"/>
  <c r="D77" i="4"/>
  <c r="D82" i="4"/>
  <c r="D84" i="4"/>
  <c r="D81" i="4"/>
  <c r="D86" i="4"/>
  <c r="D80" i="4"/>
  <c r="D52" i="4"/>
  <c r="D87" i="4"/>
  <c r="O34" i="12" l="1"/>
  <c r="Q34" i="12" s="1"/>
  <c r="M35" i="12" s="1"/>
  <c r="R35" i="12" s="1"/>
  <c r="N35" i="12" s="1"/>
  <c r="U10" i="14"/>
  <c r="Q10" i="14"/>
  <c r="T10" i="14" s="1"/>
  <c r="O34" i="14"/>
  <c r="Q34" i="14" s="1"/>
  <c r="M35" i="14" s="1"/>
  <c r="R35" i="14" s="1"/>
  <c r="N68" i="14"/>
  <c r="O11" i="14"/>
  <c r="P11" i="14" s="1"/>
  <c r="N12" i="14"/>
  <c r="M13" i="14"/>
  <c r="B119" i="14"/>
  <c r="D119" i="14" s="1"/>
  <c r="B122" i="14"/>
  <c r="D122" i="14" s="1"/>
  <c r="B114" i="14"/>
  <c r="D114" i="14" s="1"/>
  <c r="B117" i="14"/>
  <c r="D117" i="14" s="1"/>
  <c r="B120" i="14"/>
  <c r="D120" i="14" s="1"/>
  <c r="B112" i="14"/>
  <c r="D112" i="14" s="1"/>
  <c r="B123" i="14"/>
  <c r="B115" i="14"/>
  <c r="D115" i="14" s="1"/>
  <c r="B118" i="14"/>
  <c r="D118" i="14" s="1"/>
  <c r="B116" i="14"/>
  <c r="D116" i="14" s="1"/>
  <c r="B113" i="14"/>
  <c r="D113" i="14" s="1"/>
  <c r="B121" i="14"/>
  <c r="D121" i="14" s="1"/>
  <c r="D111" i="14"/>
  <c r="P39" i="14"/>
  <c r="P72" i="14"/>
  <c r="Q9" i="12"/>
  <c r="T9" i="12" s="1"/>
  <c r="U9" i="12"/>
  <c r="O10" i="12"/>
  <c r="P10" i="12" s="1"/>
  <c r="M12" i="12"/>
  <c r="N11" i="12"/>
  <c r="B119" i="12"/>
  <c r="D119" i="12" s="1"/>
  <c r="B122" i="12"/>
  <c r="D122" i="12" s="1"/>
  <c r="B114" i="12"/>
  <c r="D114" i="12" s="1"/>
  <c r="B117" i="12"/>
  <c r="D117" i="12" s="1"/>
  <c r="B120" i="12"/>
  <c r="D120" i="12" s="1"/>
  <c r="B112" i="12"/>
  <c r="D112" i="12" s="1"/>
  <c r="B123" i="12"/>
  <c r="B115" i="12"/>
  <c r="D115" i="12" s="1"/>
  <c r="B118" i="12"/>
  <c r="D118" i="12" s="1"/>
  <c r="B116" i="12"/>
  <c r="D116" i="12" s="1"/>
  <c r="B113" i="12"/>
  <c r="D113" i="12" s="1"/>
  <c r="B121" i="12"/>
  <c r="D121" i="12" s="1"/>
  <c r="D111" i="12"/>
  <c r="N68" i="12"/>
  <c r="P71" i="12"/>
  <c r="P38" i="12"/>
  <c r="N66" i="10"/>
  <c r="U8" i="10"/>
  <c r="Q8" i="10"/>
  <c r="T8" i="10" s="1"/>
  <c r="B119" i="10"/>
  <c r="D119" i="10" s="1"/>
  <c r="B122" i="10"/>
  <c r="D122" i="10" s="1"/>
  <c r="B114" i="10"/>
  <c r="D114" i="10" s="1"/>
  <c r="B117" i="10"/>
  <c r="D117" i="10" s="1"/>
  <c r="B120" i="10"/>
  <c r="D120" i="10" s="1"/>
  <c r="B112" i="10"/>
  <c r="D112" i="10" s="1"/>
  <c r="B123" i="10"/>
  <c r="B115" i="10"/>
  <c r="D115" i="10" s="1"/>
  <c r="B118" i="10"/>
  <c r="D118" i="10" s="1"/>
  <c r="B121" i="10"/>
  <c r="D121" i="10" s="1"/>
  <c r="B113" i="10"/>
  <c r="D113" i="10" s="1"/>
  <c r="D111" i="10"/>
  <c r="B116" i="10"/>
  <c r="D116" i="10" s="1"/>
  <c r="O9" i="10"/>
  <c r="P9" i="10" s="1"/>
  <c r="N10" i="10"/>
  <c r="M11" i="10"/>
  <c r="P70" i="10"/>
  <c r="P37" i="10"/>
  <c r="O66" i="4"/>
  <c r="Q66" i="4" s="1"/>
  <c r="M67" i="4" s="1"/>
  <c r="P37" i="4"/>
  <c r="P70" i="4"/>
  <c r="P69" i="4"/>
  <c r="P36" i="4"/>
  <c r="O33" i="4"/>
  <c r="Q7" i="4"/>
  <c r="T7" i="4" s="1"/>
  <c r="O8" i="4"/>
  <c r="P8" i="4" s="1"/>
  <c r="U8" i="4" s="1"/>
  <c r="Z8" i="4" s="1"/>
  <c r="N9" i="4"/>
  <c r="M10" i="4"/>
  <c r="B113" i="4"/>
  <c r="B117" i="4"/>
  <c r="B121" i="4"/>
  <c r="B119" i="4"/>
  <c r="B114" i="4"/>
  <c r="B118" i="4"/>
  <c r="B122" i="4"/>
  <c r="B115" i="4"/>
  <c r="B123" i="4"/>
  <c r="B116" i="4"/>
  <c r="B120" i="4"/>
  <c r="B112" i="4"/>
  <c r="D96" i="4"/>
  <c r="D91" i="4"/>
  <c r="D90" i="4"/>
  <c r="D88" i="4"/>
  <c r="D93" i="4"/>
  <c r="D94" i="4"/>
  <c r="D98" i="4"/>
  <c r="D95" i="4"/>
  <c r="D53" i="4"/>
  <c r="D92" i="4"/>
  <c r="D89" i="4"/>
  <c r="D107" i="4"/>
  <c r="D102" i="4"/>
  <c r="D100" i="4"/>
  <c r="D99" i="4"/>
  <c r="R67" i="4" l="1"/>
  <c r="N67" i="4" s="1"/>
  <c r="O68" i="14"/>
  <c r="Q68" i="14" s="1"/>
  <c r="M69" i="14" s="1"/>
  <c r="O33" i="10"/>
  <c r="Q33" i="10" s="1"/>
  <c r="M34" i="10" s="1"/>
  <c r="Q11" i="14"/>
  <c r="T11" i="14" s="1"/>
  <c r="U11" i="14"/>
  <c r="O12" i="14"/>
  <c r="P12" i="14" s="1"/>
  <c r="N35" i="14"/>
  <c r="B135" i="14"/>
  <c r="B127" i="14"/>
  <c r="D127" i="14" s="1"/>
  <c r="B130" i="14"/>
  <c r="D130" i="14" s="1"/>
  <c r="B133" i="14"/>
  <c r="D133" i="14" s="1"/>
  <c r="B125" i="14"/>
  <c r="D125" i="14" s="1"/>
  <c r="D123" i="14"/>
  <c r="B128" i="14"/>
  <c r="D128" i="14" s="1"/>
  <c r="B131" i="14"/>
  <c r="D131" i="14" s="1"/>
  <c r="B134" i="14"/>
  <c r="D134" i="14" s="1"/>
  <c r="B126" i="14"/>
  <c r="D126" i="14" s="1"/>
  <c r="B132" i="14"/>
  <c r="D132" i="14" s="1"/>
  <c r="B124" i="14"/>
  <c r="D124" i="14" s="1"/>
  <c r="B129" i="14"/>
  <c r="D129" i="14" s="1"/>
  <c r="N13" i="14"/>
  <c r="M14" i="14"/>
  <c r="P73" i="14"/>
  <c r="P40" i="14"/>
  <c r="O35" i="12"/>
  <c r="Q35" i="12" s="1"/>
  <c r="M36" i="12" s="1"/>
  <c r="O11" i="12"/>
  <c r="P11" i="12" s="1"/>
  <c r="O68" i="12"/>
  <c r="Q68" i="12" s="1"/>
  <c r="M69" i="12" s="1"/>
  <c r="R69" i="12" s="1"/>
  <c r="B135" i="12"/>
  <c r="B127" i="12"/>
  <c r="D127" i="12" s="1"/>
  <c r="B130" i="12"/>
  <c r="D130" i="12" s="1"/>
  <c r="B133" i="12"/>
  <c r="D133" i="12" s="1"/>
  <c r="B125" i="12"/>
  <c r="D125" i="12" s="1"/>
  <c r="D123" i="12"/>
  <c r="B128" i="12"/>
  <c r="D128" i="12" s="1"/>
  <c r="B131" i="12"/>
  <c r="D131" i="12" s="1"/>
  <c r="B134" i="12"/>
  <c r="D134" i="12" s="1"/>
  <c r="B126" i="12"/>
  <c r="D126" i="12" s="1"/>
  <c r="B132" i="12"/>
  <c r="D132" i="12" s="1"/>
  <c r="B124" i="12"/>
  <c r="D124" i="12" s="1"/>
  <c r="B129" i="12"/>
  <c r="D129" i="12" s="1"/>
  <c r="M13" i="12"/>
  <c r="N12" i="12"/>
  <c r="U10" i="12"/>
  <c r="Q10" i="12"/>
  <c r="T10" i="12" s="1"/>
  <c r="P39" i="12"/>
  <c r="P72" i="12"/>
  <c r="O66" i="10"/>
  <c r="Q66" i="10" s="1"/>
  <c r="M67" i="10" s="1"/>
  <c r="R67" i="10" s="1"/>
  <c r="Q9" i="10"/>
  <c r="T9" i="10" s="1"/>
  <c r="U9" i="10"/>
  <c r="O10" i="10"/>
  <c r="P10" i="10" s="1"/>
  <c r="M12" i="10"/>
  <c r="N11" i="10"/>
  <c r="B135" i="10"/>
  <c r="B127" i="10"/>
  <c r="D127" i="10" s="1"/>
  <c r="B130" i="10"/>
  <c r="D130" i="10" s="1"/>
  <c r="B133" i="10"/>
  <c r="D133" i="10" s="1"/>
  <c r="B125" i="10"/>
  <c r="D125" i="10" s="1"/>
  <c r="D123" i="10"/>
  <c r="B128" i="10"/>
  <c r="D128" i="10" s="1"/>
  <c r="B131" i="10"/>
  <c r="D131" i="10" s="1"/>
  <c r="B134" i="10"/>
  <c r="D134" i="10" s="1"/>
  <c r="B126" i="10"/>
  <c r="D126" i="10" s="1"/>
  <c r="B129" i="10"/>
  <c r="D129" i="10" s="1"/>
  <c r="B124" i="10"/>
  <c r="D124" i="10" s="1"/>
  <c r="B132" i="10"/>
  <c r="D132" i="10" s="1"/>
  <c r="P71" i="10"/>
  <c r="P38" i="10"/>
  <c r="P38" i="4"/>
  <c r="P71" i="4"/>
  <c r="Q8" i="4"/>
  <c r="T8" i="4" s="1"/>
  <c r="M11" i="4"/>
  <c r="N10" i="4"/>
  <c r="O9" i="4"/>
  <c r="P9" i="4" s="1"/>
  <c r="U9" i="4" s="1"/>
  <c r="Z9" i="4" s="1"/>
  <c r="B125" i="4"/>
  <c r="B129" i="4"/>
  <c r="B133" i="4"/>
  <c r="B131" i="4"/>
  <c r="B126" i="4"/>
  <c r="B130" i="4"/>
  <c r="B134" i="4"/>
  <c r="B127" i="4"/>
  <c r="B135" i="4"/>
  <c r="B128" i="4"/>
  <c r="B132" i="4"/>
  <c r="B124" i="4"/>
  <c r="D101" i="4"/>
  <c r="D103" i="4"/>
  <c r="D104" i="4"/>
  <c r="D108" i="4"/>
  <c r="D105" i="4"/>
  <c r="D109" i="4"/>
  <c r="D54" i="4"/>
  <c r="D106" i="4"/>
  <c r="D110" i="4"/>
  <c r="D122" i="4"/>
  <c r="D121" i="4"/>
  <c r="D120" i="4"/>
  <c r="D114" i="4"/>
  <c r="D112" i="4"/>
  <c r="D111" i="4"/>
  <c r="R34" i="10" l="1"/>
  <c r="N34" i="10" s="1"/>
  <c r="O34" i="10" s="1"/>
  <c r="Q34" i="10" s="1"/>
  <c r="M35" i="10" s="1"/>
  <c r="R35" i="10" s="1"/>
  <c r="O67" i="4"/>
  <c r="Q67" i="4" s="1"/>
  <c r="M68" i="4" s="1"/>
  <c r="R68" i="4" s="1"/>
  <c r="N68" i="4" s="1"/>
  <c r="O68" i="4" s="1"/>
  <c r="Q68" i="4" s="1"/>
  <c r="M69" i="4" s="1"/>
  <c r="R69" i="4" s="1"/>
  <c r="N36" i="12"/>
  <c r="R36" i="12"/>
  <c r="R69" i="14"/>
  <c r="N69" i="14" s="1"/>
  <c r="O69" i="14" s="1"/>
  <c r="Q69" i="14" s="1"/>
  <c r="M70" i="14" s="1"/>
  <c r="Q12" i="14"/>
  <c r="T12" i="14" s="1"/>
  <c r="U12" i="14"/>
  <c r="O35" i="14"/>
  <c r="Q35" i="14" s="1"/>
  <c r="M36" i="14" s="1"/>
  <c r="R36" i="14" s="1"/>
  <c r="N14" i="14"/>
  <c r="M15" i="14"/>
  <c r="O13" i="14"/>
  <c r="P13" i="14" s="1"/>
  <c r="P74" i="14"/>
  <c r="P41" i="14"/>
  <c r="B143" i="14"/>
  <c r="D143" i="14" s="1"/>
  <c r="B146" i="14"/>
  <c r="D146" i="14" s="1"/>
  <c r="B138" i="14"/>
  <c r="D138" i="14" s="1"/>
  <c r="B141" i="14"/>
  <c r="D141" i="14" s="1"/>
  <c r="B144" i="14"/>
  <c r="D144" i="14" s="1"/>
  <c r="B136" i="14"/>
  <c r="D136" i="14" s="1"/>
  <c r="B147" i="14"/>
  <c r="B139" i="14"/>
  <c r="D139" i="14" s="1"/>
  <c r="B142" i="14"/>
  <c r="D142" i="14" s="1"/>
  <c r="B140" i="14"/>
  <c r="D140" i="14" s="1"/>
  <c r="D135" i="14"/>
  <c r="B137" i="14"/>
  <c r="D137" i="14" s="1"/>
  <c r="B145" i="14"/>
  <c r="D145" i="14" s="1"/>
  <c r="U11" i="12"/>
  <c r="Q11" i="12"/>
  <c r="T11" i="12" s="1"/>
  <c r="P73" i="12"/>
  <c r="P40" i="12"/>
  <c r="B143" i="12"/>
  <c r="D143" i="12" s="1"/>
  <c r="B146" i="12"/>
  <c r="D146" i="12" s="1"/>
  <c r="B138" i="12"/>
  <c r="D138" i="12" s="1"/>
  <c r="B141" i="12"/>
  <c r="D141" i="12" s="1"/>
  <c r="B144" i="12"/>
  <c r="D144" i="12" s="1"/>
  <c r="B136" i="12"/>
  <c r="D136" i="12" s="1"/>
  <c r="B147" i="12"/>
  <c r="B139" i="12"/>
  <c r="D139" i="12" s="1"/>
  <c r="B142" i="12"/>
  <c r="D142" i="12" s="1"/>
  <c r="B140" i="12"/>
  <c r="D140" i="12" s="1"/>
  <c r="B137" i="12"/>
  <c r="D137" i="12" s="1"/>
  <c r="B145" i="12"/>
  <c r="D145" i="12" s="1"/>
  <c r="D135" i="12"/>
  <c r="N69" i="12"/>
  <c r="O36" i="12"/>
  <c r="Q36" i="12" s="1"/>
  <c r="M37" i="12" s="1"/>
  <c r="R37" i="12" s="1"/>
  <c r="O12" i="12"/>
  <c r="P12" i="12" s="1"/>
  <c r="N13" i="12"/>
  <c r="M14" i="12"/>
  <c r="N67" i="10"/>
  <c r="U10" i="10"/>
  <c r="Q10" i="10"/>
  <c r="T10" i="10" s="1"/>
  <c r="O11" i="10"/>
  <c r="P11" i="10" s="1"/>
  <c r="N12" i="10"/>
  <c r="M13" i="10"/>
  <c r="P72" i="10"/>
  <c r="P39" i="10"/>
  <c r="B143" i="10"/>
  <c r="D143" i="10" s="1"/>
  <c r="B146" i="10"/>
  <c r="D146" i="10" s="1"/>
  <c r="B138" i="10"/>
  <c r="D138" i="10" s="1"/>
  <c r="B141" i="10"/>
  <c r="D141" i="10" s="1"/>
  <c r="B144" i="10"/>
  <c r="D144" i="10" s="1"/>
  <c r="B136" i="10"/>
  <c r="D136" i="10" s="1"/>
  <c r="B147" i="10"/>
  <c r="B139" i="10"/>
  <c r="D139" i="10" s="1"/>
  <c r="B142" i="10"/>
  <c r="D142" i="10" s="1"/>
  <c r="B145" i="10"/>
  <c r="D145" i="10" s="1"/>
  <c r="B137" i="10"/>
  <c r="D137" i="10" s="1"/>
  <c r="D135" i="10"/>
  <c r="B140" i="10"/>
  <c r="D140" i="10" s="1"/>
  <c r="P39" i="4"/>
  <c r="P72" i="4"/>
  <c r="Q9" i="4"/>
  <c r="T9" i="4" s="1"/>
  <c r="O10" i="4"/>
  <c r="P10" i="4" s="1"/>
  <c r="U10" i="4" s="1"/>
  <c r="Z10" i="4" s="1"/>
  <c r="M12" i="4"/>
  <c r="N11" i="4"/>
  <c r="B137" i="4"/>
  <c r="B141" i="4"/>
  <c r="B145" i="4"/>
  <c r="B139" i="4"/>
  <c r="B147" i="4"/>
  <c r="B138" i="4"/>
  <c r="B142" i="4"/>
  <c r="B146" i="4"/>
  <c r="B143" i="4"/>
  <c r="B136" i="4"/>
  <c r="B140" i="4"/>
  <c r="B144" i="4"/>
  <c r="D113" i="4"/>
  <c r="D117" i="4"/>
  <c r="D115" i="4"/>
  <c r="D55" i="4"/>
  <c r="D119" i="4"/>
  <c r="D118" i="4"/>
  <c r="D116" i="4"/>
  <c r="D131" i="4"/>
  <c r="D129" i="4"/>
  <c r="D126" i="4"/>
  <c r="D124" i="4"/>
  <c r="D123" i="4"/>
  <c r="R70" i="14" l="1"/>
  <c r="N70" i="14" s="1"/>
  <c r="O70" i="14" s="1"/>
  <c r="Q70" i="14" s="1"/>
  <c r="M71" i="14" s="1"/>
  <c r="O67" i="10"/>
  <c r="Q67" i="10" s="1"/>
  <c r="M68" i="10" s="1"/>
  <c r="Q13" i="14"/>
  <c r="T13" i="14" s="1"/>
  <c r="U13" i="14"/>
  <c r="O14" i="14"/>
  <c r="P14" i="14" s="1"/>
  <c r="N36" i="14"/>
  <c r="N15" i="14"/>
  <c r="M16" i="14"/>
  <c r="B159" i="14"/>
  <c r="B151" i="14"/>
  <c r="D151" i="14" s="1"/>
  <c r="B154" i="14"/>
  <c r="D154" i="14" s="1"/>
  <c r="B157" i="14"/>
  <c r="D157" i="14" s="1"/>
  <c r="B149" i="14"/>
  <c r="D149" i="14" s="1"/>
  <c r="D147" i="14"/>
  <c r="B152" i="14"/>
  <c r="D152" i="14" s="1"/>
  <c r="B155" i="14"/>
  <c r="D155" i="14" s="1"/>
  <c r="B158" i="14"/>
  <c r="D158" i="14" s="1"/>
  <c r="B150" i="14"/>
  <c r="D150" i="14" s="1"/>
  <c r="B156" i="14"/>
  <c r="D156" i="14" s="1"/>
  <c r="B148" i="14"/>
  <c r="D148" i="14" s="1"/>
  <c r="B153" i="14"/>
  <c r="D153" i="14" s="1"/>
  <c r="P75" i="14"/>
  <c r="P42" i="14"/>
  <c r="O69" i="12"/>
  <c r="Q69" i="12" s="1"/>
  <c r="M70" i="12" s="1"/>
  <c r="Q12" i="12"/>
  <c r="T12" i="12" s="1"/>
  <c r="U12" i="12"/>
  <c r="O13" i="12"/>
  <c r="P13" i="12" s="1"/>
  <c r="M15" i="12"/>
  <c r="N14" i="12"/>
  <c r="B159" i="12"/>
  <c r="B151" i="12"/>
  <c r="D151" i="12" s="1"/>
  <c r="B154" i="12"/>
  <c r="D154" i="12" s="1"/>
  <c r="B157" i="12"/>
  <c r="D157" i="12" s="1"/>
  <c r="B149" i="12"/>
  <c r="D149" i="12" s="1"/>
  <c r="D147" i="12"/>
  <c r="B152" i="12"/>
  <c r="D152" i="12" s="1"/>
  <c r="B155" i="12"/>
  <c r="D155" i="12" s="1"/>
  <c r="B158" i="12"/>
  <c r="D158" i="12" s="1"/>
  <c r="B150" i="12"/>
  <c r="D150" i="12" s="1"/>
  <c r="B156" i="12"/>
  <c r="D156" i="12" s="1"/>
  <c r="B148" i="12"/>
  <c r="D148" i="12" s="1"/>
  <c r="B153" i="12"/>
  <c r="D153" i="12" s="1"/>
  <c r="N37" i="12"/>
  <c r="P74" i="12"/>
  <c r="P41" i="12"/>
  <c r="N35" i="10"/>
  <c r="Q11" i="10"/>
  <c r="T11" i="10" s="1"/>
  <c r="U11" i="10"/>
  <c r="B159" i="10"/>
  <c r="B151" i="10"/>
  <c r="D151" i="10" s="1"/>
  <c r="B154" i="10"/>
  <c r="D154" i="10" s="1"/>
  <c r="B157" i="10"/>
  <c r="D157" i="10" s="1"/>
  <c r="B149" i="10"/>
  <c r="D149" i="10" s="1"/>
  <c r="D147" i="10"/>
  <c r="B152" i="10"/>
  <c r="D152" i="10" s="1"/>
  <c r="B155" i="10"/>
  <c r="D155" i="10" s="1"/>
  <c r="B158" i="10"/>
  <c r="D158" i="10" s="1"/>
  <c r="B150" i="10"/>
  <c r="D150" i="10" s="1"/>
  <c r="B153" i="10"/>
  <c r="D153" i="10" s="1"/>
  <c r="B156" i="10"/>
  <c r="D156" i="10" s="1"/>
  <c r="B148" i="10"/>
  <c r="D148" i="10" s="1"/>
  <c r="M14" i="10"/>
  <c r="N13" i="10"/>
  <c r="O12" i="10"/>
  <c r="P12" i="10" s="1"/>
  <c r="P73" i="10"/>
  <c r="P40" i="10"/>
  <c r="N69" i="4"/>
  <c r="P73" i="4"/>
  <c r="P40" i="4"/>
  <c r="Q10" i="4"/>
  <c r="T10" i="4" s="1"/>
  <c r="O11" i="4"/>
  <c r="P11" i="4" s="1"/>
  <c r="U11" i="4" s="1"/>
  <c r="Z11" i="4" s="1"/>
  <c r="M13" i="4"/>
  <c r="N13" i="4" s="1"/>
  <c r="N12" i="4"/>
  <c r="B149" i="4"/>
  <c r="B153" i="4"/>
  <c r="B157" i="4"/>
  <c r="B151" i="4"/>
  <c r="B150" i="4"/>
  <c r="B154" i="4"/>
  <c r="B158" i="4"/>
  <c r="B155" i="4"/>
  <c r="B159" i="4"/>
  <c r="B156" i="4"/>
  <c r="B148" i="4"/>
  <c r="B152" i="4"/>
  <c r="D133" i="4"/>
  <c r="D130" i="4"/>
  <c r="D125" i="4"/>
  <c r="D134" i="4"/>
  <c r="D127" i="4"/>
  <c r="D128" i="4"/>
  <c r="D132" i="4"/>
  <c r="D56" i="4"/>
  <c r="D146" i="4"/>
  <c r="D142" i="4"/>
  <c r="D138" i="4"/>
  <c r="D135" i="4"/>
  <c r="R70" i="12" l="1"/>
  <c r="N70" i="12" s="1"/>
  <c r="O70" i="12" s="1"/>
  <c r="Q70" i="12" s="1"/>
  <c r="M71" i="12" s="1"/>
  <c r="R71" i="12" s="1"/>
  <c r="R71" i="14"/>
  <c r="N71" i="14" s="1"/>
  <c r="R68" i="10"/>
  <c r="N68" i="10" s="1"/>
  <c r="U14" i="14"/>
  <c r="Q14" i="14"/>
  <c r="T14" i="14" s="1"/>
  <c r="O36" i="14"/>
  <c r="Q36" i="14" s="1"/>
  <c r="M37" i="14" s="1"/>
  <c r="R37" i="14" s="1"/>
  <c r="B167" i="14"/>
  <c r="D167" i="14" s="1"/>
  <c r="B170" i="14"/>
  <c r="D170" i="14" s="1"/>
  <c r="B162" i="14"/>
  <c r="D162" i="14" s="1"/>
  <c r="B165" i="14"/>
  <c r="D165" i="14" s="1"/>
  <c r="B168" i="14"/>
  <c r="D168" i="14" s="1"/>
  <c r="B160" i="14"/>
  <c r="D160" i="14" s="1"/>
  <c r="B171" i="14"/>
  <c r="B163" i="14"/>
  <c r="D163" i="14" s="1"/>
  <c r="B166" i="14"/>
  <c r="D166" i="14" s="1"/>
  <c r="B164" i="14"/>
  <c r="D164" i="14" s="1"/>
  <c r="B169" i="14"/>
  <c r="D169" i="14" s="1"/>
  <c r="D159" i="14"/>
  <c r="B161" i="14"/>
  <c r="D161" i="14" s="1"/>
  <c r="M17" i="14"/>
  <c r="N16" i="14"/>
  <c r="P43" i="14"/>
  <c r="P76" i="14"/>
  <c r="O15" i="14"/>
  <c r="P15" i="14" s="1"/>
  <c r="U13" i="12"/>
  <c r="Q13" i="12"/>
  <c r="T13" i="12" s="1"/>
  <c r="O14" i="12"/>
  <c r="P14" i="12" s="1"/>
  <c r="N15" i="12"/>
  <c r="M16" i="12"/>
  <c r="P75" i="12"/>
  <c r="P42" i="12"/>
  <c r="O37" i="12"/>
  <c r="Q37" i="12" s="1"/>
  <c r="M38" i="12" s="1"/>
  <c r="R38" i="12" s="1"/>
  <c r="B167" i="12"/>
  <c r="D167" i="12" s="1"/>
  <c r="B170" i="12"/>
  <c r="D170" i="12" s="1"/>
  <c r="B162" i="12"/>
  <c r="D162" i="12" s="1"/>
  <c r="B165" i="12"/>
  <c r="D165" i="12" s="1"/>
  <c r="B168" i="12"/>
  <c r="D168" i="12" s="1"/>
  <c r="B160" i="12"/>
  <c r="D160" i="12" s="1"/>
  <c r="B171" i="12"/>
  <c r="B163" i="12"/>
  <c r="D163" i="12" s="1"/>
  <c r="B166" i="12"/>
  <c r="D166" i="12" s="1"/>
  <c r="B164" i="12"/>
  <c r="D164" i="12" s="1"/>
  <c r="B169" i="12"/>
  <c r="D169" i="12" s="1"/>
  <c r="D159" i="12"/>
  <c r="B161" i="12"/>
  <c r="D161" i="12" s="1"/>
  <c r="O35" i="10"/>
  <c r="Q35" i="10" s="1"/>
  <c r="M36" i="10" s="1"/>
  <c r="O69" i="4"/>
  <c r="Q69" i="4" s="1"/>
  <c r="M70" i="4" s="1"/>
  <c r="U12" i="10"/>
  <c r="Q12" i="10"/>
  <c r="T12" i="10" s="1"/>
  <c r="B167" i="10"/>
  <c r="D167" i="10" s="1"/>
  <c r="B170" i="10"/>
  <c r="D170" i="10" s="1"/>
  <c r="B162" i="10"/>
  <c r="D162" i="10" s="1"/>
  <c r="B165" i="10"/>
  <c r="D165" i="10" s="1"/>
  <c r="B168" i="10"/>
  <c r="D168" i="10" s="1"/>
  <c r="B160" i="10"/>
  <c r="D160" i="10" s="1"/>
  <c r="B171" i="10"/>
  <c r="B163" i="10"/>
  <c r="D163" i="10" s="1"/>
  <c r="B166" i="10"/>
  <c r="D166" i="10" s="1"/>
  <c r="B169" i="10"/>
  <c r="D169" i="10" s="1"/>
  <c r="B161" i="10"/>
  <c r="D161" i="10" s="1"/>
  <c r="D159" i="10"/>
  <c r="B164" i="10"/>
  <c r="D164" i="10" s="1"/>
  <c r="O13" i="10"/>
  <c r="P13" i="10" s="1"/>
  <c r="N14" i="10"/>
  <c r="M15" i="10"/>
  <c r="P74" i="10"/>
  <c r="P41" i="10"/>
  <c r="P74" i="4"/>
  <c r="P41" i="4"/>
  <c r="Q11" i="4"/>
  <c r="T11" i="4" s="1"/>
  <c r="Q33" i="4"/>
  <c r="M34" i="4" s="1"/>
  <c r="R34" i="4" s="1"/>
  <c r="O12" i="4"/>
  <c r="P12" i="4" s="1"/>
  <c r="U12" i="4" s="1"/>
  <c r="Z12" i="4" s="1"/>
  <c r="M14" i="4"/>
  <c r="B161" i="4"/>
  <c r="B165" i="4"/>
  <c r="B169" i="4"/>
  <c r="B167" i="4"/>
  <c r="B162" i="4"/>
  <c r="B166" i="4"/>
  <c r="B170" i="4"/>
  <c r="B163" i="4"/>
  <c r="B171" i="4"/>
  <c r="B164" i="4"/>
  <c r="B168" i="4"/>
  <c r="B160" i="4"/>
  <c r="D139" i="4"/>
  <c r="D144" i="4"/>
  <c r="D137" i="4"/>
  <c r="D141" i="4"/>
  <c r="D145" i="4"/>
  <c r="D143" i="4"/>
  <c r="D57" i="4"/>
  <c r="D136" i="4"/>
  <c r="D140" i="4"/>
  <c r="D156" i="4"/>
  <c r="D150" i="4"/>
  <c r="D147" i="4"/>
  <c r="O71" i="14" l="1"/>
  <c r="Q71" i="14" s="1"/>
  <c r="M72" i="14" s="1"/>
  <c r="R72" i="14" s="1"/>
  <c r="N72" i="14" s="1"/>
  <c r="O68" i="10"/>
  <c r="Q68" i="10" s="1"/>
  <c r="M69" i="10" s="1"/>
  <c r="R36" i="10"/>
  <c r="N36" i="10" s="1"/>
  <c r="O36" i="10" s="1"/>
  <c r="Q36" i="10" s="1"/>
  <c r="M37" i="10" s="1"/>
  <c r="R70" i="4"/>
  <c r="N70" i="4" s="1"/>
  <c r="O70" i="4" s="1"/>
  <c r="Q70" i="4" s="1"/>
  <c r="M71" i="4" s="1"/>
  <c r="U15" i="14"/>
  <c r="Q15" i="14"/>
  <c r="T15" i="14" s="1"/>
  <c r="O16" i="14"/>
  <c r="P16" i="14" s="1"/>
  <c r="B183" i="14"/>
  <c r="B175" i="14"/>
  <c r="D175" i="14" s="1"/>
  <c r="B178" i="14"/>
  <c r="D178" i="14" s="1"/>
  <c r="B181" i="14"/>
  <c r="D181" i="14" s="1"/>
  <c r="B173" i="14"/>
  <c r="D173" i="14" s="1"/>
  <c r="D171" i="14"/>
  <c r="B176" i="14"/>
  <c r="D176" i="14" s="1"/>
  <c r="B179" i="14"/>
  <c r="D179" i="14" s="1"/>
  <c r="B182" i="14"/>
  <c r="D182" i="14" s="1"/>
  <c r="B174" i="14"/>
  <c r="D174" i="14" s="1"/>
  <c r="B180" i="14"/>
  <c r="D180" i="14" s="1"/>
  <c r="B172" i="14"/>
  <c r="D172" i="14" s="1"/>
  <c r="B177" i="14"/>
  <c r="D177" i="14" s="1"/>
  <c r="N37" i="14"/>
  <c r="N17" i="14"/>
  <c r="M18" i="14"/>
  <c r="P77" i="14"/>
  <c r="P44" i="14"/>
  <c r="M17" i="12"/>
  <c r="N16" i="12"/>
  <c r="O15" i="12"/>
  <c r="P15" i="12" s="1"/>
  <c r="Q14" i="12"/>
  <c r="T14" i="12" s="1"/>
  <c r="U14" i="12"/>
  <c r="N71" i="12"/>
  <c r="N38" i="12"/>
  <c r="B183" i="12"/>
  <c r="B175" i="12"/>
  <c r="D175" i="12" s="1"/>
  <c r="B178" i="12"/>
  <c r="D178" i="12" s="1"/>
  <c r="B181" i="12"/>
  <c r="D181" i="12" s="1"/>
  <c r="B173" i="12"/>
  <c r="D173" i="12" s="1"/>
  <c r="D171" i="12"/>
  <c r="B176" i="12"/>
  <c r="D176" i="12" s="1"/>
  <c r="B179" i="12"/>
  <c r="D179" i="12" s="1"/>
  <c r="B182" i="12"/>
  <c r="D182" i="12" s="1"/>
  <c r="B174" i="12"/>
  <c r="D174" i="12" s="1"/>
  <c r="B180" i="12"/>
  <c r="D180" i="12" s="1"/>
  <c r="B172" i="12"/>
  <c r="D172" i="12" s="1"/>
  <c r="B177" i="12"/>
  <c r="D177" i="12" s="1"/>
  <c r="P76" i="12"/>
  <c r="P43" i="12"/>
  <c r="Q13" i="10"/>
  <c r="T13" i="10" s="1"/>
  <c r="U13" i="10"/>
  <c r="M16" i="10"/>
  <c r="N15" i="10"/>
  <c r="O14" i="10"/>
  <c r="P14" i="10" s="1"/>
  <c r="B183" i="10"/>
  <c r="B175" i="10"/>
  <c r="D175" i="10" s="1"/>
  <c r="B178" i="10"/>
  <c r="D178" i="10" s="1"/>
  <c r="B181" i="10"/>
  <c r="D181" i="10" s="1"/>
  <c r="B173" i="10"/>
  <c r="D173" i="10" s="1"/>
  <c r="D171" i="10"/>
  <c r="B176" i="10"/>
  <c r="D176" i="10" s="1"/>
  <c r="B179" i="10"/>
  <c r="D179" i="10" s="1"/>
  <c r="B182" i="10"/>
  <c r="D182" i="10" s="1"/>
  <c r="B174" i="10"/>
  <c r="D174" i="10" s="1"/>
  <c r="B177" i="10"/>
  <c r="D177" i="10" s="1"/>
  <c r="B172" i="10"/>
  <c r="D172" i="10" s="1"/>
  <c r="B180" i="10"/>
  <c r="D180" i="10" s="1"/>
  <c r="P75" i="10"/>
  <c r="P42" i="10"/>
  <c r="P75" i="4"/>
  <c r="P42" i="4"/>
  <c r="Q12" i="4"/>
  <c r="T12" i="4" s="1"/>
  <c r="N34" i="4"/>
  <c r="O13" i="4"/>
  <c r="P13" i="4" s="1"/>
  <c r="U13" i="4" s="1"/>
  <c r="Z13" i="4" s="1"/>
  <c r="M15" i="4"/>
  <c r="N14" i="4"/>
  <c r="B173" i="4"/>
  <c r="B177" i="4"/>
  <c r="B181" i="4"/>
  <c r="B175" i="4"/>
  <c r="B183" i="4"/>
  <c r="B174" i="4"/>
  <c r="B178" i="4"/>
  <c r="B182" i="4"/>
  <c r="B179" i="4"/>
  <c r="B176" i="4"/>
  <c r="B180" i="4"/>
  <c r="B172" i="4"/>
  <c r="D158" i="4"/>
  <c r="D148" i="4"/>
  <c r="D152" i="4"/>
  <c r="D149" i="4"/>
  <c r="D154" i="4"/>
  <c r="D151" i="4"/>
  <c r="D155" i="4"/>
  <c r="D153" i="4"/>
  <c r="D157" i="4"/>
  <c r="D58" i="4"/>
  <c r="D159" i="4"/>
  <c r="D168" i="4"/>
  <c r="R69" i="10" l="1"/>
  <c r="R37" i="10"/>
  <c r="N37" i="10" s="1"/>
  <c r="O37" i="10" s="1"/>
  <c r="Q37" i="10" s="1"/>
  <c r="M38" i="10" s="1"/>
  <c r="R71" i="4"/>
  <c r="N71" i="4" s="1"/>
  <c r="O71" i="4" s="1"/>
  <c r="Q71" i="4" s="1"/>
  <c r="M72" i="4" s="1"/>
  <c r="O72" i="14"/>
  <c r="Q72" i="14" s="1"/>
  <c r="M73" i="14" s="1"/>
  <c r="Q16" i="14"/>
  <c r="T16" i="14" s="1"/>
  <c r="U16" i="14"/>
  <c r="N18" i="14"/>
  <c r="M19" i="14"/>
  <c r="B239" i="14"/>
  <c r="D239" i="14" s="1"/>
  <c r="B231" i="14"/>
  <c r="D231" i="14" s="1"/>
  <c r="B223" i="14"/>
  <c r="D223" i="14" s="1"/>
  <c r="B215" i="14"/>
  <c r="D215" i="14" s="1"/>
  <c r="B207" i="14"/>
  <c r="D207" i="14" s="1"/>
  <c r="B199" i="14"/>
  <c r="D199" i="14" s="1"/>
  <c r="B191" i="14"/>
  <c r="D191" i="14" s="1"/>
  <c r="B242" i="14"/>
  <c r="D242" i="14" s="1"/>
  <c r="B234" i="14"/>
  <c r="D234" i="14" s="1"/>
  <c r="B226" i="14"/>
  <c r="D226" i="14" s="1"/>
  <c r="B218" i="14"/>
  <c r="D218" i="14" s="1"/>
  <c r="B210" i="14"/>
  <c r="D210" i="14" s="1"/>
  <c r="B202" i="14"/>
  <c r="D202" i="14" s="1"/>
  <c r="B194" i="14"/>
  <c r="D194" i="14" s="1"/>
  <c r="B186" i="14"/>
  <c r="D186" i="14" s="1"/>
  <c r="B237" i="14"/>
  <c r="D237" i="14" s="1"/>
  <c r="B229" i="14"/>
  <c r="D229" i="14" s="1"/>
  <c r="B221" i="14"/>
  <c r="D221" i="14" s="1"/>
  <c r="B213" i="14"/>
  <c r="D213" i="14" s="1"/>
  <c r="B205" i="14"/>
  <c r="D205" i="14" s="1"/>
  <c r="B197" i="14"/>
  <c r="D197" i="14" s="1"/>
  <c r="B189" i="14"/>
  <c r="D189" i="14" s="1"/>
  <c r="B240" i="14"/>
  <c r="D240" i="14" s="1"/>
  <c r="B232" i="14"/>
  <c r="D232" i="14" s="1"/>
  <c r="B224" i="14"/>
  <c r="D224" i="14" s="1"/>
  <c r="B216" i="14"/>
  <c r="D216" i="14" s="1"/>
  <c r="B208" i="14"/>
  <c r="D208" i="14" s="1"/>
  <c r="B200" i="14"/>
  <c r="D200" i="14" s="1"/>
  <c r="B192" i="14"/>
  <c r="D192" i="14" s="1"/>
  <c r="B184" i="14"/>
  <c r="D184" i="14" s="1"/>
  <c r="B243" i="14"/>
  <c r="D243" i="14" s="1"/>
  <c r="B235" i="14"/>
  <c r="D235" i="14" s="1"/>
  <c r="B227" i="14"/>
  <c r="D227" i="14" s="1"/>
  <c r="B219" i="14"/>
  <c r="D219" i="14" s="1"/>
  <c r="B211" i="14"/>
  <c r="D211" i="14" s="1"/>
  <c r="B203" i="14"/>
  <c r="D203" i="14" s="1"/>
  <c r="B195" i="14"/>
  <c r="D195" i="14" s="1"/>
  <c r="B187" i="14"/>
  <c r="D187" i="14" s="1"/>
  <c r="B238" i="14"/>
  <c r="D238" i="14" s="1"/>
  <c r="B230" i="14"/>
  <c r="D230" i="14" s="1"/>
  <c r="B222" i="14"/>
  <c r="D222" i="14" s="1"/>
  <c r="B214" i="14"/>
  <c r="D214" i="14" s="1"/>
  <c r="B206" i="14"/>
  <c r="D206" i="14" s="1"/>
  <c r="B198" i="14"/>
  <c r="D198" i="14" s="1"/>
  <c r="B190" i="14"/>
  <c r="D190" i="14" s="1"/>
  <c r="B236" i="14"/>
  <c r="D236" i="14" s="1"/>
  <c r="B228" i="14"/>
  <c r="D228" i="14" s="1"/>
  <c r="B220" i="14"/>
  <c r="D220" i="14" s="1"/>
  <c r="B212" i="14"/>
  <c r="D212" i="14" s="1"/>
  <c r="B204" i="14"/>
  <c r="D204" i="14" s="1"/>
  <c r="B196" i="14"/>
  <c r="D196" i="14" s="1"/>
  <c r="B188" i="14"/>
  <c r="D188" i="14" s="1"/>
  <c r="B233" i="14"/>
  <c r="D233" i="14" s="1"/>
  <c r="B217" i="14"/>
  <c r="D217" i="14" s="1"/>
  <c r="B201" i="14"/>
  <c r="D201" i="14" s="1"/>
  <c r="B185" i="14"/>
  <c r="D185" i="14" s="1"/>
  <c r="D183" i="14"/>
  <c r="B209" i="14"/>
  <c r="D209" i="14" s="1"/>
  <c r="B225" i="14"/>
  <c r="D225" i="14" s="1"/>
  <c r="B193" i="14"/>
  <c r="D193" i="14" s="1"/>
  <c r="B241" i="14"/>
  <c r="D241" i="14" s="1"/>
  <c r="O17" i="14"/>
  <c r="P17" i="14" s="1"/>
  <c r="O37" i="14"/>
  <c r="Q37" i="14" s="1"/>
  <c r="M38" i="14" s="1"/>
  <c r="R38" i="14" s="1"/>
  <c r="P78" i="14"/>
  <c r="P45" i="14"/>
  <c r="U15" i="12"/>
  <c r="Q15" i="12"/>
  <c r="T15" i="12" s="1"/>
  <c r="P77" i="12"/>
  <c r="P44" i="12"/>
  <c r="O71" i="12"/>
  <c r="Q71" i="12" s="1"/>
  <c r="M72" i="12" s="1"/>
  <c r="R72" i="12" s="1"/>
  <c r="B239" i="12"/>
  <c r="D239" i="12" s="1"/>
  <c r="B231" i="12"/>
  <c r="D231" i="12" s="1"/>
  <c r="B223" i="12"/>
  <c r="D223" i="12" s="1"/>
  <c r="B215" i="12"/>
  <c r="D215" i="12" s="1"/>
  <c r="B207" i="12"/>
  <c r="D207" i="12" s="1"/>
  <c r="B199" i="12"/>
  <c r="D199" i="12" s="1"/>
  <c r="B191" i="12"/>
  <c r="D191" i="12" s="1"/>
  <c r="B242" i="12"/>
  <c r="D242" i="12" s="1"/>
  <c r="B234" i="12"/>
  <c r="D234" i="12" s="1"/>
  <c r="B226" i="12"/>
  <c r="D226" i="12" s="1"/>
  <c r="B218" i="12"/>
  <c r="D218" i="12" s="1"/>
  <c r="B210" i="12"/>
  <c r="D210" i="12" s="1"/>
  <c r="B202" i="12"/>
  <c r="D202" i="12" s="1"/>
  <c r="B194" i="12"/>
  <c r="D194" i="12" s="1"/>
  <c r="B186" i="12"/>
  <c r="D186" i="12" s="1"/>
  <c r="B237" i="12"/>
  <c r="D237" i="12" s="1"/>
  <c r="B229" i="12"/>
  <c r="D229" i="12" s="1"/>
  <c r="B221" i="12"/>
  <c r="D221" i="12" s="1"/>
  <c r="B213" i="12"/>
  <c r="D213" i="12" s="1"/>
  <c r="B205" i="12"/>
  <c r="D205" i="12" s="1"/>
  <c r="B197" i="12"/>
  <c r="D197" i="12" s="1"/>
  <c r="B189" i="12"/>
  <c r="D189" i="12" s="1"/>
  <c r="B240" i="12"/>
  <c r="D240" i="12" s="1"/>
  <c r="B232" i="12"/>
  <c r="D232" i="12" s="1"/>
  <c r="B224" i="12"/>
  <c r="D224" i="12" s="1"/>
  <c r="B216" i="12"/>
  <c r="D216" i="12" s="1"/>
  <c r="B208" i="12"/>
  <c r="D208" i="12" s="1"/>
  <c r="B200" i="12"/>
  <c r="D200" i="12" s="1"/>
  <c r="B192" i="12"/>
  <c r="D192" i="12" s="1"/>
  <c r="B184" i="12"/>
  <c r="D184" i="12" s="1"/>
  <c r="B243" i="12"/>
  <c r="D243" i="12" s="1"/>
  <c r="B235" i="12"/>
  <c r="D235" i="12" s="1"/>
  <c r="B227" i="12"/>
  <c r="D227" i="12" s="1"/>
  <c r="B219" i="12"/>
  <c r="D219" i="12" s="1"/>
  <c r="B211" i="12"/>
  <c r="D211" i="12" s="1"/>
  <c r="B203" i="12"/>
  <c r="D203" i="12" s="1"/>
  <c r="B195" i="12"/>
  <c r="D195" i="12" s="1"/>
  <c r="B187" i="12"/>
  <c r="D187" i="12" s="1"/>
  <c r="B238" i="12"/>
  <c r="D238" i="12" s="1"/>
  <c r="B230" i="12"/>
  <c r="D230" i="12" s="1"/>
  <c r="B222" i="12"/>
  <c r="D222" i="12" s="1"/>
  <c r="B214" i="12"/>
  <c r="D214" i="12" s="1"/>
  <c r="B206" i="12"/>
  <c r="D206" i="12" s="1"/>
  <c r="B198" i="12"/>
  <c r="D198" i="12" s="1"/>
  <c r="B190" i="12"/>
  <c r="D190" i="12" s="1"/>
  <c r="B236" i="12"/>
  <c r="D236" i="12" s="1"/>
  <c r="B228" i="12"/>
  <c r="D228" i="12" s="1"/>
  <c r="B220" i="12"/>
  <c r="D220" i="12" s="1"/>
  <c r="B212" i="12"/>
  <c r="D212" i="12" s="1"/>
  <c r="B204" i="12"/>
  <c r="D204" i="12" s="1"/>
  <c r="B196" i="12"/>
  <c r="D196" i="12" s="1"/>
  <c r="B188" i="12"/>
  <c r="D188" i="12" s="1"/>
  <c r="B233" i="12"/>
  <c r="D233" i="12" s="1"/>
  <c r="B217" i="12"/>
  <c r="D217" i="12" s="1"/>
  <c r="B201" i="12"/>
  <c r="D201" i="12" s="1"/>
  <c r="B185" i="12"/>
  <c r="D185" i="12" s="1"/>
  <c r="B241" i="12"/>
  <c r="D241" i="12" s="1"/>
  <c r="B225" i="12"/>
  <c r="D225" i="12" s="1"/>
  <c r="B209" i="12"/>
  <c r="D209" i="12" s="1"/>
  <c r="B193" i="12"/>
  <c r="D193" i="12" s="1"/>
  <c r="D183" i="12"/>
  <c r="O16" i="12"/>
  <c r="P16" i="12" s="1"/>
  <c r="O38" i="12"/>
  <c r="Q38" i="12" s="1"/>
  <c r="M39" i="12" s="1"/>
  <c r="R39" i="12" s="1"/>
  <c r="N17" i="12"/>
  <c r="M18" i="12"/>
  <c r="U14" i="10"/>
  <c r="Q14" i="10"/>
  <c r="T14" i="10" s="1"/>
  <c r="O15" i="10"/>
  <c r="P15" i="10" s="1"/>
  <c r="N16" i="10"/>
  <c r="M17" i="10"/>
  <c r="B239" i="10"/>
  <c r="D239" i="10" s="1"/>
  <c r="B231" i="10"/>
  <c r="D231" i="10" s="1"/>
  <c r="B223" i="10"/>
  <c r="D223" i="10" s="1"/>
  <c r="B215" i="10"/>
  <c r="D215" i="10" s="1"/>
  <c r="B207" i="10"/>
  <c r="D207" i="10" s="1"/>
  <c r="B199" i="10"/>
  <c r="D199" i="10" s="1"/>
  <c r="B191" i="10"/>
  <c r="D191" i="10" s="1"/>
  <c r="B242" i="10"/>
  <c r="D242" i="10" s="1"/>
  <c r="B234" i="10"/>
  <c r="D234" i="10" s="1"/>
  <c r="B226" i="10"/>
  <c r="D226" i="10" s="1"/>
  <c r="B218" i="10"/>
  <c r="D218" i="10" s="1"/>
  <c r="B210" i="10"/>
  <c r="D210" i="10" s="1"/>
  <c r="B202" i="10"/>
  <c r="D202" i="10" s="1"/>
  <c r="B194" i="10"/>
  <c r="D194" i="10" s="1"/>
  <c r="B186" i="10"/>
  <c r="D186" i="10" s="1"/>
  <c r="B237" i="10"/>
  <c r="D237" i="10" s="1"/>
  <c r="B229" i="10"/>
  <c r="D229" i="10" s="1"/>
  <c r="B221" i="10"/>
  <c r="D221" i="10" s="1"/>
  <c r="B213" i="10"/>
  <c r="D213" i="10" s="1"/>
  <c r="B205" i="10"/>
  <c r="D205" i="10" s="1"/>
  <c r="B197" i="10"/>
  <c r="D197" i="10" s="1"/>
  <c r="B189" i="10"/>
  <c r="D189" i="10" s="1"/>
  <c r="B240" i="10"/>
  <c r="D240" i="10" s="1"/>
  <c r="B232" i="10"/>
  <c r="D232" i="10" s="1"/>
  <c r="B224" i="10"/>
  <c r="D224" i="10" s="1"/>
  <c r="B216" i="10"/>
  <c r="D216" i="10" s="1"/>
  <c r="B208" i="10"/>
  <c r="D208" i="10" s="1"/>
  <c r="B200" i="10"/>
  <c r="D200" i="10" s="1"/>
  <c r="B192" i="10"/>
  <c r="D192" i="10" s="1"/>
  <c r="B184" i="10"/>
  <c r="D184" i="10" s="1"/>
  <c r="B243" i="10"/>
  <c r="D243" i="10" s="1"/>
  <c r="B235" i="10"/>
  <c r="D235" i="10" s="1"/>
  <c r="B227" i="10"/>
  <c r="D227" i="10" s="1"/>
  <c r="B219" i="10"/>
  <c r="D219" i="10" s="1"/>
  <c r="B211" i="10"/>
  <c r="D211" i="10" s="1"/>
  <c r="B203" i="10"/>
  <c r="D203" i="10" s="1"/>
  <c r="B195" i="10"/>
  <c r="D195" i="10" s="1"/>
  <c r="B187" i="10"/>
  <c r="D187" i="10" s="1"/>
  <c r="B238" i="10"/>
  <c r="D238" i="10" s="1"/>
  <c r="B230" i="10"/>
  <c r="D230" i="10" s="1"/>
  <c r="B222" i="10"/>
  <c r="D222" i="10" s="1"/>
  <c r="B214" i="10"/>
  <c r="D214" i="10" s="1"/>
  <c r="B206" i="10"/>
  <c r="D206" i="10" s="1"/>
  <c r="B198" i="10"/>
  <c r="D198" i="10" s="1"/>
  <c r="B190" i="10"/>
  <c r="D190" i="10" s="1"/>
  <c r="B241" i="10"/>
  <c r="D241" i="10" s="1"/>
  <c r="B233" i="10"/>
  <c r="D233" i="10" s="1"/>
  <c r="B225" i="10"/>
  <c r="D225" i="10" s="1"/>
  <c r="B217" i="10"/>
  <c r="D217" i="10" s="1"/>
  <c r="B209" i="10"/>
  <c r="D209" i="10" s="1"/>
  <c r="B201" i="10"/>
  <c r="D201" i="10" s="1"/>
  <c r="B193" i="10"/>
  <c r="D193" i="10" s="1"/>
  <c r="B185" i="10"/>
  <c r="D185" i="10" s="1"/>
  <c r="D183" i="10"/>
  <c r="B220" i="10"/>
  <c r="D220" i="10" s="1"/>
  <c r="B196" i="10"/>
  <c r="D196" i="10" s="1"/>
  <c r="B236" i="10"/>
  <c r="D236" i="10" s="1"/>
  <c r="B212" i="10"/>
  <c r="D212" i="10" s="1"/>
  <c r="B188" i="10"/>
  <c r="D188" i="10" s="1"/>
  <c r="B228" i="10"/>
  <c r="D228" i="10" s="1"/>
  <c r="B204" i="10"/>
  <c r="D204" i="10" s="1"/>
  <c r="P76" i="10"/>
  <c r="P43" i="10"/>
  <c r="P76" i="4"/>
  <c r="P43" i="4"/>
  <c r="Q13" i="4"/>
  <c r="T13" i="4" s="1"/>
  <c r="O34" i="4"/>
  <c r="Q34" i="4" s="1"/>
  <c r="M35" i="4" s="1"/>
  <c r="R35" i="4" s="1"/>
  <c r="O14" i="4"/>
  <c r="P14" i="4" s="1"/>
  <c r="U14" i="4" s="1"/>
  <c r="Z14" i="4" s="1"/>
  <c r="M16" i="4"/>
  <c r="N15" i="4"/>
  <c r="B185" i="4"/>
  <c r="B189" i="4"/>
  <c r="B193" i="4"/>
  <c r="B197" i="4"/>
  <c r="B201" i="4"/>
  <c r="B205" i="4"/>
  <c r="B209" i="4"/>
  <c r="B213" i="4"/>
  <c r="B217" i="4"/>
  <c r="B221" i="4"/>
  <c r="B225" i="4"/>
  <c r="B229" i="4"/>
  <c r="B233" i="4"/>
  <c r="B237" i="4"/>
  <c r="B241" i="4"/>
  <c r="B188" i="4"/>
  <c r="B216" i="4"/>
  <c r="B220" i="4"/>
  <c r="B186" i="4"/>
  <c r="B190" i="4"/>
  <c r="B194" i="4"/>
  <c r="B198" i="4"/>
  <c r="B202" i="4"/>
  <c r="B206" i="4"/>
  <c r="B210" i="4"/>
  <c r="B214" i="4"/>
  <c r="B218" i="4"/>
  <c r="B222" i="4"/>
  <c r="B226" i="4"/>
  <c r="B230" i="4"/>
  <c r="B234" i="4"/>
  <c r="B238" i="4"/>
  <c r="B242" i="4"/>
  <c r="B192" i="4"/>
  <c r="B196" i="4"/>
  <c r="B200" i="4"/>
  <c r="B204" i="4"/>
  <c r="B208" i="4"/>
  <c r="B187" i="4"/>
  <c r="B191" i="4"/>
  <c r="B195" i="4"/>
  <c r="B199" i="4"/>
  <c r="B203" i="4"/>
  <c r="B207" i="4"/>
  <c r="B211" i="4"/>
  <c r="B215" i="4"/>
  <c r="B219" i="4"/>
  <c r="B223" i="4"/>
  <c r="B227" i="4"/>
  <c r="B231" i="4"/>
  <c r="B235" i="4"/>
  <c r="B239" i="4"/>
  <c r="B243" i="4"/>
  <c r="B240" i="4"/>
  <c r="B228" i="4"/>
  <c r="B184" i="4"/>
  <c r="B232" i="4"/>
  <c r="B212" i="4"/>
  <c r="B236" i="4"/>
  <c r="B224" i="4"/>
  <c r="D169" i="4"/>
  <c r="D163" i="4"/>
  <c r="D162" i="4"/>
  <c r="D167" i="4"/>
  <c r="D164" i="4"/>
  <c r="D170" i="4"/>
  <c r="D165" i="4"/>
  <c r="D160" i="4"/>
  <c r="D59" i="4"/>
  <c r="D166" i="4"/>
  <c r="D161" i="4"/>
  <c r="D171" i="4"/>
  <c r="D178" i="4"/>
  <c r="D174" i="4"/>
  <c r="D172" i="4"/>
  <c r="R73" i="14" l="1"/>
  <c r="N73" i="14" s="1"/>
  <c r="O73" i="14" s="1"/>
  <c r="Q73" i="14" s="1"/>
  <c r="M74" i="14" s="1"/>
  <c r="N69" i="10"/>
  <c r="O69" i="10" s="1"/>
  <c r="Q69" i="10" s="1"/>
  <c r="M70" i="10" s="1"/>
  <c r="R38" i="10"/>
  <c r="N38" i="10" s="1"/>
  <c r="O38" i="10" s="1"/>
  <c r="Q38" i="10" s="1"/>
  <c r="M39" i="10" s="1"/>
  <c r="R39" i="10" s="1"/>
  <c r="N39" i="10" s="1"/>
  <c r="O39" i="10" s="1"/>
  <c r="Q39" i="10" s="1"/>
  <c r="M40" i="10" s="1"/>
  <c r="R40" i="10" s="1"/>
  <c r="R72" i="4"/>
  <c r="N72" i="4" s="1"/>
  <c r="O72" i="4" s="1"/>
  <c r="Q72" i="4" s="1"/>
  <c r="M73" i="4" s="1"/>
  <c r="U17" i="14"/>
  <c r="Q17" i="14"/>
  <c r="T17" i="14" s="1"/>
  <c r="N38" i="14"/>
  <c r="M20" i="14"/>
  <c r="N19" i="14"/>
  <c r="O18" i="14"/>
  <c r="P18" i="14" s="1"/>
  <c r="P79" i="14"/>
  <c r="P46" i="14"/>
  <c r="Q16" i="12"/>
  <c r="T16" i="12" s="1"/>
  <c r="U16" i="12"/>
  <c r="O17" i="12"/>
  <c r="P17" i="12" s="1"/>
  <c r="N72" i="12"/>
  <c r="O72" i="12" s="1"/>
  <c r="Q72" i="12" s="1"/>
  <c r="M73" i="12" s="1"/>
  <c r="R73" i="12" s="1"/>
  <c r="N18" i="12"/>
  <c r="M19" i="12"/>
  <c r="N39" i="12"/>
  <c r="P78" i="12"/>
  <c r="P45" i="12"/>
  <c r="Q15" i="10"/>
  <c r="T15" i="10" s="1"/>
  <c r="U15" i="10"/>
  <c r="M18" i="10"/>
  <c r="N17" i="10"/>
  <c r="O16" i="10"/>
  <c r="P16" i="10" s="1"/>
  <c r="P77" i="10"/>
  <c r="P44" i="10"/>
  <c r="P77" i="4"/>
  <c r="P44" i="4"/>
  <c r="Q14" i="4"/>
  <c r="T14" i="4" s="1"/>
  <c r="N35" i="4"/>
  <c r="O15" i="4"/>
  <c r="P15" i="4" s="1"/>
  <c r="U15" i="4" s="1"/>
  <c r="Z15" i="4" s="1"/>
  <c r="M17" i="4"/>
  <c r="N16" i="4"/>
  <c r="D177" i="4"/>
  <c r="D176" i="4"/>
  <c r="D181" i="4"/>
  <c r="D180" i="4"/>
  <c r="D182" i="4"/>
  <c r="D60" i="4"/>
  <c r="D175" i="4"/>
  <c r="D173" i="4"/>
  <c r="D179" i="4"/>
  <c r="D183" i="4"/>
  <c r="D186" i="4"/>
  <c r="D193" i="4"/>
  <c r="D185" i="4"/>
  <c r="D192" i="4"/>
  <c r="R74" i="14" l="1"/>
  <c r="N74" i="14" s="1"/>
  <c r="O74" i="14" s="1"/>
  <c r="Q74" i="14" s="1"/>
  <c r="M75" i="14" s="1"/>
  <c r="R75" i="14" s="1"/>
  <c r="N75" i="14" s="1"/>
  <c r="R70" i="10"/>
  <c r="N70" i="10" s="1"/>
  <c r="O70" i="10" s="1"/>
  <c r="Q70" i="10" s="1"/>
  <c r="M71" i="10" s="1"/>
  <c r="R73" i="4"/>
  <c r="N73" i="4" s="1"/>
  <c r="O73" i="4" s="1"/>
  <c r="Q73" i="4" s="1"/>
  <c r="M74" i="4" s="1"/>
  <c r="Q18" i="14"/>
  <c r="T18" i="14" s="1"/>
  <c r="U18" i="14"/>
  <c r="O19" i="14"/>
  <c r="P19" i="14" s="1"/>
  <c r="O38" i="14"/>
  <c r="Q38" i="14" s="1"/>
  <c r="M39" i="14" s="1"/>
  <c r="R39" i="14" s="1"/>
  <c r="N20" i="14"/>
  <c r="M21" i="14"/>
  <c r="P80" i="14"/>
  <c r="P47" i="14"/>
  <c r="U17" i="12"/>
  <c r="Q17" i="12"/>
  <c r="T17" i="12" s="1"/>
  <c r="M20" i="12"/>
  <c r="N19" i="12"/>
  <c r="N73" i="12"/>
  <c r="O73" i="12" s="1"/>
  <c r="Q73" i="12" s="1"/>
  <c r="M74" i="12" s="1"/>
  <c r="R74" i="12" s="1"/>
  <c r="P79" i="12"/>
  <c r="P46" i="12"/>
  <c r="O18" i="12"/>
  <c r="P18" i="12" s="1"/>
  <c r="O39" i="12"/>
  <c r="Q39" i="12" s="1"/>
  <c r="M40" i="12" s="1"/>
  <c r="R40" i="12" s="1"/>
  <c r="U16" i="10"/>
  <c r="Q16" i="10"/>
  <c r="T16" i="10" s="1"/>
  <c r="N40" i="10"/>
  <c r="O40" i="10" s="1"/>
  <c r="Q40" i="10" s="1"/>
  <c r="M41" i="10" s="1"/>
  <c r="R41" i="10" s="1"/>
  <c r="O17" i="10"/>
  <c r="P17" i="10" s="1"/>
  <c r="M19" i="10"/>
  <c r="N18" i="10"/>
  <c r="P78" i="10"/>
  <c r="P45" i="10"/>
  <c r="P45" i="4"/>
  <c r="P78" i="4"/>
  <c r="Q15" i="4"/>
  <c r="T15" i="4" s="1"/>
  <c r="O35" i="4"/>
  <c r="Q35" i="4" s="1"/>
  <c r="M36" i="4" s="1"/>
  <c r="R36" i="4" s="1"/>
  <c r="O16" i="4"/>
  <c r="P16" i="4" s="1"/>
  <c r="U16" i="4" s="1"/>
  <c r="Z16" i="4" s="1"/>
  <c r="N17" i="4"/>
  <c r="M18" i="4"/>
  <c r="D190" i="4"/>
  <c r="D188" i="4"/>
  <c r="D194" i="4"/>
  <c r="D61" i="4"/>
  <c r="D189" i="4"/>
  <c r="D187" i="4"/>
  <c r="D184" i="4"/>
  <c r="D191" i="4"/>
  <c r="D195" i="4"/>
  <c r="D203" i="4"/>
  <c r="D199" i="4"/>
  <c r="D206" i="4"/>
  <c r="D198" i="4"/>
  <c r="D196" i="4"/>
  <c r="R71" i="10" l="1"/>
  <c r="N71" i="10" s="1"/>
  <c r="O71" i="10" s="1"/>
  <c r="Q71" i="10" s="1"/>
  <c r="M72" i="10" s="1"/>
  <c r="R74" i="4"/>
  <c r="N74" i="4" s="1"/>
  <c r="O74" i="4" s="1"/>
  <c r="Q74" i="4" s="1"/>
  <c r="M75" i="4" s="1"/>
  <c r="Q19" i="14"/>
  <c r="T19" i="14" s="1"/>
  <c r="U19" i="14"/>
  <c r="O20" i="14"/>
  <c r="P20" i="14" s="1"/>
  <c r="N39" i="14"/>
  <c r="O75" i="14"/>
  <c r="Q75" i="14" s="1"/>
  <c r="M76" i="14" s="1"/>
  <c r="R76" i="14" s="1"/>
  <c r="P48" i="14"/>
  <c r="P81" i="14"/>
  <c r="M22" i="14"/>
  <c r="N22" i="14" s="1"/>
  <c r="N21" i="14"/>
  <c r="Q18" i="12"/>
  <c r="T18" i="12" s="1"/>
  <c r="U18" i="12"/>
  <c r="N40" i="12"/>
  <c r="N20" i="12"/>
  <c r="M21" i="12"/>
  <c r="N74" i="12"/>
  <c r="O74" i="12" s="1"/>
  <c r="Q74" i="12" s="1"/>
  <c r="M75" i="12" s="1"/>
  <c r="R75" i="12" s="1"/>
  <c r="O19" i="12"/>
  <c r="P19" i="12" s="1"/>
  <c r="P80" i="12"/>
  <c r="P47" i="12"/>
  <c r="Q17" i="10"/>
  <c r="T17" i="10" s="1"/>
  <c r="U17" i="10"/>
  <c r="O18" i="10"/>
  <c r="P18" i="10" s="1"/>
  <c r="N41" i="10"/>
  <c r="N19" i="10"/>
  <c r="M20" i="10"/>
  <c r="P79" i="10"/>
  <c r="P46" i="10"/>
  <c r="P46" i="4"/>
  <c r="P79" i="4"/>
  <c r="Q16" i="4"/>
  <c r="T16" i="4" s="1"/>
  <c r="N36" i="4"/>
  <c r="O36" i="4" s="1"/>
  <c r="Q36" i="4" s="1"/>
  <c r="M37" i="4" s="1"/>
  <c r="M19" i="4"/>
  <c r="M20" i="4" s="1"/>
  <c r="N18" i="4"/>
  <c r="O17" i="4"/>
  <c r="P17" i="4" s="1"/>
  <c r="U17" i="4" s="1"/>
  <c r="Z17" i="4" s="1"/>
  <c r="D200" i="4"/>
  <c r="D205" i="4"/>
  <c r="D197" i="4"/>
  <c r="D202" i="4"/>
  <c r="D63" i="4"/>
  <c r="D62" i="4"/>
  <c r="D204" i="4"/>
  <c r="D201" i="4"/>
  <c r="D207" i="4"/>
  <c r="D208" i="4"/>
  <c r="R72" i="10" l="1"/>
  <c r="N72" i="10" s="1"/>
  <c r="O72" i="10" s="1"/>
  <c r="Q72" i="10" s="1"/>
  <c r="M73" i="10" s="1"/>
  <c r="R75" i="4"/>
  <c r="N75" i="4" s="1"/>
  <c r="R37" i="4"/>
  <c r="N37" i="4" s="1"/>
  <c r="U20" i="14"/>
  <c r="Q20" i="14"/>
  <c r="T20" i="14" s="1"/>
  <c r="O39" i="14"/>
  <c r="Q39" i="14" s="1"/>
  <c r="M40" i="14" s="1"/>
  <c r="R40" i="14" s="1"/>
  <c r="O21" i="14"/>
  <c r="P21" i="14" s="1"/>
  <c r="N76" i="14"/>
  <c r="O76" i="14" s="1"/>
  <c r="Q76" i="14" s="1"/>
  <c r="M77" i="14" s="1"/>
  <c r="R77" i="14" s="1"/>
  <c r="O22" i="14"/>
  <c r="P22" i="14" s="1"/>
  <c r="P82" i="14"/>
  <c r="P49" i="14"/>
  <c r="O40" i="12"/>
  <c r="Q40" i="12" s="1"/>
  <c r="M41" i="12" s="1"/>
  <c r="R41" i="12" s="1"/>
  <c r="O20" i="12"/>
  <c r="P20" i="12" s="1"/>
  <c r="Q19" i="12"/>
  <c r="T19" i="12" s="1"/>
  <c r="U19" i="12"/>
  <c r="P48" i="12"/>
  <c r="P81" i="12"/>
  <c r="N75" i="12"/>
  <c r="M22" i="12"/>
  <c r="N22" i="12" s="1"/>
  <c r="N21" i="12"/>
  <c r="U18" i="10"/>
  <c r="Q18" i="10"/>
  <c r="T18" i="10" s="1"/>
  <c r="M21" i="10"/>
  <c r="N20" i="10"/>
  <c r="O41" i="10"/>
  <c r="Q41" i="10" s="1"/>
  <c r="M42" i="10" s="1"/>
  <c r="R42" i="10" s="1"/>
  <c r="O19" i="10"/>
  <c r="P19" i="10" s="1"/>
  <c r="P80" i="10"/>
  <c r="P47" i="10"/>
  <c r="P47" i="4"/>
  <c r="P80" i="4"/>
  <c r="Q17" i="4"/>
  <c r="T17" i="4" s="1"/>
  <c r="O18" i="4"/>
  <c r="P18" i="4" s="1"/>
  <c r="U18" i="4" s="1"/>
  <c r="Z18" i="4" s="1"/>
  <c r="N19" i="4"/>
  <c r="O19" i="4" s="1"/>
  <c r="D216" i="4"/>
  <c r="D213" i="4"/>
  <c r="D217" i="4"/>
  <c r="D215" i="4"/>
  <c r="D212" i="4"/>
  <c r="D209" i="4"/>
  <c r="D211" i="4"/>
  <c r="D210" i="4"/>
  <c r="D214" i="4"/>
  <c r="D218" i="4"/>
  <c r="D219" i="4"/>
  <c r="D220" i="4"/>
  <c r="O75" i="4" l="1"/>
  <c r="Q75" i="4" s="1"/>
  <c r="M76" i="4" s="1"/>
  <c r="R76" i="4" s="1"/>
  <c r="N76" i="4" s="1"/>
  <c r="O76" i="4" s="1"/>
  <c r="Q76" i="4" s="1"/>
  <c r="M77" i="4" s="1"/>
  <c r="R77" i="4" s="1"/>
  <c r="R73" i="10"/>
  <c r="N73" i="10" s="1"/>
  <c r="O73" i="10" s="1"/>
  <c r="Q73" i="10" s="1"/>
  <c r="M74" i="10" s="1"/>
  <c r="R74" i="10" s="1"/>
  <c r="N74" i="10" s="1"/>
  <c r="O74" i="10" s="1"/>
  <c r="Q74" i="10" s="1"/>
  <c r="M75" i="10" s="1"/>
  <c r="N77" i="14"/>
  <c r="Q21" i="14"/>
  <c r="T21" i="14" s="1"/>
  <c r="U21" i="14"/>
  <c r="U22" i="14"/>
  <c r="Q22" i="14"/>
  <c r="T22" i="14" s="1"/>
  <c r="N40" i="14"/>
  <c r="P83" i="14"/>
  <c r="P50" i="14"/>
  <c r="O75" i="12"/>
  <c r="Q75" i="12" s="1"/>
  <c r="M76" i="12" s="1"/>
  <c r="U20" i="12"/>
  <c r="Q20" i="12"/>
  <c r="T20" i="12" s="1"/>
  <c r="P82" i="12"/>
  <c r="P49" i="12"/>
  <c r="O21" i="12"/>
  <c r="P21" i="12" s="1"/>
  <c r="O22" i="12"/>
  <c r="P22" i="12" s="1"/>
  <c r="N41" i="12"/>
  <c r="U19" i="10"/>
  <c r="Q19" i="10"/>
  <c r="T19" i="10" s="1"/>
  <c r="N42" i="10"/>
  <c r="N21" i="10"/>
  <c r="M22" i="10"/>
  <c r="O20" i="10"/>
  <c r="P20" i="10" s="1"/>
  <c r="P81" i="10"/>
  <c r="P48" i="10"/>
  <c r="P81" i="4"/>
  <c r="P48" i="4"/>
  <c r="N77" i="4"/>
  <c r="Q18" i="4"/>
  <c r="T18" i="4" s="1"/>
  <c r="O37" i="4"/>
  <c r="P19" i="4"/>
  <c r="U19" i="4" s="1"/>
  <c r="Z19" i="4" s="1"/>
  <c r="M21" i="4"/>
  <c r="N20" i="4"/>
  <c r="D224" i="4"/>
  <c r="D223" i="4"/>
  <c r="D229" i="4"/>
  <c r="D221" i="4"/>
  <c r="D226" i="4"/>
  <c r="D228" i="4"/>
  <c r="D230" i="4"/>
  <c r="D225" i="4"/>
  <c r="D222" i="4"/>
  <c r="D227" i="4"/>
  <c r="D231" i="4"/>
  <c r="D243" i="4"/>
  <c r="D239" i="4"/>
  <c r="D233" i="4"/>
  <c r="D237" i="4"/>
  <c r="D236" i="4"/>
  <c r="R76" i="12" l="1"/>
  <c r="N76" i="12" s="1"/>
  <c r="R75" i="10"/>
  <c r="N75" i="10" s="1"/>
  <c r="N22" i="10"/>
  <c r="O22" i="10" s="1"/>
  <c r="P22" i="10" s="1"/>
  <c r="F4" i="15"/>
  <c r="F6" i="15" s="1"/>
  <c r="O77" i="14"/>
  <c r="Q77" i="14" s="1"/>
  <c r="M78" i="14" s="1"/>
  <c r="O40" i="14"/>
  <c r="Q40" i="14" s="1"/>
  <c r="M41" i="14" s="1"/>
  <c r="R41" i="14" s="1"/>
  <c r="P85" i="14"/>
  <c r="P52" i="14"/>
  <c r="P51" i="14"/>
  <c r="P84" i="14"/>
  <c r="U22" i="12"/>
  <c r="Q22" i="12"/>
  <c r="T22" i="12" s="1"/>
  <c r="Q21" i="12"/>
  <c r="T21" i="12" s="1"/>
  <c r="U21" i="12"/>
  <c r="O41" i="12"/>
  <c r="Q41" i="12" s="1"/>
  <c r="M42" i="12" s="1"/>
  <c r="R42" i="12" s="1"/>
  <c r="P83" i="12"/>
  <c r="P50" i="12"/>
  <c r="O42" i="10"/>
  <c r="Q42" i="10" s="1"/>
  <c r="M43" i="10" s="1"/>
  <c r="Q20" i="10"/>
  <c r="T20" i="10" s="1"/>
  <c r="U20" i="10"/>
  <c r="O21" i="10"/>
  <c r="P21" i="10" s="1"/>
  <c r="P82" i="10"/>
  <c r="P49" i="10"/>
  <c r="P82" i="4"/>
  <c r="P49" i="4"/>
  <c r="O77" i="4"/>
  <c r="Q77" i="4" s="1"/>
  <c r="M78" i="4" s="1"/>
  <c r="Q37" i="4"/>
  <c r="M38" i="4" s="1"/>
  <c r="Q19" i="4"/>
  <c r="T19" i="4" s="1"/>
  <c r="O20" i="4"/>
  <c r="P20" i="4" s="1"/>
  <c r="U20" i="4" s="1"/>
  <c r="Z20" i="4" s="1"/>
  <c r="M22" i="4"/>
  <c r="N21" i="4"/>
  <c r="D241" i="4"/>
  <c r="D235" i="4"/>
  <c r="D240" i="4"/>
  <c r="D242" i="4"/>
  <c r="D238" i="4"/>
  <c r="D232" i="4"/>
  <c r="D234" i="4"/>
  <c r="O75" i="10" l="1"/>
  <c r="Q75" i="10" s="1"/>
  <c r="M76" i="10" s="1"/>
  <c r="R76" i="10" s="1"/>
  <c r="N76" i="10" s="1"/>
  <c r="O76" i="12"/>
  <c r="Q76" i="12" s="1"/>
  <c r="M77" i="12" s="1"/>
  <c r="R77" i="12" s="1"/>
  <c r="N77" i="12" s="1"/>
  <c r="R78" i="14"/>
  <c r="N78" i="14" s="1"/>
  <c r="R43" i="10"/>
  <c r="N43" i="10" s="1"/>
  <c r="O43" i="10" s="1"/>
  <c r="Q43" i="10" s="1"/>
  <c r="M44" i="10" s="1"/>
  <c r="R44" i="10" s="1"/>
  <c r="R78" i="4"/>
  <c r="N78" i="4" s="1"/>
  <c r="O78" i="4" s="1"/>
  <c r="Q78" i="4" s="1"/>
  <c r="M79" i="4" s="1"/>
  <c r="R38" i="4"/>
  <c r="N38" i="4" s="1"/>
  <c r="O38" i="4" s="1"/>
  <c r="Q38" i="4" s="1"/>
  <c r="M39" i="4" s="1"/>
  <c r="R39" i="4" s="1"/>
  <c r="N39" i="4" s="1"/>
  <c r="N22" i="4"/>
  <c r="O22" i="4" s="1"/>
  <c r="P22" i="4" s="1"/>
  <c r="U22" i="4" s="1"/>
  <c r="F3" i="15"/>
  <c r="F5" i="15" s="1"/>
  <c r="N41" i="14"/>
  <c r="N42" i="12"/>
  <c r="P84" i="12"/>
  <c r="P51" i="12"/>
  <c r="O77" i="12"/>
  <c r="Q77" i="12" s="1"/>
  <c r="M78" i="12" s="1"/>
  <c r="R78" i="12" s="1"/>
  <c r="P85" i="12"/>
  <c r="P52" i="12"/>
  <c r="Q22" i="10"/>
  <c r="T22" i="10" s="1"/>
  <c r="U22" i="10"/>
  <c r="U21" i="10"/>
  <c r="Q21" i="10"/>
  <c r="T21" i="10" s="1"/>
  <c r="P83" i="10"/>
  <c r="P50" i="10"/>
  <c r="P83" i="4"/>
  <c r="P50" i="4"/>
  <c r="Q20" i="4"/>
  <c r="T20" i="4" s="1"/>
  <c r="O21" i="4"/>
  <c r="P21" i="4" s="1"/>
  <c r="U21" i="4" s="1"/>
  <c r="Z21" i="4" s="1"/>
  <c r="O76" i="10" l="1"/>
  <c r="Q76" i="10" s="1"/>
  <c r="M77" i="10" s="1"/>
  <c r="O78" i="14"/>
  <c r="Q78" i="14" s="1"/>
  <c r="M79" i="14" s="1"/>
  <c r="R79" i="14" s="1"/>
  <c r="R77" i="10"/>
  <c r="R79" i="4"/>
  <c r="N79" i="4" s="1"/>
  <c r="Z22" i="4"/>
  <c r="P52" i="4"/>
  <c r="O41" i="14"/>
  <c r="Q41" i="14" s="1"/>
  <c r="M42" i="14" s="1"/>
  <c r="R42" i="14" s="1"/>
  <c r="N79" i="14"/>
  <c r="N78" i="12"/>
  <c r="O42" i="12"/>
  <c r="Q42" i="12" s="1"/>
  <c r="M43" i="12" s="1"/>
  <c r="R43" i="12" s="1"/>
  <c r="P84" i="10"/>
  <c r="P51" i="10"/>
  <c r="P85" i="10"/>
  <c r="P52" i="10"/>
  <c r="P84" i="4"/>
  <c r="P51" i="4"/>
  <c r="P85" i="4"/>
  <c r="O39" i="4"/>
  <c r="Q39" i="4" s="1"/>
  <c r="M40" i="4" s="1"/>
  <c r="R40" i="4" s="1"/>
  <c r="Q22" i="4"/>
  <c r="T22" i="4" s="1"/>
  <c r="Q21" i="4"/>
  <c r="T21" i="4" s="1"/>
  <c r="N77" i="10" l="1"/>
  <c r="O77" i="10" s="1"/>
  <c r="Q77" i="10" s="1"/>
  <c r="M78" i="10" s="1"/>
  <c r="N44" i="10"/>
  <c r="O44" i="10" s="1"/>
  <c r="Q44" i="10" s="1"/>
  <c r="M45" i="10" s="1"/>
  <c r="O79" i="14"/>
  <c r="Q79" i="14" s="1"/>
  <c r="M80" i="14" s="1"/>
  <c r="N42" i="14"/>
  <c r="N43" i="12"/>
  <c r="O78" i="12"/>
  <c r="Q78" i="12" s="1"/>
  <c r="M79" i="12" s="1"/>
  <c r="R79" i="12" s="1"/>
  <c r="O79" i="4"/>
  <c r="Q79" i="4" s="1"/>
  <c r="M80" i="4" s="1"/>
  <c r="N40" i="4"/>
  <c r="R80" i="14" l="1"/>
  <c r="N80" i="14" s="1"/>
  <c r="O80" i="14" s="1"/>
  <c r="Q80" i="14" s="1"/>
  <c r="M81" i="14" s="1"/>
  <c r="R81" i="14" s="1"/>
  <c r="R78" i="10"/>
  <c r="N78" i="10" s="1"/>
  <c r="R45" i="10"/>
  <c r="N45" i="10" s="1"/>
  <c r="R80" i="4"/>
  <c r="N80" i="4" s="1"/>
  <c r="O42" i="14"/>
  <c r="Q42" i="14" s="1"/>
  <c r="M43" i="14" s="1"/>
  <c r="R43" i="14" s="1"/>
  <c r="O43" i="12"/>
  <c r="Q43" i="12" s="1"/>
  <c r="M44" i="12" s="1"/>
  <c r="R44" i="12" s="1"/>
  <c r="O40" i="4"/>
  <c r="O78" i="10" l="1"/>
  <c r="Q78" i="10" s="1"/>
  <c r="M79" i="10" s="1"/>
  <c r="R79" i="10" s="1"/>
  <c r="N79" i="10" s="1"/>
  <c r="O45" i="10"/>
  <c r="Q45" i="10" s="1"/>
  <c r="M46" i="10" s="1"/>
  <c r="R46" i="10" s="1"/>
  <c r="O80" i="4"/>
  <c r="Q80" i="4" s="1"/>
  <c r="M81" i="4" s="1"/>
  <c r="N79" i="12"/>
  <c r="O79" i="12" s="1"/>
  <c r="Q79" i="12" s="1"/>
  <c r="M80" i="12" s="1"/>
  <c r="N43" i="14"/>
  <c r="N44" i="12"/>
  <c r="O79" i="10"/>
  <c r="Q79" i="10" s="1"/>
  <c r="M80" i="10" s="1"/>
  <c r="N46" i="10"/>
  <c r="Q40" i="4"/>
  <c r="M41" i="4" s="1"/>
  <c r="R41" i="4" s="1"/>
  <c r="R80" i="12" l="1"/>
  <c r="N80" i="12" s="1"/>
  <c r="O80" i="12" s="1"/>
  <c r="Q80" i="12" s="1"/>
  <c r="M81" i="12" s="1"/>
  <c r="R81" i="12" s="1"/>
  <c r="R80" i="10"/>
  <c r="N80" i="10" s="1"/>
  <c r="R81" i="4"/>
  <c r="N81" i="4" s="1"/>
  <c r="N81" i="14"/>
  <c r="O81" i="14" s="1"/>
  <c r="Q81" i="14" s="1"/>
  <c r="M82" i="14" s="1"/>
  <c r="R82" i="14" s="1"/>
  <c r="O43" i="14"/>
  <c r="Q43" i="14" s="1"/>
  <c r="M44" i="14" s="1"/>
  <c r="R44" i="14" s="1"/>
  <c r="O44" i="12"/>
  <c r="Q44" i="12" s="1"/>
  <c r="M45" i="12" s="1"/>
  <c r="R45" i="12" s="1"/>
  <c r="O46" i="10"/>
  <c r="Q46" i="10" s="1"/>
  <c r="M47" i="10" s="1"/>
  <c r="R47" i="10" s="1"/>
  <c r="N41" i="4"/>
  <c r="O80" i="10" l="1"/>
  <c r="Q80" i="10" s="1"/>
  <c r="M81" i="10" s="1"/>
  <c r="R81" i="10" s="1"/>
  <c r="N81" i="10" s="1"/>
  <c r="O81" i="4"/>
  <c r="Q81" i="4" s="1"/>
  <c r="M82" i="4" s="1"/>
  <c r="N82" i="14"/>
  <c r="O82" i="14" s="1"/>
  <c r="Q82" i="14" s="1"/>
  <c r="M83" i="14" s="1"/>
  <c r="N44" i="14"/>
  <c r="N81" i="12"/>
  <c r="N45" i="12"/>
  <c r="O41" i="4"/>
  <c r="Q41" i="4" s="1"/>
  <c r="M42" i="4" s="1"/>
  <c r="R42" i="4" s="1"/>
  <c r="R83" i="14" l="1"/>
  <c r="N83" i="14" s="1"/>
  <c r="O83" i="14" s="1"/>
  <c r="Q83" i="14" s="1"/>
  <c r="M84" i="14" s="1"/>
  <c r="R84" i="14" s="1"/>
  <c r="R82" i="4"/>
  <c r="N82" i="4" s="1"/>
  <c r="N47" i="10"/>
  <c r="O47" i="10" s="1"/>
  <c r="Q47" i="10" s="1"/>
  <c r="M48" i="10" s="1"/>
  <c r="O44" i="14"/>
  <c r="Q44" i="14" s="1"/>
  <c r="M45" i="14" s="1"/>
  <c r="R45" i="14" s="1"/>
  <c r="O81" i="12"/>
  <c r="Q81" i="12" s="1"/>
  <c r="M82" i="12" s="1"/>
  <c r="O45" i="12"/>
  <c r="Q45" i="12" s="1"/>
  <c r="M46" i="12" s="1"/>
  <c r="R46" i="12" s="1"/>
  <c r="O81" i="10"/>
  <c r="Q81" i="10" s="1"/>
  <c r="M82" i="10" s="1"/>
  <c r="N42" i="4"/>
  <c r="R82" i="12" l="1"/>
  <c r="N82" i="12" s="1"/>
  <c r="O82" i="12" s="1"/>
  <c r="Q82" i="12" s="1"/>
  <c r="M83" i="12" s="1"/>
  <c r="R82" i="10"/>
  <c r="N82" i="10" s="1"/>
  <c r="O82" i="10" s="1"/>
  <c r="Q82" i="10" s="1"/>
  <c r="M83" i="10" s="1"/>
  <c r="R48" i="10"/>
  <c r="N48" i="10" s="1"/>
  <c r="O82" i="4"/>
  <c r="Q82" i="4" s="1"/>
  <c r="M83" i="4" s="1"/>
  <c r="N45" i="14"/>
  <c r="N46" i="12"/>
  <c r="O42" i="4"/>
  <c r="Q42" i="4" s="1"/>
  <c r="M43" i="4" s="1"/>
  <c r="R43" i="4" s="1"/>
  <c r="R83" i="12" l="1"/>
  <c r="N83" i="12" s="1"/>
  <c r="R83" i="10"/>
  <c r="N83" i="10" s="1"/>
  <c r="O48" i="10"/>
  <c r="Q48" i="10" s="1"/>
  <c r="M49" i="10" s="1"/>
  <c r="R83" i="4"/>
  <c r="N83" i="4" s="1"/>
  <c r="O83" i="4" s="1"/>
  <c r="Q83" i="4" s="1"/>
  <c r="M84" i="4" s="1"/>
  <c r="N84" i="14"/>
  <c r="O84" i="14" s="1"/>
  <c r="Q84" i="14" s="1"/>
  <c r="M85" i="14" s="1"/>
  <c r="R85" i="14" s="1"/>
  <c r="N43" i="4"/>
  <c r="O43" i="4" s="1"/>
  <c r="Q43" i="4" s="1"/>
  <c r="M44" i="4" s="1"/>
  <c r="O45" i="14"/>
  <c r="Q45" i="14" s="1"/>
  <c r="M46" i="14" s="1"/>
  <c r="R46" i="14" s="1"/>
  <c r="O46" i="12"/>
  <c r="Q46" i="12" s="1"/>
  <c r="M47" i="12" s="1"/>
  <c r="R47" i="12" s="1"/>
  <c r="O83" i="12" l="1"/>
  <c r="Q83" i="12" s="1"/>
  <c r="M84" i="12" s="1"/>
  <c r="R84" i="12" s="1"/>
  <c r="O83" i="10"/>
  <c r="Q83" i="10" s="1"/>
  <c r="M84" i="10" s="1"/>
  <c r="R84" i="10" s="1"/>
  <c r="N84" i="10" s="1"/>
  <c r="R49" i="10"/>
  <c r="R84" i="4"/>
  <c r="N84" i="4" s="1"/>
  <c r="O84" i="4" s="1"/>
  <c r="Q84" i="4" s="1"/>
  <c r="M85" i="4" s="1"/>
  <c r="R85" i="4" s="1"/>
  <c r="R44" i="4"/>
  <c r="N44" i="4" s="1"/>
  <c r="O44" i="4" s="1"/>
  <c r="Q44" i="4" s="1"/>
  <c r="M45" i="4" s="1"/>
  <c r="N85" i="14"/>
  <c r="O85" i="14" s="1"/>
  <c r="Q85" i="14" s="1"/>
  <c r="Q87" i="14" s="1"/>
  <c r="Q88" i="14" s="1"/>
  <c r="N46" i="14"/>
  <c r="N47" i="12"/>
  <c r="N49" i="10" l="1"/>
  <c r="O49" i="10" s="1"/>
  <c r="Q49" i="10" s="1"/>
  <c r="M50" i="10" s="1"/>
  <c r="R50" i="10" s="1"/>
  <c r="N50" i="10" s="1"/>
  <c r="O50" i="10" s="1"/>
  <c r="Q50" i="10" s="1"/>
  <c r="M51" i="10" s="1"/>
  <c r="R51" i="10" s="1"/>
  <c r="R45" i="4"/>
  <c r="N45" i="4" s="1"/>
  <c r="N84" i="12"/>
  <c r="O84" i="12" s="1"/>
  <c r="Q84" i="12" s="1"/>
  <c r="M85" i="12" s="1"/>
  <c r="O46" i="14"/>
  <c r="Q46" i="14" s="1"/>
  <c r="M47" i="14" s="1"/>
  <c r="R47" i="14" s="1"/>
  <c r="O47" i="12"/>
  <c r="Q47" i="12" s="1"/>
  <c r="M48" i="12" s="1"/>
  <c r="R48" i="12" s="1"/>
  <c r="O84" i="10"/>
  <c r="Q84" i="10" s="1"/>
  <c r="M85" i="10" s="1"/>
  <c r="N85" i="4"/>
  <c r="R85" i="12" l="1"/>
  <c r="N85" i="12" s="1"/>
  <c r="O85" i="12" s="1"/>
  <c r="Q85" i="12" s="1"/>
  <c r="Q87" i="12" s="1"/>
  <c r="Q88" i="12" s="1"/>
  <c r="R85" i="10"/>
  <c r="N85" i="10" s="1"/>
  <c r="O85" i="10" s="1"/>
  <c r="Q85" i="10" s="1"/>
  <c r="Q87" i="10" s="1"/>
  <c r="Q88" i="10" s="1"/>
  <c r="O45" i="4"/>
  <c r="Q45" i="4" s="1"/>
  <c r="M46" i="4" s="1"/>
  <c r="N51" i="10"/>
  <c r="O51" i="10" s="1"/>
  <c r="Q51" i="10" s="1"/>
  <c r="M52" i="10" s="1"/>
  <c r="R52" i="10" s="1"/>
  <c r="N47" i="14"/>
  <c r="N48" i="12"/>
  <c r="O85" i="4"/>
  <c r="Q85" i="4" s="1"/>
  <c r="Q87" i="4" s="1"/>
  <c r="Q88" i="4" s="1"/>
  <c r="R46" i="4" l="1"/>
  <c r="N46" i="4" s="1"/>
  <c r="N52" i="10"/>
  <c r="O52" i="10" s="1"/>
  <c r="Q52" i="10" s="1"/>
  <c r="O47" i="14"/>
  <c r="Q47" i="14" s="1"/>
  <c r="M48" i="14" s="1"/>
  <c r="R48" i="14" s="1"/>
  <c r="O48" i="12"/>
  <c r="Q48" i="12" s="1"/>
  <c r="M49" i="12" s="1"/>
  <c r="R49" i="12" s="1"/>
  <c r="O46" i="4" l="1"/>
  <c r="Q46" i="4" s="1"/>
  <c r="M47" i="4" s="1"/>
  <c r="R47" i="4" s="1"/>
  <c r="N47" i="4" s="1"/>
  <c r="O47" i="4" s="1"/>
  <c r="Q47" i="4" s="1"/>
  <c r="M48" i="4" s="1"/>
  <c r="R48" i="4" s="1"/>
  <c r="N48" i="4" s="1"/>
  <c r="O48" i="4" s="1"/>
  <c r="Q48" i="4" s="1"/>
  <c r="M49" i="4" s="1"/>
  <c r="R49" i="4" s="1"/>
  <c r="W32" i="10"/>
  <c r="X32" i="10" s="1"/>
  <c r="Y32" i="10" s="1"/>
  <c r="Z32" i="10" s="1"/>
  <c r="Z34" i="10" s="1"/>
  <c r="H4" i="15" s="1"/>
  <c r="Q54" i="10"/>
  <c r="Q55" i="10" s="1"/>
  <c r="C4" i="15" s="1"/>
  <c r="N48" i="14"/>
  <c r="N49" i="12"/>
  <c r="B4" i="15" l="1"/>
  <c r="N49" i="4"/>
  <c r="O48" i="14"/>
  <c r="Q48" i="14" s="1"/>
  <c r="M49" i="14" s="1"/>
  <c r="R49" i="14" s="1"/>
  <c r="O49" i="12"/>
  <c r="Q49" i="12" s="1"/>
  <c r="M50" i="12" s="1"/>
  <c r="R50" i="12" s="1"/>
  <c r="O49" i="4" l="1"/>
  <c r="Q49" i="4" s="1"/>
  <c r="M50" i="4" s="1"/>
  <c r="N49" i="14"/>
  <c r="N50" i="12"/>
  <c r="R50" i="4" l="1"/>
  <c r="N50" i="4" s="1"/>
  <c r="O50" i="4" s="1"/>
  <c r="Q50" i="4" s="1"/>
  <c r="M51" i="4" s="1"/>
  <c r="R51" i="4" s="1"/>
  <c r="N51" i="4" s="1"/>
  <c r="O51" i="4" s="1"/>
  <c r="Q51" i="4" s="1"/>
  <c r="M52" i="4" s="1"/>
  <c r="R52" i="4" s="1"/>
  <c r="O49" i="14"/>
  <c r="Q49" i="14" s="1"/>
  <c r="M50" i="14" s="1"/>
  <c r="R50" i="14" s="1"/>
  <c r="O50" i="12"/>
  <c r="Q50" i="12" s="1"/>
  <c r="M51" i="12" s="1"/>
  <c r="R51" i="12" s="1"/>
  <c r="N52" i="4" l="1"/>
  <c r="N50" i="14"/>
  <c r="N51" i="12"/>
  <c r="O52" i="4" l="1"/>
  <c r="Q52" i="4" s="1"/>
  <c r="O50" i="14"/>
  <c r="Q50" i="14" s="1"/>
  <c r="M51" i="14" s="1"/>
  <c r="R51" i="14" s="1"/>
  <c r="O51" i="12"/>
  <c r="Q51" i="12" s="1"/>
  <c r="M52" i="12" s="1"/>
  <c r="R52" i="12" s="1"/>
  <c r="Q54" i="4" l="1"/>
  <c r="W32" i="4"/>
  <c r="X32" i="4" s="1"/>
  <c r="N51" i="14"/>
  <c r="N52" i="12"/>
  <c r="Y32" i="4" l="1"/>
  <c r="Z32" i="4" s="1"/>
  <c r="Q55" i="4"/>
  <c r="C3" i="15" s="1"/>
  <c r="B3" i="15"/>
  <c r="O51" i="14"/>
  <c r="Q51" i="14" s="1"/>
  <c r="M52" i="14" s="1"/>
  <c r="R52" i="14" s="1"/>
  <c r="O52" i="12"/>
  <c r="Q52" i="12" s="1"/>
  <c r="W32" i="12" s="1"/>
  <c r="X32" i="12" s="1"/>
  <c r="Y32" i="12" s="1"/>
  <c r="Z32" i="12" s="1"/>
  <c r="Z34" i="12" s="1"/>
  <c r="H5" i="15" s="1"/>
  <c r="Z34" i="4" l="1"/>
  <c r="H3" i="15" s="1"/>
  <c r="N52" i="14"/>
  <c r="Q54" i="12"/>
  <c r="Q55" i="12" l="1"/>
  <c r="C5" i="15" s="1"/>
  <c r="B5" i="15"/>
  <c r="O52" i="14"/>
  <c r="Q52" i="14" s="1"/>
  <c r="W32" i="14" s="1"/>
  <c r="X32" i="14" s="1"/>
  <c r="Y32" i="14" l="1"/>
  <c r="Q54" i="14"/>
  <c r="Z32" i="14" l="1"/>
  <c r="Z34" i="14" s="1"/>
  <c r="H6" i="15" s="1"/>
  <c r="Q55" i="14"/>
  <c r="C6" i="15" s="1"/>
  <c r="B6" i="15"/>
  <c r="H4" i="16" l="1"/>
  <c r="I4" i="16" s="1"/>
  <c r="J4" i="16" s="1"/>
  <c r="M4" i="16" s="1"/>
  <c r="H21" i="16"/>
  <c r="I21" i="16" s="1"/>
  <c r="J21" i="16" s="1"/>
  <c r="M21" i="16" s="1"/>
  <c r="H10" i="16"/>
  <c r="I10" i="16" s="1"/>
  <c r="J10" i="16" s="1"/>
  <c r="M10" i="16" s="1"/>
  <c r="H18" i="16"/>
  <c r="I18" i="16" s="1"/>
  <c r="J18" i="16" s="1"/>
  <c r="M18" i="16" s="1"/>
  <c r="H5" i="16"/>
  <c r="I5" i="16" s="1"/>
  <c r="J5" i="16" s="1"/>
  <c r="M5" i="16" s="1"/>
  <c r="H11" i="16"/>
  <c r="I11" i="16" s="1"/>
  <c r="J11" i="16" s="1"/>
  <c r="M11" i="16" s="1"/>
  <c r="H6" i="16"/>
  <c r="I6" i="16" s="1"/>
  <c r="J6" i="16" s="1"/>
  <c r="M6" i="16" s="1"/>
  <c r="H22" i="16"/>
  <c r="I22" i="16" s="1"/>
  <c r="J22" i="16" s="1"/>
  <c r="M22" i="16" s="1"/>
  <c r="H19" i="16"/>
  <c r="I19" i="16" s="1"/>
  <c r="J19" i="16" s="1"/>
  <c r="M19" i="16" s="1"/>
  <c r="H9" i="16"/>
  <c r="H15" i="16"/>
  <c r="I15" i="16" s="1"/>
  <c r="J15" i="16" s="1"/>
  <c r="M15" i="16" s="1"/>
  <c r="H13" i="16"/>
  <c r="I13" i="16" s="1"/>
  <c r="J13" i="16" s="1"/>
  <c r="M13" i="16" s="1"/>
  <c r="H12" i="16"/>
  <c r="I12" i="16" s="1"/>
  <c r="J12" i="16" s="1"/>
  <c r="M12" i="16" s="1"/>
  <c r="H17" i="16"/>
  <c r="I17" i="16" s="1"/>
  <c r="J17" i="16" s="1"/>
  <c r="M17" i="16" s="1"/>
  <c r="H20" i="16"/>
  <c r="I20" i="16" s="1"/>
  <c r="J20" i="16" s="1"/>
  <c r="M20" i="16" s="1"/>
  <c r="H14" i="16"/>
  <c r="I14" i="16" s="1"/>
  <c r="J14" i="16" s="1"/>
  <c r="M14" i="16" s="1"/>
  <c r="H8" i="16"/>
  <c r="I8" i="16" s="1"/>
  <c r="J8" i="16" s="1"/>
  <c r="M8" i="16" s="1"/>
  <c r="I9" i="16"/>
  <c r="J9" i="16" s="1"/>
  <c r="M9" i="16" s="1"/>
  <c r="H16" i="16"/>
  <c r="I16" i="16" s="1"/>
  <c r="J16" i="16" s="1"/>
  <c r="M16" i="16" s="1"/>
  <c r="M3" i="16"/>
  <c r="M7" i="16"/>
  <c r="N3" i="16"/>
  <c r="I33" i="16" s="1"/>
  <c r="J33" i="16" s="1"/>
  <c r="F34" i="16" s="1"/>
  <c r="K34" i="16" s="1"/>
  <c r="G34" i="16" l="1"/>
  <c r="I66" i="16"/>
  <c r="J66" i="16" s="1"/>
  <c r="F67" i="16" s="1"/>
  <c r="K67" i="16" s="1"/>
  <c r="H34" i="16" l="1"/>
  <c r="G67" i="16"/>
  <c r="N20" i="16"/>
  <c r="I50" i="16" s="1"/>
  <c r="N22" i="16"/>
  <c r="I85" i="16" s="1"/>
  <c r="N9" i="16"/>
  <c r="I39" i="16" s="1"/>
  <c r="N10" i="16"/>
  <c r="I73" i="16" s="1"/>
  <c r="N8" i="16"/>
  <c r="I38" i="16" s="1"/>
  <c r="N21" i="16"/>
  <c r="I51" i="16" s="1"/>
  <c r="N7" i="16"/>
  <c r="I70" i="16" s="1"/>
  <c r="N14" i="16"/>
  <c r="I44" i="16" s="1"/>
  <c r="N5" i="16"/>
  <c r="I35" i="16" s="1"/>
  <c r="N15" i="16"/>
  <c r="I45" i="16" s="1"/>
  <c r="N6" i="16"/>
  <c r="I69" i="16" s="1"/>
  <c r="N16" i="16"/>
  <c r="I79" i="16" s="1"/>
  <c r="N13" i="16"/>
  <c r="I43" i="16" s="1"/>
  <c r="N19" i="16"/>
  <c r="I82" i="16" s="1"/>
  <c r="N12" i="16"/>
  <c r="I75" i="16" s="1"/>
  <c r="N18" i="16"/>
  <c r="I81" i="16" s="1"/>
  <c r="N11" i="16"/>
  <c r="I74" i="16" s="1"/>
  <c r="N4" i="16"/>
  <c r="I34" i="16" s="1"/>
  <c r="N17" i="16"/>
  <c r="I80" i="16" s="1"/>
  <c r="I68" i="16" l="1"/>
  <c r="H67" i="16"/>
  <c r="I46" i="16"/>
  <c r="I36" i="16"/>
  <c r="J34" i="16"/>
  <c r="F35" i="16" s="1"/>
  <c r="I47" i="16"/>
  <c r="I48" i="16"/>
  <c r="I49" i="16"/>
  <c r="I37" i="16"/>
  <c r="I71" i="16"/>
  <c r="I41" i="16"/>
  <c r="I76" i="16"/>
  <c r="I77" i="16"/>
  <c r="I84" i="16"/>
  <c r="I40" i="16"/>
  <c r="I52" i="16"/>
  <c r="I42" i="16"/>
  <c r="I67" i="16"/>
  <c r="I78" i="16"/>
  <c r="I72" i="16"/>
  <c r="I83" i="16"/>
  <c r="J67" i="16" l="1"/>
  <c r="F68" i="16" s="1"/>
  <c r="K35" i="16"/>
  <c r="G35" i="16" s="1"/>
  <c r="H35" i="16" s="1"/>
  <c r="J35" i="16" s="1"/>
  <c r="F36" i="16" s="1"/>
  <c r="K36" i="16" s="1"/>
  <c r="K68" i="16" l="1"/>
  <c r="G68" i="16" s="1"/>
  <c r="G36" i="16"/>
  <c r="H36" i="16" s="1"/>
  <c r="J36" i="16" s="1"/>
  <c r="F37" i="16" s="1"/>
  <c r="K37" i="16" s="1"/>
  <c r="H68" i="16" l="1"/>
  <c r="J68" i="16" s="1"/>
  <c r="F69" i="16" s="1"/>
  <c r="G37" i="16"/>
  <c r="K69" i="16" l="1"/>
  <c r="H37" i="16"/>
  <c r="J37" i="16" s="1"/>
  <c r="F38" i="16" s="1"/>
  <c r="K38" i="16" s="1"/>
  <c r="G69" i="16" l="1"/>
  <c r="H69" i="16" s="1"/>
  <c r="J69" i="16" s="1"/>
  <c r="F70" i="16" s="1"/>
  <c r="G38" i="16"/>
  <c r="K70" i="16" l="1"/>
  <c r="G70" i="16" s="1"/>
  <c r="H70" i="16" s="1"/>
  <c r="J70" i="16" s="1"/>
  <c r="F71" i="16" s="1"/>
  <c r="H38" i="16"/>
  <c r="J38" i="16" s="1"/>
  <c r="F39" i="16" s="1"/>
  <c r="K39" i="16" s="1"/>
  <c r="K71" i="16" l="1"/>
  <c r="G71" i="16" s="1"/>
  <c r="H71" i="16"/>
  <c r="J71" i="16" s="1"/>
  <c r="F72" i="16" s="1"/>
  <c r="K72" i="16" s="1"/>
  <c r="G39" i="16"/>
  <c r="G72" i="16"/>
  <c r="H39" i="16" l="1"/>
  <c r="J39" i="16" s="1"/>
  <c r="F40" i="16" s="1"/>
  <c r="H72" i="16"/>
  <c r="J72" i="16" s="1"/>
  <c r="F73" i="16" s="1"/>
  <c r="K73" i="16" l="1"/>
  <c r="G73" i="16" s="1"/>
  <c r="H73" i="16" s="1"/>
  <c r="J73" i="16" s="1"/>
  <c r="F74" i="16" s="1"/>
  <c r="K74" i="16" s="1"/>
  <c r="K40" i="16"/>
  <c r="G40" i="16" s="1"/>
  <c r="H40" i="16" l="1"/>
  <c r="J40" i="16" s="1"/>
  <c r="F41" i="16" s="1"/>
  <c r="K41" i="16" s="1"/>
  <c r="G41" i="16" s="1"/>
  <c r="G74" i="16"/>
  <c r="H74" i="16" l="1"/>
  <c r="J74" i="16" s="1"/>
  <c r="F75" i="16" s="1"/>
  <c r="H41" i="16"/>
  <c r="J41" i="16" s="1"/>
  <c r="F42" i="16" s="1"/>
  <c r="K42" i="16" s="1"/>
  <c r="K75" i="16" l="1"/>
  <c r="G75" i="16" s="1"/>
  <c r="H75" i="16" s="1"/>
  <c r="J75" i="16" s="1"/>
  <c r="F76" i="16" s="1"/>
  <c r="K76" i="16" s="1"/>
  <c r="G42" i="16"/>
  <c r="H42" i="16" l="1"/>
  <c r="J42" i="16" s="1"/>
  <c r="F43" i="16" s="1"/>
  <c r="K43" i="16" s="1"/>
  <c r="G76" i="16"/>
  <c r="G43" i="16" l="1"/>
  <c r="H43" i="16" s="1"/>
  <c r="J43" i="16" s="1"/>
  <c r="F44" i="16" s="1"/>
  <c r="H76" i="16"/>
  <c r="J76" i="16" s="1"/>
  <c r="F77" i="16" s="1"/>
  <c r="K77" i="16" l="1"/>
  <c r="G77" i="16" s="1"/>
  <c r="H77" i="16" s="1"/>
  <c r="J77" i="16" s="1"/>
  <c r="F78" i="16" s="1"/>
  <c r="K78" i="16" s="1"/>
  <c r="K44" i="16"/>
  <c r="G44" i="16" s="1"/>
  <c r="H44" i="16" l="1"/>
  <c r="J44" i="16" s="1"/>
  <c r="F45" i="16" s="1"/>
  <c r="K45" i="16" s="1"/>
  <c r="G45" i="16" s="1"/>
  <c r="G78" i="16"/>
  <c r="H45" i="16" l="1"/>
  <c r="J45" i="16" s="1"/>
  <c r="F46" i="16" s="1"/>
  <c r="K46" i="16" s="1"/>
  <c r="H78" i="16"/>
  <c r="J78" i="16" s="1"/>
  <c r="F79" i="16" s="1"/>
  <c r="K79" i="16" s="1"/>
  <c r="G46" i="16" l="1"/>
  <c r="G79" i="16"/>
  <c r="H79" i="16" s="1"/>
  <c r="J79" i="16" s="1"/>
  <c r="F80" i="16" s="1"/>
  <c r="K80" i="16" s="1"/>
  <c r="H46" i="16" l="1"/>
  <c r="J46" i="16" s="1"/>
  <c r="F47" i="16" s="1"/>
  <c r="K47" i="16" s="1"/>
  <c r="G80" i="16"/>
  <c r="H80" i="16" s="1"/>
  <c r="J80" i="16" s="1"/>
  <c r="F81" i="16" s="1"/>
  <c r="K81" i="16" s="1"/>
  <c r="G47" i="16" l="1"/>
  <c r="G81" i="16"/>
  <c r="H47" i="16" l="1"/>
  <c r="J47" i="16" s="1"/>
  <c r="F48" i="16" s="1"/>
  <c r="K48" i="16" s="1"/>
  <c r="H81" i="16"/>
  <c r="J81" i="16" s="1"/>
  <c r="F82" i="16" s="1"/>
  <c r="K82" i="16" s="1"/>
  <c r="G48" i="16" l="1"/>
  <c r="G82" i="16"/>
  <c r="H48" i="16" l="1"/>
  <c r="J48" i="16" s="1"/>
  <c r="F49" i="16" s="1"/>
  <c r="K49" i="16" s="1"/>
  <c r="H82" i="16"/>
  <c r="J82" i="16" s="1"/>
  <c r="F83" i="16" s="1"/>
  <c r="K83" i="16" s="1"/>
  <c r="G49" i="16" l="1"/>
  <c r="H49" i="16" s="1"/>
  <c r="J49" i="16" s="1"/>
  <c r="F50" i="16" s="1"/>
  <c r="K50" i="16" s="1"/>
  <c r="G83" i="16"/>
  <c r="G50" i="16" l="1"/>
  <c r="H83" i="16"/>
  <c r="J83" i="16" s="1"/>
  <c r="F84" i="16" s="1"/>
  <c r="K84" i="16" l="1"/>
  <c r="G84" i="16" s="1"/>
  <c r="H84" i="16" s="1"/>
  <c r="J84" i="16" s="1"/>
  <c r="F85" i="16" s="1"/>
  <c r="K85" i="16" s="1"/>
  <c r="H50" i="16"/>
  <c r="J50" i="16" s="1"/>
  <c r="F51" i="16" s="1"/>
  <c r="K51" i="16" l="1"/>
  <c r="G51" i="16" s="1"/>
  <c r="H51" i="16" s="1"/>
  <c r="J51" i="16" s="1"/>
  <c r="F52" i="16" s="1"/>
  <c r="K52" i="16" s="1"/>
  <c r="G52" i="16" s="1"/>
  <c r="H52" i="16" s="1"/>
  <c r="J52" i="16" s="1"/>
  <c r="G85" i="16"/>
  <c r="J54" i="16" l="1"/>
  <c r="P32" i="16"/>
  <c r="Q32" i="16" s="1"/>
  <c r="H85" i="16"/>
  <c r="J85" i="16" s="1"/>
  <c r="J55" i="16" l="1"/>
  <c r="AD3" i="16" s="1"/>
  <c r="AC3" i="16"/>
  <c r="AC5" i="16" s="1"/>
  <c r="AC6" i="16" s="1"/>
  <c r="J87" i="16"/>
  <c r="J88" i="16" s="1"/>
  <c r="R32" i="16" l="1"/>
  <c r="S32" i="16" s="1"/>
  <c r="S34" i="16" s="1"/>
  <c r="AI3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</author>
    <author>Sergei Shamin</author>
  </authors>
  <commentList>
    <comment ref="A20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Заканчиваем жить в общаге
</t>
        </r>
      </text>
    </comment>
    <comment ref="A40" authorId="1" shapeId="0" xr:uid="{00000000-0006-0000-0200-000002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Женится</t>
        </r>
      </text>
    </comment>
    <comment ref="A5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Дикрет</t>
        </r>
      </text>
    </comment>
    <comment ref="A76" authorId="0" shapeId="0" xr:uid="{00000000-0006-0000-0200-000004000000}">
      <text>
        <r>
          <rPr>
            <b/>
            <sz val="9"/>
            <color rgb="FF000000"/>
            <rFont val="Tahoma"/>
            <family val="2"/>
            <charset val="204"/>
          </rPr>
          <t>123: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Семья</t>
        </r>
      </text>
    </comment>
    <comment ref="B76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Ипотека первоначальный взнос</t>
        </r>
      </text>
    </comment>
    <comment ref="A136" authorId="1" shapeId="0" xr:uid="{00000000-0006-0000-0200-000006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Увеличиваем расходы</t>
        </r>
      </text>
    </comment>
    <comment ref="B184" authorId="1" shapeId="0" xr:uid="{00000000-0006-0000-0200-000007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Ограничение роста ЗП только инфляцией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</author>
    <author>Sergei Shamin</author>
  </authors>
  <commentList>
    <comment ref="A20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Заканчиваем жить в общаге
</t>
        </r>
      </text>
    </comment>
    <comment ref="A40" authorId="1" shapeId="0" xr:uid="{00000000-0006-0000-0300-000002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Женится</t>
        </r>
      </text>
    </comment>
    <comment ref="A5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Дикрет</t>
        </r>
      </text>
    </comment>
    <comment ref="A76" authorId="0" shapeId="0" xr:uid="{00000000-0006-0000-0300-000004000000}">
      <text>
        <r>
          <rPr>
            <b/>
            <sz val="9"/>
            <color rgb="FF000000"/>
            <rFont val="Tahoma"/>
            <family val="2"/>
            <charset val="204"/>
          </rPr>
          <t>123: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Семья</t>
        </r>
      </text>
    </comment>
    <comment ref="B76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Ипотека первоначальный взнос</t>
        </r>
      </text>
    </comment>
    <comment ref="A136" authorId="1" shapeId="0" xr:uid="{00000000-0006-0000-0300-000006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Увеличиваем расходы</t>
        </r>
      </text>
    </comment>
    <comment ref="B184" authorId="1" shapeId="0" xr:uid="{00000000-0006-0000-0300-000007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Ограничение роста ЗП только инфляцией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</author>
    <author>Sergei Shamin</author>
  </authors>
  <commentList>
    <comment ref="A20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Заканчиваем жить в общаге
</t>
        </r>
      </text>
    </comment>
    <comment ref="A40" authorId="1" shapeId="0" xr:uid="{00000000-0006-0000-0400-000002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Женится</t>
        </r>
      </text>
    </comment>
    <comment ref="A5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Дикрет</t>
        </r>
      </text>
    </comment>
    <comment ref="A76" authorId="0" shapeId="0" xr:uid="{00000000-0006-0000-0400-000004000000}">
      <text>
        <r>
          <rPr>
            <b/>
            <sz val="9"/>
            <color rgb="FF000000"/>
            <rFont val="Tahoma"/>
            <family val="2"/>
            <charset val="204"/>
          </rPr>
          <t>123: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Семья</t>
        </r>
      </text>
    </comment>
    <comment ref="B76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Ипотека первоначальный взнос</t>
        </r>
      </text>
    </comment>
    <comment ref="A136" authorId="1" shapeId="0" xr:uid="{00000000-0006-0000-0400-000006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Увеличиваем расходы</t>
        </r>
      </text>
    </comment>
    <comment ref="B184" authorId="1" shapeId="0" xr:uid="{00000000-0006-0000-0400-000007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Ограничение роста ЗП только инфляцией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</author>
    <author>Sergei Shamin</author>
  </authors>
  <commentList>
    <comment ref="A20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Заканчиваем жить в общаге
</t>
        </r>
      </text>
    </comment>
    <comment ref="A40" authorId="1" shapeId="0" xr:uid="{00000000-0006-0000-0500-000002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Женится</t>
        </r>
      </text>
    </comment>
    <comment ref="A5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Дикрет</t>
        </r>
      </text>
    </comment>
    <comment ref="A76" authorId="0" shapeId="0" xr:uid="{00000000-0006-0000-0500-000004000000}">
      <text>
        <r>
          <rPr>
            <b/>
            <sz val="9"/>
            <color rgb="FF000000"/>
            <rFont val="Tahoma"/>
            <family val="2"/>
            <charset val="204"/>
          </rPr>
          <t>123: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Семья</t>
        </r>
      </text>
    </comment>
    <comment ref="B76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Ипотека первоначальный взнос</t>
        </r>
      </text>
    </comment>
    <comment ref="A136" authorId="1" shapeId="0" xr:uid="{00000000-0006-0000-0500-000006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Увеличиваем расходы</t>
        </r>
      </text>
    </comment>
    <comment ref="B184" authorId="1" shapeId="0" xr:uid="{00000000-0006-0000-0500-000007000000}">
      <text>
        <r>
          <rPr>
            <b/>
            <sz val="10"/>
            <color rgb="FF000000"/>
            <rFont val="Tahoma"/>
            <family val="2"/>
            <charset val="204"/>
          </rPr>
          <t>Sergei Shamin: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Ограничение роста ЗП только инфляцией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<sst xmlns="http://schemas.openxmlformats.org/spreadsheetml/2006/main" count="6241" uniqueCount="3242">
  <si>
    <t>Инфляция</t>
  </si>
  <si>
    <t>Развлечения</t>
  </si>
  <si>
    <t>Дополнительно</t>
  </si>
  <si>
    <t>Медицина</t>
  </si>
  <si>
    <t>Проезд/такси</t>
  </si>
  <si>
    <t>Итого расходов</t>
  </si>
  <si>
    <t>Остаток</t>
  </si>
  <si>
    <t>Еда</t>
  </si>
  <si>
    <t>Дата</t>
  </si>
  <si>
    <t>Ипотечные выплаты</t>
  </si>
  <si>
    <t xml:space="preserve"> Остаток для портфеля  </t>
  </si>
  <si>
    <t>Расходы на жену</t>
  </si>
  <si>
    <t>Расходы на аренду квартиры (3-х комнатная)</t>
  </si>
  <si>
    <t>Расходы на себя</t>
  </si>
  <si>
    <t>Расходы на детей</t>
  </si>
  <si>
    <t>Год</t>
  </si>
  <si>
    <t>Шкала НДФЛ</t>
  </si>
  <si>
    <t>До 2,4 млн</t>
  </si>
  <si>
    <t>От 2,4 до 5 млн</t>
  </si>
  <si>
    <t>От 5 до 20 млн</t>
  </si>
  <si>
    <t>От 50 млн</t>
  </si>
  <si>
    <t>От 20 до 50 млн</t>
  </si>
  <si>
    <t>Доходы после НДФЛ</t>
  </si>
  <si>
    <t xml:space="preserve">Доходность портфеля </t>
  </si>
  <si>
    <t>Реальная доходность портфеля</t>
  </si>
  <si>
    <t>Рискованный</t>
  </si>
  <si>
    <t>С минимальным риском</t>
  </si>
  <si>
    <t>НДФЛ с дохода на инвестиции</t>
  </si>
  <si>
    <t>Добавляем остаток в портфель</t>
  </si>
  <si>
    <t xml:space="preserve">% Доход </t>
  </si>
  <si>
    <t xml:space="preserve">Портфель с минимальным риском </t>
  </si>
  <si>
    <t>Портфель рискованный</t>
  </si>
  <si>
    <t>Портфеля на начало года</t>
  </si>
  <si>
    <t>Портфель после НДФЛ</t>
  </si>
  <si>
    <t>Портфель на конец года</t>
  </si>
  <si>
    <t>Расходы (приведенные к 2024)</t>
  </si>
  <si>
    <t>Расходы в мес. (приведенные к 2024)</t>
  </si>
  <si>
    <t>Доходы (приведенные к 2024)</t>
  </si>
  <si>
    <t>Доходы от работы</t>
  </si>
  <si>
    <t>Стипендия</t>
  </si>
  <si>
    <t>Портфель</t>
  </si>
  <si>
    <t>нояб24-май26 (холостяк)</t>
  </si>
  <si>
    <t xml:space="preserve">Доп </t>
  </si>
  <si>
    <t>Доп</t>
  </si>
  <si>
    <t>Коэф роста зарплат (без учета инфляции)</t>
  </si>
  <si>
    <t>Период</t>
  </si>
  <si>
    <t>нояб24-дек39</t>
  </si>
  <si>
    <t>янв40- дек44</t>
  </si>
  <si>
    <t>Коэф роста зарплат (c учета инфляции)</t>
  </si>
  <si>
    <t>Доходы до НДФЛ (в номинальном выражении)</t>
  </si>
  <si>
    <t>Доходы до НДФЛ (в ценах 24 года)</t>
  </si>
  <si>
    <t>НДФЛ (в номинальных ценах)</t>
  </si>
  <si>
    <t>Доходы после НДФЛ (в ценах 24)</t>
  </si>
  <si>
    <t>Расходы (в номинальном)</t>
  </si>
  <si>
    <t>нояб24-май26 (холостяк в общаге)</t>
  </si>
  <si>
    <t>июнь26-дек27 (холостяк)</t>
  </si>
  <si>
    <t>Расходы на аренду квартиры (1 комнатная)</t>
  </si>
  <si>
    <t>янв28-дек28 (женится)</t>
  </si>
  <si>
    <t>янв29-дек30 (декрет жены)</t>
  </si>
  <si>
    <t>Доходы (в ценах 24 года)</t>
  </si>
  <si>
    <t xml:space="preserve">Расходы (в ценах 24 года) </t>
  </si>
  <si>
    <t>Расходы (в ценах 24 года)</t>
  </si>
  <si>
    <t>Остаток (в ценах 2024 года)</t>
  </si>
  <si>
    <t>Остаток (в номинальном)</t>
  </si>
  <si>
    <t>Семейная ипотека  на 30 лет под ставку 6%</t>
  </si>
  <si>
    <t>Периоды</t>
  </si>
  <si>
    <t>Долг на начало периода</t>
  </si>
  <si>
    <t>Платежи по долгу</t>
  </si>
  <si>
    <t>Проценты</t>
  </si>
  <si>
    <t>Общий платеж</t>
  </si>
  <si>
    <t>Ставка</t>
  </si>
  <si>
    <t>Аннуитетный платеж</t>
  </si>
  <si>
    <t>Ежемесячный платеж</t>
  </si>
  <si>
    <t>Первоначальный взнос (20%)</t>
  </si>
  <si>
    <t xml:space="preserve">Стоимость жилья </t>
  </si>
  <si>
    <t>Долг погашен полностью</t>
  </si>
  <si>
    <t>В ценах 2024</t>
  </si>
  <si>
    <t xml:space="preserve">лет может жить ничего не делая </t>
  </si>
  <si>
    <t>янв36-дек44 (увеличиваем расходы)</t>
  </si>
  <si>
    <t>янв31-дек35 (семья)</t>
  </si>
  <si>
    <t>Ипотечные выплаты или аренда квартиры</t>
  </si>
  <si>
    <t>Портфель на пенсии</t>
  </si>
  <si>
    <t>янв45--  (на пенсии)</t>
  </si>
  <si>
    <t>Сколько мы сможем жить лет на пенсии</t>
  </si>
  <si>
    <t>Низк ЗП + жена раб</t>
  </si>
  <si>
    <t>Низк ЗП + жена не раб</t>
  </si>
  <si>
    <t xml:space="preserve">Кол-во лет </t>
  </si>
  <si>
    <t>Норм ЗП + жена раб</t>
  </si>
  <si>
    <t>Норм ЗП +жена не раб</t>
  </si>
  <si>
    <t>Отложить ипотеку до 2035, когда наши накопления смогут покрыть первоначальный взнос</t>
  </si>
  <si>
    <t>Ограничения инвестирования в год (макс.  сумма инвестирования в первые 10 лет)*</t>
  </si>
  <si>
    <t>* - в ценах 2024</t>
  </si>
  <si>
    <t>Целевой объем капитала через 20 лет*</t>
  </si>
  <si>
    <t>Ограничения инвестирования в год (макс.  сумма инвестирования за весь период)*</t>
  </si>
  <si>
    <t>% доход после НДФЛ</t>
  </si>
  <si>
    <t>Рекомендация</t>
  </si>
  <si>
    <t>Доходность портфеля на пенсии</t>
  </si>
  <si>
    <t>Процент сбереженй</t>
  </si>
  <si>
    <t>Ежемесячный пассивный доход от инвестиций на пенсии*</t>
  </si>
  <si>
    <t>Планируемый уровень расходов*</t>
  </si>
  <si>
    <t>Планируемый уровень дозодов в последнии годы (ЗП / мес)*</t>
  </si>
  <si>
    <t>Годы</t>
  </si>
  <si>
    <t>Облигации</t>
  </si>
  <si>
    <t>Акции</t>
  </si>
  <si>
    <t>Депозит</t>
  </si>
  <si>
    <t>Рискованный портфель</t>
  </si>
  <si>
    <t>Безрисковый портфель</t>
  </si>
  <si>
    <t>Портфель с наименьшими рисками</t>
  </si>
  <si>
    <t>Отложить ипотеку до 2036, когда наши накопления смогут покрыть первоначальный взнос или отказаться от нее</t>
  </si>
  <si>
    <t>Инфляционный риск</t>
  </si>
  <si>
    <t>Разница</t>
  </si>
  <si>
    <t>Срок</t>
  </si>
  <si>
    <t>Сектор</t>
  </si>
  <si>
    <t>Активы (акции)</t>
  </si>
  <si>
    <t>Код ценной бумаги</t>
  </si>
  <si>
    <t>Беты</t>
  </si>
  <si>
    <t>Equity risk premium</t>
  </si>
  <si>
    <t>Стандартное отклонение</t>
  </si>
  <si>
    <t>Коэффициент Шарпа</t>
  </si>
  <si>
    <t>Веса</t>
  </si>
  <si>
    <t>Ожидаемая доходность по периодам</t>
  </si>
  <si>
    <t>Информационные технологии</t>
  </si>
  <si>
    <t>Яндекс</t>
  </si>
  <si>
    <t>YDEX</t>
  </si>
  <si>
    <t>VK</t>
  </si>
  <si>
    <t>VKCO</t>
  </si>
  <si>
    <t>Потребительские товары и услуги</t>
  </si>
  <si>
    <t>Озон</t>
  </si>
  <si>
    <t>OZON</t>
  </si>
  <si>
    <t>Аэрофлот</t>
  </si>
  <si>
    <t>AFLT</t>
  </si>
  <si>
    <t>Финансовый сектор</t>
  </si>
  <si>
    <t>Сбер</t>
  </si>
  <si>
    <t>SBER</t>
  </si>
  <si>
    <t>ВТБ</t>
  </si>
  <si>
    <t>VTBR</t>
  </si>
  <si>
    <t>Электроэнергетика</t>
  </si>
  <si>
    <t>Юнипро</t>
  </si>
  <si>
    <t>UPRO</t>
  </si>
  <si>
    <t>Энергетика</t>
  </si>
  <si>
    <t>Лукойл</t>
  </si>
  <si>
    <t>LKOH</t>
  </si>
  <si>
    <t>Газпром</t>
  </si>
  <si>
    <t>GAZP</t>
  </si>
  <si>
    <t>Роснефть</t>
  </si>
  <si>
    <t>ROSN</t>
  </si>
  <si>
    <t>Сырьевая промышленность</t>
  </si>
  <si>
    <t>Северсталь</t>
  </si>
  <si>
    <t>CHMF</t>
  </si>
  <si>
    <t>ММК (Магнитогорский металлургический комбинат)</t>
  </si>
  <si>
    <t>MAGN</t>
  </si>
  <si>
    <t>НЛМК</t>
  </si>
  <si>
    <t>NLMK</t>
  </si>
  <si>
    <t>Норильский Никель</t>
  </si>
  <si>
    <t>GMKN</t>
  </si>
  <si>
    <t>Машиностроение и транспорт</t>
  </si>
  <si>
    <t>Камаз</t>
  </si>
  <si>
    <t>KMAZ</t>
  </si>
  <si>
    <t>Телекоммуникации</t>
  </si>
  <si>
    <t>Ростелеком</t>
  </si>
  <si>
    <t>RTKMP</t>
  </si>
  <si>
    <t>Ожидаемая доходность портфеля</t>
  </si>
  <si>
    <t>Дисперсия</t>
  </si>
  <si>
    <t>Безрисковая ставка</t>
  </si>
  <si>
    <t>MCFTR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</si>
  <si>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</si>
  <si>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</si>
  <si>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</si>
  <si>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</si>
  <si>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</si>
  <si>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</si>
  <si>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</si>
  <si>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</si>
  <si>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</si>
  <si>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</si>
  <si>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</si>
  <si>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</si>
  <si>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</si>
  <si>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</si>
  <si>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</si>
  <si>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</si>
  <si>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</si>
  <si>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</si>
  <si>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</si>
  <si>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</si>
  <si>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</si>
  <si>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</si>
  <si>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</si>
  <si>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</si>
  <si>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</si>
  <si>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</si>
  <si>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</si>
  <si>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</si>
  <si>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</si>
  <si>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</si>
  <si>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</si>
  <si>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</si>
  <si>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</si>
  <si>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</si>
  <si>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</si>
  <si>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</si>
  <si>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</si>
  <si>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</si>
  <si>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</si>
  <si>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</si>
  <si>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</si>
  <si>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</si>
  <si>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</si>
  <si>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</si>
  <si>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</si>
  <si>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</si>
  <si>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</si>
  <si>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</si>
  <si>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</si>
  <si>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</si>
  <si>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</si>
  <si>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</si>
  <si>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</si>
  <si>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</si>
  <si>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</si>
  <si>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</si>
  <si>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</si>
  <si>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</si>
  <si>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</si>
  <si>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</si>
  <si>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</si>
  <si>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</si>
  <si>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</si>
  <si>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</si>
  <si>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</si>
  <si>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</si>
  <si>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</si>
  <si>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</si>
  <si>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</si>
  <si>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</si>
  <si>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</si>
  <si>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</si>
  <si>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</si>
  <si>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</si>
  <si>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</si>
  <si>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</si>
  <si>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</si>
  <si>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</si>
  <si>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</si>
  <si>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</si>
  <si>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</si>
  <si>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</si>
  <si>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</si>
  <si>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</si>
  <si>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</si>
  <si>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</si>
  <si>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</si>
  <si>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</si>
  <si>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</si>
  <si>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</si>
  <si>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</si>
  <si>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</si>
  <si>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</si>
  <si>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</si>
  <si>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</si>
  <si>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</si>
  <si>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</si>
  <si>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</si>
  <si>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</si>
  <si>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</si>
  <si>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</si>
  <si>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</si>
  <si>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</si>
  <si>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</si>
  <si>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</si>
  <si>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</si>
  <si>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</si>
  <si>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</si>
  <si>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</si>
  <si>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</si>
  <si>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</si>
  <si>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</si>
  <si>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</si>
  <si>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</si>
  <si>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</si>
  <si>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</si>
  <si>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</si>
  <si>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</si>
  <si>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</si>
  <si>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</si>
  <si>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</si>
  <si>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</si>
  <si>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</si>
  <si>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</si>
  <si>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</si>
  <si>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</si>
  <si>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</si>
  <si>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</si>
  <si>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</si>
  <si>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</si>
  <si>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</si>
  <si>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</si>
  <si>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</si>
  <si>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</si>
  <si>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</si>
  <si>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</si>
  <si>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</si>
  <si>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</si>
  <si>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</si>
  <si>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</si>
  <si>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</si>
  <si>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</si>
  <si>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</si>
  <si>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</si>
  <si>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</si>
  <si>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</si>
  <si>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</si>
  <si>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</si>
  <si>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</si>
  <si>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</si>
  <si>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</si>
  <si>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</si>
  <si>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</si>
  <si>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</si>
  <si>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</si>
  <si>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</si>
  <si>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</si>
  <si>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</si>
  <si>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</si>
  <si>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</si>
  <si>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</si>
  <si>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</si>
  <si>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</si>
  <si>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</si>
  <si>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</si>
  <si>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</si>
  <si>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</si>
  <si>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</si>
  <si>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</si>
  <si>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</si>
  <si>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</si>
  <si>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</si>
  <si>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</si>
  <si>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</si>
  <si>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</si>
  <si>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</si>
  <si>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</si>
  <si>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</si>
  <si>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</si>
  <si>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</si>
  <si>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</si>
  <si>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</si>
  <si>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</si>
  <si>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</si>
  <si>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</si>
  <si>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</si>
  <si>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</si>
  <si>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</si>
  <si>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</si>
  <si>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</si>
  <si>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</si>
  <si>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</si>
  <si>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</si>
  <si>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</si>
  <si>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</si>
  <si>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</si>
  <si>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</si>
  <si>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</si>
  <si>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</si>
  <si>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</si>
  <si>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</si>
  <si>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</si>
  <si>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</si>
  <si>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</si>
  <si>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</si>
  <si>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</si>
  <si>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</si>
  <si>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</si>
  <si>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</si>
  <si>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</si>
  <si>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</si>
  <si>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</si>
  <si>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</si>
  <si>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</si>
  <si>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</si>
  <si>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</si>
  <si>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</si>
  <si>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</si>
  <si>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</si>
  <si>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</si>
  <si>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</si>
  <si>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</si>
  <si>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</si>
  <si>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</si>
  <si>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</si>
  <si>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</si>
  <si>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</si>
  <si>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</si>
  <si>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</si>
  <si>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</si>
  <si>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</si>
  <si>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</si>
  <si>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</si>
  <si>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</si>
  <si>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</si>
  <si>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</si>
  <si>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</si>
  <si>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</si>
  <si>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</si>
  <si>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</si>
  <si>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</si>
  <si>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</si>
  <si>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</si>
  <si>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</si>
  <si>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</si>
  <si>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</si>
  <si>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</si>
  <si>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</si>
  <si>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</si>
  <si>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</si>
  <si>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</si>
  <si>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</si>
  <si>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</si>
  <si>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</si>
  <si>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</si>
  <si>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</si>
  <si>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</si>
  <si>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</si>
  <si>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</si>
  <si>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</si>
  <si>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</si>
  <si>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</si>
  <si>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</si>
  <si>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</si>
  <si>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</si>
  <si>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</si>
  <si>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</si>
  <si>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</si>
  <si>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</si>
  <si>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</si>
  <si>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</si>
  <si>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</si>
  <si>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</si>
  <si>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</si>
  <si>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</si>
  <si>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</si>
  <si>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</si>
  <si>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</si>
  <si>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</si>
  <si>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</si>
  <si>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</si>
  <si>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</si>
  <si>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</si>
  <si>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</si>
  <si>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</si>
  <si>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</si>
  <si>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</si>
  <si>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</si>
  <si>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</si>
  <si>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</si>
  <si>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</si>
  <si>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</si>
  <si>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</si>
  <si>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</si>
  <si>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</si>
  <si>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</si>
  <si>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</si>
  <si>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</si>
  <si>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</si>
  <si>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</si>
  <si>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</si>
  <si>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</si>
  <si>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</si>
  <si>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</si>
  <si>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</si>
  <si>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</si>
  <si>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</si>
  <si>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</si>
  <si>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</si>
  <si>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</si>
  <si>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</si>
  <si>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</si>
  <si>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</si>
  <si>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</si>
  <si>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</si>
  <si>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</si>
  <si>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</si>
  <si>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</si>
  <si>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</si>
  <si>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</si>
  <si>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</si>
  <si>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</si>
  <si>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</si>
  <si>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</si>
  <si>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</si>
  <si>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</si>
  <si>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</si>
  <si>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</si>
  <si>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</si>
  <si>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</si>
  <si>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</si>
  <si>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</si>
  <si>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</si>
  <si>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</si>
  <si>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</si>
  <si>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</si>
  <si>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</si>
  <si>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</si>
  <si>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</si>
  <si>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</si>
  <si>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</si>
  <si>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</si>
  <si>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</si>
  <si>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</si>
  <si>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</si>
  <si>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</si>
  <si>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</si>
  <si>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</si>
  <si>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</si>
  <si>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</si>
  <si>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</si>
  <si>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</si>
  <si>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</si>
  <si>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</si>
  <si>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</si>
  <si>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</si>
  <si>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</si>
  <si>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</si>
  <si>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</si>
  <si>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</si>
  <si>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</si>
  <si>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</si>
  <si>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</si>
  <si>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</si>
  <si>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</si>
  <si>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</si>
  <si>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</si>
  <si>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</si>
  <si>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</si>
  <si>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</si>
  <si>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</si>
  <si>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</si>
  <si>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</si>
  <si>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</si>
  <si>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</si>
  <si>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</si>
  <si>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</si>
  <si>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</si>
  <si>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</si>
  <si>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</si>
  <si>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</si>
  <si>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</si>
  <si>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</si>
  <si>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</si>
  <si>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</si>
  <si>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</si>
  <si>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</si>
  <si>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</si>
  <si>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</si>
  <si>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</si>
  <si>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</si>
  <si>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</si>
  <si>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</si>
  <si>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</si>
  <si>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</si>
  <si>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</si>
  <si>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</si>
  <si>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</si>
  <si>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</si>
  <si>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</si>
  <si>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</si>
  <si>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</si>
  <si>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</si>
  <si>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</si>
  <si>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</si>
  <si>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</si>
  <si>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</si>
  <si>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</si>
  <si>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</si>
  <si>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</si>
  <si>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</si>
  <si>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</si>
  <si>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</si>
  <si>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</si>
  <si>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</si>
  <si>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</si>
  <si>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</si>
  <si>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</si>
  <si>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</si>
  <si>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</si>
  <si>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</si>
  <si>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</si>
  <si>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</si>
  <si>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</si>
  <si>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</si>
  <si>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</si>
  <si>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</si>
  <si>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</si>
  <si>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</si>
  <si>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</si>
  <si>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</si>
  <si>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</si>
  <si>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</si>
  <si>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</si>
  <si>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</si>
  <si>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</si>
  <si>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</si>
  <si>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</si>
  <si>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</si>
  <si>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</si>
  <si>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</si>
  <si>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</si>
  <si>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</si>
  <si>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</si>
  <si>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</si>
  <si>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</si>
  <si>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</si>
  <si>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</si>
  <si>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</si>
  <si>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</si>
  <si>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</si>
  <si>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</si>
  <si>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</si>
  <si>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</si>
  <si>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</si>
  <si>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</si>
  <si>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</si>
  <si>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</si>
  <si>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</si>
  <si>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</si>
  <si>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</si>
  <si>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</si>
  <si>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</si>
  <si>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</si>
  <si>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</si>
  <si>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</si>
  <si>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</si>
  <si>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</si>
  <si>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</si>
  <si>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</si>
  <si>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</si>
  <si>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</si>
  <si>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</si>
  <si>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</si>
  <si>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</si>
  <si>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</si>
  <si>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</si>
  <si>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</si>
  <si>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</si>
  <si>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</si>
  <si>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</si>
  <si>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</si>
  <si>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</si>
  <si>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</si>
  <si>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</si>
  <si>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</si>
  <si>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</si>
  <si>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</si>
  <si>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</si>
  <si>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</si>
  <si>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</si>
  <si>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</si>
  <si>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</si>
  <si>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</si>
  <si>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</si>
  <si>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</si>
  <si>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</si>
  <si>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</si>
  <si>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</si>
  <si>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</si>
  <si>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</si>
  <si>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</si>
  <si>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</si>
  <si>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</si>
  <si>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</si>
  <si>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</si>
  <si>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</si>
  <si>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</si>
  <si>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</si>
  <si>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</si>
  <si>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</si>
  <si>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</si>
  <si>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</si>
  <si>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</si>
  <si>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</si>
  <si>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</si>
  <si>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</si>
  <si>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</si>
  <si>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</si>
  <si>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</si>
  <si>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</si>
  <si>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</si>
  <si>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</si>
  <si>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</si>
  <si>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</si>
  <si>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</si>
  <si>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</si>
  <si>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</si>
  <si>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</si>
  <si>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</si>
  <si>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</si>
  <si>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</si>
  <si>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</si>
  <si>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</si>
  <si>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</si>
  <si>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</si>
  <si>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</si>
  <si>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</si>
  <si>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</si>
  <si>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</si>
  <si>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</si>
  <si>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</si>
  <si>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</si>
  <si>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</si>
  <si>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</si>
  <si>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</si>
  <si>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</si>
  <si>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</si>
  <si>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</si>
  <si>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</si>
  <si>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</si>
  <si>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</si>
  <si>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</si>
  <si>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</si>
  <si>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</si>
  <si>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</si>
  <si>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</si>
  <si>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</si>
  <si>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</si>
  <si>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</si>
  <si>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</si>
  <si>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</si>
  <si>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</si>
  <si>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</si>
  <si>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</si>
  <si>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</si>
  <si>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</si>
  <si>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</si>
  <si>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</si>
  <si>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</si>
  <si>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</si>
  <si>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</si>
  <si>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</si>
  <si>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</si>
  <si>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</si>
  <si>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</si>
  <si>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</si>
  <si>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</si>
  <si>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</si>
  <si>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</si>
  <si>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</si>
  <si>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</si>
  <si>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</si>
  <si>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</si>
  <si>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</si>
  <si>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</si>
  <si>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</si>
  <si>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</si>
  <si>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</si>
  <si>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</si>
  <si>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</si>
  <si>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</si>
  <si>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</si>
  <si>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</si>
  <si>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</si>
  <si>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</si>
  <si>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</si>
  <si>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</si>
  <si>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</si>
  <si>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</si>
  <si>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</si>
  <si>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</si>
  <si>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</si>
  <si>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</si>
  <si>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</si>
  <si>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</si>
  <si>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</si>
  <si>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</si>
  <si>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</si>
  <si>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</si>
  <si>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</si>
  <si>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</si>
  <si>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</si>
  <si>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</si>
  <si>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</si>
  <si>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</si>
  <si>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</si>
  <si>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</si>
  <si>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</si>
  <si>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</si>
  <si>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</si>
  <si>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</si>
  <si>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</si>
  <si>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</si>
  <si>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</si>
  <si>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</si>
  <si>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</si>
  <si>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</si>
  <si>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</si>
  <si>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</si>
  <si>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</si>
  <si>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</si>
  <si>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</si>
  <si>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</si>
  <si>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</si>
  <si>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</si>
  <si>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</si>
  <si>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</si>
  <si>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</si>
  <si>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</si>
  <si>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</si>
  <si>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</si>
  <si>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</si>
  <si>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</si>
  <si>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</si>
  <si>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</si>
  <si>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</si>
  <si>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</si>
  <si>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</si>
  <si>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</si>
  <si>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</si>
  <si>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</si>
  <si>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</si>
  <si>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</si>
  <si>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</si>
  <si>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</si>
  <si>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</si>
  <si>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</si>
  <si>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</si>
  <si>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</si>
  <si>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</si>
  <si>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</si>
  <si>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</si>
  <si>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</si>
  <si>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</si>
  <si>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</si>
  <si>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</si>
  <si>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</si>
  <si>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</si>
  <si>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</si>
  <si>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</si>
  <si>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</si>
  <si>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</si>
  <si>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</si>
  <si>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</si>
  <si>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</si>
  <si>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</si>
  <si>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</si>
  <si>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</si>
  <si>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</si>
  <si>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</si>
  <si>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</si>
  <si>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</si>
  <si>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</si>
  <si>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</si>
  <si>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</si>
  <si>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</si>
  <si>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</si>
  <si>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</si>
  <si>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</si>
  <si>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</si>
  <si>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</si>
  <si>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</si>
  <si>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</si>
  <si>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</si>
  <si>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</si>
  <si>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</si>
  <si>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</si>
  <si>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</si>
  <si>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</si>
  <si>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</si>
  <si>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</si>
  <si>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</si>
  <si>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</si>
  <si>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</si>
  <si>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</si>
  <si>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</si>
  <si>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</si>
  <si>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</si>
  <si>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</si>
  <si>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</si>
  <si>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</si>
  <si>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</si>
  <si>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</si>
  <si>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</si>
  <si>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</si>
  <si>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</si>
  <si>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</si>
  <si>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</si>
  <si>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</si>
  <si>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</si>
  <si>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</si>
  <si>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</si>
  <si>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</si>
  <si>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</si>
  <si>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</si>
  <si>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</si>
  <si>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</si>
  <si>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</si>
  <si>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</si>
  <si>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</si>
  <si>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</si>
  <si>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</si>
  <si>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</si>
  <si>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</si>
  <si>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</si>
  <si>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</si>
  <si>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</si>
  <si>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</si>
  <si>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</si>
  <si>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</si>
  <si>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</si>
  <si>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</si>
  <si>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</si>
  <si>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</si>
  <si>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</si>
  <si>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</si>
  <si>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</si>
  <si>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</si>
  <si>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</si>
  <si>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</si>
  <si>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</si>
  <si>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</si>
  <si>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</si>
  <si>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</si>
  <si>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</si>
  <si>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</si>
  <si>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</si>
  <si>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</si>
  <si>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</si>
  <si>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</si>
  <si>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</si>
  <si>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</si>
  <si>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</si>
  <si>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</si>
  <si>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</si>
  <si>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</si>
  <si>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</si>
  <si>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</si>
  <si>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</si>
  <si>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</si>
  <si>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</si>
  <si>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</si>
  <si>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</si>
  <si>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</si>
  <si>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</si>
  <si>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</si>
  <si>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</si>
  <si>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</si>
  <si>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</si>
  <si>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</si>
  <si>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</si>
  <si>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</si>
  <si>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</si>
  <si>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</si>
  <si>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</si>
  <si>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</si>
  <si>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</si>
  <si>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</si>
  <si>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</si>
  <si>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</si>
  <si>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</si>
  <si>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</si>
  <si>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</si>
  <si>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</si>
  <si>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</si>
  <si>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</si>
  <si>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</si>
  <si>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</si>
  <si>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</si>
  <si>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</si>
  <si>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</si>
  <si>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</si>
  <si>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</si>
  <si>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</si>
  <si>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</si>
  <si>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</si>
  <si>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</si>
  <si>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</si>
  <si>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</si>
  <si>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</si>
  <si>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</si>
  <si>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</si>
  <si>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</si>
  <si>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</si>
  <si>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</si>
  <si>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</si>
  <si>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</si>
  <si>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</si>
  <si>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</si>
  <si>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</si>
  <si>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</si>
  <si>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</si>
  <si>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</si>
  <si>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</si>
  <si>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</si>
  <si>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</si>
  <si>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</si>
  <si>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</si>
  <si>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</si>
  <si>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</si>
  <si>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</si>
  <si>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</si>
  <si>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</si>
  <si>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</si>
  <si>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</si>
  <si>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</si>
  <si>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</si>
  <si>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</si>
  <si>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</si>
  <si>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</si>
  <si>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</si>
  <si>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</si>
  <si>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</si>
  <si>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</si>
  <si>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</si>
  <si>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</si>
  <si>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</si>
  <si>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</si>
  <si>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</si>
  <si>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</si>
  <si>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</si>
  <si>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</si>
  <si>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</si>
  <si>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</si>
  <si>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</si>
  <si>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</si>
  <si>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</si>
  <si>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</si>
  <si>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</si>
  <si>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</si>
  <si>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</si>
  <si>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</si>
  <si>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</si>
  <si>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</si>
  <si>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</si>
  <si>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</si>
  <si>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</si>
  <si>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</si>
  <si>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</si>
  <si>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</si>
  <si>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</si>
  <si>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</si>
  <si>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</si>
  <si>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</si>
  <si>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</si>
  <si>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</si>
  <si>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</si>
  <si>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</si>
  <si>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</si>
  <si>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</si>
  <si>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</si>
  <si>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</si>
  <si>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</si>
  <si>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</si>
  <si>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</si>
  <si>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</si>
  <si>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</si>
  <si>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</si>
  <si>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</si>
  <si>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</si>
  <si>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</si>
  <si>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</si>
  <si>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</si>
  <si>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</si>
  <si>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</si>
  <si>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</si>
  <si>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</si>
  <si>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</si>
  <si>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</si>
  <si>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</si>
  <si>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</si>
  <si>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</si>
  <si>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</si>
  <si>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</si>
  <si>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</si>
  <si>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</si>
  <si>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</si>
  <si>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</si>
  <si>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</si>
  <si>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</si>
  <si>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</si>
  <si>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</si>
  <si>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</si>
  <si>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</si>
  <si>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</si>
  <si>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</si>
  <si>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</si>
  <si>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</si>
  <si>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</si>
  <si>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</si>
  <si>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</si>
  <si>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</si>
  <si>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</si>
  <si>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</si>
  <si>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</si>
  <si>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</si>
  <si>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</si>
  <si>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</si>
  <si>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</si>
  <si>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</si>
  <si>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</si>
  <si>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</si>
  <si>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</si>
  <si>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</si>
  <si>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</si>
  <si>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</si>
  <si>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</si>
  <si>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</si>
  <si>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</si>
  <si>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</si>
  <si>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</si>
  <si>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</si>
  <si>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</si>
  <si>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</si>
  <si>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</si>
  <si>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</si>
  <si>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</si>
  <si>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</si>
  <si>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</si>
  <si>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</si>
  <si>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</si>
  <si>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</si>
  <si>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</si>
  <si>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</si>
  <si>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</si>
  <si>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</si>
  <si>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</si>
  <si>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</si>
  <si>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</si>
  <si>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</si>
  <si>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</si>
  <si>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</si>
  <si>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</si>
  <si>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</si>
  <si>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</si>
  <si>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</si>
  <si>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</si>
  <si>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</si>
  <si>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</si>
  <si>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</si>
  <si>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</si>
  <si>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</si>
  <si>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</si>
  <si>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</si>
  <si>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</si>
  <si>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</si>
  <si>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</si>
  <si>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</si>
  <si>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</si>
  <si>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</si>
  <si>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</si>
  <si>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</si>
  <si>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</si>
  <si>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</si>
  <si>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</si>
  <si>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</si>
  <si>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</si>
  <si>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</si>
  <si>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</si>
  <si>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</si>
  <si>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</si>
  <si>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</si>
  <si>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</si>
  <si>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</si>
  <si>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</si>
  <si>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</si>
  <si>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</si>
  <si>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</si>
  <si>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</si>
  <si>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</si>
  <si>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</si>
  <si>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</si>
  <si>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</si>
  <si>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</si>
  <si>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</si>
  <si>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</si>
  <si>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</si>
  <si>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</si>
  <si>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</si>
  <si>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</si>
  <si>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</si>
  <si>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</si>
  <si>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</si>
  <si>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</si>
  <si>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</si>
  <si>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</si>
  <si>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</si>
  <si>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</si>
  <si>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</si>
  <si>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</si>
  <si>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</si>
  <si>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</si>
  <si>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</si>
  <si>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</si>
  <si>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</si>
  <si>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</si>
  <si>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</si>
  <si>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</si>
  <si>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</si>
  <si>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</si>
  <si>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</si>
  <si>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</si>
  <si>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</si>
  <si>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</si>
  <si>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</si>
  <si>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</si>
  <si>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</si>
  <si>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</si>
  <si>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</si>
  <si>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</si>
  <si>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</si>
  <si>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</si>
  <si>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</si>
  <si>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</si>
  <si>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</si>
  <si>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</si>
  <si>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</si>
  <si>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</si>
  <si>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</si>
  <si>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</si>
  <si>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</si>
  <si>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</si>
  <si>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</si>
  <si>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</si>
  <si>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</si>
  <si>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</si>
  <si>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</si>
  <si>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</si>
  <si>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</si>
  <si>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</si>
  <si>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</si>
  <si>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</si>
  <si>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</si>
  <si>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</si>
  <si>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</si>
  <si>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</si>
  <si>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</si>
  <si>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</si>
  <si>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</si>
  <si>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</si>
  <si>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</si>
  <si>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</si>
  <si>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</si>
  <si>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</si>
  <si>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</si>
  <si>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</si>
  <si>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</si>
  <si>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</si>
  <si>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</si>
  <si>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</si>
  <si>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</si>
  <si>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</si>
  <si>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</si>
  <si>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</si>
  <si>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</si>
  <si>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</si>
  <si>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</si>
  <si>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</si>
  <si>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</si>
  <si>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</si>
  <si>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</si>
  <si>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</si>
  <si>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</si>
  <si>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</si>
  <si>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</si>
  <si>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</si>
  <si>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</si>
  <si>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</si>
  <si>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</si>
  <si>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</si>
  <si>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</si>
  <si>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</si>
  <si>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</si>
  <si>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</si>
  <si>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</si>
  <si>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</si>
  <si>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</si>
  <si>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</si>
  <si>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</si>
  <si>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</si>
  <si>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</si>
  <si>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</si>
  <si>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</si>
  <si>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</si>
  <si>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</si>
  <si>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</si>
  <si>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</si>
  <si>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</si>
  <si>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</si>
  <si>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</si>
  <si>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</si>
  <si>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</si>
  <si>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</si>
  <si>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</si>
  <si>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</si>
  <si>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</si>
  <si>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</si>
  <si>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</si>
  <si>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</si>
  <si>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</si>
  <si>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</si>
  <si>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</si>
  <si>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</si>
  <si>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</si>
  <si>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</si>
  <si>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</si>
  <si>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</si>
  <si>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</si>
  <si>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</si>
  <si>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</si>
  <si>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</si>
  <si>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</si>
  <si>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</si>
  <si>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</si>
  <si>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</si>
  <si>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</si>
  <si>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</si>
  <si>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</si>
  <si>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</si>
  <si>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</si>
  <si>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</si>
  <si>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</si>
  <si>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</si>
  <si>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</si>
  <si>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</si>
  <si>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</si>
  <si>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</si>
  <si>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</si>
  <si>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</si>
  <si>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</si>
  <si>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</si>
  <si>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</si>
  <si>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</si>
  <si>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</si>
  <si>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</si>
  <si>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</si>
  <si>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</si>
  <si>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</si>
  <si>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</si>
  <si>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</si>
  <si>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</si>
  <si>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</si>
  <si>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</si>
  <si>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</si>
  <si>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</si>
  <si>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</si>
  <si>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</si>
  <si>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</si>
  <si>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</si>
  <si>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</si>
  <si>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</si>
  <si>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</si>
  <si>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</si>
  <si>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</si>
  <si>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</si>
  <si>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</si>
  <si>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</si>
  <si>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</si>
  <si>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</si>
  <si>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</si>
  <si>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</si>
  <si>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</si>
  <si>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</si>
  <si>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</si>
  <si>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</si>
  <si>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</si>
  <si>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</si>
  <si>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</si>
  <si>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</si>
  <si>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</si>
  <si>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</si>
  <si>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</si>
  <si>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</si>
  <si>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</si>
  <si>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</si>
  <si>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</si>
  <si>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</si>
  <si>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</si>
  <si>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</si>
  <si>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</si>
  <si>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</si>
  <si>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</si>
  <si>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</si>
  <si>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</si>
  <si>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</si>
  <si>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</si>
  <si>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</si>
  <si>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</si>
  <si>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</si>
  <si>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</si>
  <si>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</si>
  <si>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</si>
  <si>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</si>
  <si>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</si>
  <si>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</si>
  <si>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</si>
  <si>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</si>
  <si>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</si>
  <si>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</si>
  <si>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</si>
  <si>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</si>
  <si>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</si>
  <si>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</si>
  <si>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</si>
  <si>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</si>
  <si>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</si>
  <si>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</si>
  <si>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</si>
  <si>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</si>
  <si>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</si>
  <si>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</si>
  <si>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</si>
  <si>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</si>
  <si>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</si>
  <si>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</si>
  <si>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</si>
  <si>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</si>
  <si>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</si>
  <si>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</si>
  <si>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</si>
  <si>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</si>
  <si>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St_Dev</t>
  </si>
  <si>
    <t>Beta_rolling</t>
  </si>
  <si>
    <t>Тикеры</t>
  </si>
  <si>
    <t>Годы:</t>
  </si>
  <si>
    <t>Ожидаемая доходность акций по периодам:</t>
  </si>
  <si>
    <t>Ожидаемая доходность портфеля по периодам</t>
  </si>
  <si>
    <t>Ожидаемая акий доходность по периодам</t>
  </si>
  <si>
    <t>wi*ri</t>
  </si>
  <si>
    <t>Дисперсия:</t>
  </si>
  <si>
    <t>%^2</t>
  </si>
  <si>
    <t>Дисперсия портфеля</t>
  </si>
  <si>
    <t>Стандартное отклонение портфеля</t>
  </si>
  <si>
    <t>RU000A1069P3</t>
  </si>
  <si>
    <t>(Xi-Xср)^2__1</t>
  </si>
  <si>
    <t>RU000A1017J5</t>
  </si>
  <si>
    <t>(Xi-Xср)^2__2</t>
  </si>
  <si>
    <t>RU000A101FH6</t>
  </si>
  <si>
    <t>(Xi-Xср)^2__3</t>
  </si>
  <si>
    <t>RU000A1007Z2</t>
  </si>
  <si>
    <t>(Xi-Xср)^2__4</t>
  </si>
  <si>
    <t>SU26244RMFS2</t>
  </si>
  <si>
    <t>(Xi-Xср)^2__5</t>
  </si>
  <si>
    <t>SU26212RMFS9</t>
  </si>
  <si>
    <t>(Xi-Xср)^2__6</t>
  </si>
  <si>
    <t>StDev</t>
  </si>
  <si>
    <t>Суммарная дисперсия облигаций</t>
  </si>
  <si>
    <t>Суммарное StDev облигаций</t>
  </si>
  <si>
    <t xml:space="preserve">доходность по годам </t>
  </si>
  <si>
    <t>18-20 лет</t>
  </si>
  <si>
    <t>16-18 лет</t>
  </si>
  <si>
    <t xml:space="preserve">14-16 лет </t>
  </si>
  <si>
    <t>12-14 лет</t>
  </si>
  <si>
    <t>10-12 лет</t>
  </si>
  <si>
    <t>8-10 лет</t>
  </si>
  <si>
    <t>6-8 лет</t>
  </si>
  <si>
    <t>4-6 лет</t>
  </si>
  <si>
    <t>2-4 года</t>
  </si>
  <si>
    <t>10-20 лет</t>
  </si>
  <si>
    <t>15-20 лет</t>
  </si>
  <si>
    <t>10-15 лет</t>
  </si>
  <si>
    <t>5-10 лет</t>
  </si>
  <si>
    <t xml:space="preserve">15-18 лет </t>
  </si>
  <si>
    <t>12-15 лет</t>
  </si>
  <si>
    <t>9-12 лет</t>
  </si>
  <si>
    <t>6-9 лет</t>
  </si>
  <si>
    <t>3-6 лет</t>
  </si>
  <si>
    <t>wi</t>
  </si>
  <si>
    <t>форвардные ставки</t>
  </si>
  <si>
    <t>диапазон</t>
  </si>
  <si>
    <t>безрисковая ставка</t>
  </si>
  <si>
    <t>год</t>
  </si>
  <si>
    <t>CF (SU26212RMFS9)</t>
  </si>
  <si>
    <t>CF (офз SU26244RMFS2)</t>
  </si>
  <si>
    <t>CF(РЖД 1Р-13R)</t>
  </si>
  <si>
    <t>CF(МТС 1P-14)</t>
  </si>
  <si>
    <t>CF (Газпнф3P2R)</t>
  </si>
  <si>
    <t>CF(Сбер Sb44R)</t>
  </si>
  <si>
    <t xml:space="preserve">Сектор </t>
  </si>
  <si>
    <t>Активы (облигации)</t>
  </si>
  <si>
    <t xml:space="preserve">Веса </t>
  </si>
  <si>
    <t>Банки</t>
  </si>
  <si>
    <t>Ожидаемая доходность облигаций по периодам</t>
  </si>
  <si>
    <t>Нефтегазовая отрасль</t>
  </si>
  <si>
    <t>Транспорт</t>
  </si>
  <si>
    <t>РЖД</t>
  </si>
  <si>
    <t>Телекомы</t>
  </si>
  <si>
    <t>МТС</t>
  </si>
  <si>
    <t>Корпоративные финансы</t>
  </si>
  <si>
    <t xml:space="preserve">Сплит Финанс </t>
  </si>
  <si>
    <t>—</t>
  </si>
  <si>
    <t>Государственный</t>
  </si>
  <si>
    <t>ОФЗ</t>
  </si>
  <si>
    <t>Доходности</t>
  </si>
  <si>
    <t>Доходности портфелей</t>
  </si>
  <si>
    <t>Риски</t>
  </si>
  <si>
    <t>Риски портфелей</t>
  </si>
  <si>
    <t>Веса акции</t>
  </si>
  <si>
    <t xml:space="preserve">Депозит </t>
  </si>
  <si>
    <t>Веса рискованный период 1</t>
  </si>
  <si>
    <t>Веса рискованный период 2</t>
  </si>
  <si>
    <t>Веса безрисковый период 1</t>
  </si>
  <si>
    <t>Веса безрисковый период 2</t>
  </si>
  <si>
    <t>Веса рискованный</t>
  </si>
  <si>
    <t>Веса безрисковый</t>
  </si>
  <si>
    <t>Период 1</t>
  </si>
  <si>
    <t>Период 2</t>
  </si>
  <si>
    <t>Корпоративные облигации</t>
  </si>
  <si>
    <t>Веса облигации</t>
  </si>
  <si>
    <t>Корпоративные</t>
  </si>
  <si>
    <t>Идекс Герфиндаля-Хиршмана</t>
  </si>
  <si>
    <t>Диверсификация</t>
  </si>
  <si>
    <t>Года</t>
  </si>
  <si>
    <t>Доходность</t>
  </si>
  <si>
    <t>с 2025 по 2027</t>
  </si>
  <si>
    <t>МТС Банк (21,56+0,03 надбавка) https://static3.banki.ru/upload/smth/01.11.20241.pdf</t>
  </si>
  <si>
    <t>с 2028 по 2044</t>
  </si>
  <si>
    <t>Ориентируемся на медиану нейтральной ключевой ставки https://cbr.ru/statistics/ddkp/mo_br/</t>
  </si>
  <si>
    <t>Средняя доходность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</si>
  <si>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</si>
  <si>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</si>
  <si>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</si>
  <si>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</si>
  <si>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</si>
  <si>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</si>
  <si>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</si>
  <si>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</si>
  <si>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</si>
  <si>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</si>
  <si>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</si>
  <si>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</si>
  <si>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</si>
  <si>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</si>
  <si>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</si>
  <si>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</si>
  <si>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</si>
  <si>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</si>
  <si>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</si>
  <si>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</si>
  <si>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</si>
  <si>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</si>
  <si>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</si>
  <si>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</si>
  <si>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</si>
  <si>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</si>
  <si>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</si>
  <si>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</si>
  <si>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</si>
  <si>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</si>
  <si>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</si>
  <si>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</si>
  <si>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</si>
  <si>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</si>
  <si>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</si>
  <si>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</si>
  <si>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</si>
  <si>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</si>
  <si>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</si>
  <si>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</si>
  <si>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</si>
  <si>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</si>
  <si>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</si>
  <si>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</si>
  <si>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</si>
  <si>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</si>
  <si>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</si>
  <si>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</si>
  <si>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</si>
  <si>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</si>
  <si>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</si>
  <si>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</si>
  <si>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</si>
  <si>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</si>
  <si>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</si>
  <si>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</si>
  <si>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</si>
  <si>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</si>
  <si>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</si>
  <si>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</si>
  <si>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</si>
  <si>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</si>
  <si>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</si>
  <si>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</si>
  <si>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</si>
  <si>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</si>
  <si>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</si>
  <si>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</si>
  <si>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</si>
  <si>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2013-05-06</t>
  </si>
  <si>
    <t>2013-05-07</t>
  </si>
  <si>
    <t>2013-05-08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</si>
  <si>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</si>
  <si>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</si>
  <si>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</si>
  <si>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</si>
  <si>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</si>
  <si>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</si>
  <si>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</si>
  <si>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</si>
  <si>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</si>
  <si>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</si>
  <si>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</si>
  <si>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</si>
  <si>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</si>
  <si>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</si>
  <si>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</si>
  <si>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</si>
  <si>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</si>
  <si>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</si>
  <si>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</si>
  <si>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</si>
  <si>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</si>
  <si>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</si>
  <si>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</si>
  <si>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</si>
  <si>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</si>
  <si>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</si>
  <si>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</si>
  <si>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</si>
  <si>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</si>
  <si>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</si>
  <si>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</si>
  <si>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</si>
  <si>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</si>
  <si>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</si>
  <si>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</si>
  <si>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</si>
  <si>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</si>
  <si>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</si>
  <si>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</si>
  <si>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</si>
  <si>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</si>
  <si>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</si>
  <si>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</si>
  <si>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</si>
  <si>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</si>
  <si>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</si>
  <si>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</si>
  <si>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</si>
  <si>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</si>
  <si>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</si>
  <si>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</si>
  <si>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</si>
  <si>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</si>
  <si>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</si>
  <si>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</si>
  <si>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</si>
  <si>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</si>
  <si>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</si>
  <si>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</si>
  <si>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</si>
  <si>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</si>
  <si>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</si>
  <si>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</si>
  <si>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</si>
  <si>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</si>
  <si>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</si>
  <si>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</si>
  <si>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</si>
  <si>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</si>
  <si>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</si>
  <si>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</si>
  <si>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</si>
  <si>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</si>
  <si>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</si>
  <si>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</si>
  <si>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</si>
  <si>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</si>
  <si>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</si>
  <si>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</si>
  <si>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</si>
  <si>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</si>
  <si>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</si>
  <si>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</si>
  <si>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</si>
  <si>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</si>
  <si>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</si>
  <si>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</si>
  <si>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</si>
  <si>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</si>
  <si>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</si>
  <si>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</si>
  <si>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</si>
  <si>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</si>
  <si>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</si>
  <si>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</si>
  <si>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</si>
  <si>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</si>
  <si>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</si>
  <si>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</si>
  <si>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</si>
  <si>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</si>
  <si>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</si>
  <si>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</si>
  <si>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</si>
  <si>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</si>
  <si>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</si>
  <si>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</si>
  <si>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</si>
  <si>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</si>
  <si>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</si>
  <si>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</si>
  <si>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</si>
  <si>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</si>
  <si>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</si>
  <si>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</si>
  <si>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</si>
  <si>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</si>
  <si>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</si>
  <si>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</si>
  <si>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</si>
  <si>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</si>
  <si>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</si>
  <si>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</si>
  <si>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</si>
  <si>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</si>
  <si>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</si>
  <si>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</si>
  <si>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</si>
  <si>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</si>
  <si>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</si>
  <si>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</si>
  <si>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</si>
  <si>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</si>
  <si>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</si>
  <si>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</si>
  <si>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</si>
  <si>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</si>
  <si>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</si>
  <si>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</si>
  <si>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</si>
  <si>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</si>
  <si>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</si>
  <si>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</si>
  <si>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</si>
  <si>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</si>
  <si>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</si>
  <si>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</si>
  <si>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</si>
  <si>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</si>
  <si>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</si>
  <si>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</si>
  <si>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</si>
  <si>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</si>
  <si>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</si>
  <si>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</si>
  <si>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</si>
  <si>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</si>
  <si>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</si>
  <si>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</si>
  <si>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</si>
  <si>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</si>
  <si>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</si>
  <si>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</si>
  <si>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</si>
  <si>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</si>
  <si>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</si>
  <si>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</si>
  <si>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</si>
  <si>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</si>
  <si>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</si>
  <si>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</si>
  <si>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</si>
  <si>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</si>
  <si>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</si>
  <si>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</si>
  <si>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</si>
  <si>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</si>
  <si>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</si>
  <si>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</si>
  <si>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</si>
  <si>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</si>
  <si>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</si>
  <si>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</si>
  <si>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</si>
  <si>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</si>
  <si>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</si>
  <si>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</si>
  <si>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</si>
  <si>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</si>
  <si>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</si>
  <si>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</si>
  <si>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</si>
  <si>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</si>
  <si>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</si>
  <si>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</si>
  <si>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</si>
  <si>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</si>
  <si>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</si>
  <si>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</si>
  <si>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</si>
  <si>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</si>
  <si>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</si>
  <si>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</si>
  <si>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</si>
  <si>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</si>
  <si>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</si>
  <si>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</si>
  <si>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</si>
  <si>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</si>
  <si>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</si>
  <si>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</si>
  <si>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</si>
  <si>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</si>
  <si>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</si>
  <si>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</si>
  <si>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</si>
  <si>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</si>
  <si>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</si>
  <si>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</si>
  <si>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</si>
  <si>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</si>
  <si>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</si>
  <si>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</si>
  <si>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</si>
  <si>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</si>
  <si>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</si>
  <si>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</si>
  <si>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</si>
  <si>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</si>
  <si>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</si>
  <si>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</si>
  <si>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</si>
  <si>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</si>
  <si>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</si>
  <si>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</si>
  <si>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</si>
  <si>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</si>
  <si>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</si>
  <si>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</si>
  <si>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</si>
  <si>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</si>
  <si>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</si>
  <si>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</si>
  <si>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</si>
  <si>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</si>
  <si>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</si>
  <si>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</si>
  <si>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</si>
  <si>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</si>
  <si>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</si>
  <si>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</si>
  <si>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</si>
  <si>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</si>
  <si>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</si>
  <si>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</si>
  <si>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</si>
  <si>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</si>
  <si>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</si>
  <si>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</si>
  <si>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</si>
  <si>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</si>
  <si>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</si>
  <si>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</si>
  <si>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</si>
  <si>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</si>
  <si>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</si>
  <si>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</si>
  <si>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</si>
  <si>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</si>
  <si>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</si>
  <si>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</si>
  <si>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</si>
  <si>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</si>
  <si>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</si>
  <si>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</si>
  <si>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</si>
  <si>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</si>
  <si>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</si>
  <si>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</si>
  <si>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</si>
  <si>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</si>
  <si>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</si>
  <si>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</si>
  <si>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</si>
  <si>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</si>
  <si>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</si>
  <si>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</si>
  <si>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</si>
  <si>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</si>
  <si>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</si>
  <si>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</si>
  <si>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</si>
  <si>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</si>
  <si>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</si>
  <si>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</si>
  <si>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</si>
  <si>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</si>
  <si>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</si>
  <si>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</si>
  <si>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</si>
  <si>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</si>
  <si>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</si>
  <si>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</si>
  <si>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</si>
  <si>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</si>
  <si>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</si>
  <si>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</si>
  <si>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</si>
  <si>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</si>
  <si>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</si>
  <si>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</si>
  <si>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</si>
  <si>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</si>
  <si>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</si>
  <si>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</si>
  <si>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</si>
  <si>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</si>
  <si>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</si>
  <si>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</si>
  <si>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</si>
  <si>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</si>
  <si>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</si>
  <si>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</si>
  <si>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</si>
  <si>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</si>
  <si>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</si>
  <si>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</si>
  <si>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</si>
  <si>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</si>
  <si>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</si>
  <si>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</si>
  <si>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</si>
  <si>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</si>
  <si>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</si>
  <si>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</si>
  <si>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</si>
  <si>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</si>
  <si>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</si>
  <si>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</si>
  <si>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</si>
  <si>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</si>
  <si>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</si>
  <si>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</si>
  <si>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</si>
  <si>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</si>
  <si>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</si>
  <si>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</si>
  <si>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</si>
  <si>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</si>
  <si>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</si>
  <si>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</si>
  <si>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</si>
  <si>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</si>
  <si>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</si>
  <si>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</si>
  <si>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</si>
  <si>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</si>
  <si>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</si>
  <si>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</si>
  <si>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</si>
  <si>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</si>
  <si>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</si>
  <si>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</si>
  <si>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</si>
  <si>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</si>
  <si>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</si>
  <si>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</si>
  <si>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</si>
  <si>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</si>
  <si>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</si>
  <si>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</si>
  <si>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</si>
  <si>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</si>
  <si>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</si>
  <si>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</si>
  <si>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</si>
  <si>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</si>
  <si>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</si>
  <si>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</si>
  <si>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</si>
  <si>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</si>
  <si>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</si>
  <si>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</si>
  <si>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</si>
  <si>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</si>
  <si>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</si>
  <si>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</si>
  <si>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</si>
  <si>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</si>
  <si>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</si>
  <si>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</si>
  <si>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</si>
  <si>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</si>
  <si>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</si>
  <si>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</si>
  <si>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</si>
  <si>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</si>
  <si>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</si>
  <si>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</si>
  <si>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</si>
  <si>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</si>
  <si>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</si>
  <si>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</si>
  <si>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</si>
  <si>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</si>
  <si>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</si>
  <si>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</si>
  <si>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</si>
  <si>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</si>
  <si>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</si>
  <si>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</si>
  <si>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</si>
  <si>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</si>
  <si>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</si>
  <si>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</si>
  <si>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</si>
  <si>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</si>
  <si>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</si>
  <si>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</si>
  <si>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</si>
  <si>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</si>
  <si>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</si>
  <si>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</si>
  <si>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</si>
  <si>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</si>
  <si>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</si>
  <si>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</si>
  <si>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</si>
  <si>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</si>
  <si>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</si>
  <si>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</si>
  <si>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</si>
  <si>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</si>
  <si>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</si>
  <si>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</si>
  <si>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</si>
  <si>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</si>
  <si>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</si>
  <si>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</si>
  <si>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</si>
  <si>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</si>
  <si>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</si>
  <si>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</si>
  <si>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</si>
  <si>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</si>
  <si>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</si>
  <si>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</si>
  <si>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</si>
  <si>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</si>
  <si>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</si>
  <si>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</si>
  <si>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</si>
  <si>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</si>
  <si>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</si>
  <si>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</si>
  <si>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</si>
  <si>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</si>
  <si>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</si>
  <si>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</si>
  <si>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</si>
  <si>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</si>
  <si>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</si>
  <si>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</si>
  <si>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</si>
  <si>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</si>
  <si>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</si>
  <si>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</si>
  <si>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</si>
  <si>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</si>
  <si>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</si>
  <si>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</si>
  <si>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</si>
  <si>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</si>
  <si>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</si>
  <si>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</si>
  <si>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</si>
  <si>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</si>
  <si>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</si>
  <si>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</si>
  <si>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</si>
  <si>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</si>
  <si>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</si>
  <si>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</si>
  <si>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</si>
  <si>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</si>
  <si>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</si>
  <si>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</si>
  <si>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</si>
  <si>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</si>
  <si>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</si>
  <si>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</si>
  <si>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</si>
  <si>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</si>
  <si>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</si>
  <si>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</si>
  <si>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</si>
  <si>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</si>
  <si>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</si>
  <si>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</si>
  <si>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</si>
  <si>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</si>
  <si>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</si>
  <si>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</si>
  <si>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</si>
  <si>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</si>
  <si>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</si>
  <si>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</si>
  <si>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</si>
  <si>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</si>
  <si>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</si>
  <si>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</si>
  <si>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</si>
  <si>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</si>
  <si>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</si>
  <si>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</si>
  <si>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</si>
  <si>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</si>
  <si>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</si>
  <si>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</si>
  <si>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</si>
  <si>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</si>
  <si>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</si>
  <si>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</si>
  <si>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</si>
  <si>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</si>
  <si>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</si>
  <si>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</si>
  <si>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</si>
  <si>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</si>
  <si>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</si>
  <si>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</si>
  <si>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</si>
  <si>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</si>
  <si>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</si>
  <si>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</si>
  <si>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</si>
  <si>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</si>
  <si>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</si>
  <si>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</si>
  <si>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</si>
  <si>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</si>
  <si>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</si>
  <si>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</si>
  <si>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</si>
  <si>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</si>
  <si>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</si>
  <si>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</si>
  <si>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</si>
  <si>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</si>
  <si>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</si>
  <si>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</si>
  <si>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</si>
  <si>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</si>
  <si>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</si>
  <si>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</si>
  <si>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</si>
  <si>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</si>
  <si>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</si>
  <si>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</si>
  <si>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</si>
  <si>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</si>
  <si>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</si>
  <si>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</si>
  <si>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</si>
  <si>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</si>
  <si>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</si>
  <si>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</si>
  <si>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</si>
  <si>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</si>
  <si>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</si>
  <si>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</si>
  <si>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</si>
  <si>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</si>
  <si>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</si>
  <si>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</si>
  <si>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</si>
  <si>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</si>
  <si>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</si>
  <si>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</si>
  <si>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</si>
  <si>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</si>
  <si>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</si>
  <si>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</si>
  <si>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</si>
  <si>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</si>
  <si>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</si>
  <si>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</si>
  <si>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</si>
  <si>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</si>
  <si>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</si>
  <si>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</si>
  <si>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</si>
  <si>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</si>
  <si>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</si>
  <si>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</si>
  <si>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</si>
  <si>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</si>
  <si>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</si>
  <si>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</si>
  <si>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</si>
  <si>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</si>
  <si>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</si>
  <si>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</si>
  <si>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</si>
  <si>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</si>
  <si>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</si>
  <si>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</si>
  <si>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</si>
  <si>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</si>
  <si>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</si>
  <si>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</si>
  <si>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</si>
  <si>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</si>
  <si>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</si>
  <si>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</si>
  <si>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</si>
  <si>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</si>
  <si>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</si>
  <si>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</si>
  <si>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</si>
  <si>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</si>
  <si>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</si>
  <si>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</si>
  <si>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</si>
  <si>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</si>
  <si>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</si>
  <si>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</si>
  <si>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</si>
  <si>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</si>
  <si>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</si>
  <si>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</si>
  <si>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</si>
  <si>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</si>
  <si>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</si>
  <si>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</si>
  <si>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</si>
  <si>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</si>
  <si>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</si>
  <si>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</si>
  <si>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</si>
  <si>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</si>
  <si>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</si>
  <si>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</si>
  <si>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</si>
  <si>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</si>
  <si>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</si>
  <si>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</si>
  <si>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</si>
  <si>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</si>
  <si>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</si>
  <si>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</si>
  <si>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</si>
  <si>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</si>
  <si>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</si>
  <si>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</si>
  <si>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</si>
  <si>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</si>
  <si>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</si>
  <si>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</si>
  <si>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</si>
  <si>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</si>
  <si>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</si>
  <si>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</si>
  <si>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</si>
  <si>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</si>
  <si>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</si>
  <si>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</si>
  <si>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</si>
  <si>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</si>
  <si>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</si>
  <si>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</si>
  <si>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</si>
  <si>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</si>
  <si>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</si>
  <si>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</si>
  <si>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</si>
  <si>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</si>
  <si>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</si>
  <si>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</si>
  <si>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</si>
  <si>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</si>
  <si>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</si>
  <si>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</si>
  <si>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</si>
  <si>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</si>
  <si>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</si>
  <si>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</si>
  <si>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</si>
  <si>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</si>
  <si>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</si>
  <si>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</si>
  <si>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</si>
  <si>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</si>
  <si>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</si>
  <si>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</si>
  <si>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</si>
  <si>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</si>
  <si>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</si>
  <si>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</si>
  <si>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</si>
  <si>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</si>
  <si>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</si>
  <si>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</si>
  <si>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</si>
  <si>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</si>
  <si>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</si>
  <si>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</si>
  <si>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</si>
  <si>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</si>
  <si>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</si>
  <si>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</si>
  <si>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</si>
  <si>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</si>
  <si>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</si>
  <si>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</si>
  <si>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</si>
  <si>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</si>
  <si>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</si>
  <si>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</si>
  <si>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</si>
  <si>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</si>
  <si>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</si>
  <si>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</si>
  <si>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</si>
  <si>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</si>
  <si>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</si>
  <si>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</si>
  <si>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</si>
  <si>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</si>
  <si>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</si>
  <si>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</si>
  <si>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</si>
  <si>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</si>
  <si>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</si>
  <si>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</si>
  <si>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</si>
  <si>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</si>
  <si>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</si>
  <si>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</si>
  <si>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</si>
  <si>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</si>
  <si>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</si>
  <si>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</si>
  <si>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</si>
  <si>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</si>
  <si>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</si>
  <si>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</si>
  <si>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</si>
  <si>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</si>
  <si>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</si>
  <si>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</si>
  <si>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</si>
  <si>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</si>
  <si>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</si>
  <si>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</si>
  <si>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</si>
  <si>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</si>
  <si>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</si>
  <si>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</si>
  <si>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</si>
  <si>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</si>
  <si>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</si>
  <si>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</si>
  <si>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</si>
  <si>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</si>
  <si>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</si>
  <si>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</si>
  <si>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</si>
  <si>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</si>
  <si>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</si>
  <si>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</si>
  <si>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</si>
  <si>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</si>
  <si>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</si>
  <si>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</si>
  <si>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</si>
  <si>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</si>
  <si>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</si>
  <si>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</si>
  <si>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</si>
  <si>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</si>
  <si>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</si>
  <si>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</si>
  <si>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</si>
  <si>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</si>
  <si>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</si>
  <si>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</si>
  <si>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</si>
  <si>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</si>
  <si>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</si>
  <si>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</si>
  <si>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</si>
  <si>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</si>
  <si>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</si>
  <si>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</si>
  <si>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</si>
  <si>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</si>
  <si>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</si>
  <si>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</si>
  <si>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</si>
  <si>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</si>
  <si>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</si>
  <si>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</si>
  <si>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</si>
  <si>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</si>
  <si>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</si>
  <si>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</si>
  <si>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</si>
  <si>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</si>
  <si>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</si>
  <si>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</si>
  <si>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</si>
  <si>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</si>
  <si>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</si>
  <si>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</si>
  <si>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</si>
  <si>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</si>
  <si>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</si>
  <si>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</si>
  <si>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</si>
  <si>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</si>
  <si>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</si>
  <si>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</si>
  <si>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</si>
  <si>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</si>
  <si>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</si>
  <si>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</si>
  <si>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</si>
  <si>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</si>
  <si>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</si>
  <si>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</si>
  <si>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</si>
  <si>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</si>
  <si>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</si>
  <si>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</si>
  <si>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</si>
  <si>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</si>
  <si>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</si>
  <si>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</si>
  <si>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</si>
  <si>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</si>
  <si>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</si>
  <si>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</si>
  <si>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</si>
  <si>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</si>
  <si>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</si>
  <si>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</si>
  <si>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</si>
  <si>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</si>
  <si>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</si>
  <si>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</si>
  <si>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</si>
  <si>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</si>
  <si>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</si>
  <si>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</si>
  <si>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</si>
  <si>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</si>
  <si>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</si>
  <si>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</si>
  <si>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</si>
  <si>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</si>
  <si>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</si>
  <si>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</si>
  <si>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</si>
  <si>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</si>
  <si>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</si>
  <si>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</si>
  <si>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</si>
  <si>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</si>
  <si>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</si>
  <si>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</si>
  <si>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</si>
  <si>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</si>
  <si>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</si>
  <si>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</si>
  <si>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</si>
  <si>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</si>
  <si>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</si>
  <si>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</si>
  <si>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</si>
  <si>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</si>
  <si>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</si>
  <si>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</si>
  <si>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</si>
  <si>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</si>
  <si>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</si>
  <si>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</si>
  <si>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</si>
  <si>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</si>
  <si>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</si>
  <si>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</si>
  <si>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</si>
  <si>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</si>
  <si>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</si>
  <si>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</si>
  <si>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</si>
  <si>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</si>
  <si>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</si>
  <si>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</si>
  <si>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</si>
  <si>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</si>
  <si>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</si>
  <si>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</si>
  <si>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</si>
  <si>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</si>
  <si>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</si>
  <si>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</si>
  <si>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</si>
  <si>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</si>
  <si>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</si>
  <si>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</si>
  <si>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</si>
  <si>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</si>
  <si>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</si>
  <si>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</si>
  <si>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</si>
  <si>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</si>
  <si>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</si>
  <si>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</si>
  <si>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</si>
  <si>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</si>
  <si>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</si>
  <si>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</si>
  <si>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</si>
  <si>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</si>
  <si>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</si>
  <si>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</si>
  <si>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</si>
  <si>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</si>
  <si>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</si>
  <si>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</si>
  <si>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</si>
  <si>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</si>
  <si>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</si>
  <si>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</si>
  <si>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</si>
  <si>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</si>
  <si>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</si>
  <si>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</si>
  <si>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</si>
  <si>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</si>
  <si>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</si>
  <si>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</si>
  <si>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</si>
  <si>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</si>
  <si>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</si>
  <si>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</si>
  <si>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</si>
  <si>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</si>
  <si>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</si>
  <si>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</si>
  <si>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</si>
  <si>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</si>
  <si>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</si>
  <si>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</si>
  <si>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</si>
  <si>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</si>
  <si>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</si>
  <si>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</si>
  <si>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</si>
  <si>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</si>
  <si>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</si>
  <si>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</si>
  <si>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</si>
  <si>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</si>
  <si>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</si>
  <si>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</si>
  <si>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</si>
  <si>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</si>
  <si>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</si>
  <si>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</si>
  <si>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</si>
  <si>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</si>
  <si>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</si>
  <si>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</si>
  <si>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</si>
  <si>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</si>
  <si>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</si>
  <si>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</si>
  <si>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</si>
  <si>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</si>
  <si>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</si>
  <si>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</si>
  <si>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</si>
  <si>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</si>
  <si>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</si>
  <si>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</si>
  <si>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</si>
  <si>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</si>
  <si>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</si>
  <si>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</si>
  <si>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</si>
  <si>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</si>
  <si>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</si>
  <si>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</si>
  <si>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</si>
  <si>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</si>
  <si>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</si>
  <si>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</si>
  <si>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</si>
  <si>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</si>
  <si>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</si>
  <si>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</si>
  <si>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</si>
  <si>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</si>
  <si>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</si>
  <si>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</si>
  <si>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</si>
  <si>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</si>
  <si>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</si>
  <si>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</si>
  <si>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</si>
  <si>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</si>
  <si>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</si>
  <si>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</si>
  <si>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</si>
  <si>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</si>
  <si>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</si>
  <si>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</si>
  <si>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</si>
  <si>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</si>
  <si>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</si>
  <si>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</si>
  <si>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</si>
  <si>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</si>
  <si>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</si>
  <si>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</si>
  <si>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</si>
  <si>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</si>
  <si>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</si>
  <si>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</si>
  <si>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</si>
  <si>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</si>
  <si>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</si>
  <si>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</si>
  <si>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</si>
  <si>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</si>
  <si>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</si>
  <si>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</si>
  <si>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</si>
  <si>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</si>
  <si>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</si>
  <si>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</si>
  <si>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</si>
  <si>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</si>
  <si>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</si>
  <si>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</si>
  <si>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</si>
  <si>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</si>
  <si>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</si>
  <si>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</si>
  <si>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</si>
  <si>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</si>
  <si>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</si>
  <si>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</si>
  <si>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</si>
  <si>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</si>
  <si>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</si>
  <si>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</si>
  <si>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</si>
  <si>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</si>
  <si>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</si>
  <si>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</si>
  <si>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</si>
  <si>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</si>
  <si>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</si>
  <si>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</si>
  <si>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</si>
  <si>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</si>
  <si>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</si>
  <si>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</si>
  <si>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</si>
  <si>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</si>
  <si>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</si>
  <si>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</si>
  <si>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</si>
  <si>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</si>
  <si>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</si>
  <si>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</si>
  <si>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</si>
  <si>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</si>
  <si>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</si>
  <si>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</si>
  <si>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</si>
  <si>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</si>
  <si>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</si>
  <si>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</si>
  <si>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</si>
  <si>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</si>
  <si>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</si>
  <si>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</si>
  <si>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</si>
  <si>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</si>
  <si>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</si>
  <si>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</si>
  <si>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</si>
  <si>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</si>
  <si>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</si>
  <si>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</si>
  <si>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</si>
  <si>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</si>
  <si>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</si>
  <si>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</si>
  <si>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</si>
  <si>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</si>
  <si>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</si>
  <si>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</si>
  <si>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</si>
  <si>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</si>
  <si>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</si>
  <si>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</si>
  <si>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</si>
  <si>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</si>
  <si>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</si>
  <si>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</si>
  <si>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</si>
  <si>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</si>
  <si>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</si>
  <si>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</si>
  <si>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</si>
  <si>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</si>
  <si>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</si>
  <si>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</si>
  <si>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</si>
  <si>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</si>
  <si>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</si>
  <si>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</si>
  <si>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</si>
  <si>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</si>
  <si>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</si>
  <si>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</si>
  <si>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</si>
  <si>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</si>
  <si>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</si>
  <si>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</si>
  <si>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</si>
  <si>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</si>
  <si>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</si>
  <si>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</si>
  <si>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</si>
  <si>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</si>
  <si>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</si>
  <si>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</si>
  <si>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</si>
  <si>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</si>
  <si>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</si>
  <si>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</si>
  <si>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</si>
  <si>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</si>
  <si>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</si>
  <si>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</si>
  <si>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</si>
  <si>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</si>
  <si>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</si>
  <si>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</si>
  <si>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</si>
  <si>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</si>
  <si>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</si>
  <si>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</si>
  <si>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</si>
  <si>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</si>
  <si>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</si>
  <si>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</si>
  <si>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</si>
  <si>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</si>
  <si>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</si>
  <si>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</si>
  <si>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</si>
  <si>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</si>
  <si>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</si>
  <si>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</si>
  <si>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</si>
  <si>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</si>
  <si>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</si>
  <si>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</si>
  <si>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</si>
  <si>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</si>
  <si>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</si>
  <si>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</si>
  <si>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</si>
  <si>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</si>
  <si>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</si>
  <si>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</si>
  <si>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</si>
  <si>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</si>
  <si>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</si>
  <si>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</si>
  <si>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</si>
  <si>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</si>
  <si>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</si>
  <si>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</si>
  <si>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</si>
  <si>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</si>
  <si>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</si>
  <si>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</si>
  <si>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</si>
  <si>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</si>
  <si>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</si>
  <si>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</si>
  <si>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</si>
  <si>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</si>
  <si>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</si>
  <si>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</si>
  <si>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</si>
  <si>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</si>
  <si>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</si>
  <si>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</si>
  <si>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</si>
  <si>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</si>
  <si>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</si>
  <si>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</si>
  <si>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</si>
  <si>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</si>
  <si>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</si>
  <si>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</si>
  <si>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</si>
  <si>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</si>
  <si>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</si>
  <si>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</si>
  <si>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</si>
  <si>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</si>
  <si>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</si>
  <si>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</si>
  <si>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</si>
  <si>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</si>
  <si>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</si>
  <si>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</si>
  <si>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</si>
  <si>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</si>
  <si>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</si>
  <si>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</si>
  <si>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</si>
  <si>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</si>
  <si>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</si>
  <si>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</si>
  <si>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</si>
  <si>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</si>
  <si>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</si>
  <si>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</si>
  <si>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</si>
  <si>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</si>
  <si>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</si>
  <si>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</si>
  <si>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</si>
  <si>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</si>
  <si>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</si>
  <si>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</si>
  <si>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</si>
  <si>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</si>
  <si>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</si>
  <si>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</si>
  <si>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</si>
  <si>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</si>
  <si>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</si>
  <si>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</si>
  <si>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</si>
  <si>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</si>
  <si>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</si>
  <si>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</si>
  <si>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</si>
  <si>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</si>
  <si>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</si>
  <si>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</si>
  <si>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</si>
  <si>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</si>
  <si>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</si>
  <si>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</si>
  <si>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</si>
  <si>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</si>
  <si>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</si>
  <si>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</si>
  <si>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</si>
  <si>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</si>
  <si>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</si>
  <si>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</si>
  <si>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</si>
  <si>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</si>
  <si>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</si>
  <si>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</si>
  <si>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</si>
  <si>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</si>
  <si>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</si>
  <si>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</si>
  <si>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</si>
  <si>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</si>
  <si>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</si>
  <si>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</si>
  <si>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</si>
  <si>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</si>
  <si>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</si>
  <si>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</si>
  <si>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</si>
  <si>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</si>
  <si>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</si>
  <si>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</si>
  <si>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</si>
  <si>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</si>
  <si>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</si>
  <si>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</si>
  <si>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</si>
  <si>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</si>
  <si>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</si>
  <si>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</si>
  <si>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</si>
  <si>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</si>
  <si>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</si>
  <si>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</si>
  <si>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</si>
  <si>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</si>
  <si>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</si>
  <si>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</si>
  <si>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</si>
  <si>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</si>
  <si>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</si>
  <si>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</si>
  <si>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</si>
  <si>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</si>
  <si>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</si>
  <si>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</si>
  <si>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</si>
  <si>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</si>
  <si>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</si>
  <si>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</si>
  <si>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</si>
  <si>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</si>
  <si>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</si>
  <si>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</si>
  <si>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</si>
  <si>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</si>
  <si>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</si>
  <si>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</si>
  <si>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</si>
  <si>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</si>
  <si>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</si>
  <si>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</si>
  <si>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</si>
  <si>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</si>
  <si>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</si>
  <si>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</si>
  <si>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</si>
  <si>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</si>
  <si>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</si>
  <si>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</si>
  <si>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</si>
  <si>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</si>
  <si>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</si>
  <si>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</si>
  <si>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</si>
  <si>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</si>
  <si>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</si>
  <si>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</si>
  <si>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</si>
  <si>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</si>
  <si>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</si>
  <si>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</si>
  <si>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</si>
  <si>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</si>
  <si>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</si>
  <si>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</si>
  <si>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</si>
  <si>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</si>
  <si>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</si>
  <si>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</si>
  <si>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</si>
  <si>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</si>
  <si>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</si>
  <si>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</si>
  <si>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</si>
  <si>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</si>
  <si>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</si>
  <si>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</si>
  <si>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</si>
  <si>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</si>
  <si>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</si>
  <si>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</si>
  <si>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</si>
  <si>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</si>
  <si>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</si>
  <si>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</si>
  <si>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</si>
  <si>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</si>
  <si>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</si>
  <si>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</si>
  <si>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</si>
  <si>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</si>
  <si>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</si>
  <si>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</si>
  <si>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</si>
  <si>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</si>
  <si>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</si>
  <si>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</si>
  <si>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</si>
  <si>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</si>
  <si>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</si>
  <si>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</si>
  <si>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</si>
  <si>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</si>
  <si>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</si>
  <si>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</si>
  <si>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</si>
  <si>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</si>
  <si>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</si>
  <si>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</si>
  <si>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</si>
  <si>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</si>
  <si>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</si>
  <si>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</si>
  <si>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</si>
  <si>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</si>
  <si>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</si>
  <si>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</si>
  <si>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</si>
  <si>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</si>
  <si>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</si>
  <si>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</si>
  <si>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</si>
  <si>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</si>
  <si>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</si>
  <si>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</si>
  <si>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</si>
  <si>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</si>
  <si>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</si>
  <si>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</si>
  <si>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</si>
  <si>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</si>
  <si>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</si>
  <si>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</si>
  <si>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</si>
  <si>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</si>
  <si>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</si>
  <si>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</si>
  <si>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</si>
  <si>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</si>
  <si>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</si>
  <si>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</si>
  <si>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</si>
  <si>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</si>
  <si>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</si>
  <si>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</si>
  <si>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</si>
  <si>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</si>
  <si>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</si>
  <si>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</si>
  <si>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</si>
  <si>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</si>
  <si>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</si>
  <si>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</si>
  <si>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</si>
  <si>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</si>
  <si>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</si>
  <si>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</si>
  <si>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</si>
  <si>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</si>
  <si>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</si>
  <si>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</si>
  <si>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</si>
  <si>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</si>
  <si>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</si>
  <si>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</si>
  <si>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</si>
  <si>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</si>
  <si>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</si>
  <si>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</si>
  <si>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</si>
  <si>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</si>
  <si>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</si>
  <si>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</si>
  <si>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</si>
  <si>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</si>
  <si>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</si>
  <si>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</si>
  <si>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</si>
  <si>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</si>
  <si>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</si>
  <si>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</si>
  <si>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</si>
  <si>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</si>
  <si>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</si>
  <si>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</si>
  <si>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</si>
  <si>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</si>
  <si>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</si>
  <si>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</si>
  <si>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</si>
  <si>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</si>
  <si>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</si>
  <si>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</si>
  <si>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</si>
  <si>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</si>
  <si>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</si>
  <si>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</si>
  <si>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</si>
  <si>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</si>
  <si>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</si>
  <si>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</si>
  <si>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</si>
  <si>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</si>
  <si>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</si>
  <si>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</si>
  <si>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</si>
  <si>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</si>
  <si>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</si>
  <si>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</si>
  <si>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</si>
  <si>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</si>
  <si>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</si>
  <si>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</si>
  <si>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</si>
  <si>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</si>
  <si>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</si>
  <si>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</si>
  <si>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</si>
  <si>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</si>
  <si>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</si>
  <si>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</si>
  <si>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</si>
  <si>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</si>
  <si>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</si>
  <si>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</si>
  <si>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</si>
  <si>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</si>
  <si>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</si>
  <si>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</si>
  <si>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</si>
  <si>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</si>
  <si>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</si>
  <si>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</si>
  <si>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</si>
  <si>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</si>
  <si>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</si>
  <si>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</si>
  <si>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</si>
  <si>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</si>
  <si>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</si>
  <si>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</si>
  <si>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</si>
  <si>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</si>
  <si>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</si>
  <si>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</si>
  <si>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</si>
  <si>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</si>
  <si>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</si>
  <si>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</si>
  <si>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</si>
  <si>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</si>
  <si>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</si>
  <si>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</si>
  <si>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</si>
  <si>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</si>
  <si>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</si>
  <si>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</si>
  <si>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</si>
  <si>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</si>
  <si>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</si>
  <si>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</si>
  <si>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</si>
  <si>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</si>
  <si>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</si>
  <si>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</si>
  <si>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</si>
  <si>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</si>
  <si>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</si>
  <si>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</si>
  <si>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</si>
  <si>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</si>
  <si>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</si>
  <si>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</si>
  <si>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</si>
  <si>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</si>
  <si>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</si>
  <si>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</si>
  <si>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</si>
  <si>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</si>
  <si>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</si>
  <si>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</si>
  <si>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</si>
  <si>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</si>
  <si>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</si>
  <si>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</si>
  <si>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</si>
  <si>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</si>
  <si>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</si>
  <si>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</si>
  <si>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</si>
  <si>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</si>
  <si>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</si>
  <si>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</si>
  <si>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</si>
  <si>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</si>
  <si>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</si>
  <si>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</si>
  <si>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</si>
  <si>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</si>
  <si>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</si>
  <si>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</si>
  <si>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</si>
  <si>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</si>
  <si>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</si>
  <si>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</si>
  <si>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</si>
  <si>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</si>
  <si>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</si>
  <si>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</si>
  <si>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</si>
  <si>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</si>
  <si>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</si>
  <si>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</si>
  <si>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</si>
  <si>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</si>
  <si>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</si>
  <si>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</si>
  <si>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</si>
  <si>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</si>
  <si>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</si>
  <si>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</si>
  <si>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</si>
  <si>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</si>
  <si>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</si>
  <si>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</si>
  <si>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</si>
  <si>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</si>
  <si>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</si>
  <si>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</si>
  <si>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</si>
  <si>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</si>
  <si>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</si>
  <si>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</si>
  <si>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</si>
  <si>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</si>
  <si>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</si>
  <si>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</si>
  <si>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</si>
  <si>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</si>
  <si>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</si>
  <si>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</si>
  <si>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</si>
  <si>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</si>
  <si>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</si>
  <si>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</si>
  <si>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</si>
  <si>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</si>
  <si>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</si>
  <si>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</si>
  <si>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</si>
  <si>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</si>
  <si>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</si>
  <si>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</si>
  <si>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</si>
  <si>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</si>
  <si>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</si>
  <si>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</si>
  <si>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2022-03-21</t>
  </si>
  <si>
    <t>2022-03-22</t>
  </si>
  <si>
    <t>2022-03-23</t>
  </si>
  <si>
    <t>2022-03-24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</si>
</sst>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%"/>
    <numFmt numFmtId="165" formatCode="#,##0.00\ &quot;₽&quot;"/>
    <numFmt numFmtId="166" formatCode="#,##0.00\ [$₽-419]"/>
    <numFmt numFmtId="167" formatCode="#,##0\ &quot;₽&quot;"/>
    <numFmt numFmtId="168" formatCode="0.0"/>
    <numFmt numFmtId="169" formatCode="0.00000"/>
    <numFmt numFmtId="170" formatCode="yyyy\-mm\-dd\ hh:mm:ss"/>
    <numFmt numFmtId="171" formatCode="0.0000"/>
    <numFmt numFmtId="172" formatCode="0.000000000"/>
  </numFmts>
  <fonts count="3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name val="Aptos Narrow"/>
      <family val="2"/>
      <charset val="204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/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12"/>
      <name val="Arial"/>
      <family val="2"/>
    </font>
    <font>
      <sz val="13"/>
      <color theme="1"/>
      <name val="Var(--jp-code-font-family)"/>
    </font>
    <font>
      <sz val="12"/>
      <color rgb="FF2B2E33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b/>
      <sz val="13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charset val="204"/>
      <scheme val="minor"/>
    </font>
    <font>
      <u/>
      <sz val="12"/>
      <color theme="10"/>
      <name val="Arial"/>
      <family val="2"/>
    </font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</cellStyleXfs>
  <cellXfs count="169">
    <xf numFmtId="0" fontId="0" fillId="0" borderId="0" xfId="0"/>
    <xf numFmtId="0" fontId="0" fillId="3" borderId="1" xfId="0" applyFill="1" applyBorder="1"/>
    <xf numFmtId="166" fontId="0" fillId="3" borderId="1" xfId="0" applyNumberFormat="1" applyFill="1" applyBorder="1"/>
    <xf numFmtId="165" fontId="0" fillId="4" borderId="1" xfId="0" applyNumberFormat="1" applyFill="1" applyBorder="1"/>
    <xf numFmtId="165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3" fillId="0" borderId="0" xfId="0" applyFont="1"/>
    <xf numFmtId="165" fontId="2" fillId="4" borderId="1" xfId="0" applyNumberFormat="1" applyFont="1" applyFill="1" applyBorder="1"/>
    <xf numFmtId="165" fontId="0" fillId="6" borderId="1" xfId="0" applyNumberFormat="1" applyFill="1" applyBorder="1"/>
    <xf numFmtId="0" fontId="2" fillId="0" borderId="0" xfId="0" applyFont="1"/>
    <xf numFmtId="167" fontId="0" fillId="4" borderId="1" xfId="0" applyNumberFormat="1" applyFill="1" applyBorder="1"/>
    <xf numFmtId="167" fontId="0" fillId="4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/>
    <xf numFmtId="0" fontId="3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65" fontId="0" fillId="4" borderId="5" xfId="0" applyNumberFormat="1" applyFill="1" applyBorder="1"/>
    <xf numFmtId="0" fontId="0" fillId="4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3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17" fontId="0" fillId="9" borderId="1" xfId="0" applyNumberFormat="1" applyFill="1" applyBorder="1"/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43" fontId="5" fillId="10" borderId="4" xfId="0" applyNumberFormat="1" applyFont="1" applyFill="1" applyBorder="1" applyAlignment="1">
      <alignment horizontal="center" vertical="center" wrapText="1"/>
    </xf>
    <xf numFmtId="165" fontId="0" fillId="4" borderId="11" xfId="0" applyNumberFormat="1" applyFill="1" applyBorder="1"/>
    <xf numFmtId="17" fontId="0" fillId="3" borderId="1" xfId="0" applyNumberFormat="1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167" fontId="0" fillId="0" borderId="0" xfId="0" applyNumberFormat="1"/>
    <xf numFmtId="2" fontId="0" fillId="0" borderId="1" xfId="0" applyNumberFormat="1" applyBorder="1"/>
    <xf numFmtId="167" fontId="0" fillId="0" borderId="1" xfId="0" applyNumberFormat="1" applyBorder="1"/>
    <xf numFmtId="167" fontId="0" fillId="5" borderId="1" xfId="0" applyNumberFormat="1" applyFill="1" applyBorder="1"/>
    <xf numFmtId="167" fontId="0" fillId="11" borderId="1" xfId="0" applyNumberForma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7" fontId="2" fillId="11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9" fontId="0" fillId="0" borderId="1" xfId="1" applyFont="1" applyBorder="1"/>
    <xf numFmtId="4" fontId="0" fillId="0" borderId="0" xfId="0" applyNumberFormat="1"/>
    <xf numFmtId="10" fontId="0" fillId="0" borderId="0" xfId="1" applyNumberFormat="1" applyFont="1"/>
    <xf numFmtId="0" fontId="9" fillId="0" borderId="0" xfId="0" applyFont="1"/>
    <xf numFmtId="0" fontId="10" fillId="0" borderId="0" xfId="0" applyFont="1"/>
    <xf numFmtId="165" fontId="0" fillId="2" borderId="12" xfId="0" applyNumberFormat="1" applyFill="1" applyBorder="1"/>
    <xf numFmtId="165" fontId="11" fillId="4" borderId="1" xfId="0" applyNumberFormat="1" applyFont="1" applyFill="1" applyBorder="1"/>
    <xf numFmtId="168" fontId="0" fillId="0" borderId="0" xfId="0" applyNumberFormat="1"/>
    <xf numFmtId="10" fontId="0" fillId="0" borderId="1" xfId="0" applyNumberFormat="1" applyBorder="1"/>
    <xf numFmtId="0" fontId="14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15" fillId="15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6" fillId="0" borderId="1" xfId="1" applyNumberFormat="1" applyFont="1" applyBorder="1" applyAlignment="1">
      <alignment horizontal="center" vertical="center"/>
    </xf>
    <xf numFmtId="10" fontId="17" fillId="0" borderId="1" xfId="1" applyNumberFormat="1" applyFont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/>
    </xf>
    <xf numFmtId="10" fontId="16" fillId="0" borderId="0" xfId="1" applyNumberFormat="1" applyFont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10" fontId="0" fillId="13" borderId="1" xfId="0" applyNumberFormat="1" applyFill="1" applyBorder="1"/>
    <xf numFmtId="10" fontId="0" fillId="0" borderId="1" xfId="1" applyNumberFormat="1" applyFont="1" applyBorder="1"/>
    <xf numFmtId="9" fontId="0" fillId="0" borderId="1" xfId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9" fontId="16" fillId="0" borderId="0" xfId="0" applyNumberFormat="1" applyFont="1" applyAlignment="1">
      <alignment horizontal="center" vertical="center"/>
    </xf>
    <xf numFmtId="10" fontId="16" fillId="0" borderId="0" xfId="1" applyNumberFormat="1" applyFont="1" applyAlignment="1">
      <alignment horizontal="left" vertical="center"/>
    </xf>
    <xf numFmtId="10" fontId="16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20" fillId="0" borderId="0" xfId="0" applyNumberFormat="1" applyFont="1"/>
    <xf numFmtId="9" fontId="21" fillId="0" borderId="0" xfId="1" applyFont="1"/>
    <xf numFmtId="9" fontId="16" fillId="0" borderId="0" xfId="1" applyFont="1" applyAlignment="1">
      <alignment horizontal="left" vertical="center"/>
    </xf>
    <xf numFmtId="0" fontId="22" fillId="1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169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2" fontId="16" fillId="16" borderId="1" xfId="0" applyNumberFormat="1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2" fontId="16" fillId="17" borderId="1" xfId="0" applyNumberFormat="1" applyFont="1" applyFill="1" applyBorder="1" applyAlignment="1">
      <alignment horizontal="center" vertical="center"/>
    </xf>
    <xf numFmtId="170" fontId="16" fillId="0" borderId="1" xfId="0" applyNumberFormat="1" applyFont="1" applyBorder="1" applyAlignment="1">
      <alignment horizontal="center" vertical="center"/>
    </xf>
    <xf numFmtId="0" fontId="24" fillId="15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71" fontId="16" fillId="0" borderId="1" xfId="0" applyNumberFormat="1" applyFont="1" applyBorder="1" applyAlignment="1">
      <alignment horizontal="center" vertical="center"/>
    </xf>
    <xf numFmtId="10" fontId="16" fillId="0" borderId="0" xfId="1" applyNumberFormat="1" applyFont="1" applyFill="1" applyAlignment="1">
      <alignment horizontal="center" vertical="center"/>
    </xf>
    <xf numFmtId="0" fontId="15" fillId="15" borderId="1" xfId="0" applyFont="1" applyFill="1" applyBorder="1" applyAlignment="1">
      <alignment horizontal="center" vertical="center" wrapText="1"/>
    </xf>
    <xf numFmtId="10" fontId="16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0" fontId="15" fillId="15" borderId="1" xfId="1" applyNumberFormat="1" applyFont="1" applyFill="1" applyBorder="1" applyAlignment="1">
      <alignment horizontal="center" vertical="center"/>
    </xf>
    <xf numFmtId="9" fontId="21" fillId="0" borderId="0" xfId="1" applyFont="1" applyAlignment="1">
      <alignment horizontal="center" vertical="center"/>
    </xf>
    <xf numFmtId="9" fontId="16" fillId="0" borderId="0" xfId="1" applyFont="1" applyAlignment="1">
      <alignment horizontal="center" vertical="center"/>
    </xf>
    <xf numFmtId="9" fontId="16" fillId="0" borderId="0" xfId="1" applyFont="1" applyFill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2" fontId="15" fillId="15" borderId="1" xfId="0" applyNumberFormat="1" applyFont="1" applyFill="1" applyBorder="1" applyAlignment="1">
      <alignment horizontal="center" vertical="center"/>
    </xf>
    <xf numFmtId="10" fontId="15" fillId="15" borderId="1" xfId="0" applyNumberFormat="1" applyFont="1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2" fontId="16" fillId="0" borderId="1" xfId="1" applyNumberFormat="1" applyFont="1" applyBorder="1" applyAlignment="1">
      <alignment horizontal="center" vertical="center"/>
    </xf>
    <xf numFmtId="10" fontId="26" fillId="0" borderId="1" xfId="0" applyNumberFormat="1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10" fontId="16" fillId="18" borderId="1" xfId="0" applyNumberFormat="1" applyFont="1" applyFill="1" applyBorder="1" applyAlignment="1">
      <alignment horizontal="center" vertical="center"/>
    </xf>
    <xf numFmtId="10" fontId="16" fillId="18" borderId="1" xfId="1" applyNumberFormat="1" applyFont="1" applyFill="1" applyBorder="1" applyAlignment="1">
      <alignment horizontal="center" vertical="center"/>
    </xf>
    <xf numFmtId="0" fontId="15" fillId="15" borderId="1" xfId="1" applyNumberFormat="1" applyFont="1" applyFill="1" applyBorder="1" applyAlignment="1">
      <alignment horizontal="center" vertical="center"/>
    </xf>
    <xf numFmtId="164" fontId="16" fillId="0" borderId="6" xfId="1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0" fontId="16" fillId="0" borderId="6" xfId="1" applyNumberFormat="1" applyFont="1" applyBorder="1" applyAlignment="1">
      <alignment horizontal="center" vertical="center"/>
    </xf>
    <xf numFmtId="10" fontId="15" fillId="0" borderId="0" xfId="1" applyNumberFormat="1" applyFont="1" applyFill="1" applyBorder="1" applyAlignment="1">
      <alignment horizontal="center" vertical="center"/>
    </xf>
    <xf numFmtId="0" fontId="16" fillId="0" borderId="1" xfId="1" applyNumberFormat="1" applyFont="1" applyFill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2" fontId="16" fillId="0" borderId="1" xfId="2" applyNumberFormat="1" applyFont="1" applyBorder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164" fontId="16" fillId="0" borderId="0" xfId="1" applyNumberFormat="1" applyFont="1" applyAlignment="1">
      <alignment horizontal="center" vertical="center"/>
    </xf>
    <xf numFmtId="16" fontId="16" fillId="0" borderId="1" xfId="0" applyNumberFormat="1" applyFont="1" applyBorder="1" applyAlignment="1">
      <alignment horizontal="center" vertical="center"/>
    </xf>
    <xf numFmtId="10" fontId="15" fillId="15" borderId="1" xfId="1" applyNumberFormat="1" applyFont="1" applyFill="1" applyBorder="1" applyAlignment="1">
      <alignment horizontal="center" vertical="center" wrapText="1"/>
    </xf>
    <xf numFmtId="0" fontId="15" fillId="15" borderId="1" xfId="2" applyFont="1" applyFill="1" applyBorder="1" applyAlignment="1">
      <alignment horizontal="center" vertical="center" wrapText="1"/>
    </xf>
    <xf numFmtId="0" fontId="28" fillId="0" borderId="0" xfId="3" applyFont="1" applyAlignment="1">
      <alignment horizontal="center" vertical="center" wrapText="1"/>
    </xf>
    <xf numFmtId="17" fontId="16" fillId="0" borderId="0" xfId="2" applyNumberFormat="1" applyFont="1" applyAlignment="1">
      <alignment horizontal="center" vertical="center" wrapText="1"/>
    </xf>
    <xf numFmtId="10" fontId="16" fillId="0" borderId="0" xfId="4" applyNumberFormat="1" applyFont="1" applyAlignment="1">
      <alignment horizontal="center" vertical="center" wrapText="1"/>
    </xf>
    <xf numFmtId="17" fontId="15" fillId="15" borderId="0" xfId="2" applyNumberFormat="1" applyFont="1" applyFill="1" applyAlignment="1">
      <alignment horizontal="center" vertical="center" wrapText="1"/>
    </xf>
    <xf numFmtId="10" fontId="15" fillId="15" borderId="0" xfId="4" applyNumberFormat="1" applyFont="1" applyFill="1" applyAlignment="1">
      <alignment horizontal="center" vertical="center"/>
    </xf>
    <xf numFmtId="17" fontId="16" fillId="0" borderId="1" xfId="2" applyNumberFormat="1" applyFont="1" applyBorder="1" applyAlignment="1">
      <alignment horizontal="center" vertical="center" wrapText="1"/>
    </xf>
    <xf numFmtId="17" fontId="16" fillId="0" borderId="1" xfId="2" applyNumberFormat="1" applyFont="1" applyBorder="1" applyAlignment="1">
      <alignment horizontal="center" vertical="center"/>
    </xf>
    <xf numFmtId="10" fontId="16" fillId="0" borderId="1" xfId="4" applyNumberFormat="1" applyFont="1" applyBorder="1" applyAlignment="1">
      <alignment horizontal="center" vertical="center" wrapText="1"/>
    </xf>
    <xf numFmtId="164" fontId="16" fillId="0" borderId="0" xfId="4" applyNumberFormat="1" applyFont="1" applyFill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10" fontId="16" fillId="0" borderId="0" xfId="4" applyNumberFormat="1" applyFont="1" applyFill="1" applyAlignment="1">
      <alignment horizontal="center" vertical="center" wrapText="1"/>
    </xf>
    <xf numFmtId="10" fontId="17" fillId="0" borderId="1" xfId="0" applyNumberFormat="1" applyFont="1" applyBorder="1" applyAlignment="1">
      <alignment vertical="center"/>
    </xf>
    <xf numFmtId="9" fontId="17" fillId="0" borderId="1" xfId="0" applyNumberFormat="1" applyFont="1" applyBorder="1" applyAlignment="1">
      <alignment horizontal="center" vertical="center"/>
    </xf>
    <xf numFmtId="9" fontId="16" fillId="0" borderId="1" xfId="1" applyFont="1" applyBorder="1" applyAlignment="1">
      <alignment horizontal="center" vertical="center"/>
    </xf>
    <xf numFmtId="0" fontId="30" fillId="15" borderId="1" xfId="5" applyFont="1" applyFill="1" applyBorder="1" applyAlignment="1">
      <alignment horizontal="center" vertical="center"/>
    </xf>
    <xf numFmtId="0" fontId="29" fillId="0" borderId="0" xfId="5" applyAlignment="1">
      <alignment horizontal="center" vertical="center"/>
    </xf>
    <xf numFmtId="0" fontId="29" fillId="0" borderId="1" xfId="5" applyBorder="1" applyAlignment="1">
      <alignment horizontal="center" vertical="center"/>
    </xf>
    <xf numFmtId="10" fontId="0" fillId="0" borderId="1" xfId="6" applyNumberFormat="1" applyFont="1" applyBorder="1" applyAlignment="1">
      <alignment horizontal="center" vertical="center"/>
    </xf>
    <xf numFmtId="168" fontId="29" fillId="0" borderId="1" xfId="5" applyNumberFormat="1" applyBorder="1" applyAlignment="1">
      <alignment horizontal="center" vertical="center"/>
    </xf>
    <xf numFmtId="9" fontId="29" fillId="0" borderId="1" xfId="5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0" xfId="0" applyFont="1" applyAlignment="1">
      <alignment horizontal="center"/>
    </xf>
    <xf numFmtId="0" fontId="15" fillId="15" borderId="1" xfId="0" applyFont="1" applyFill="1" applyBorder="1" applyAlignment="1">
      <alignment horizontal="center" vertical="center" wrapText="1"/>
    </xf>
    <xf numFmtId="10" fontId="16" fillId="0" borderId="0" xfId="0" applyNumberFormat="1" applyFont="1" applyAlignment="1">
      <alignment horizontal="center" vertical="center"/>
    </xf>
    <xf numFmtId="0" fontId="24" fillId="15" borderId="1" xfId="0" applyFont="1" applyFill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10" fontId="17" fillId="0" borderId="1" xfId="0" applyNumberFormat="1" applyFont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5" fillId="15" borderId="11" xfId="0" applyFont="1" applyFill="1" applyBorder="1" applyAlignment="1">
      <alignment horizontal="center" vertical="center"/>
    </xf>
    <xf numFmtId="172" fontId="16" fillId="0" borderId="0" xfId="0" applyNumberFormat="1" applyFont="1" applyAlignment="1">
      <alignment horizontal="center" vertical="center"/>
    </xf>
  </cellXfs>
  <cellStyles count="7">
    <cellStyle name="Гиперссылка 2" xfId="3" xr:uid="{060C812F-E6F4-FF45-B83C-A7C233AC6931}"/>
    <cellStyle name="Обычный" xfId="0" builtinId="0"/>
    <cellStyle name="Обычный 2" xfId="2" xr:uid="{69C3B212-45BC-7048-AD86-65ECA3F8F957}"/>
    <cellStyle name="Обычный 3" xfId="5" xr:uid="{3712CF56-9CFB-634E-B35A-57637F3676BA}"/>
    <cellStyle name="Процентный" xfId="1" builtinId="5"/>
    <cellStyle name="Процентный 2" xfId="4" xr:uid="{38A9BAFB-DDCB-A448-B36E-0E2C99FBFD05}"/>
    <cellStyle name="Процентный 3" xfId="6" xr:uid="{6F1CA08D-8940-E248-95B3-230302731D1A}"/>
  </cellStyles>
  <dxfs count="0"/>
  <tableStyles count="0" defaultTableStyle="TableStyleMedium2" defaultPivotStyle="PivotStyleLight16"/>
  <colors>
    <mruColors>
      <color rgb="FFFBAD5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Красный и оранжевый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E88"/>
  <sheetViews>
    <sheetView zoomScale="73" zoomScaleNormal="120" workbookViewId="0">
      <selection activeCell="E88" sqref="E88"/>
    </sheetView>
  </sheetViews>
  <sheetFormatPr baseColWidth="10" defaultColWidth="11" defaultRowHeight="16"/>
  <cols>
    <col min="1" max="1" width="26" customWidth="1"/>
    <col min="2" max="2" width="15.6640625" customWidth="1"/>
    <col min="3" max="3" width="15.1640625" customWidth="1"/>
    <col min="4" max="4" width="25.5" bestFit="1" customWidth="1"/>
    <col min="5" max="5" width="13.33203125" bestFit="1" customWidth="1"/>
    <col min="6" max="9" width="11.6640625" bestFit="1" customWidth="1"/>
    <col min="10" max="11" width="12" bestFit="1" customWidth="1"/>
    <col min="12" max="12" width="17.33203125" customWidth="1"/>
    <col min="13" max="13" width="14.6640625" customWidth="1"/>
    <col min="14" max="14" width="15.6640625" customWidth="1"/>
    <col min="15" max="15" width="14.6640625" customWidth="1"/>
    <col min="16" max="16" width="18" customWidth="1"/>
    <col min="17" max="23" width="12" bestFit="1" customWidth="1"/>
    <col min="24" max="24" width="13.33203125" bestFit="1" customWidth="1"/>
  </cols>
  <sheetData>
    <row r="1" spans="1:2">
      <c r="A1" s="154" t="s">
        <v>0</v>
      </c>
      <c r="B1" s="154"/>
    </row>
    <row r="2" spans="1:2">
      <c r="A2" s="5">
        <v>2024</v>
      </c>
      <c r="B2" s="13">
        <v>0.05</v>
      </c>
    </row>
    <row r="3" spans="1:2">
      <c r="A3" s="5">
        <v>2025</v>
      </c>
      <c r="B3" s="13">
        <v>0.04</v>
      </c>
    </row>
    <row r="4" spans="1:2">
      <c r="A4" s="5">
        <v>2026</v>
      </c>
      <c r="B4" s="13">
        <v>0.04</v>
      </c>
    </row>
    <row r="5" spans="1:2">
      <c r="A5" s="5">
        <v>2027</v>
      </c>
      <c r="B5" s="13">
        <v>0.04</v>
      </c>
    </row>
    <row r="6" spans="1:2">
      <c r="A6" s="5">
        <v>2028</v>
      </c>
      <c r="B6" s="13">
        <v>0.04</v>
      </c>
    </row>
    <row r="7" spans="1:2">
      <c r="A7" s="5">
        <v>2029</v>
      </c>
      <c r="B7" s="13">
        <v>0.04</v>
      </c>
    </row>
    <row r="8" spans="1:2">
      <c r="A8" s="5">
        <v>2030</v>
      </c>
      <c r="B8" s="13">
        <v>0.04</v>
      </c>
    </row>
    <row r="9" spans="1:2">
      <c r="A9" s="5">
        <v>2031</v>
      </c>
      <c r="B9" s="13">
        <v>0.04</v>
      </c>
    </row>
    <row r="10" spans="1:2">
      <c r="A10" s="5">
        <v>2032</v>
      </c>
      <c r="B10" s="13">
        <v>0.04</v>
      </c>
    </row>
    <row r="11" spans="1:2">
      <c r="A11" s="5">
        <v>2033</v>
      </c>
      <c r="B11" s="13">
        <v>0.04</v>
      </c>
    </row>
    <row r="12" spans="1:2">
      <c r="A12" s="5">
        <v>2034</v>
      </c>
      <c r="B12" s="13">
        <v>0.04</v>
      </c>
    </row>
    <row r="13" spans="1:2">
      <c r="A13" s="5">
        <v>2035</v>
      </c>
      <c r="B13" s="13">
        <v>0.04</v>
      </c>
    </row>
    <row r="14" spans="1:2">
      <c r="A14" s="5">
        <v>2036</v>
      </c>
      <c r="B14" s="13">
        <v>0.04</v>
      </c>
    </row>
    <row r="15" spans="1:2">
      <c r="A15" s="5">
        <v>2037</v>
      </c>
      <c r="B15" s="13">
        <v>0.04</v>
      </c>
    </row>
    <row r="16" spans="1:2">
      <c r="A16" s="5">
        <v>2038</v>
      </c>
      <c r="B16" s="13">
        <v>0.04</v>
      </c>
    </row>
    <row r="17" spans="1:2">
      <c r="A17" s="5">
        <v>2039</v>
      </c>
      <c r="B17" s="13">
        <v>0.04</v>
      </c>
    </row>
    <row r="18" spans="1:2">
      <c r="A18" s="5">
        <v>2040</v>
      </c>
      <c r="B18" s="13">
        <v>0.04</v>
      </c>
    </row>
    <row r="19" spans="1:2">
      <c r="A19" s="5">
        <v>2041</v>
      </c>
      <c r="B19" s="13">
        <v>0.04</v>
      </c>
    </row>
    <row r="20" spans="1:2">
      <c r="A20" s="5">
        <v>2042</v>
      </c>
      <c r="B20" s="13">
        <v>0.04</v>
      </c>
    </row>
    <row r="21" spans="1:2">
      <c r="A21" s="5">
        <v>2043</v>
      </c>
      <c r="B21" s="13">
        <v>0.04</v>
      </c>
    </row>
    <row r="22" spans="1:2">
      <c r="A22" s="5">
        <v>2044</v>
      </c>
      <c r="B22" s="13">
        <v>0.04</v>
      </c>
    </row>
    <row r="24" spans="1:2" ht="49" thickBot="1">
      <c r="A24" s="21" t="s">
        <v>35</v>
      </c>
      <c r="B24" s="14" t="s">
        <v>54</v>
      </c>
    </row>
    <row r="25" spans="1:2">
      <c r="A25" s="18" t="s">
        <v>7</v>
      </c>
      <c r="B25" s="16">
        <f>15000+5000+10000</f>
        <v>30000</v>
      </c>
    </row>
    <row r="26" spans="1:2">
      <c r="A26" s="19" t="s">
        <v>1</v>
      </c>
      <c r="B26" s="16">
        <f>10000</f>
        <v>10000</v>
      </c>
    </row>
    <row r="27" spans="1:2">
      <c r="A27" s="19" t="s">
        <v>2</v>
      </c>
      <c r="B27" s="16">
        <f>15000</f>
        <v>15000</v>
      </c>
    </row>
    <row r="28" spans="1:2">
      <c r="A28" s="19" t="s">
        <v>3</v>
      </c>
      <c r="B28" s="16">
        <f>3000</f>
        <v>3000</v>
      </c>
    </row>
    <row r="29" spans="1:2" ht="17" thickBot="1">
      <c r="A29" s="20" t="s">
        <v>4</v>
      </c>
      <c r="B29" s="16">
        <f>500+3500</f>
        <v>4000</v>
      </c>
    </row>
    <row r="30" spans="1:2">
      <c r="A30" s="17" t="s">
        <v>11</v>
      </c>
      <c r="B30" s="3">
        <v>0</v>
      </c>
    </row>
    <row r="31" spans="1:2">
      <c r="A31" s="17" t="s">
        <v>14</v>
      </c>
      <c r="B31" s="3">
        <v>0</v>
      </c>
    </row>
    <row r="32" spans="1:2" ht="34">
      <c r="A32" s="15" t="s">
        <v>12</v>
      </c>
      <c r="B32" s="3">
        <v>0</v>
      </c>
    </row>
    <row r="33" spans="1:5">
      <c r="A33" t="s">
        <v>42</v>
      </c>
      <c r="B33" s="28">
        <v>0</v>
      </c>
    </row>
    <row r="34" spans="1:5">
      <c r="A34" s="1" t="s">
        <v>5</v>
      </c>
      <c r="B34" s="2">
        <f>SUM(B25:B33)</f>
        <v>62000</v>
      </c>
    </row>
    <row r="37" spans="1:5" ht="33" thickBot="1">
      <c r="A37" s="21" t="s">
        <v>35</v>
      </c>
      <c r="B37" s="14" t="s">
        <v>55</v>
      </c>
      <c r="D37" s="21" t="s">
        <v>37</v>
      </c>
      <c r="E37" s="14" t="s">
        <v>41</v>
      </c>
    </row>
    <row r="38" spans="1:5">
      <c r="A38" s="18" t="s">
        <v>7</v>
      </c>
      <c r="B38" s="16">
        <f>15000+5000+10000</f>
        <v>30000</v>
      </c>
      <c r="D38" s="17" t="s">
        <v>38</v>
      </c>
      <c r="E38" s="3">
        <v>100000</v>
      </c>
    </row>
    <row r="39" spans="1:5">
      <c r="A39" s="19" t="s">
        <v>1</v>
      </c>
      <c r="B39" s="16">
        <f>10000</f>
        <v>10000</v>
      </c>
      <c r="D39" s="17" t="s">
        <v>39</v>
      </c>
      <c r="E39" s="3">
        <v>2500</v>
      </c>
    </row>
    <row r="40" spans="1:5" ht="17">
      <c r="A40" s="19" t="s">
        <v>2</v>
      </c>
      <c r="B40" s="16">
        <f>15000</f>
        <v>15000</v>
      </c>
      <c r="D40" s="15" t="s">
        <v>40</v>
      </c>
      <c r="E40" s="3"/>
    </row>
    <row r="41" spans="1:5">
      <c r="A41" s="19" t="s">
        <v>3</v>
      </c>
      <c r="B41" s="16">
        <f>3000</f>
        <v>3000</v>
      </c>
      <c r="D41" s="1" t="s">
        <v>5</v>
      </c>
      <c r="E41" s="2">
        <f>SUM(E38:E40)</f>
        <v>102500</v>
      </c>
    </row>
    <row r="42" spans="1:5" ht="17" thickBot="1">
      <c r="A42" s="20" t="s">
        <v>4</v>
      </c>
      <c r="B42" s="16">
        <f>500+3500</f>
        <v>4000</v>
      </c>
    </row>
    <row r="43" spans="1:5">
      <c r="A43" s="17" t="s">
        <v>11</v>
      </c>
      <c r="B43" s="3">
        <v>0</v>
      </c>
    </row>
    <row r="44" spans="1:5">
      <c r="A44" s="17" t="s">
        <v>14</v>
      </c>
      <c r="B44" s="3">
        <v>0</v>
      </c>
    </row>
    <row r="45" spans="1:5" ht="34">
      <c r="A45" s="15" t="s">
        <v>56</v>
      </c>
      <c r="B45" s="3">
        <v>50000</v>
      </c>
    </row>
    <row r="46" spans="1:5">
      <c r="A46" t="s">
        <v>42</v>
      </c>
      <c r="B46" s="28">
        <v>0</v>
      </c>
    </row>
    <row r="47" spans="1:5">
      <c r="A47" s="1" t="s">
        <v>5</v>
      </c>
      <c r="B47" s="2">
        <f>SUM(B38:B46)</f>
        <v>112000</v>
      </c>
    </row>
    <row r="50" spans="1:2" ht="32">
      <c r="A50" s="22" t="s">
        <v>36</v>
      </c>
      <c r="B50" s="14" t="s">
        <v>57</v>
      </c>
    </row>
    <row r="51" spans="1:2" ht="17" thickBot="1">
      <c r="A51" s="20" t="s">
        <v>13</v>
      </c>
      <c r="B51" s="16">
        <f>$B$34</f>
        <v>62000</v>
      </c>
    </row>
    <row r="52" spans="1:2">
      <c r="A52" s="17" t="s">
        <v>11</v>
      </c>
      <c r="B52" s="3">
        <v>0</v>
      </c>
    </row>
    <row r="53" spans="1:2">
      <c r="A53" s="17" t="s">
        <v>14</v>
      </c>
      <c r="B53" s="3">
        <v>0</v>
      </c>
    </row>
    <row r="54" spans="1:2" ht="34">
      <c r="A54" s="15" t="s">
        <v>56</v>
      </c>
      <c r="B54" s="3">
        <v>50000</v>
      </c>
    </row>
    <row r="55" spans="1:2">
      <c r="A55" t="s">
        <v>43</v>
      </c>
      <c r="B55">
        <v>0</v>
      </c>
    </row>
    <row r="56" spans="1:2">
      <c r="A56" s="1" t="s">
        <v>5</v>
      </c>
      <c r="B56" s="2">
        <f>SUM(B51:B55)</f>
        <v>112000</v>
      </c>
    </row>
    <row r="59" spans="1:2" ht="32">
      <c r="A59" s="22" t="s">
        <v>36</v>
      </c>
      <c r="B59" s="14" t="s">
        <v>58</v>
      </c>
    </row>
    <row r="60" spans="1:2" ht="17" thickBot="1">
      <c r="A60" s="20" t="s">
        <v>13</v>
      </c>
      <c r="B60" s="16">
        <f>$B$34</f>
        <v>62000</v>
      </c>
    </row>
    <row r="61" spans="1:2">
      <c r="A61" s="17" t="s">
        <v>11</v>
      </c>
      <c r="B61" s="3">
        <f>$B$51+20000</f>
        <v>82000</v>
      </c>
    </row>
    <row r="62" spans="1:2">
      <c r="A62" s="17" t="s">
        <v>14</v>
      </c>
      <c r="B62" s="3">
        <f>45000/2</f>
        <v>22500</v>
      </c>
    </row>
    <row r="63" spans="1:2" ht="34">
      <c r="A63" s="15" t="s">
        <v>56</v>
      </c>
      <c r="B63" s="3">
        <f>B54</f>
        <v>50000</v>
      </c>
    </row>
    <row r="64" spans="1:2">
      <c r="A64" t="s">
        <v>43</v>
      </c>
      <c r="B64">
        <v>0</v>
      </c>
    </row>
    <row r="65" spans="1:2">
      <c r="A65" s="1" t="s">
        <v>5</v>
      </c>
      <c r="B65" s="2">
        <f>SUM(B60:B64)</f>
        <v>216500</v>
      </c>
    </row>
    <row r="68" spans="1:2" ht="32">
      <c r="A68" s="22" t="s">
        <v>36</v>
      </c>
      <c r="B68" s="14" t="s">
        <v>79</v>
      </c>
    </row>
    <row r="69" spans="1:2" ht="17" thickBot="1">
      <c r="A69" s="20" t="s">
        <v>13</v>
      </c>
      <c r="B69" s="16">
        <f>$B$34</f>
        <v>62000</v>
      </c>
    </row>
    <row r="70" spans="1:2">
      <c r="A70" s="17" t="s">
        <v>11</v>
      </c>
      <c r="B70" s="3">
        <v>0</v>
      </c>
    </row>
    <row r="71" spans="1:2">
      <c r="A71" s="17" t="s">
        <v>14</v>
      </c>
      <c r="B71" s="3">
        <v>90000</v>
      </c>
    </row>
    <row r="72" spans="1:2">
      <c r="A72" s="17" t="s">
        <v>43</v>
      </c>
      <c r="B72" s="3">
        <v>0</v>
      </c>
    </row>
    <row r="73" spans="1:2">
      <c r="A73" s="1" t="s">
        <v>5</v>
      </c>
      <c r="B73" s="2">
        <f>SUM(B69:B72)</f>
        <v>152000</v>
      </c>
    </row>
    <row r="76" spans="1:2" ht="48">
      <c r="A76" s="22" t="s">
        <v>36</v>
      </c>
      <c r="B76" s="14" t="s">
        <v>78</v>
      </c>
    </row>
    <row r="77" spans="1:2" ht="17" thickBot="1">
      <c r="A77" s="20" t="s">
        <v>13</v>
      </c>
      <c r="B77" s="16">
        <f>$B$34</f>
        <v>62000</v>
      </c>
    </row>
    <row r="78" spans="1:2">
      <c r="A78" s="17" t="s">
        <v>11</v>
      </c>
      <c r="B78" s="3">
        <v>0</v>
      </c>
    </row>
    <row r="79" spans="1:2">
      <c r="A79" s="17" t="s">
        <v>14</v>
      </c>
      <c r="B79" s="3">
        <v>90000</v>
      </c>
    </row>
    <row r="80" spans="1:2">
      <c r="A80" s="17" t="s">
        <v>43</v>
      </c>
      <c r="B80" s="3">
        <v>150000</v>
      </c>
    </row>
    <row r="81" spans="1:2">
      <c r="A81" s="1" t="s">
        <v>5</v>
      </c>
      <c r="B81" s="2">
        <f>SUM(B77:B80)</f>
        <v>302000</v>
      </c>
    </row>
    <row r="87" spans="1:2" ht="32">
      <c r="A87" s="22" t="s">
        <v>36</v>
      </c>
      <c r="B87" s="14" t="s">
        <v>82</v>
      </c>
    </row>
    <row r="88" spans="1:2">
      <c r="A88" s="1" t="s">
        <v>5</v>
      </c>
      <c r="B88" s="2">
        <f>500000</f>
        <v>500000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E88"/>
  <sheetViews>
    <sheetView topLeftCell="A73" zoomScale="120" zoomScaleNormal="120" workbookViewId="0">
      <selection activeCell="B89" sqref="B89"/>
    </sheetView>
  </sheetViews>
  <sheetFormatPr baseColWidth="10" defaultColWidth="11" defaultRowHeight="16"/>
  <cols>
    <col min="1" max="1" width="26" customWidth="1"/>
    <col min="2" max="2" width="15.6640625" customWidth="1"/>
    <col min="3" max="3" width="15.1640625" customWidth="1"/>
    <col min="4" max="4" width="25.5" bestFit="1" customWidth="1"/>
    <col min="5" max="5" width="12" bestFit="1" customWidth="1"/>
    <col min="6" max="9" width="11.6640625" bestFit="1" customWidth="1"/>
    <col min="10" max="11" width="12" bestFit="1" customWidth="1"/>
    <col min="12" max="12" width="17.33203125" customWidth="1"/>
    <col min="13" max="13" width="14.6640625" customWidth="1"/>
    <col min="14" max="14" width="15.6640625" customWidth="1"/>
    <col min="15" max="15" width="14.6640625" customWidth="1"/>
    <col min="16" max="16" width="18" customWidth="1"/>
    <col min="17" max="23" width="12" bestFit="1" customWidth="1"/>
    <col min="24" max="24" width="13.33203125" bestFit="1" customWidth="1"/>
  </cols>
  <sheetData>
    <row r="1" spans="1:2">
      <c r="A1" s="154" t="s">
        <v>0</v>
      </c>
      <c r="B1" s="154"/>
    </row>
    <row r="2" spans="1:2">
      <c r="A2" s="5">
        <v>2024</v>
      </c>
      <c r="B2" s="13">
        <v>0.05</v>
      </c>
    </row>
    <row r="3" spans="1:2">
      <c r="A3" s="5">
        <v>2025</v>
      </c>
      <c r="B3" s="13">
        <v>0.04</v>
      </c>
    </row>
    <row r="4" spans="1:2">
      <c r="A4" s="5">
        <v>2026</v>
      </c>
      <c r="B4" s="13">
        <v>0.04</v>
      </c>
    </row>
    <row r="5" spans="1:2">
      <c r="A5" s="5">
        <v>2027</v>
      </c>
      <c r="B5" s="13">
        <v>0.04</v>
      </c>
    </row>
    <row r="6" spans="1:2">
      <c r="A6" s="5">
        <v>2028</v>
      </c>
      <c r="B6" s="13">
        <v>0.04</v>
      </c>
    </row>
    <row r="7" spans="1:2">
      <c r="A7" s="5">
        <v>2029</v>
      </c>
      <c r="B7" s="13">
        <v>0.04</v>
      </c>
    </row>
    <row r="8" spans="1:2">
      <c r="A8" s="5">
        <v>2030</v>
      </c>
      <c r="B8" s="13">
        <v>0.04</v>
      </c>
    </row>
    <row r="9" spans="1:2">
      <c r="A9" s="5">
        <v>2031</v>
      </c>
      <c r="B9" s="13">
        <v>0.04</v>
      </c>
    </row>
    <row r="10" spans="1:2">
      <c r="A10" s="5">
        <v>2032</v>
      </c>
      <c r="B10" s="13">
        <v>0.04</v>
      </c>
    </row>
    <row r="11" spans="1:2">
      <c r="A11" s="5">
        <v>2033</v>
      </c>
      <c r="B11" s="13">
        <v>0.04</v>
      </c>
    </row>
    <row r="12" spans="1:2">
      <c r="A12" s="5">
        <v>2034</v>
      </c>
      <c r="B12" s="13">
        <v>0.04</v>
      </c>
    </row>
    <row r="13" spans="1:2">
      <c r="A13" s="5">
        <v>2035</v>
      </c>
      <c r="B13" s="13">
        <v>0.04</v>
      </c>
    </row>
    <row r="14" spans="1:2">
      <c r="A14" s="5">
        <v>2036</v>
      </c>
      <c r="B14" s="13">
        <v>0.04</v>
      </c>
    </row>
    <row r="15" spans="1:2">
      <c r="A15" s="5">
        <v>2037</v>
      </c>
      <c r="B15" s="13">
        <v>0.04</v>
      </c>
    </row>
    <row r="16" spans="1:2">
      <c r="A16" s="5">
        <v>2038</v>
      </c>
      <c r="B16" s="13">
        <v>0.04</v>
      </c>
    </row>
    <row r="17" spans="1:2">
      <c r="A17" s="5">
        <v>2039</v>
      </c>
      <c r="B17" s="13">
        <v>0.04</v>
      </c>
    </row>
    <row r="18" spans="1:2">
      <c r="A18" s="5">
        <v>2040</v>
      </c>
      <c r="B18" s="13">
        <v>0.04</v>
      </c>
    </row>
    <row r="19" spans="1:2">
      <c r="A19" s="5">
        <v>2041</v>
      </c>
      <c r="B19" s="13">
        <v>0.04</v>
      </c>
    </row>
    <row r="20" spans="1:2">
      <c r="A20" s="5">
        <v>2042</v>
      </c>
      <c r="B20" s="13">
        <v>0.04</v>
      </c>
    </row>
    <row r="21" spans="1:2">
      <c r="A21" s="5">
        <v>2043</v>
      </c>
      <c r="B21" s="13">
        <v>0.04</v>
      </c>
    </row>
    <row r="22" spans="1:2">
      <c r="A22" s="5">
        <v>2044</v>
      </c>
      <c r="B22" s="13">
        <v>0.04</v>
      </c>
    </row>
    <row r="24" spans="1:2" ht="49" thickBot="1">
      <c r="A24" s="21" t="s">
        <v>35</v>
      </c>
      <c r="B24" s="14" t="s">
        <v>54</v>
      </c>
    </row>
    <row r="25" spans="1:2">
      <c r="A25" s="18" t="s">
        <v>7</v>
      </c>
      <c r="B25" s="16">
        <f>15000+5000+10000</f>
        <v>30000</v>
      </c>
    </row>
    <row r="26" spans="1:2">
      <c r="A26" s="19" t="s">
        <v>1</v>
      </c>
      <c r="B26" s="16">
        <f>10000</f>
        <v>10000</v>
      </c>
    </row>
    <row r="27" spans="1:2">
      <c r="A27" s="19" t="s">
        <v>2</v>
      </c>
      <c r="B27" s="16">
        <f>15000</f>
        <v>15000</v>
      </c>
    </row>
    <row r="28" spans="1:2">
      <c r="A28" s="19" t="s">
        <v>3</v>
      </c>
      <c r="B28" s="16">
        <f>3000</f>
        <v>3000</v>
      </c>
    </row>
    <row r="29" spans="1:2" ht="17" thickBot="1">
      <c r="A29" s="20" t="s">
        <v>4</v>
      </c>
      <c r="B29" s="16">
        <f>500+3500</f>
        <v>4000</v>
      </c>
    </row>
    <row r="30" spans="1:2">
      <c r="A30" s="17" t="s">
        <v>11</v>
      </c>
      <c r="B30" s="3">
        <v>0</v>
      </c>
    </row>
    <row r="31" spans="1:2">
      <c r="A31" s="17" t="s">
        <v>14</v>
      </c>
      <c r="B31" s="3">
        <v>0</v>
      </c>
    </row>
    <row r="32" spans="1:2" ht="34">
      <c r="A32" s="15" t="s">
        <v>12</v>
      </c>
      <c r="B32" s="3">
        <v>0</v>
      </c>
    </row>
    <row r="33" spans="1:5">
      <c r="A33" t="s">
        <v>42</v>
      </c>
      <c r="B33" s="28">
        <v>0</v>
      </c>
    </row>
    <row r="34" spans="1:5">
      <c r="A34" s="1" t="s">
        <v>5</v>
      </c>
      <c r="B34" s="2">
        <f>SUM(B25:B33)</f>
        <v>62000</v>
      </c>
    </row>
    <row r="37" spans="1:5" ht="49" thickBot="1">
      <c r="A37" s="21" t="s">
        <v>35</v>
      </c>
      <c r="B37" s="14" t="s">
        <v>55</v>
      </c>
      <c r="D37" s="21" t="s">
        <v>37</v>
      </c>
      <c r="E37" s="14" t="s">
        <v>41</v>
      </c>
    </row>
    <row r="38" spans="1:5">
      <c r="A38" s="18" t="s">
        <v>7</v>
      </c>
      <c r="B38" s="16">
        <f>15000+5000+10000</f>
        <v>30000</v>
      </c>
      <c r="D38" s="17" t="s">
        <v>38</v>
      </c>
      <c r="E38" s="3">
        <v>100000</v>
      </c>
    </row>
    <row r="39" spans="1:5">
      <c r="A39" s="19" t="s">
        <v>1</v>
      </c>
      <c r="B39" s="16">
        <f>10000</f>
        <v>10000</v>
      </c>
      <c r="D39" s="17" t="s">
        <v>39</v>
      </c>
      <c r="E39" s="3">
        <v>2500</v>
      </c>
    </row>
    <row r="40" spans="1:5" ht="17">
      <c r="A40" s="19" t="s">
        <v>2</v>
      </c>
      <c r="B40" s="16">
        <f>15000</f>
        <v>15000</v>
      </c>
      <c r="D40" s="15" t="s">
        <v>40</v>
      </c>
      <c r="E40" s="3"/>
    </row>
    <row r="41" spans="1:5">
      <c r="A41" s="19" t="s">
        <v>3</v>
      </c>
      <c r="B41" s="16">
        <f>3000</f>
        <v>3000</v>
      </c>
      <c r="D41" s="1" t="s">
        <v>5</v>
      </c>
      <c r="E41" s="2">
        <f>SUM(E38:E40)</f>
        <v>102500</v>
      </c>
    </row>
    <row r="42" spans="1:5" ht="17" thickBot="1">
      <c r="A42" s="20" t="s">
        <v>4</v>
      </c>
      <c r="B42" s="16">
        <f>500+3500</f>
        <v>4000</v>
      </c>
    </row>
    <row r="43" spans="1:5">
      <c r="A43" s="17" t="s">
        <v>11</v>
      </c>
      <c r="B43" s="3">
        <v>0</v>
      </c>
    </row>
    <row r="44" spans="1:5">
      <c r="A44" s="17" t="s">
        <v>14</v>
      </c>
      <c r="B44" s="3">
        <v>0</v>
      </c>
    </row>
    <row r="45" spans="1:5" ht="34">
      <c r="A45" s="15" t="s">
        <v>56</v>
      </c>
      <c r="B45" s="3">
        <v>50000</v>
      </c>
    </row>
    <row r="46" spans="1:5">
      <c r="A46" t="s">
        <v>42</v>
      </c>
      <c r="B46" s="28">
        <v>0</v>
      </c>
    </row>
    <row r="47" spans="1:5">
      <c r="A47" s="1" t="s">
        <v>5</v>
      </c>
      <c r="B47" s="2">
        <f>SUM(B38:B46)</f>
        <v>112000</v>
      </c>
    </row>
    <row r="50" spans="1:2" ht="32">
      <c r="A50" s="22" t="s">
        <v>36</v>
      </c>
      <c r="B50" s="14" t="s">
        <v>57</v>
      </c>
    </row>
    <row r="51" spans="1:2" ht="17" thickBot="1">
      <c r="A51" s="20" t="s">
        <v>13</v>
      </c>
      <c r="B51" s="16">
        <f>$B$34</f>
        <v>62000</v>
      </c>
    </row>
    <row r="52" spans="1:2">
      <c r="A52" s="17" t="s">
        <v>11</v>
      </c>
      <c r="B52" s="3">
        <v>0</v>
      </c>
    </row>
    <row r="53" spans="1:2">
      <c r="A53" s="17" t="s">
        <v>14</v>
      </c>
      <c r="B53" s="3">
        <v>0</v>
      </c>
    </row>
    <row r="54" spans="1:2" ht="34">
      <c r="A54" s="15" t="s">
        <v>56</v>
      </c>
      <c r="B54" s="3">
        <v>50000</v>
      </c>
    </row>
    <row r="55" spans="1:2">
      <c r="A55" t="s">
        <v>43</v>
      </c>
      <c r="B55">
        <v>0</v>
      </c>
    </row>
    <row r="56" spans="1:2">
      <c r="A56" s="1" t="s">
        <v>5</v>
      </c>
      <c r="B56" s="2">
        <f>SUM(B51:B55)</f>
        <v>112000</v>
      </c>
    </row>
    <row r="59" spans="1:2" ht="32">
      <c r="A59" s="22" t="s">
        <v>36</v>
      </c>
      <c r="B59" s="14" t="s">
        <v>58</v>
      </c>
    </row>
    <row r="60" spans="1:2" ht="17" thickBot="1">
      <c r="A60" s="20" t="s">
        <v>13</v>
      </c>
      <c r="B60" s="16">
        <f>$B$34</f>
        <v>62000</v>
      </c>
    </row>
    <row r="61" spans="1:2">
      <c r="A61" s="17" t="s">
        <v>11</v>
      </c>
      <c r="B61" s="3">
        <f>$B$51+20000</f>
        <v>82000</v>
      </c>
    </row>
    <row r="62" spans="1:2">
      <c r="A62" s="17" t="s">
        <v>14</v>
      </c>
      <c r="B62" s="3">
        <f>45000/2</f>
        <v>22500</v>
      </c>
    </row>
    <row r="63" spans="1:2" ht="34">
      <c r="A63" s="15" t="s">
        <v>56</v>
      </c>
      <c r="B63" s="3">
        <f>B54</f>
        <v>50000</v>
      </c>
    </row>
    <row r="64" spans="1:2">
      <c r="A64" t="s">
        <v>43</v>
      </c>
      <c r="B64">
        <v>0</v>
      </c>
    </row>
    <row r="65" spans="1:2">
      <c r="A65" s="1" t="s">
        <v>5</v>
      </c>
      <c r="B65" s="2">
        <f>SUM(B60:B64)</f>
        <v>216500</v>
      </c>
    </row>
    <row r="68" spans="1:2" ht="32">
      <c r="A68" s="22" t="s">
        <v>36</v>
      </c>
      <c r="B68" s="14" t="s">
        <v>79</v>
      </c>
    </row>
    <row r="69" spans="1:2" ht="17" thickBot="1">
      <c r="A69" s="20" t="s">
        <v>13</v>
      </c>
      <c r="B69" s="16">
        <f>$B$34</f>
        <v>62000</v>
      </c>
    </row>
    <row r="70" spans="1:2">
      <c r="A70" s="17" t="s">
        <v>11</v>
      </c>
      <c r="B70" s="3">
        <f>B69</f>
        <v>62000</v>
      </c>
    </row>
    <row r="71" spans="1:2">
      <c r="A71" s="17" t="s">
        <v>14</v>
      </c>
      <c r="B71" s="3">
        <v>90000</v>
      </c>
    </row>
    <row r="72" spans="1:2">
      <c r="A72" s="17" t="s">
        <v>43</v>
      </c>
      <c r="B72" s="3">
        <v>0</v>
      </c>
    </row>
    <row r="73" spans="1:2">
      <c r="A73" s="1" t="s">
        <v>5</v>
      </c>
      <c r="B73" s="2">
        <f>SUM(B69:B72)</f>
        <v>214000</v>
      </c>
    </row>
    <row r="76" spans="1:2" ht="48">
      <c r="A76" s="22" t="s">
        <v>36</v>
      </c>
      <c r="B76" s="14" t="s">
        <v>78</v>
      </c>
    </row>
    <row r="77" spans="1:2" ht="17" thickBot="1">
      <c r="A77" s="20" t="s">
        <v>13</v>
      </c>
      <c r="B77" s="16">
        <f>$B$34</f>
        <v>62000</v>
      </c>
    </row>
    <row r="78" spans="1:2">
      <c r="A78" s="17" t="s">
        <v>11</v>
      </c>
      <c r="B78" s="3">
        <f>B70</f>
        <v>62000</v>
      </c>
    </row>
    <row r="79" spans="1:2">
      <c r="A79" s="17" t="s">
        <v>14</v>
      </c>
      <c r="B79" s="3">
        <v>90000</v>
      </c>
    </row>
    <row r="80" spans="1:2">
      <c r="A80" s="17" t="s">
        <v>43</v>
      </c>
      <c r="B80" s="3">
        <v>150000</v>
      </c>
    </row>
    <row r="81" spans="1:2">
      <c r="A81" s="1" t="s">
        <v>5</v>
      </c>
      <c r="B81" s="2">
        <f>SUM(B77:B80)</f>
        <v>364000</v>
      </c>
    </row>
    <row r="87" spans="1:2" ht="32">
      <c r="A87" s="22" t="s">
        <v>36</v>
      </c>
      <c r="B87" s="14" t="s">
        <v>82</v>
      </c>
    </row>
    <row r="88" spans="1:2">
      <c r="A88" s="1" t="s">
        <v>5</v>
      </c>
      <c r="B88" s="2">
        <f>250000*2</f>
        <v>500000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Z243"/>
  <sheetViews>
    <sheetView zoomScale="43" zoomScaleNormal="53" workbookViewId="0">
      <selection activeCell="J24" sqref="J24"/>
    </sheetView>
  </sheetViews>
  <sheetFormatPr baseColWidth="10" defaultColWidth="11" defaultRowHeight="16"/>
  <cols>
    <col min="1" max="1" width="8.6640625" customWidth="1"/>
    <col min="2" max="2" width="14" customWidth="1"/>
    <col min="3" max="3" width="11.6640625" bestFit="1" customWidth="1"/>
    <col min="4" max="4" width="15.5" customWidth="1"/>
    <col min="5" max="5" width="18.33203125" customWidth="1"/>
    <col min="6" max="6" width="14.5" customWidth="1"/>
    <col min="8" max="8" width="12.6640625" bestFit="1" customWidth="1"/>
    <col min="9" max="9" width="12.6640625" customWidth="1"/>
    <col min="10" max="10" width="18.33203125" customWidth="1"/>
    <col min="11" max="11" width="8" customWidth="1"/>
    <col min="12" max="12" width="10" customWidth="1"/>
    <col min="13" max="13" width="15.33203125" customWidth="1"/>
    <col min="14" max="14" width="15" customWidth="1"/>
    <col min="15" max="15" width="16.6640625" customWidth="1"/>
    <col min="16" max="16" width="16.33203125" customWidth="1"/>
    <col min="17" max="17" width="23.33203125" customWidth="1"/>
    <col min="18" max="18" width="15.5" customWidth="1"/>
    <col min="19" max="20" width="12.5" bestFit="1" customWidth="1"/>
    <col min="21" max="21" width="11.6640625" customWidth="1"/>
    <col min="22" max="22" width="15.5" customWidth="1"/>
    <col min="23" max="23" width="15.83203125" customWidth="1"/>
    <col min="24" max="24" width="17" customWidth="1"/>
    <col min="25" max="25" width="16.33203125" customWidth="1"/>
    <col min="26" max="26" width="15.5" customWidth="1"/>
    <col min="27" max="27" width="17.33203125" customWidth="1"/>
    <col min="28" max="28" width="16.1640625" customWidth="1"/>
  </cols>
  <sheetData>
    <row r="1" spans="1:26" ht="68">
      <c r="A1" s="24" t="s">
        <v>8</v>
      </c>
      <c r="B1" s="26" t="s">
        <v>59</v>
      </c>
      <c r="C1" s="26" t="s">
        <v>60</v>
      </c>
      <c r="D1" s="25" t="s">
        <v>6</v>
      </c>
      <c r="E1" s="25" t="s">
        <v>9</v>
      </c>
      <c r="F1" s="27" t="s">
        <v>10</v>
      </c>
      <c r="H1" s="5" t="s">
        <v>45</v>
      </c>
      <c r="I1" s="31" t="s">
        <v>48</v>
      </c>
      <c r="J1" s="31" t="s">
        <v>44</v>
      </c>
      <c r="L1" s="26" t="s">
        <v>15</v>
      </c>
      <c r="M1" s="26" t="s">
        <v>50</v>
      </c>
      <c r="N1" s="26" t="s">
        <v>49</v>
      </c>
      <c r="O1" s="26" t="s">
        <v>51</v>
      </c>
      <c r="P1" s="26" t="s">
        <v>22</v>
      </c>
      <c r="Q1" s="26" t="s">
        <v>52</v>
      </c>
      <c r="R1" s="26" t="s">
        <v>61</v>
      </c>
      <c r="S1" s="26" t="s">
        <v>53</v>
      </c>
      <c r="T1" s="26" t="s">
        <v>62</v>
      </c>
      <c r="U1" s="26" t="s">
        <v>63</v>
      </c>
      <c r="W1" s="155" t="s">
        <v>16</v>
      </c>
      <c r="X1" s="155"/>
      <c r="Z1" t="s">
        <v>97</v>
      </c>
    </row>
    <row r="2" spans="1:26">
      <c r="A2" s="23">
        <v>45597</v>
      </c>
      <c r="B2" s="11">
        <v>100000</v>
      </c>
      <c r="C2" s="11">
        <f>'Расходы (жена работает)'!$B$34</f>
        <v>62000</v>
      </c>
      <c r="D2" s="11">
        <f>B2-C2</f>
        <v>38000</v>
      </c>
      <c r="E2" s="11"/>
      <c r="F2" s="11">
        <f t="shared" ref="F2:F65" si="0">SUM(C2,E2:E2)</f>
        <v>62000</v>
      </c>
      <c r="H2" s="32" t="s">
        <v>46</v>
      </c>
      <c r="I2" s="34">
        <f>1.29</f>
        <v>1.29</v>
      </c>
      <c r="J2" s="5">
        <v>1.25</v>
      </c>
      <c r="L2" s="30">
        <v>2024</v>
      </c>
      <c r="M2" s="36">
        <f>(B2+B3)</f>
        <v>200000</v>
      </c>
      <c r="N2" s="35">
        <f>M2</f>
        <v>200000</v>
      </c>
      <c r="O2" s="11">
        <f>N2*$X$2</f>
        <v>26000</v>
      </c>
      <c r="P2" s="11">
        <f>N2-O2</f>
        <v>174000</v>
      </c>
      <c r="Q2" s="36">
        <f>P2</f>
        <v>174000</v>
      </c>
      <c r="R2" s="37">
        <f>C2+C3</f>
        <v>124000</v>
      </c>
      <c r="S2" s="11">
        <f>R2</f>
        <v>124000</v>
      </c>
      <c r="T2" s="37">
        <f>Q2-R2</f>
        <v>50000</v>
      </c>
      <c r="U2" s="35">
        <f>P2-S2</f>
        <v>50000</v>
      </c>
      <c r="W2" s="5" t="s">
        <v>17</v>
      </c>
      <c r="X2" s="6">
        <v>0.13</v>
      </c>
      <c r="Z2" s="57">
        <f>U2/N2</f>
        <v>0.25</v>
      </c>
    </row>
    <row r="3" spans="1:26">
      <c r="A3" s="23">
        <v>45627</v>
      </c>
      <c r="B3" s="11">
        <v>100000</v>
      </c>
      <c r="C3" s="11">
        <f>'Расходы (жена работает)'!$B$34</f>
        <v>62000</v>
      </c>
      <c r="D3" s="11">
        <f t="shared" ref="D3:D66" si="1">B3-C3</f>
        <v>38000</v>
      </c>
      <c r="E3" s="11"/>
      <c r="F3" s="11">
        <f t="shared" si="0"/>
        <v>62000</v>
      </c>
      <c r="H3" s="5" t="s">
        <v>47</v>
      </c>
      <c r="I3" s="5">
        <v>1.04</v>
      </c>
      <c r="J3" s="5">
        <v>1</v>
      </c>
      <c r="L3" s="30">
        <v>2025</v>
      </c>
      <c r="M3" s="36">
        <f>1200000</f>
        <v>1200000</v>
      </c>
      <c r="N3" s="35">
        <f>M3*I7</f>
        <v>1260000</v>
      </c>
      <c r="O3" s="11">
        <f>N3*$X$2</f>
        <v>163800</v>
      </c>
      <c r="P3" s="11">
        <f t="shared" ref="P3:P21" si="2">N3-O3</f>
        <v>1096200</v>
      </c>
      <c r="Q3" s="36">
        <f>P3/($I$7*$I$8^(L3-2025))</f>
        <v>1044000</v>
      </c>
      <c r="R3" s="37">
        <f>F4*12</f>
        <v>744000</v>
      </c>
      <c r="S3" s="11">
        <f>R3*$I$7*$I$8^(L3-2025)</f>
        <v>781200</v>
      </c>
      <c r="T3" s="37">
        <f t="shared" ref="T3:T22" si="3">Q3-R3</f>
        <v>300000</v>
      </c>
      <c r="U3" s="35">
        <f t="shared" ref="U3:U21" si="4">P3-S3</f>
        <v>315000</v>
      </c>
      <c r="W3" s="5" t="s">
        <v>18</v>
      </c>
      <c r="X3" s="6">
        <v>0.15</v>
      </c>
      <c r="Z3" s="57">
        <f t="shared" ref="Z3:Z22" si="5">U3/N3</f>
        <v>0.25</v>
      </c>
    </row>
    <row r="4" spans="1:26">
      <c r="A4" s="23">
        <v>45658</v>
      </c>
      <c r="B4" s="11">
        <v>100000</v>
      </c>
      <c r="C4" s="11">
        <f>'Расходы (жена работает)'!$B$34</f>
        <v>62000</v>
      </c>
      <c r="D4" s="11">
        <f t="shared" si="1"/>
        <v>38000</v>
      </c>
      <c r="E4" s="11"/>
      <c r="F4" s="11">
        <f t="shared" si="0"/>
        <v>62000</v>
      </c>
      <c r="L4" s="30">
        <v>2026</v>
      </c>
      <c r="M4" s="36">
        <f>M3*$J$2</f>
        <v>1500000</v>
      </c>
      <c r="N4" s="35">
        <f>M4*$I$7*$I$8^(L4-2025)</f>
        <v>1638000</v>
      </c>
      <c r="O4" s="11">
        <f>N4*$X$2</f>
        <v>212940</v>
      </c>
      <c r="P4" s="11">
        <f t="shared" si="2"/>
        <v>1425060</v>
      </c>
      <c r="Q4" s="36">
        <f t="shared" ref="Q4:Q22" si="6">P4/($I$7*$I$8^(L4-2025))</f>
        <v>1305000</v>
      </c>
      <c r="R4" s="37">
        <f>SUM(F16:F27)</f>
        <v>1094000</v>
      </c>
      <c r="S4" s="11">
        <f>R4*$I$7*$I$8^(L4-2025)</f>
        <v>1194648</v>
      </c>
      <c r="T4" s="37">
        <f t="shared" si="3"/>
        <v>211000</v>
      </c>
      <c r="U4" s="35">
        <f t="shared" si="4"/>
        <v>230412</v>
      </c>
      <c r="W4" s="5" t="s">
        <v>19</v>
      </c>
      <c r="X4" s="6">
        <v>0.18</v>
      </c>
      <c r="Z4" s="57">
        <f t="shared" si="5"/>
        <v>0.14066666666666666</v>
      </c>
    </row>
    <row r="5" spans="1:26">
      <c r="A5" s="23">
        <v>45689</v>
      </c>
      <c r="B5" s="11">
        <v>100000</v>
      </c>
      <c r="C5" s="11">
        <f>'Расходы (жена работает)'!$B$34</f>
        <v>62000</v>
      </c>
      <c r="D5" s="11">
        <f t="shared" si="1"/>
        <v>38000</v>
      </c>
      <c r="E5" s="11"/>
      <c r="F5" s="11">
        <f t="shared" si="0"/>
        <v>62000</v>
      </c>
      <c r="L5" s="30">
        <v>2027</v>
      </c>
      <c r="M5" s="36">
        <f>M4*$J$2</f>
        <v>1875000</v>
      </c>
      <c r="N5" s="35">
        <f>M5*$I$7*$I$8^(L5-2025)</f>
        <v>2129400</v>
      </c>
      <c r="O5" s="11">
        <f>N5*$X$2</f>
        <v>276822</v>
      </c>
      <c r="P5" s="11">
        <f t="shared" si="2"/>
        <v>1852578</v>
      </c>
      <c r="Q5" s="36">
        <f t="shared" si="6"/>
        <v>1631249.9999999995</v>
      </c>
      <c r="R5" s="37">
        <f>F28*12</f>
        <v>1344000</v>
      </c>
      <c r="S5" s="11">
        <f t="shared" ref="S5:S22" si="7">R5*$I$7*$I$8^(L5-2025)</f>
        <v>1526353.9200000002</v>
      </c>
      <c r="T5" s="37">
        <f t="shared" si="3"/>
        <v>287249.99999999953</v>
      </c>
      <c r="U5" s="35">
        <f t="shared" si="4"/>
        <v>326224.07999999984</v>
      </c>
      <c r="W5" s="5" t="s">
        <v>21</v>
      </c>
      <c r="X5" s="6">
        <v>0.2</v>
      </c>
      <c r="Z5" s="57">
        <f t="shared" si="5"/>
        <v>0.15319999999999992</v>
      </c>
    </row>
    <row r="6" spans="1:26" ht="17">
      <c r="A6" s="23">
        <v>45717</v>
      </c>
      <c r="B6" s="11">
        <v>100000</v>
      </c>
      <c r="C6" s="11">
        <f>'Расходы (жена работает)'!$B$34</f>
        <v>62000</v>
      </c>
      <c r="D6" s="11">
        <f t="shared" si="1"/>
        <v>38000</v>
      </c>
      <c r="E6" s="11"/>
      <c r="F6" s="11">
        <f t="shared" si="0"/>
        <v>62000</v>
      </c>
      <c r="H6" s="5" t="s">
        <v>45</v>
      </c>
      <c r="I6" s="31" t="s">
        <v>0</v>
      </c>
      <c r="J6" s="31"/>
      <c r="L6" s="30">
        <v>2028</v>
      </c>
      <c r="M6" s="36">
        <f>M5*$J$2</f>
        <v>2343750</v>
      </c>
      <c r="N6" s="35">
        <f t="shared" ref="N6:N22" si="8">M6*$I$7*$I$8^(L6-2025)</f>
        <v>2768220</v>
      </c>
      <c r="O6" s="11">
        <f>2400000*$X$2+(N6-2400000)*$X$3</f>
        <v>367233</v>
      </c>
      <c r="P6" s="11">
        <f t="shared" si="2"/>
        <v>2400987</v>
      </c>
      <c r="Q6" s="36">
        <f t="shared" si="6"/>
        <v>2032827.3335392415</v>
      </c>
      <c r="R6" s="37">
        <f>F40*12</f>
        <v>1344000</v>
      </c>
      <c r="S6" s="11">
        <f t="shared" si="7"/>
        <v>1587408.0768000002</v>
      </c>
      <c r="T6" s="37">
        <f t="shared" si="3"/>
        <v>688827.33353924146</v>
      </c>
      <c r="U6" s="35">
        <f t="shared" si="4"/>
        <v>813578.92319999984</v>
      </c>
      <c r="W6" s="5" t="s">
        <v>20</v>
      </c>
      <c r="X6" s="6">
        <v>0.22</v>
      </c>
      <c r="Z6" s="57">
        <f t="shared" si="5"/>
        <v>0.29389966231007647</v>
      </c>
    </row>
    <row r="7" spans="1:26">
      <c r="A7" s="23">
        <v>45748</v>
      </c>
      <c r="B7" s="11">
        <v>100000</v>
      </c>
      <c r="C7" s="11">
        <f>'Расходы (жена работает)'!$B$34</f>
        <v>62000</v>
      </c>
      <c r="D7" s="11">
        <f t="shared" si="1"/>
        <v>38000</v>
      </c>
      <c r="E7" s="11"/>
      <c r="F7" s="11">
        <f t="shared" si="0"/>
        <v>62000</v>
      </c>
      <c r="H7" s="32" t="s">
        <v>46</v>
      </c>
      <c r="I7" s="34">
        <v>1.05</v>
      </c>
      <c r="J7" s="5"/>
      <c r="L7" s="30">
        <v>2029</v>
      </c>
      <c r="M7" s="36">
        <f t="shared" ref="M7:M16" si="9">M6*$J$2</f>
        <v>2929687.5</v>
      </c>
      <c r="N7" s="35">
        <f t="shared" si="8"/>
        <v>3598686.0000000005</v>
      </c>
      <c r="O7" s="11">
        <f>2400000*$X$2+(N7-2400000)*$X$3</f>
        <v>491802.9</v>
      </c>
      <c r="P7" s="11">
        <f t="shared" si="2"/>
        <v>3106883.1000000006</v>
      </c>
      <c r="Q7" s="36">
        <f>P7/($I$7*$I$8^(L7-2025))</f>
        <v>2529311.1380185015</v>
      </c>
      <c r="R7" s="37">
        <f>$F$52*12</f>
        <v>2598000</v>
      </c>
      <c r="S7" s="11">
        <f t="shared" si="7"/>
        <v>3191257.1658240007</v>
      </c>
      <c r="T7" s="37">
        <f t="shared" si="3"/>
        <v>-68688.861981498543</v>
      </c>
      <c r="U7" s="35">
        <f t="shared" si="4"/>
        <v>-84374.065824000165</v>
      </c>
      <c r="Z7" s="57">
        <f t="shared" si="5"/>
        <v>-2.3445798223018111E-2</v>
      </c>
    </row>
    <row r="8" spans="1:26">
      <c r="A8" s="23">
        <v>45778</v>
      </c>
      <c r="B8" s="11">
        <v>100000</v>
      </c>
      <c r="C8" s="11">
        <f>'Расходы (жена работает)'!$B$34</f>
        <v>62000</v>
      </c>
      <c r="D8" s="11">
        <f t="shared" si="1"/>
        <v>38000</v>
      </c>
      <c r="E8" s="11"/>
      <c r="F8" s="11">
        <f t="shared" si="0"/>
        <v>62000</v>
      </c>
      <c r="H8" s="5" t="s">
        <v>47</v>
      </c>
      <c r="I8" s="5">
        <v>1.04</v>
      </c>
      <c r="J8" s="5"/>
      <c r="L8" s="30">
        <v>2030</v>
      </c>
      <c r="M8" s="36">
        <f>M7*$J$2</f>
        <v>3662109.375</v>
      </c>
      <c r="N8" s="35">
        <f t="shared" si="8"/>
        <v>4678291.8000000017</v>
      </c>
      <c r="O8" s="11">
        <f>2400000*$X$2+(N8-2400000)*$X$3</f>
        <v>653743.77000000025</v>
      </c>
      <c r="P8" s="11">
        <f t="shared" si="2"/>
        <v>4024548.0300000012</v>
      </c>
      <c r="Q8" s="36">
        <f t="shared" si="6"/>
        <v>3150366.7793447133</v>
      </c>
      <c r="R8" s="37">
        <f>$F$64*12</f>
        <v>2598000</v>
      </c>
      <c r="S8" s="11">
        <f t="shared" si="7"/>
        <v>3318907.4524569609</v>
      </c>
      <c r="T8" s="37">
        <f t="shared" si="3"/>
        <v>552366.77934471332</v>
      </c>
      <c r="U8" s="35">
        <f t="shared" si="4"/>
        <v>705640.57754304027</v>
      </c>
      <c r="Z8" s="57">
        <f t="shared" si="5"/>
        <v>0.15083295521306303</v>
      </c>
    </row>
    <row r="9" spans="1:26">
      <c r="A9" s="23">
        <v>45809</v>
      </c>
      <c r="B9" s="11">
        <v>100000</v>
      </c>
      <c r="C9" s="11">
        <f>'Расходы (жена работает)'!$B$34</f>
        <v>62000</v>
      </c>
      <c r="D9" s="11">
        <f t="shared" si="1"/>
        <v>38000</v>
      </c>
      <c r="E9" s="11"/>
      <c r="F9" s="11">
        <f t="shared" si="0"/>
        <v>62000</v>
      </c>
      <c r="L9" s="30">
        <v>2031</v>
      </c>
      <c r="M9" s="36">
        <f t="shared" si="9"/>
        <v>4577636.71875</v>
      </c>
      <c r="N9" s="35">
        <f t="shared" si="8"/>
        <v>6081779.3400000017</v>
      </c>
      <c r="O9" s="11">
        <f t="shared" ref="O9:O15" si="10">2400000*$X$2+(5000000-2400000)*$X$3+(N9-5000000)*$X$4</f>
        <v>896720.28120000032</v>
      </c>
      <c r="P9" s="11">
        <f t="shared" si="2"/>
        <v>5185059.0588000016</v>
      </c>
      <c r="Q9" s="36">
        <f t="shared" si="6"/>
        <v>3902692.8485126845</v>
      </c>
      <c r="R9" s="42">
        <f>SUM(F76:F87)</f>
        <v>5695786.9378805682</v>
      </c>
      <c r="S9" s="11">
        <f>R9*$I$7*$I$8^(L9-2025)</f>
        <v>7567336.9146914491</v>
      </c>
      <c r="T9" s="37">
        <f t="shared" si="3"/>
        <v>-1793094.0893678837</v>
      </c>
      <c r="U9" s="35">
        <f t="shared" si="4"/>
        <v>-2382277.8558914475</v>
      </c>
      <c r="Z9" s="57">
        <f t="shared" si="5"/>
        <v>-0.39170738080271206</v>
      </c>
    </row>
    <row r="10" spans="1:26">
      <c r="A10" s="23">
        <v>45839</v>
      </c>
      <c r="B10" s="11">
        <v>100000</v>
      </c>
      <c r="C10" s="11">
        <f>'Расходы (жена работает)'!$B$34</f>
        <v>62000</v>
      </c>
      <c r="D10" s="11">
        <f t="shared" si="1"/>
        <v>38000</v>
      </c>
      <c r="E10" s="11"/>
      <c r="F10" s="11">
        <f t="shared" si="0"/>
        <v>62000</v>
      </c>
      <c r="L10" s="30">
        <v>2032</v>
      </c>
      <c r="M10" s="36">
        <f t="shared" si="9"/>
        <v>5722045.8984375</v>
      </c>
      <c r="N10" s="35">
        <f t="shared" si="8"/>
        <v>7906313.1420000019</v>
      </c>
      <c r="O10" s="11">
        <f t="shared" si="10"/>
        <v>1225136.3655600003</v>
      </c>
      <c r="P10" s="11">
        <f t="shared" si="2"/>
        <v>6681176.776440002</v>
      </c>
      <c r="Q10" s="36">
        <f t="shared" si="6"/>
        <v>4835376.4243511399</v>
      </c>
      <c r="R10" s="37">
        <f>$F$100*12</f>
        <v>2695786.9378805663</v>
      </c>
      <c r="S10" s="11">
        <f t="shared" si="7"/>
        <v>3724845.2866862072</v>
      </c>
      <c r="T10" s="37">
        <f t="shared" si="3"/>
        <v>2139589.4864705736</v>
      </c>
      <c r="U10" s="35">
        <f t="shared" si="4"/>
        <v>2956331.4897537949</v>
      </c>
      <c r="Z10" s="57">
        <f t="shared" si="5"/>
        <v>0.37392036422756125</v>
      </c>
    </row>
    <row r="11" spans="1:26">
      <c r="A11" s="23">
        <v>45870</v>
      </c>
      <c r="B11" s="11">
        <v>100000</v>
      </c>
      <c r="C11" s="11">
        <f>'Расходы (жена работает)'!$B$34</f>
        <v>62000</v>
      </c>
      <c r="D11" s="11">
        <f t="shared" si="1"/>
        <v>38000</v>
      </c>
      <c r="E11" s="11"/>
      <c r="F11" s="11">
        <f t="shared" si="0"/>
        <v>62000</v>
      </c>
      <c r="L11" s="30">
        <v>2033</v>
      </c>
      <c r="M11" s="36">
        <f t="shared" si="9"/>
        <v>7152557.373046875</v>
      </c>
      <c r="N11" s="35">
        <f t="shared" si="8"/>
        <v>10278207.084600003</v>
      </c>
      <c r="O11" s="11">
        <f t="shared" si="10"/>
        <v>1652077.2752280007</v>
      </c>
      <c r="P11" s="11">
        <f t="shared" si="2"/>
        <v>8626129.8093720023</v>
      </c>
      <c r="Q11" s="36">
        <f t="shared" si="6"/>
        <v>6002884.3416988105</v>
      </c>
      <c r="R11" s="37">
        <f>$F$100*12</f>
        <v>2695786.9378805663</v>
      </c>
      <c r="S11" s="11">
        <f t="shared" si="7"/>
        <v>3873839.0981536563</v>
      </c>
      <c r="T11" s="37">
        <f t="shared" si="3"/>
        <v>3307097.4038182441</v>
      </c>
      <c r="U11" s="35">
        <f t="shared" si="4"/>
        <v>4752290.7112183459</v>
      </c>
      <c r="Z11" s="57">
        <f t="shared" si="5"/>
        <v>0.46236572897414924</v>
      </c>
    </row>
    <row r="12" spans="1:26">
      <c r="A12" s="23">
        <v>45901</v>
      </c>
      <c r="B12" s="11">
        <v>100000</v>
      </c>
      <c r="C12" s="11">
        <f>'Расходы (жена работает)'!$B$34</f>
        <v>62000</v>
      </c>
      <c r="D12" s="11">
        <f t="shared" si="1"/>
        <v>38000</v>
      </c>
      <c r="E12" s="11"/>
      <c r="F12" s="11">
        <f t="shared" si="0"/>
        <v>62000</v>
      </c>
      <c r="J12" s="33"/>
      <c r="L12" s="30">
        <v>2034</v>
      </c>
      <c r="M12" s="36">
        <f t="shared" si="9"/>
        <v>8940696.7163085938</v>
      </c>
      <c r="N12" s="35">
        <f t="shared" si="8"/>
        <v>13361669.209980005</v>
      </c>
      <c r="O12" s="11">
        <f t="shared" si="10"/>
        <v>2207100.4577964009</v>
      </c>
      <c r="P12" s="11">
        <f t="shared" si="2"/>
        <v>11154568.752183605</v>
      </c>
      <c r="Q12" s="36">
        <f t="shared" si="6"/>
        <v>7463859.0917964829</v>
      </c>
      <c r="R12" s="37">
        <f>$F$112*12</f>
        <v>2695786.9378805663</v>
      </c>
      <c r="S12" s="11">
        <f t="shared" si="7"/>
        <v>4028792.6620798027</v>
      </c>
      <c r="T12" s="37">
        <f t="shared" si="3"/>
        <v>4768072.1539159166</v>
      </c>
      <c r="U12" s="35">
        <f t="shared" si="4"/>
        <v>7125776.0901038023</v>
      </c>
      <c r="Z12" s="57">
        <f t="shared" si="5"/>
        <v>0.53329984286555054</v>
      </c>
    </row>
    <row r="13" spans="1:26">
      <c r="A13" s="23">
        <v>45931</v>
      </c>
      <c r="B13" s="11">
        <v>100000</v>
      </c>
      <c r="C13" s="11">
        <f>'Расходы (жена работает)'!$B$34</f>
        <v>62000</v>
      </c>
      <c r="D13" s="11">
        <f t="shared" si="1"/>
        <v>38000</v>
      </c>
      <c r="E13" s="11"/>
      <c r="F13" s="11">
        <f t="shared" si="0"/>
        <v>62000</v>
      </c>
      <c r="L13" s="30">
        <v>2035</v>
      </c>
      <c r="M13" s="36">
        <f t="shared" si="9"/>
        <v>11175870.895385742</v>
      </c>
      <c r="N13" s="35">
        <f>M13*$I$7*$I$8^(L13-2025)</f>
        <v>17370169.972974006</v>
      </c>
      <c r="O13" s="11">
        <f t="shared" si="10"/>
        <v>2928630.5951353209</v>
      </c>
      <c r="P13" s="11">
        <f t="shared" si="2"/>
        <v>14441539.377838686</v>
      </c>
      <c r="Q13" s="36">
        <f t="shared" si="6"/>
        <v>9291606.2346234601</v>
      </c>
      <c r="R13" s="37">
        <f>$F$124*12</f>
        <v>2695786.9378805663</v>
      </c>
      <c r="S13" s="11">
        <f t="shared" si="7"/>
        <v>4189944.368562995</v>
      </c>
      <c r="T13" s="37">
        <f t="shared" si="3"/>
        <v>6595819.2967428938</v>
      </c>
      <c r="U13" s="35">
        <f t="shared" si="4"/>
        <v>10251595.009275692</v>
      </c>
      <c r="Z13" s="57">
        <f t="shared" si="5"/>
        <v>0.59018392020492594</v>
      </c>
    </row>
    <row r="14" spans="1:26">
      <c r="A14" s="23">
        <v>45962</v>
      </c>
      <c r="B14" s="11">
        <v>100000</v>
      </c>
      <c r="C14" s="11">
        <f>'Расходы (жена работает)'!$B$34</f>
        <v>62000</v>
      </c>
      <c r="D14" s="11">
        <f t="shared" si="1"/>
        <v>38000</v>
      </c>
      <c r="E14" s="11"/>
      <c r="F14" s="11">
        <f t="shared" si="0"/>
        <v>62000</v>
      </c>
      <c r="L14" s="30">
        <v>2036</v>
      </c>
      <c r="M14" s="36">
        <f t="shared" si="9"/>
        <v>13969838.619232178</v>
      </c>
      <c r="N14" s="35">
        <f t="shared" si="8"/>
        <v>22581220.96486621</v>
      </c>
      <c r="O14" s="11">
        <f t="shared" si="10"/>
        <v>3866619.7736759176</v>
      </c>
      <c r="P14" s="11">
        <f t="shared" si="2"/>
        <v>18714601.191190291</v>
      </c>
      <c r="Q14" s="36">
        <f t="shared" si="6"/>
        <v>11577760.072008029</v>
      </c>
      <c r="R14" s="37">
        <f>$F$136*12</f>
        <v>4495786.9378805663</v>
      </c>
      <c r="S14" s="11">
        <f t="shared" si="7"/>
        <v>7267110.3097410118</v>
      </c>
      <c r="T14" s="37">
        <f t="shared" si="3"/>
        <v>7081973.1341274623</v>
      </c>
      <c r="U14" s="35">
        <f t="shared" si="4"/>
        <v>11447490.881449278</v>
      </c>
      <c r="Z14" s="57">
        <f t="shared" si="5"/>
        <v>0.50694738337046796</v>
      </c>
    </row>
    <row r="15" spans="1:26">
      <c r="A15" s="23">
        <v>45992</v>
      </c>
      <c r="B15" s="11">
        <v>100000</v>
      </c>
      <c r="C15" s="11">
        <f>'Расходы (жена работает)'!$B$34</f>
        <v>62000</v>
      </c>
      <c r="D15" s="11">
        <f t="shared" si="1"/>
        <v>38000</v>
      </c>
      <c r="E15" s="11"/>
      <c r="F15" s="11">
        <f t="shared" si="0"/>
        <v>62000</v>
      </c>
      <c r="L15" s="30">
        <v>2037</v>
      </c>
      <c r="M15" s="36">
        <f t="shared" si="9"/>
        <v>17462298.274040222</v>
      </c>
      <c r="N15" s="35">
        <f t="shared" si="8"/>
        <v>29355587.254326079</v>
      </c>
      <c r="O15" s="11">
        <f t="shared" si="10"/>
        <v>5086005.7057786938</v>
      </c>
      <c r="P15" s="11">
        <f t="shared" si="2"/>
        <v>24269581.548547387</v>
      </c>
      <c r="Q15" s="36">
        <f t="shared" si="6"/>
        <v>14436865.742633795</v>
      </c>
      <c r="R15" s="37">
        <f>$F$148*12</f>
        <v>4495786.9378805663</v>
      </c>
      <c r="S15" s="11">
        <f t="shared" si="7"/>
        <v>7557794.7221306544</v>
      </c>
      <c r="T15" s="37">
        <f t="shared" si="3"/>
        <v>9941078.804753229</v>
      </c>
      <c r="U15" s="35">
        <f t="shared" si="4"/>
        <v>16711786.826416733</v>
      </c>
      <c r="Z15" s="57">
        <f t="shared" si="5"/>
        <v>0.56928811137831858</v>
      </c>
    </row>
    <row r="16" spans="1:26">
      <c r="A16" s="23">
        <v>46023</v>
      </c>
      <c r="B16" s="11">
        <f t="shared" ref="B16:B27" si="11">$B$15*$J$2</f>
        <v>125000</v>
      </c>
      <c r="C16" s="11">
        <f>'Расходы (жена работает)'!$B$34</f>
        <v>62000</v>
      </c>
      <c r="D16" s="11">
        <f t="shared" si="1"/>
        <v>63000</v>
      </c>
      <c r="E16" s="11"/>
      <c r="F16" s="11">
        <f t="shared" si="0"/>
        <v>62000</v>
      </c>
      <c r="L16" s="30">
        <v>2038</v>
      </c>
      <c r="M16" s="36">
        <f t="shared" si="9"/>
        <v>21827872.842550278</v>
      </c>
      <c r="N16" s="35">
        <f t="shared" si="8"/>
        <v>38162263.430623904</v>
      </c>
      <c r="O16" s="11">
        <f>2400000*$X$2+(5000000-2400000)*$X$3+(20000000-5000000)*$X$4+(N16-20000000)*$X$5</f>
        <v>7034452.6861247811</v>
      </c>
      <c r="P16" s="11">
        <f t="shared" si="2"/>
        <v>31127810.744499125</v>
      </c>
      <c r="Q16" s="36">
        <f t="shared" si="6"/>
        <v>17804339.515476927</v>
      </c>
      <c r="R16" s="37">
        <f>$F$160*12</f>
        <v>4495786.9378805663</v>
      </c>
      <c r="S16" s="11">
        <f t="shared" si="7"/>
        <v>7860106.5110158809</v>
      </c>
      <c r="T16" s="37">
        <f t="shared" si="3"/>
        <v>13308552.577596361</v>
      </c>
      <c r="U16" s="35">
        <f t="shared" si="4"/>
        <v>23267704.233483244</v>
      </c>
      <c r="Z16" s="57">
        <f t="shared" si="5"/>
        <v>0.60970451283064386</v>
      </c>
    </row>
    <row r="17" spans="1:26">
      <c r="A17" s="23">
        <v>46054</v>
      </c>
      <c r="B17" s="11">
        <f t="shared" si="11"/>
        <v>125000</v>
      </c>
      <c r="C17" s="11">
        <f>'Расходы (жена работает)'!$B$34</f>
        <v>62000</v>
      </c>
      <c r="D17" s="11">
        <f t="shared" si="1"/>
        <v>63000</v>
      </c>
      <c r="E17" s="11"/>
      <c r="F17" s="11">
        <f t="shared" si="0"/>
        <v>62000</v>
      </c>
      <c r="L17" s="30">
        <v>2039</v>
      </c>
      <c r="M17" s="36">
        <f>M16*$J$2</f>
        <v>27284841.053187847</v>
      </c>
      <c r="N17" s="35">
        <f>M17*$I$7*$I$8^(L17-2025)</f>
        <v>49610942.459811069</v>
      </c>
      <c r="O17" s="11">
        <f>2400000*$X$2+(5000000-2400000)*$X$3+(20000000-5000000)*$X$4+(N17-20000000)*$X$5</f>
        <v>9324188.4919622131</v>
      </c>
      <c r="P17" s="11">
        <f t="shared" si="2"/>
        <v>40286753.967848852</v>
      </c>
      <c r="Q17" s="36">
        <f t="shared" si="6"/>
        <v>22156758.651624028</v>
      </c>
      <c r="R17" s="37">
        <f>$F$172*12</f>
        <v>4495786.9378805663</v>
      </c>
      <c r="S17" s="11">
        <f t="shared" si="7"/>
        <v>8174510.7714565154</v>
      </c>
      <c r="T17" s="37">
        <f t="shared" si="3"/>
        <v>17660971.713743463</v>
      </c>
      <c r="U17" s="35">
        <f t="shared" si="4"/>
        <v>32112243.196392335</v>
      </c>
      <c r="Z17" s="57">
        <f t="shared" si="5"/>
        <v>0.64728145856946551</v>
      </c>
    </row>
    <row r="18" spans="1:26">
      <c r="A18" s="23">
        <v>46082</v>
      </c>
      <c r="B18" s="11">
        <f t="shared" si="11"/>
        <v>125000</v>
      </c>
      <c r="C18" s="11">
        <f>'Расходы (жена работает)'!$B$34</f>
        <v>62000</v>
      </c>
      <c r="D18" s="11">
        <f t="shared" si="1"/>
        <v>63000</v>
      </c>
      <c r="E18" s="11"/>
      <c r="F18" s="11">
        <f t="shared" si="0"/>
        <v>62000</v>
      </c>
      <c r="L18" s="30">
        <v>2040</v>
      </c>
      <c r="M18" s="36">
        <f>M17*$J$3</f>
        <v>27284841.053187847</v>
      </c>
      <c r="N18" s="35">
        <f t="shared" si="8"/>
        <v>51595380.158203512</v>
      </c>
      <c r="O18" s="11">
        <f>2400000*$X$2+(5000000-2400000)*$X$3+(20000000-5000000)*$X$4+(50000000-20000000)*$X$5+(N18-50000000)*$X$6</f>
        <v>9752983.6348047722</v>
      </c>
      <c r="P18" s="11">
        <f t="shared" si="2"/>
        <v>41842396.523398742</v>
      </c>
      <c r="Q18" s="36">
        <f t="shared" si="6"/>
        <v>22127235.712282531</v>
      </c>
      <c r="R18" s="37">
        <f>$F$184*12</f>
        <v>4495786.9378805663</v>
      </c>
      <c r="S18" s="11">
        <f t="shared" si="7"/>
        <v>8501491.2023147754</v>
      </c>
      <c r="T18" s="37">
        <f t="shared" si="3"/>
        <v>17631448.774401963</v>
      </c>
      <c r="U18" s="35">
        <f t="shared" si="4"/>
        <v>33340905.321083967</v>
      </c>
      <c r="Z18" s="57">
        <f t="shared" si="5"/>
        <v>0.64619943139972891</v>
      </c>
    </row>
    <row r="19" spans="1:26">
      <c r="A19" s="23">
        <v>46113</v>
      </c>
      <c r="B19" s="11">
        <f t="shared" si="11"/>
        <v>125000</v>
      </c>
      <c r="C19" s="11">
        <f>'Расходы (жена работает)'!$B$34</f>
        <v>62000</v>
      </c>
      <c r="D19" s="11">
        <f t="shared" si="1"/>
        <v>63000</v>
      </c>
      <c r="E19" s="11"/>
      <c r="F19" s="11">
        <f t="shared" si="0"/>
        <v>62000</v>
      </c>
      <c r="L19" s="30">
        <v>2041</v>
      </c>
      <c r="M19" s="36">
        <f t="shared" ref="M19:M22" si="12">M18*$J$3</f>
        <v>27284841.053187847</v>
      </c>
      <c r="N19" s="35">
        <f t="shared" si="8"/>
        <v>53659195.364531666</v>
      </c>
      <c r="O19" s="11">
        <f>2400000*$X$2+(5000000-2400000)*$X$3+(20000000-5000000)*$X$4+(50000000-20000000)*$X$5+(N19-50000000)*$X$6</f>
        <v>10207022.980196966</v>
      </c>
      <c r="P19" s="11">
        <f t="shared" si="2"/>
        <v>43452172.384334698</v>
      </c>
      <c r="Q19" s="36">
        <f t="shared" si="6"/>
        <v>22094733.416482687</v>
      </c>
      <c r="R19" s="37">
        <f>$F$196*12</f>
        <v>4495786.9378805663</v>
      </c>
      <c r="S19" s="11">
        <f t="shared" si="7"/>
        <v>8841550.8504073694</v>
      </c>
      <c r="T19" s="37">
        <f t="shared" si="3"/>
        <v>17598946.478602119</v>
      </c>
      <c r="U19" s="35">
        <f t="shared" si="4"/>
        <v>34610621.533927329</v>
      </c>
      <c r="Z19" s="57">
        <f t="shared" si="5"/>
        <v>0.64500820966101735</v>
      </c>
    </row>
    <row r="20" spans="1:26">
      <c r="A20" s="29">
        <v>46143</v>
      </c>
      <c r="B20" s="11">
        <f t="shared" si="11"/>
        <v>125000</v>
      </c>
      <c r="C20" s="11">
        <f>'Расходы (жена работает)'!$B$34</f>
        <v>62000</v>
      </c>
      <c r="D20" s="11">
        <f t="shared" si="1"/>
        <v>63000</v>
      </c>
      <c r="E20" s="11"/>
      <c r="F20" s="11">
        <f t="shared" si="0"/>
        <v>62000</v>
      </c>
      <c r="L20" s="30">
        <v>2042</v>
      </c>
      <c r="M20" s="36">
        <f>M19*$J$3</f>
        <v>27284841.053187847</v>
      </c>
      <c r="N20" s="35">
        <f t="shared" si="8"/>
        <v>55805563.179112934</v>
      </c>
      <c r="O20" s="11">
        <f>2400000*$X$2+(5000000-2400000)*$X$3+(20000000-5000000)*$X$4+(50000000-20000000)*$X$5+(N20-50000000)*$X$6</f>
        <v>10679223.899404846</v>
      </c>
      <c r="P20" s="11">
        <f t="shared" si="2"/>
        <v>45126339.279708087</v>
      </c>
      <c r="Q20" s="36">
        <f t="shared" si="6"/>
        <v>22063481.208982833</v>
      </c>
      <c r="R20" s="37">
        <f>$F$208*12</f>
        <v>4495786.9378805663</v>
      </c>
      <c r="S20" s="11">
        <f t="shared" si="7"/>
        <v>9195212.8844236638</v>
      </c>
      <c r="T20" s="37">
        <f t="shared" si="3"/>
        <v>17567694.271102265</v>
      </c>
      <c r="U20" s="35">
        <f t="shared" si="4"/>
        <v>35931126.395284422</v>
      </c>
      <c r="Z20" s="57">
        <f t="shared" si="5"/>
        <v>0.64386280414302544</v>
      </c>
    </row>
    <row r="21" spans="1:26">
      <c r="A21" s="23">
        <v>46174</v>
      </c>
      <c r="B21" s="11">
        <f t="shared" si="11"/>
        <v>125000</v>
      </c>
      <c r="C21" s="11">
        <f>'Расходы (жена работает)'!$B$47</f>
        <v>112000</v>
      </c>
      <c r="D21" s="11">
        <f t="shared" si="1"/>
        <v>13000</v>
      </c>
      <c r="E21" s="11"/>
      <c r="F21" s="11">
        <f t="shared" si="0"/>
        <v>112000</v>
      </c>
      <c r="L21" s="30">
        <v>2043</v>
      </c>
      <c r="M21" s="36">
        <f t="shared" si="12"/>
        <v>27284841.053187847</v>
      </c>
      <c r="N21" s="35">
        <f t="shared" si="8"/>
        <v>58037785.706277452</v>
      </c>
      <c r="O21" s="11">
        <f>2400000*$X$2+(5000000-2400000)*$X$3+(20000000-5000000)*$X$4+(50000000-20000000)*$X$5+(N21-50000000)*$X$6</f>
        <v>11170312.85538104</v>
      </c>
      <c r="P21" s="11">
        <f t="shared" si="2"/>
        <v>46867472.850896411</v>
      </c>
      <c r="Q21" s="36">
        <f t="shared" si="6"/>
        <v>22033431.009463742</v>
      </c>
      <c r="R21" s="37">
        <f>$F$220*12</f>
        <v>4495786.9378805663</v>
      </c>
      <c r="S21" s="11">
        <f t="shared" si="7"/>
        <v>9563021.3998006117</v>
      </c>
      <c r="T21" s="37">
        <f t="shared" si="3"/>
        <v>17537644.071583174</v>
      </c>
      <c r="U21" s="35">
        <f t="shared" si="4"/>
        <v>37304451.451095797</v>
      </c>
      <c r="Z21" s="57">
        <f t="shared" si="5"/>
        <v>0.64276145268341778</v>
      </c>
    </row>
    <row r="22" spans="1:26">
      <c r="A22" s="23">
        <v>46204</v>
      </c>
      <c r="B22" s="11">
        <f t="shared" si="11"/>
        <v>125000</v>
      </c>
      <c r="C22" s="11">
        <f>'Расходы (жена работает)'!$B$47</f>
        <v>112000</v>
      </c>
      <c r="D22" s="11">
        <f t="shared" si="1"/>
        <v>13000</v>
      </c>
      <c r="E22" s="11"/>
      <c r="F22" s="11">
        <f t="shared" si="0"/>
        <v>112000</v>
      </c>
      <c r="L22" s="30">
        <v>2044</v>
      </c>
      <c r="M22" s="36">
        <f t="shared" si="12"/>
        <v>27284841.053187847</v>
      </c>
      <c r="N22" s="35">
        <f t="shared" si="8"/>
        <v>60359297.134528548</v>
      </c>
      <c r="O22" s="11">
        <f>2400000*$X$2+(5000000-2400000)*$X$3+(20000000-5000000)*$X$4+(50000000-20000000)*$X$5+(N22-50000000)*$X$6</f>
        <v>11681045.36959628</v>
      </c>
      <c r="P22" s="11">
        <f>N22-O22</f>
        <v>48678251.764932267</v>
      </c>
      <c r="Q22" s="36">
        <f t="shared" si="6"/>
        <v>22004536.586849235</v>
      </c>
      <c r="R22" s="37">
        <f>$F$232*12</f>
        <v>4495786.9378805663</v>
      </c>
      <c r="S22" s="11">
        <f t="shared" si="7"/>
        <v>9945542.2557926364</v>
      </c>
      <c r="T22" s="37">
        <f t="shared" si="3"/>
        <v>17508749.648968667</v>
      </c>
      <c r="U22" s="35">
        <f>P22-S22</f>
        <v>38732709.509139627</v>
      </c>
      <c r="Z22" s="57">
        <f t="shared" si="5"/>
        <v>0.64170246089533356</v>
      </c>
    </row>
    <row r="23" spans="1:26">
      <c r="A23" s="23">
        <v>46235</v>
      </c>
      <c r="B23" s="11">
        <f t="shared" si="11"/>
        <v>125000</v>
      </c>
      <c r="C23" s="11">
        <f>'Расходы (жена работает)'!$B$47</f>
        <v>112000</v>
      </c>
      <c r="D23" s="11">
        <f t="shared" si="1"/>
        <v>13000</v>
      </c>
      <c r="E23" s="11"/>
      <c r="F23" s="11">
        <f t="shared" si="0"/>
        <v>112000</v>
      </c>
      <c r="N23" s="35"/>
      <c r="O23" s="33"/>
      <c r="P23" s="33"/>
      <c r="Q23" s="33"/>
      <c r="T23" s="33"/>
    </row>
    <row r="24" spans="1:26">
      <c r="A24" s="23">
        <v>46266</v>
      </c>
      <c r="B24" s="11">
        <f t="shared" si="11"/>
        <v>125000</v>
      </c>
      <c r="C24" s="11">
        <f>'Расходы (жена работает)'!$B$47</f>
        <v>112000</v>
      </c>
      <c r="D24" s="11">
        <f t="shared" si="1"/>
        <v>13000</v>
      </c>
      <c r="E24" s="11"/>
      <c r="F24" s="11">
        <f t="shared" si="0"/>
        <v>112000</v>
      </c>
    </row>
    <row r="25" spans="1:26">
      <c r="A25" s="23">
        <v>46296</v>
      </c>
      <c r="B25" s="11">
        <f t="shared" si="11"/>
        <v>125000</v>
      </c>
      <c r="C25" s="11">
        <f>'Расходы (жена работает)'!$B$47</f>
        <v>112000</v>
      </c>
      <c r="D25" s="11">
        <f t="shared" si="1"/>
        <v>13000</v>
      </c>
      <c r="E25" s="11"/>
      <c r="F25" s="11">
        <f t="shared" si="0"/>
        <v>112000</v>
      </c>
      <c r="P25" s="41" t="s">
        <v>25</v>
      </c>
      <c r="Q25" s="41" t="s">
        <v>26</v>
      </c>
      <c r="Z25" s="41" t="s">
        <v>25</v>
      </c>
    </row>
    <row r="26" spans="1:26">
      <c r="A26" s="23">
        <v>46327</v>
      </c>
      <c r="B26" s="11">
        <f t="shared" si="11"/>
        <v>125000</v>
      </c>
      <c r="C26" s="11">
        <f>'Расходы (жена работает)'!$B$47</f>
        <v>112000</v>
      </c>
      <c r="D26" s="11">
        <f t="shared" si="1"/>
        <v>13000</v>
      </c>
      <c r="E26" s="11"/>
      <c r="F26" s="11">
        <f t="shared" si="0"/>
        <v>112000</v>
      </c>
      <c r="M26" s="154" t="s">
        <v>23</v>
      </c>
      <c r="N26" s="154"/>
      <c r="O26" s="40"/>
      <c r="P26" s="52">
        <v>0.2070463089940795</v>
      </c>
      <c r="Q26" s="52">
        <v>0.14832688519465645</v>
      </c>
      <c r="R26" s="10"/>
      <c r="W26" s="154" t="s">
        <v>23</v>
      </c>
      <c r="X26" s="154"/>
      <c r="Y26" s="40"/>
      <c r="Z26" s="52">
        <v>0.14832688519465645</v>
      </c>
    </row>
    <row r="27" spans="1:26">
      <c r="A27" s="23">
        <v>46357</v>
      </c>
      <c r="B27" s="11">
        <f t="shared" si="11"/>
        <v>125000</v>
      </c>
      <c r="C27" s="11">
        <f>'Расходы (жена работает)'!$B$47</f>
        <v>112000</v>
      </c>
      <c r="D27" s="11">
        <f t="shared" si="1"/>
        <v>13000</v>
      </c>
      <c r="E27" s="11"/>
      <c r="F27" s="11">
        <f t="shared" si="0"/>
        <v>112000</v>
      </c>
      <c r="M27" s="154" t="s">
        <v>0</v>
      </c>
      <c r="N27" s="154"/>
      <c r="O27" s="40"/>
      <c r="P27" s="52">
        <v>0.04</v>
      </c>
      <c r="Q27" s="44">
        <v>0.04</v>
      </c>
      <c r="W27" s="154" t="s">
        <v>0</v>
      </c>
      <c r="X27" s="154"/>
      <c r="Y27" s="40"/>
      <c r="Z27" s="52">
        <v>0.04</v>
      </c>
    </row>
    <row r="28" spans="1:26">
      <c r="A28" s="23">
        <v>46388</v>
      </c>
      <c r="B28" s="11">
        <f t="shared" ref="B28:B39" si="13">$B$27*$J$2</f>
        <v>156250</v>
      </c>
      <c r="C28" s="11">
        <f>'Расходы (жена работает)'!$B$47</f>
        <v>112000</v>
      </c>
      <c r="D28" s="11">
        <f>B28-C40</f>
        <v>44250</v>
      </c>
      <c r="E28" s="11"/>
      <c r="F28" s="11">
        <f t="shared" si="0"/>
        <v>112000</v>
      </c>
      <c r="M28" s="154" t="s">
        <v>24</v>
      </c>
      <c r="N28" s="154"/>
      <c r="O28" s="40"/>
      <c r="P28" s="52">
        <f>(1+P26)/(1+P27)-1</f>
        <v>0.16062145095584568</v>
      </c>
      <c r="Q28" s="52">
        <f>(1+Q26)/(1+Q27)-1</f>
        <v>0.10416046653332334</v>
      </c>
      <c r="W28" s="154" t="s">
        <v>24</v>
      </c>
      <c r="X28" s="154"/>
      <c r="Y28" s="40"/>
      <c r="Z28" s="52">
        <f>(1+Z26)/(1+Z27)-1</f>
        <v>0.10416046653332334</v>
      </c>
    </row>
    <row r="29" spans="1:26">
      <c r="A29" s="23">
        <v>46419</v>
      </c>
      <c r="B29" s="11">
        <f t="shared" si="13"/>
        <v>156250</v>
      </c>
      <c r="C29" s="11">
        <f>'Расходы (жена работает)'!$B$47</f>
        <v>112000</v>
      </c>
      <c r="D29" s="11">
        <f t="shared" si="1"/>
        <v>44250</v>
      </c>
      <c r="E29" s="11"/>
      <c r="F29" s="11">
        <f t="shared" si="0"/>
        <v>112000</v>
      </c>
    </row>
    <row r="30" spans="1:26">
      <c r="A30" s="23">
        <v>46447</v>
      </c>
      <c r="B30" s="11">
        <f t="shared" si="13"/>
        <v>156250</v>
      </c>
      <c r="C30" s="11">
        <f>'Расходы (жена работает)'!$B$47</f>
        <v>112000</v>
      </c>
      <c r="D30" s="11">
        <f t="shared" si="1"/>
        <v>44250</v>
      </c>
      <c r="E30" s="11"/>
      <c r="F30" s="11">
        <f t="shared" si="0"/>
        <v>112000</v>
      </c>
      <c r="L30" s="7" t="s">
        <v>30</v>
      </c>
      <c r="V30" s="7" t="s">
        <v>81</v>
      </c>
    </row>
    <row r="31" spans="1:26" ht="32">
      <c r="A31" s="23">
        <v>46478</v>
      </c>
      <c r="B31" s="11">
        <f t="shared" si="13"/>
        <v>156250</v>
      </c>
      <c r="C31" s="11">
        <f>'Расходы (жена работает)'!$B$47</f>
        <v>112000</v>
      </c>
      <c r="D31" s="11">
        <f t="shared" si="1"/>
        <v>44250</v>
      </c>
      <c r="E31" s="11"/>
      <c r="F31" s="11">
        <f t="shared" si="0"/>
        <v>112000</v>
      </c>
      <c r="L31" s="38" t="s">
        <v>15</v>
      </c>
      <c r="M31" s="38" t="s">
        <v>32</v>
      </c>
      <c r="N31" s="38" t="s">
        <v>27</v>
      </c>
      <c r="O31" s="38" t="s">
        <v>33</v>
      </c>
      <c r="P31" s="38" t="s">
        <v>28</v>
      </c>
      <c r="Q31" s="38" t="s">
        <v>34</v>
      </c>
      <c r="R31" s="39" t="s">
        <v>29</v>
      </c>
      <c r="V31" s="38" t="s">
        <v>15</v>
      </c>
      <c r="W31" s="38" t="s">
        <v>34</v>
      </c>
      <c r="X31" s="39" t="s">
        <v>29</v>
      </c>
      <c r="Y31" s="38" t="s">
        <v>27</v>
      </c>
      <c r="Z31" s="38" t="s">
        <v>94</v>
      </c>
    </row>
    <row r="32" spans="1:26">
      <c r="A32" s="23">
        <v>46508</v>
      </c>
      <c r="B32" s="11">
        <f t="shared" si="13"/>
        <v>156250</v>
      </c>
      <c r="C32" s="11">
        <f>'Расходы (жена работает)'!$B$47</f>
        <v>112000</v>
      </c>
      <c r="D32" s="11">
        <f t="shared" si="1"/>
        <v>44250</v>
      </c>
      <c r="E32" s="11"/>
      <c r="F32" s="11">
        <f t="shared" si="0"/>
        <v>112000</v>
      </c>
      <c r="L32" s="38">
        <v>2024</v>
      </c>
      <c r="M32" s="3"/>
      <c r="N32" s="8"/>
      <c r="O32" s="3"/>
      <c r="P32" s="3">
        <f>U2</f>
        <v>50000</v>
      </c>
      <c r="Q32" s="4">
        <f>P32+O32</f>
        <v>50000</v>
      </c>
      <c r="R32" s="3"/>
      <c r="V32" s="38">
        <v>2045</v>
      </c>
      <c r="W32" s="54">
        <f>Q52</f>
        <v>416037355.27478635</v>
      </c>
      <c r="X32" s="54">
        <f>W32*Z28</f>
        <v>43334645.020711735</v>
      </c>
      <c r="Y32" s="54">
        <f>2400000*0.13+(X32-2400000)*0.15</f>
        <v>6452196.7531067599</v>
      </c>
      <c r="Z32" s="55">
        <f>X32-Y32</f>
        <v>36882448.267604977</v>
      </c>
    </row>
    <row r="33" spans="1:26">
      <c r="A33" s="23">
        <v>46539</v>
      </c>
      <c r="B33" s="11">
        <f t="shared" si="13"/>
        <v>156250</v>
      </c>
      <c r="C33" s="11">
        <f>'Расходы (жена работает)'!$B$47</f>
        <v>112000</v>
      </c>
      <c r="D33" s="11">
        <f t="shared" si="1"/>
        <v>44250</v>
      </c>
      <c r="E33" s="11"/>
      <c r="F33" s="11">
        <f t="shared" si="0"/>
        <v>112000</v>
      </c>
      <c r="L33" s="38">
        <v>2025</v>
      </c>
      <c r="M33" s="3">
        <f>P32</f>
        <v>50000</v>
      </c>
      <c r="N33" s="3">
        <f>R33*0.13</f>
        <v>677.04303246660174</v>
      </c>
      <c r="O33" s="3">
        <f>M33+R33-N33</f>
        <v>54530.980294199566</v>
      </c>
      <c r="P33" s="3">
        <f>U3</f>
        <v>315000</v>
      </c>
      <c r="Q33" s="3">
        <f>O33+P33</f>
        <v>369530.98029419954</v>
      </c>
      <c r="R33" s="3">
        <f>M33*$Q$28</f>
        <v>5208.0233266661671</v>
      </c>
    </row>
    <row r="34" spans="1:26">
      <c r="A34" s="23">
        <v>46569</v>
      </c>
      <c r="B34" s="11">
        <f t="shared" si="13"/>
        <v>156250</v>
      </c>
      <c r="C34" s="11">
        <f>'Расходы (жена работает)'!$B$47</f>
        <v>112000</v>
      </c>
      <c r="D34" s="11">
        <f t="shared" si="1"/>
        <v>44250</v>
      </c>
      <c r="E34" s="11"/>
      <c r="F34" s="11">
        <f t="shared" si="0"/>
        <v>112000</v>
      </c>
      <c r="L34" s="38">
        <v>2026</v>
      </c>
      <c r="M34" s="3">
        <f>Q33</f>
        <v>369530.98029419954</v>
      </c>
      <c r="N34" s="3">
        <f t="shared" ref="N34:N42" si="14">R34*0.13</f>
        <v>5003.7675097748179</v>
      </c>
      <c r="O34" s="3">
        <f t="shared" ref="O34:O45" si="15">M34+R34-N34</f>
        <v>403017.73209038487</v>
      </c>
      <c r="P34" s="3">
        <f t="shared" ref="P34:P50" si="16">U4</f>
        <v>230412</v>
      </c>
      <c r="Q34" s="3">
        <f t="shared" ref="Q34:Q45" si="17">O34+P34</f>
        <v>633429.73209038493</v>
      </c>
      <c r="R34" s="3">
        <f t="shared" ref="R34:R52" si="18">M34*$Q$28</f>
        <v>38490.519305960137</v>
      </c>
      <c r="Z34" s="9">
        <f>Z32/(I7*I8^21)</f>
        <v>15414531.074431654</v>
      </c>
    </row>
    <row r="35" spans="1:26">
      <c r="A35" s="23">
        <v>46600</v>
      </c>
      <c r="B35" s="11">
        <f t="shared" si="13"/>
        <v>156250</v>
      </c>
      <c r="C35" s="11">
        <f>'Расходы (жена работает)'!$B$47</f>
        <v>112000</v>
      </c>
      <c r="D35" s="11">
        <f t="shared" si="1"/>
        <v>44250</v>
      </c>
      <c r="E35" s="11"/>
      <c r="F35" s="11">
        <f t="shared" si="0"/>
        <v>112000</v>
      </c>
      <c r="L35" s="38">
        <v>2027</v>
      </c>
      <c r="M35" s="3">
        <f t="shared" ref="M35:M51" si="19">Q34</f>
        <v>633429.73209038493</v>
      </c>
      <c r="N35" s="3">
        <f t="shared" si="14"/>
        <v>8577.1837333796266</v>
      </c>
      <c r="O35" s="3">
        <f t="shared" si="15"/>
        <v>690830.88476761791</v>
      </c>
      <c r="P35" s="3">
        <f t="shared" si="16"/>
        <v>326224.07999999984</v>
      </c>
      <c r="Q35" s="3">
        <f t="shared" si="17"/>
        <v>1017054.9647676178</v>
      </c>
      <c r="R35" s="3">
        <f t="shared" si="18"/>
        <v>65978.336410612508</v>
      </c>
    </row>
    <row r="36" spans="1:26">
      <c r="A36" s="23">
        <v>46631</v>
      </c>
      <c r="B36" s="11">
        <f t="shared" si="13"/>
        <v>156250</v>
      </c>
      <c r="C36" s="11">
        <f>'Расходы (жена работает)'!$B$47</f>
        <v>112000</v>
      </c>
      <c r="D36" s="11">
        <f t="shared" si="1"/>
        <v>44250</v>
      </c>
      <c r="E36" s="11"/>
      <c r="F36" s="11">
        <f t="shared" si="0"/>
        <v>112000</v>
      </c>
      <c r="L36" s="38">
        <v>2028</v>
      </c>
      <c r="M36" s="3">
        <f t="shared" si="19"/>
        <v>1017054.9647676178</v>
      </c>
      <c r="N36" s="3">
        <f t="shared" si="14"/>
        <v>13771.799550629614</v>
      </c>
      <c r="O36" s="3">
        <f t="shared" si="15"/>
        <v>1109220.084837216</v>
      </c>
      <c r="P36" s="3">
        <f t="shared" si="16"/>
        <v>813578.92319999984</v>
      </c>
      <c r="Q36" s="3">
        <f t="shared" si="17"/>
        <v>1922799.0080372158</v>
      </c>
      <c r="R36" s="3">
        <f t="shared" si="18"/>
        <v>105936.9196202278</v>
      </c>
    </row>
    <row r="37" spans="1:26">
      <c r="A37" s="23">
        <v>46661</v>
      </c>
      <c r="B37" s="11">
        <f t="shared" si="13"/>
        <v>156250</v>
      </c>
      <c r="C37" s="11">
        <f>'Расходы (жена работает)'!$B$47</f>
        <v>112000</v>
      </c>
      <c r="D37" s="11">
        <f t="shared" si="1"/>
        <v>44250</v>
      </c>
      <c r="E37" s="11"/>
      <c r="F37" s="11">
        <f t="shared" si="0"/>
        <v>112000</v>
      </c>
      <c r="L37" s="38">
        <v>2029</v>
      </c>
      <c r="M37" s="3">
        <f t="shared" si="19"/>
        <v>1922799.0080372158</v>
      </c>
      <c r="N37" s="3">
        <f>R37*0.13</f>
        <v>26036.353424505807</v>
      </c>
      <c r="O37" s="3">
        <f t="shared" si="15"/>
        <v>2097042.2963396776</v>
      </c>
      <c r="P37" s="3">
        <f t="shared" si="16"/>
        <v>-84374.065824000165</v>
      </c>
      <c r="Q37" s="3">
        <f>O37+P37</f>
        <v>2012668.2305156775</v>
      </c>
      <c r="R37" s="3">
        <f t="shared" si="18"/>
        <v>200279.64172696773</v>
      </c>
    </row>
    <row r="38" spans="1:26">
      <c r="A38" s="23">
        <v>46692</v>
      </c>
      <c r="B38" s="11">
        <f t="shared" si="13"/>
        <v>156250</v>
      </c>
      <c r="C38" s="11">
        <f>'Расходы (жена работает)'!$B$47</f>
        <v>112000</v>
      </c>
      <c r="D38" s="11">
        <f t="shared" si="1"/>
        <v>44250</v>
      </c>
      <c r="E38" s="11"/>
      <c r="F38" s="11">
        <f t="shared" si="0"/>
        <v>112000</v>
      </c>
      <c r="L38" s="38">
        <v>2030</v>
      </c>
      <c r="M38" s="3">
        <f>Q37</f>
        <v>2012668.2305156775</v>
      </c>
      <c r="N38" s="3">
        <f t="shared" si="14"/>
        <v>27253.260042750473</v>
      </c>
      <c r="O38" s="3">
        <f t="shared" si="15"/>
        <v>2195055.4323402387</v>
      </c>
      <c r="P38" s="3">
        <f t="shared" si="16"/>
        <v>705640.57754304027</v>
      </c>
      <c r="Q38" s="3">
        <f t="shared" si="17"/>
        <v>2900696.009883279</v>
      </c>
      <c r="R38" s="3">
        <f t="shared" si="18"/>
        <v>209640.46186731133</v>
      </c>
    </row>
    <row r="39" spans="1:26">
      <c r="A39" s="23">
        <v>46722</v>
      </c>
      <c r="B39" s="11">
        <f t="shared" si="13"/>
        <v>156250</v>
      </c>
      <c r="C39" s="11">
        <f>'Расходы (жена работает)'!$B$47</f>
        <v>112000</v>
      </c>
      <c r="D39" s="11">
        <f t="shared" si="1"/>
        <v>44250</v>
      </c>
      <c r="E39" s="11"/>
      <c r="F39" s="11">
        <f t="shared" si="0"/>
        <v>112000</v>
      </c>
      <c r="L39" s="38">
        <v>2031</v>
      </c>
      <c r="M39" s="3">
        <f t="shared" si="19"/>
        <v>2900696.009883279</v>
      </c>
      <c r="N39" s="3">
        <f t="shared" si="14"/>
        <v>39277.920455902939</v>
      </c>
      <c r="O39" s="3">
        <f t="shared" si="15"/>
        <v>3163555.9390881681</v>
      </c>
      <c r="P39" s="3">
        <f t="shared" si="16"/>
        <v>-2382277.8558914475</v>
      </c>
      <c r="Q39" s="3">
        <f t="shared" si="17"/>
        <v>781278.08319672057</v>
      </c>
      <c r="R39" s="3">
        <f t="shared" si="18"/>
        <v>302137.84966079181</v>
      </c>
    </row>
    <row r="40" spans="1:26">
      <c r="A40" s="29">
        <v>46753</v>
      </c>
      <c r="B40" s="11">
        <f t="shared" ref="B40:B51" si="20">$B$39*$J$2</f>
        <v>195312.5</v>
      </c>
      <c r="C40" s="11">
        <f>'Расходы (жена работает)'!$B$56</f>
        <v>112000</v>
      </c>
      <c r="D40" s="11">
        <f>B40-C40</f>
        <v>83312.5</v>
      </c>
      <c r="E40" s="11"/>
      <c r="F40" s="11">
        <f t="shared" si="0"/>
        <v>112000</v>
      </c>
      <c r="L40" s="38">
        <v>2032</v>
      </c>
      <c r="M40" s="3">
        <f>Q39</f>
        <v>781278.08319672057</v>
      </c>
      <c r="N40" s="3">
        <f>R40*0.13</f>
        <v>10579.177652944032</v>
      </c>
      <c r="O40" s="3">
        <f>M40+R40-N40</f>
        <v>852077.19518180762</v>
      </c>
      <c r="P40" s="3">
        <f t="shared" si="16"/>
        <v>2956331.4897537949</v>
      </c>
      <c r="Q40" s="3">
        <f>O40+P40</f>
        <v>3808408.6849356024</v>
      </c>
      <c r="R40" s="3">
        <f>M40*$Q$28</f>
        <v>81378.289638031012</v>
      </c>
    </row>
    <row r="41" spans="1:26">
      <c r="A41" s="23">
        <v>46784</v>
      </c>
      <c r="B41" s="11">
        <f t="shared" si="20"/>
        <v>195312.5</v>
      </c>
      <c r="C41" s="11">
        <f>'Расходы (жена работает)'!$B$56</f>
        <v>112000</v>
      </c>
      <c r="D41" s="11">
        <f>B41-C41</f>
        <v>83312.5</v>
      </c>
      <c r="E41" s="11"/>
      <c r="F41" s="11">
        <f t="shared" si="0"/>
        <v>112000</v>
      </c>
      <c r="L41" s="38">
        <v>2033</v>
      </c>
      <c r="M41" s="3">
        <f>Q40</f>
        <v>3808408.6849356024</v>
      </c>
      <c r="N41" s="3">
        <f t="shared" si="14"/>
        <v>51569.131298418863</v>
      </c>
      <c r="O41" s="3">
        <f>M41+R41-N41</f>
        <v>4153525.1790096359</v>
      </c>
      <c r="P41" s="3">
        <f t="shared" si="16"/>
        <v>4752290.7112183459</v>
      </c>
      <c r="Q41" s="3">
        <f t="shared" si="17"/>
        <v>8905815.8902279809</v>
      </c>
      <c r="R41" s="3">
        <f t="shared" si="18"/>
        <v>396685.62537245278</v>
      </c>
    </row>
    <row r="42" spans="1:26">
      <c r="A42" s="23">
        <v>46813</v>
      </c>
      <c r="B42" s="11">
        <f t="shared" si="20"/>
        <v>195312.5</v>
      </c>
      <c r="C42" s="11">
        <f>'Расходы (жена работает)'!$B$56</f>
        <v>112000</v>
      </c>
      <c r="D42" s="11">
        <f t="shared" si="1"/>
        <v>83312.5</v>
      </c>
      <c r="E42" s="11"/>
      <c r="F42" s="11">
        <f t="shared" si="0"/>
        <v>112000</v>
      </c>
      <c r="L42" s="38">
        <v>2034</v>
      </c>
      <c r="M42" s="3">
        <f t="shared" si="19"/>
        <v>8905815.8902279809</v>
      </c>
      <c r="N42" s="3">
        <f t="shared" si="14"/>
        <v>120592.41193818401</v>
      </c>
      <c r="O42" s="3">
        <f t="shared" si="15"/>
        <v>9712857.4162758272</v>
      </c>
      <c r="P42" s="3">
        <f t="shared" si="16"/>
        <v>7125776.0901038023</v>
      </c>
      <c r="Q42" s="3">
        <f t="shared" si="17"/>
        <v>16838633.50637963</v>
      </c>
      <c r="R42" s="3">
        <f t="shared" si="18"/>
        <v>927633.93798603083</v>
      </c>
    </row>
    <row r="43" spans="1:26">
      <c r="A43" s="23">
        <v>46844</v>
      </c>
      <c r="B43" s="11">
        <f t="shared" si="20"/>
        <v>195312.5</v>
      </c>
      <c r="C43" s="11">
        <f>'Расходы (жена работает)'!$B$56</f>
        <v>112000</v>
      </c>
      <c r="D43" s="11">
        <f t="shared" si="1"/>
        <v>83312.5</v>
      </c>
      <c r="E43" s="11"/>
      <c r="F43" s="11">
        <f t="shared" si="0"/>
        <v>112000</v>
      </c>
      <c r="L43" s="38">
        <v>2035</v>
      </c>
      <c r="M43" s="3">
        <f t="shared" si="19"/>
        <v>16838633.50637963</v>
      </c>
      <c r="N43" s="3">
        <f>2400000*0.13+(R43-2400000)*0.15</f>
        <v>215087.98827122286</v>
      </c>
      <c r="O43" s="3">
        <f t="shared" si="15"/>
        <v>18377465.439916562</v>
      </c>
      <c r="P43" s="3">
        <f t="shared" si="16"/>
        <v>10251595.009275692</v>
      </c>
      <c r="Q43" s="3">
        <f t="shared" si="17"/>
        <v>28629060.449192256</v>
      </c>
      <c r="R43" s="3">
        <f t="shared" si="18"/>
        <v>1753919.9218081525</v>
      </c>
    </row>
    <row r="44" spans="1:26">
      <c r="A44" s="23">
        <v>46874</v>
      </c>
      <c r="B44" s="11">
        <f t="shared" si="20"/>
        <v>195312.5</v>
      </c>
      <c r="C44" s="11">
        <f>'Расходы (жена работает)'!$B$56</f>
        <v>112000</v>
      </c>
      <c r="D44" s="11">
        <f t="shared" si="1"/>
        <v>83312.5</v>
      </c>
      <c r="E44" s="11"/>
      <c r="F44" s="11">
        <f t="shared" si="0"/>
        <v>112000</v>
      </c>
      <c r="L44" s="38">
        <v>2036</v>
      </c>
      <c r="M44" s="3">
        <f t="shared" si="19"/>
        <v>28629060.449192256</v>
      </c>
      <c r="N44" s="3">
        <f>2400000*0.13+(R44-2400000)*0.15</f>
        <v>399302.44391978707</v>
      </c>
      <c r="O44" s="3">
        <f t="shared" si="15"/>
        <v>31211774.298071049</v>
      </c>
      <c r="P44" s="3">
        <f t="shared" si="16"/>
        <v>11447490.881449278</v>
      </c>
      <c r="Q44" s="3">
        <f t="shared" si="17"/>
        <v>42659265.179520324</v>
      </c>
      <c r="R44" s="3">
        <f t="shared" si="18"/>
        <v>2982016.2927985806</v>
      </c>
    </row>
    <row r="45" spans="1:26">
      <c r="A45" s="23">
        <v>46905</v>
      </c>
      <c r="B45" s="11">
        <f t="shared" si="20"/>
        <v>195312.5</v>
      </c>
      <c r="C45" s="11">
        <f>'Расходы (жена работает)'!$B$56</f>
        <v>112000</v>
      </c>
      <c r="D45" s="11">
        <f t="shared" si="1"/>
        <v>83312.5</v>
      </c>
      <c r="E45" s="11"/>
      <c r="F45" s="11">
        <f t="shared" si="0"/>
        <v>112000</v>
      </c>
      <c r="L45" s="38">
        <v>2037</v>
      </c>
      <c r="M45" s="3">
        <f t="shared" si="19"/>
        <v>42659265.179520324</v>
      </c>
      <c r="N45" s="3">
        <f t="shared" ref="N45:N52" si="21">2400000*0.13+(R45-2400000)*0.15</f>
        <v>618511.34446013882</v>
      </c>
      <c r="O45" s="3">
        <f t="shared" si="15"/>
        <v>46484162.798127778</v>
      </c>
      <c r="P45" s="3">
        <f t="shared" si="16"/>
        <v>16711786.826416733</v>
      </c>
      <c r="Q45" s="3">
        <f t="shared" si="17"/>
        <v>63195949.624544509</v>
      </c>
      <c r="R45" s="3">
        <f t="shared" si="18"/>
        <v>4443408.9630675921</v>
      </c>
    </row>
    <row r="46" spans="1:26">
      <c r="A46" s="23">
        <v>46935</v>
      </c>
      <c r="B46" s="11">
        <f t="shared" si="20"/>
        <v>195312.5</v>
      </c>
      <c r="C46" s="11">
        <f>'Расходы (жена работает)'!$B$56</f>
        <v>112000</v>
      </c>
      <c r="D46" s="11">
        <f t="shared" si="1"/>
        <v>83312.5</v>
      </c>
      <c r="E46" s="11"/>
      <c r="F46" s="11">
        <f t="shared" si="0"/>
        <v>112000</v>
      </c>
      <c r="L46" s="38">
        <v>2038</v>
      </c>
      <c r="M46" s="3">
        <f t="shared" si="19"/>
        <v>63195949.624544509</v>
      </c>
      <c r="N46" s="3">
        <f t="shared" si="21"/>
        <v>939377.93938634335</v>
      </c>
      <c r="O46" s="3">
        <f t="shared" ref="O46:O51" si="22">M46+R46-N46</f>
        <v>68839091.281067133</v>
      </c>
      <c r="P46" s="3">
        <f t="shared" si="16"/>
        <v>23267704.233483244</v>
      </c>
      <c r="Q46" s="3">
        <f t="shared" ref="Q46:Q50" si="23">O46+P46</f>
        <v>92106795.514550373</v>
      </c>
      <c r="R46" s="3">
        <f t="shared" si="18"/>
        <v>6582519.5959089557</v>
      </c>
    </row>
    <row r="47" spans="1:26">
      <c r="A47" s="23">
        <v>46966</v>
      </c>
      <c r="B47" s="11">
        <f t="shared" si="20"/>
        <v>195312.5</v>
      </c>
      <c r="C47" s="11">
        <f>'Расходы (жена работает)'!$B$56</f>
        <v>112000</v>
      </c>
      <c r="D47" s="11">
        <f t="shared" si="1"/>
        <v>83312.5</v>
      </c>
      <c r="E47" s="11"/>
      <c r="F47" s="11">
        <f t="shared" si="0"/>
        <v>112000</v>
      </c>
      <c r="L47" s="38">
        <v>2039</v>
      </c>
      <c r="M47" s="3">
        <f t="shared" si="19"/>
        <v>92106795.514550373</v>
      </c>
      <c r="N47" s="3">
        <f t="shared" si="21"/>
        <v>1391083.018752747</v>
      </c>
      <c r="O47" s="3">
        <f t="shared" si="22"/>
        <v>100309599.2874826</v>
      </c>
      <c r="P47" s="3">
        <f t="shared" si="16"/>
        <v>32112243.196392335</v>
      </c>
      <c r="Q47" s="3">
        <f t="shared" si="23"/>
        <v>132421842.48387495</v>
      </c>
      <c r="R47" s="3">
        <f t="shared" si="18"/>
        <v>9593886.7916849796</v>
      </c>
    </row>
    <row r="48" spans="1:26">
      <c r="A48" s="23">
        <v>46997</v>
      </c>
      <c r="B48" s="11">
        <f t="shared" si="20"/>
        <v>195312.5</v>
      </c>
      <c r="C48" s="11">
        <f>'Расходы (жена работает)'!$B$56</f>
        <v>112000</v>
      </c>
      <c r="D48" s="11">
        <f t="shared" si="1"/>
        <v>83312.5</v>
      </c>
      <c r="E48" s="11"/>
      <c r="F48" s="11">
        <f t="shared" si="0"/>
        <v>112000</v>
      </c>
      <c r="L48" s="38">
        <v>2040</v>
      </c>
      <c r="M48" s="3">
        <f t="shared" si="19"/>
        <v>132421842.48387495</v>
      </c>
      <c r="N48" s="3">
        <f t="shared" si="21"/>
        <v>2020968.1338484006</v>
      </c>
      <c r="O48" s="3">
        <f t="shared" si="22"/>
        <v>144193995.24234921</v>
      </c>
      <c r="P48" s="3">
        <f t="shared" si="16"/>
        <v>33340905.321083967</v>
      </c>
      <c r="Q48" s="3">
        <f t="shared" si="23"/>
        <v>177534900.56343317</v>
      </c>
      <c r="R48" s="3">
        <f t="shared" si="18"/>
        <v>13793120.892322671</v>
      </c>
    </row>
    <row r="49" spans="1:18">
      <c r="A49" s="23">
        <v>47027</v>
      </c>
      <c r="B49" s="11">
        <f t="shared" si="20"/>
        <v>195312.5</v>
      </c>
      <c r="C49" s="11">
        <f>'Расходы (жена работает)'!$B$56</f>
        <v>112000</v>
      </c>
      <c r="D49" s="11">
        <f t="shared" si="1"/>
        <v>83312.5</v>
      </c>
      <c r="E49" s="11"/>
      <c r="F49" s="11">
        <f t="shared" si="0"/>
        <v>112000</v>
      </c>
      <c r="L49" s="38">
        <v>2041</v>
      </c>
      <c r="M49" s="3">
        <f t="shared" si="19"/>
        <v>177534900.56343317</v>
      </c>
      <c r="N49" s="3">
        <f t="shared" si="21"/>
        <v>2725817.7102951552</v>
      </c>
      <c r="O49" s="3">
        <f t="shared" si="22"/>
        <v>193301200.92177239</v>
      </c>
      <c r="P49" s="3">
        <f t="shared" si="16"/>
        <v>34610621.533927329</v>
      </c>
      <c r="Q49" s="3">
        <f t="shared" si="23"/>
        <v>227911822.45569971</v>
      </c>
      <c r="R49" s="3">
        <f t="shared" si="18"/>
        <v>18492118.068634368</v>
      </c>
    </row>
    <row r="50" spans="1:18">
      <c r="A50" s="23">
        <v>47058</v>
      </c>
      <c r="B50" s="11">
        <f t="shared" si="20"/>
        <v>195312.5</v>
      </c>
      <c r="C50" s="11">
        <f>'Расходы (жена работает)'!$B$56</f>
        <v>112000</v>
      </c>
      <c r="D50" s="11">
        <f t="shared" si="1"/>
        <v>83312.5</v>
      </c>
      <c r="E50" s="11"/>
      <c r="F50" s="11">
        <f t="shared" si="0"/>
        <v>112000</v>
      </c>
      <c r="L50" s="38">
        <v>2042</v>
      </c>
      <c r="M50" s="3">
        <f t="shared" si="19"/>
        <v>227911822.45569971</v>
      </c>
      <c r="N50" s="3">
        <f t="shared" si="21"/>
        <v>3512910.263316846</v>
      </c>
      <c r="O50" s="3">
        <f t="shared" si="22"/>
        <v>248138313.9478285</v>
      </c>
      <c r="P50" s="3">
        <f t="shared" si="16"/>
        <v>35931126.395284422</v>
      </c>
      <c r="Q50" s="3">
        <f t="shared" si="23"/>
        <v>284069440.34311295</v>
      </c>
      <c r="R50" s="3">
        <f t="shared" si="18"/>
        <v>23739401.755445641</v>
      </c>
    </row>
    <row r="51" spans="1:18">
      <c r="A51" s="23">
        <v>47088</v>
      </c>
      <c r="B51" s="11">
        <f t="shared" si="20"/>
        <v>195312.5</v>
      </c>
      <c r="C51" s="11">
        <f>'Расходы (жена работает)'!$B$56</f>
        <v>112000</v>
      </c>
      <c r="D51" s="11">
        <f t="shared" si="1"/>
        <v>83312.5</v>
      </c>
      <c r="E51" s="11"/>
      <c r="F51" s="11">
        <f t="shared" si="0"/>
        <v>112000</v>
      </c>
      <c r="L51" s="38">
        <v>2043</v>
      </c>
      <c r="M51" s="3">
        <f t="shared" si="19"/>
        <v>284069440.34311295</v>
      </c>
      <c r="N51" s="3">
        <f t="shared" si="21"/>
        <v>4390320.8150998056</v>
      </c>
      <c r="O51" s="3">
        <f t="shared" si="22"/>
        <v>309267924.96201181</v>
      </c>
      <c r="P51" s="3">
        <f>U21</f>
        <v>37304451.451095797</v>
      </c>
      <c r="Q51" s="3">
        <f>O51+P51</f>
        <v>346572376.41310763</v>
      </c>
      <c r="R51" s="3">
        <f t="shared" si="18"/>
        <v>29588805.433998708</v>
      </c>
    </row>
    <row r="52" spans="1:18">
      <c r="A52" s="29">
        <v>47119</v>
      </c>
      <c r="B52" s="11">
        <f t="shared" ref="B52:B63" si="24">$B$51*$J$2</f>
        <v>244140.625</v>
      </c>
      <c r="C52" s="11">
        <f>'Расходы (жена работает)'!$B$65</f>
        <v>216500</v>
      </c>
      <c r="D52" s="11">
        <f t="shared" si="1"/>
        <v>27640.625</v>
      </c>
      <c r="E52" s="11"/>
      <c r="F52" s="11">
        <f t="shared" si="0"/>
        <v>216500</v>
      </c>
      <c r="L52" s="38">
        <v>2044</v>
      </c>
      <c r="M52" s="3">
        <f>Q51</f>
        <v>346572376.41310763</v>
      </c>
      <c r="N52" s="3">
        <f t="shared" si="21"/>
        <v>5366871.0622127755</v>
      </c>
      <c r="O52" s="3">
        <f>M52+R52-N52</f>
        <v>377304645.7656467</v>
      </c>
      <c r="P52" s="3">
        <f>U22</f>
        <v>38732709.509139627</v>
      </c>
      <c r="Q52" s="9">
        <f>O52+P52</f>
        <v>416037355.27478635</v>
      </c>
      <c r="R52" s="3">
        <f t="shared" si="18"/>
        <v>36099140.414751835</v>
      </c>
    </row>
    <row r="53" spans="1:18">
      <c r="A53" s="23">
        <v>47150</v>
      </c>
      <c r="B53" s="11">
        <f t="shared" si="24"/>
        <v>244140.625</v>
      </c>
      <c r="C53" s="11">
        <f>'Расходы (жена работает)'!$B$65</f>
        <v>216500</v>
      </c>
      <c r="D53" s="11">
        <f t="shared" si="1"/>
        <v>27640.625</v>
      </c>
      <c r="E53" s="11"/>
      <c r="F53" s="11">
        <f t="shared" si="0"/>
        <v>216500</v>
      </c>
    </row>
    <row r="54" spans="1:18">
      <c r="A54" s="23">
        <v>47178</v>
      </c>
      <c r="B54" s="11">
        <f t="shared" si="24"/>
        <v>244140.625</v>
      </c>
      <c r="C54" s="11">
        <f>'Расходы (жена работает)'!$B$65</f>
        <v>216500</v>
      </c>
      <c r="D54" s="11">
        <f t="shared" si="1"/>
        <v>27640.625</v>
      </c>
      <c r="E54" s="11"/>
      <c r="F54" s="11">
        <f t="shared" si="0"/>
        <v>216500</v>
      </c>
      <c r="Q54" s="9">
        <f>Q52/(I7*I8^20)</f>
        <v>180832398.17097309</v>
      </c>
      <c r="R54" t="s">
        <v>76</v>
      </c>
    </row>
    <row r="55" spans="1:18">
      <c r="A55" s="23">
        <v>47209</v>
      </c>
      <c r="B55" s="11">
        <f t="shared" si="24"/>
        <v>244140.625</v>
      </c>
      <c r="C55" s="11">
        <f>'Расходы (жена работает)'!$B$65</f>
        <v>216500</v>
      </c>
      <c r="D55" s="11">
        <f t="shared" si="1"/>
        <v>27640.625</v>
      </c>
      <c r="E55" s="11"/>
      <c r="F55" s="11">
        <f t="shared" si="0"/>
        <v>216500</v>
      </c>
      <c r="Q55" s="51">
        <f>Q54/R22</f>
        <v>40.222635251532246</v>
      </c>
      <c r="R55" t="s">
        <v>77</v>
      </c>
    </row>
    <row r="56" spans="1:18">
      <c r="A56" s="23">
        <v>47239</v>
      </c>
      <c r="B56" s="11">
        <f t="shared" si="24"/>
        <v>244140.625</v>
      </c>
      <c r="C56" s="11">
        <f>'Расходы (жена работает)'!$B$65</f>
        <v>216500</v>
      </c>
      <c r="D56" s="11">
        <f t="shared" si="1"/>
        <v>27640.625</v>
      </c>
      <c r="E56" s="11"/>
      <c r="F56" s="11">
        <f t="shared" si="0"/>
        <v>216500</v>
      </c>
    </row>
    <row r="57" spans="1:18">
      <c r="A57" s="23">
        <v>47270</v>
      </c>
      <c r="B57" s="11">
        <f t="shared" si="24"/>
        <v>244140.625</v>
      </c>
      <c r="C57" s="11">
        <f>'Расходы (жена работает)'!$B$65</f>
        <v>216500</v>
      </c>
      <c r="D57" s="11">
        <f t="shared" si="1"/>
        <v>27640.625</v>
      </c>
      <c r="E57" s="11"/>
      <c r="F57" s="11">
        <f t="shared" si="0"/>
        <v>216500</v>
      </c>
    </row>
    <row r="58" spans="1:18">
      <c r="A58" s="23">
        <v>47300</v>
      </c>
      <c r="B58" s="11">
        <f t="shared" si="24"/>
        <v>244140.625</v>
      </c>
      <c r="C58" s="11">
        <f>'Расходы (жена работает)'!$B$65</f>
        <v>216500</v>
      </c>
      <c r="D58" s="11">
        <f t="shared" si="1"/>
        <v>27640.625</v>
      </c>
      <c r="E58" s="11"/>
      <c r="F58" s="11">
        <f t="shared" si="0"/>
        <v>216500</v>
      </c>
    </row>
    <row r="59" spans="1:18">
      <c r="A59" s="23">
        <v>47331</v>
      </c>
      <c r="B59" s="11">
        <f t="shared" si="24"/>
        <v>244140.625</v>
      </c>
      <c r="C59" s="11">
        <f>'Расходы (жена работает)'!$B$65</f>
        <v>216500</v>
      </c>
      <c r="D59" s="11">
        <f t="shared" si="1"/>
        <v>27640.625</v>
      </c>
      <c r="E59" s="11"/>
      <c r="F59" s="11">
        <f t="shared" si="0"/>
        <v>216500</v>
      </c>
    </row>
    <row r="60" spans="1:18">
      <c r="A60" s="23">
        <v>47362</v>
      </c>
      <c r="B60" s="11">
        <f t="shared" si="24"/>
        <v>244140.625</v>
      </c>
      <c r="C60" s="11">
        <f>'Расходы (жена работает)'!$B$65</f>
        <v>216500</v>
      </c>
      <c r="D60" s="11">
        <f t="shared" si="1"/>
        <v>27640.625</v>
      </c>
      <c r="E60" s="11"/>
      <c r="F60" s="11">
        <f t="shared" si="0"/>
        <v>216500</v>
      </c>
    </row>
    <row r="61" spans="1:18">
      <c r="A61" s="23">
        <v>47392</v>
      </c>
      <c r="B61" s="11">
        <f t="shared" si="24"/>
        <v>244140.625</v>
      </c>
      <c r="C61" s="11">
        <f>'Расходы (жена работает)'!$B$65</f>
        <v>216500</v>
      </c>
      <c r="D61" s="11">
        <f t="shared" si="1"/>
        <v>27640.625</v>
      </c>
      <c r="E61" s="11"/>
      <c r="F61" s="11">
        <f t="shared" si="0"/>
        <v>216500</v>
      </c>
    </row>
    <row r="62" spans="1:18">
      <c r="A62" s="23">
        <v>47423</v>
      </c>
      <c r="B62" s="11">
        <f t="shared" si="24"/>
        <v>244140.625</v>
      </c>
      <c r="C62" s="11">
        <f>'Расходы (жена работает)'!$B$65</f>
        <v>216500</v>
      </c>
      <c r="D62" s="11">
        <f t="shared" si="1"/>
        <v>27640.625</v>
      </c>
      <c r="E62" s="11"/>
      <c r="F62" s="11">
        <f t="shared" si="0"/>
        <v>216500</v>
      </c>
    </row>
    <row r="63" spans="1:18">
      <c r="A63" s="23">
        <v>47453</v>
      </c>
      <c r="B63" s="11">
        <f t="shared" si="24"/>
        <v>244140.625</v>
      </c>
      <c r="C63" s="11">
        <f>'Расходы (жена работает)'!$B$65</f>
        <v>216500</v>
      </c>
      <c r="D63" s="11">
        <f t="shared" si="1"/>
        <v>27640.625</v>
      </c>
      <c r="E63" s="11"/>
      <c r="F63" s="11">
        <f t="shared" si="0"/>
        <v>216500</v>
      </c>
      <c r="L63" s="7" t="s">
        <v>31</v>
      </c>
    </row>
    <row r="64" spans="1:18" ht="32">
      <c r="A64" s="23">
        <v>47484</v>
      </c>
      <c r="B64" s="11">
        <f t="shared" ref="B64:B75" si="25">$B$63*$J$2</f>
        <v>305175.78125</v>
      </c>
      <c r="C64" s="11">
        <f>'Расходы (жена работает)'!$B$65</f>
        <v>216500</v>
      </c>
      <c r="D64" s="11">
        <f t="shared" si="1"/>
        <v>88675.78125</v>
      </c>
      <c r="E64" s="11"/>
      <c r="F64" s="11">
        <f t="shared" si="0"/>
        <v>216500</v>
      </c>
      <c r="L64" s="38" t="s">
        <v>15</v>
      </c>
      <c r="M64" s="38" t="s">
        <v>32</v>
      </c>
      <c r="N64" s="38" t="s">
        <v>27</v>
      </c>
      <c r="O64" s="38" t="s">
        <v>33</v>
      </c>
      <c r="P64" s="38" t="s">
        <v>28</v>
      </c>
      <c r="Q64" s="38" t="s">
        <v>34</v>
      </c>
      <c r="R64" s="39" t="s">
        <v>29</v>
      </c>
    </row>
    <row r="65" spans="1:18">
      <c r="A65" s="23">
        <v>47515</v>
      </c>
      <c r="B65" s="11">
        <f t="shared" si="25"/>
        <v>305175.78125</v>
      </c>
      <c r="C65" s="11">
        <f>'Расходы (жена работает)'!$B$65</f>
        <v>216500</v>
      </c>
      <c r="D65" s="11">
        <f t="shared" si="1"/>
        <v>88675.78125</v>
      </c>
      <c r="E65" s="11"/>
      <c r="F65" s="11">
        <f t="shared" si="0"/>
        <v>216500</v>
      </c>
      <c r="L65" s="38">
        <v>2024</v>
      </c>
      <c r="M65" s="3"/>
      <c r="N65" s="8"/>
      <c r="O65" s="3"/>
      <c r="P65" s="3">
        <f>U2</f>
        <v>50000</v>
      </c>
      <c r="Q65" s="4">
        <f>P65+O65</f>
        <v>50000</v>
      </c>
      <c r="R65" s="3"/>
    </row>
    <row r="66" spans="1:18">
      <c r="A66" s="23">
        <v>47543</v>
      </c>
      <c r="B66" s="11">
        <f t="shared" si="25"/>
        <v>305175.78125</v>
      </c>
      <c r="C66" s="11">
        <f>'Расходы (жена работает)'!$B$65</f>
        <v>216500</v>
      </c>
      <c r="D66" s="11">
        <f t="shared" si="1"/>
        <v>88675.78125</v>
      </c>
      <c r="E66" s="11"/>
      <c r="F66" s="11">
        <f t="shared" ref="F66:F129" si="26">SUM(C66,E66:E66)</f>
        <v>216500</v>
      </c>
      <c r="L66" s="38">
        <v>2025</v>
      </c>
      <c r="M66" s="3">
        <f>P65</f>
        <v>50000</v>
      </c>
      <c r="N66" s="3">
        <f>R66*0.13</f>
        <v>1044.039431212997</v>
      </c>
      <c r="O66" s="3">
        <f>M66+R66-N66</f>
        <v>56987.033116579289</v>
      </c>
      <c r="P66" s="3">
        <f t="shared" ref="P66:P84" si="27">U3</f>
        <v>315000</v>
      </c>
      <c r="Q66" s="3">
        <f>O66+P66</f>
        <v>371987.03311657929</v>
      </c>
      <c r="R66" s="3">
        <f>M66*$P$28</f>
        <v>8031.0725477922842</v>
      </c>
    </row>
    <row r="67" spans="1:18">
      <c r="A67" s="23">
        <v>47574</v>
      </c>
      <c r="B67" s="11">
        <f t="shared" si="25"/>
        <v>305175.78125</v>
      </c>
      <c r="C67" s="11">
        <f>'Расходы (жена работает)'!$B$65</f>
        <v>216500</v>
      </c>
      <c r="D67" s="11">
        <f t="shared" ref="D67:D130" si="28">B67-C67</f>
        <v>88675.78125</v>
      </c>
      <c r="E67" s="11"/>
      <c r="F67" s="11">
        <f t="shared" si="26"/>
        <v>216500</v>
      </c>
      <c r="L67" s="38">
        <v>2026</v>
      </c>
      <c r="M67" s="3">
        <f>Q66</f>
        <v>371987.03311657929</v>
      </c>
      <c r="N67" s="3">
        <f t="shared" ref="N67:N69" si="29">R67*0.13</f>
        <v>7767.3826094728738</v>
      </c>
      <c r="O67" s="3">
        <f t="shared" ref="O67:O72" si="30">M67+R67-N67</f>
        <v>423968.74750305159</v>
      </c>
      <c r="P67" s="3">
        <f t="shared" si="27"/>
        <v>230412</v>
      </c>
      <c r="Q67" s="3">
        <f t="shared" ref="Q67:Q69" si="31">O67+P67</f>
        <v>654380.74750305153</v>
      </c>
      <c r="R67" s="3">
        <f t="shared" ref="R67:R85" si="32">M67*$P$28</f>
        <v>59749.096995945183</v>
      </c>
    </row>
    <row r="68" spans="1:18">
      <c r="A68" s="23">
        <v>47604</v>
      </c>
      <c r="B68" s="11">
        <f t="shared" si="25"/>
        <v>305175.78125</v>
      </c>
      <c r="C68" s="11">
        <f>'Расходы (жена работает)'!$B$65</f>
        <v>216500</v>
      </c>
      <c r="D68" s="11">
        <f t="shared" si="28"/>
        <v>88675.78125</v>
      </c>
      <c r="E68" s="11"/>
      <c r="F68" s="11">
        <f t="shared" si="26"/>
        <v>216500</v>
      </c>
      <c r="L68" s="38">
        <v>2027</v>
      </c>
      <c r="M68" s="3">
        <f t="shared" ref="M68:M70" si="33">Q67</f>
        <v>654380.74750305153</v>
      </c>
      <c r="N68" s="3">
        <f t="shared" si="29"/>
        <v>13663.986068396433</v>
      </c>
      <c r="O68" s="3">
        <f t="shared" si="30"/>
        <v>745824.34657616611</v>
      </c>
      <c r="P68" s="3">
        <f t="shared" si="27"/>
        <v>326224.07999999984</v>
      </c>
      <c r="Q68" s="3">
        <f t="shared" si="31"/>
        <v>1072048.4265761659</v>
      </c>
      <c r="R68" s="3">
        <f t="shared" si="32"/>
        <v>105107.58514151102</v>
      </c>
    </row>
    <row r="69" spans="1:18">
      <c r="A69" s="23">
        <v>47635</v>
      </c>
      <c r="B69" s="11">
        <f t="shared" si="25"/>
        <v>305175.78125</v>
      </c>
      <c r="C69" s="11">
        <f>'Расходы (жена работает)'!$B$65</f>
        <v>216500</v>
      </c>
      <c r="D69" s="11">
        <f t="shared" si="28"/>
        <v>88675.78125</v>
      </c>
      <c r="E69" s="11"/>
      <c r="F69" s="11">
        <f t="shared" si="26"/>
        <v>216500</v>
      </c>
      <c r="L69" s="38">
        <v>2028</v>
      </c>
      <c r="M69" s="3">
        <f t="shared" si="33"/>
        <v>1072048.4265761659</v>
      </c>
      <c r="N69" s="3">
        <f t="shared" si="29"/>
        <v>22385.216590307373</v>
      </c>
      <c r="O69" s="3">
        <f t="shared" si="30"/>
        <v>1221857.1837574537</v>
      </c>
      <c r="P69" s="3">
        <f t="shared" si="27"/>
        <v>813578.92319999984</v>
      </c>
      <c r="Q69" s="3">
        <f t="shared" si="31"/>
        <v>2035436.1069574535</v>
      </c>
      <c r="R69" s="3">
        <f t="shared" si="32"/>
        <v>172193.97377159516</v>
      </c>
    </row>
    <row r="70" spans="1:18">
      <c r="A70" s="23">
        <v>47665</v>
      </c>
      <c r="B70" s="11">
        <f t="shared" si="25"/>
        <v>305175.78125</v>
      </c>
      <c r="C70" s="11">
        <f>'Расходы (жена работает)'!$B$65</f>
        <v>216500</v>
      </c>
      <c r="D70" s="11">
        <f t="shared" si="28"/>
        <v>88675.78125</v>
      </c>
      <c r="E70" s="11"/>
      <c r="F70" s="11">
        <f t="shared" si="26"/>
        <v>216500</v>
      </c>
      <c r="L70" s="38">
        <v>2029</v>
      </c>
      <c r="M70" s="3">
        <f t="shared" si="33"/>
        <v>2035436.1069574535</v>
      </c>
      <c r="N70" s="3">
        <f>R70*0.13</f>
        <v>42501.511107565129</v>
      </c>
      <c r="O70" s="3">
        <f t="shared" si="30"/>
        <v>2319869.2966773128</v>
      </c>
      <c r="P70" s="3">
        <f t="shared" si="27"/>
        <v>-84374.065824000165</v>
      </c>
      <c r="Q70" s="3">
        <f>O70+P70</f>
        <v>2235495.2308533126</v>
      </c>
      <c r="R70" s="3">
        <f t="shared" si="32"/>
        <v>326934.70082742407</v>
      </c>
    </row>
    <row r="71" spans="1:18">
      <c r="A71" s="23">
        <v>47696</v>
      </c>
      <c r="B71" s="11">
        <f t="shared" si="25"/>
        <v>305175.78125</v>
      </c>
      <c r="C71" s="11">
        <f>'Расходы (жена работает)'!$B$65</f>
        <v>216500</v>
      </c>
      <c r="D71" s="11">
        <f t="shared" si="28"/>
        <v>88675.78125</v>
      </c>
      <c r="E71" s="11"/>
      <c r="F71" s="11">
        <f t="shared" si="26"/>
        <v>216500</v>
      </c>
      <c r="L71" s="38">
        <v>2030</v>
      </c>
      <c r="M71" s="3">
        <f>Q70</f>
        <v>2235495.2308533126</v>
      </c>
      <c r="N71" s="3">
        <f t="shared" ref="N71:N72" si="34">R71*0.13</f>
        <v>46678.903385989201</v>
      </c>
      <c r="O71" s="3">
        <f t="shared" si="30"/>
        <v>2547884.8150518555</v>
      </c>
      <c r="P71" s="3">
        <f t="shared" si="27"/>
        <v>705640.57754304027</v>
      </c>
      <c r="Q71" s="3">
        <f t="shared" ref="Q71:Q72" si="35">O71+P71</f>
        <v>3253525.3925948958</v>
      </c>
      <c r="R71" s="3">
        <f t="shared" si="32"/>
        <v>359068.4875845323</v>
      </c>
    </row>
    <row r="72" spans="1:18">
      <c r="A72" s="23">
        <v>47727</v>
      </c>
      <c r="B72" s="11">
        <f t="shared" si="25"/>
        <v>305175.78125</v>
      </c>
      <c r="C72" s="11">
        <f>'Расходы (жена работает)'!$B$65</f>
        <v>216500</v>
      </c>
      <c r="D72" s="11">
        <f t="shared" si="28"/>
        <v>88675.78125</v>
      </c>
      <c r="E72" s="11"/>
      <c r="F72" s="11">
        <f t="shared" si="26"/>
        <v>216500</v>
      </c>
      <c r="L72" s="38">
        <v>2031</v>
      </c>
      <c r="M72" s="3">
        <f t="shared" ref="M72" si="36">Q71</f>
        <v>3253525.3925948958</v>
      </c>
      <c r="N72" s="3">
        <f t="shared" si="34"/>
        <v>67936.176006436348</v>
      </c>
      <c r="O72" s="3">
        <f t="shared" si="30"/>
        <v>3708175.1858687392</v>
      </c>
      <c r="P72" s="3">
        <f t="shared" si="27"/>
        <v>-2382277.8558914475</v>
      </c>
      <c r="Q72" s="3">
        <f t="shared" si="35"/>
        <v>1325897.3299772916</v>
      </c>
      <c r="R72" s="3">
        <f t="shared" si="32"/>
        <v>522585.96928027959</v>
      </c>
    </row>
    <row r="73" spans="1:18">
      <c r="A73" s="23">
        <v>47757</v>
      </c>
      <c r="B73" s="11">
        <f t="shared" si="25"/>
        <v>305175.78125</v>
      </c>
      <c r="C73" s="11">
        <f>'Расходы (жена работает)'!$B$65</f>
        <v>216500</v>
      </c>
      <c r="D73" s="11">
        <f t="shared" si="28"/>
        <v>88675.78125</v>
      </c>
      <c r="E73" s="11"/>
      <c r="F73" s="11">
        <f t="shared" si="26"/>
        <v>216500</v>
      </c>
      <c r="L73" s="38">
        <v>2032</v>
      </c>
      <c r="M73" s="3">
        <f>Q72</f>
        <v>1325897.3299772916</v>
      </c>
      <c r="N73" s="3">
        <f>R73*0.13</f>
        <v>27685.781884726457</v>
      </c>
      <c r="O73" s="3">
        <f>M73+R73-N73</f>
        <v>1511179.1010519995</v>
      </c>
      <c r="P73" s="3">
        <f t="shared" si="27"/>
        <v>2956331.4897537949</v>
      </c>
      <c r="Q73" s="3">
        <f>O73+P73</f>
        <v>4467510.5908057941</v>
      </c>
      <c r="R73" s="3">
        <f t="shared" si="32"/>
        <v>212967.55295943428</v>
      </c>
    </row>
    <row r="74" spans="1:18">
      <c r="A74" s="23">
        <v>47788</v>
      </c>
      <c r="B74" s="11">
        <f t="shared" si="25"/>
        <v>305175.78125</v>
      </c>
      <c r="C74" s="11">
        <f>'Расходы (жена работает)'!$B$65</f>
        <v>216500</v>
      </c>
      <c r="D74" s="11">
        <f t="shared" si="28"/>
        <v>88675.78125</v>
      </c>
      <c r="E74" s="11"/>
      <c r="F74" s="11">
        <f t="shared" si="26"/>
        <v>216500</v>
      </c>
      <c r="L74" s="38">
        <v>2033</v>
      </c>
      <c r="M74" s="3">
        <f>Q73</f>
        <v>4467510.5908057941</v>
      </c>
      <c r="N74" s="3">
        <f t="shared" ref="N74:N76" si="37">R74*0.13</f>
        <v>93285.144323258428</v>
      </c>
      <c r="O74" s="3">
        <f>M74+R74-N74</f>
        <v>5091803.4797383696</v>
      </c>
      <c r="P74" s="3">
        <f t="shared" si="27"/>
        <v>4752290.7112183459</v>
      </c>
      <c r="Q74" s="3">
        <f t="shared" ref="Q74:Q84" si="38">O74+P74</f>
        <v>9844094.1909567155</v>
      </c>
      <c r="R74" s="3">
        <f t="shared" si="32"/>
        <v>717578.03325583402</v>
      </c>
    </row>
    <row r="75" spans="1:18">
      <c r="A75" s="23">
        <v>47818</v>
      </c>
      <c r="B75" s="11">
        <f t="shared" si="25"/>
        <v>305175.78125</v>
      </c>
      <c r="C75" s="11">
        <f>'Расходы (жена работает)'!$B$65</f>
        <v>216500</v>
      </c>
      <c r="D75" s="11">
        <f t="shared" si="28"/>
        <v>88675.78125</v>
      </c>
      <c r="E75" s="11"/>
      <c r="F75" s="11">
        <f t="shared" si="26"/>
        <v>216500</v>
      </c>
      <c r="L75" s="38">
        <v>2034</v>
      </c>
      <c r="M75" s="3">
        <f t="shared" ref="M75:M84" si="39">Q74</f>
        <v>9844094.1909567155</v>
      </c>
      <c r="N75" s="3">
        <f t="shared" si="37"/>
        <v>205552.44999867232</v>
      </c>
      <c r="O75" s="3">
        <f t="shared" ref="O75:O84" si="40">M75+R75-N75</f>
        <v>11219714.433255522</v>
      </c>
      <c r="P75" s="3">
        <f t="shared" si="27"/>
        <v>7125776.0901038023</v>
      </c>
      <c r="Q75" s="3">
        <f t="shared" si="38"/>
        <v>18345490.523359325</v>
      </c>
      <c r="R75" s="3">
        <f t="shared" si="32"/>
        <v>1581172.6922974794</v>
      </c>
    </row>
    <row r="76" spans="1:18">
      <c r="A76" s="29">
        <v>47849</v>
      </c>
      <c r="B76" s="11">
        <f t="shared" ref="B76:B87" si="41">$B$75*$J$2</f>
        <v>381469.7265625</v>
      </c>
      <c r="C76" s="11">
        <f>'Расходы (жена работает)'!$B$73</f>
        <v>152000</v>
      </c>
      <c r="D76" s="11">
        <f t="shared" si="28"/>
        <v>229469.7265625</v>
      </c>
      <c r="E76" s="11">
        <f>3000000+E77</f>
        <v>3072648.9114900474</v>
      </c>
      <c r="F76" s="11">
        <f t="shared" si="26"/>
        <v>3224648.9114900474</v>
      </c>
      <c r="L76" s="38">
        <v>2035</v>
      </c>
      <c r="M76" s="3">
        <f t="shared" si="39"/>
        <v>18345490.523359325</v>
      </c>
      <c r="N76" s="3">
        <f t="shared" si="37"/>
        <v>383068.30982662988</v>
      </c>
      <c r="O76" s="3">
        <f t="shared" si="40"/>
        <v>20909101.519891385</v>
      </c>
      <c r="P76" s="3">
        <f t="shared" si="27"/>
        <v>10251595.009275692</v>
      </c>
      <c r="Q76" s="3">
        <f t="shared" si="38"/>
        <v>31160696.529167078</v>
      </c>
      <c r="R76" s="3">
        <f t="shared" si="32"/>
        <v>2946679.3063586913</v>
      </c>
    </row>
    <row r="77" spans="1:18">
      <c r="A77" s="23">
        <v>47880</v>
      </c>
      <c r="B77" s="11">
        <f t="shared" si="41"/>
        <v>381469.7265625</v>
      </c>
      <c r="C77" s="11">
        <f>'Расходы (жена работает)'!$B$73</f>
        <v>152000</v>
      </c>
      <c r="D77" s="11">
        <f t="shared" si="28"/>
        <v>229469.7265625</v>
      </c>
      <c r="E77" s="50">
        <f>Ипотека!$J$3</f>
        <v>72648.911490047205</v>
      </c>
      <c r="F77" s="11">
        <f t="shared" si="26"/>
        <v>224648.91149004721</v>
      </c>
      <c r="L77" s="38">
        <v>2036</v>
      </c>
      <c r="M77" s="3">
        <f t="shared" si="39"/>
        <v>31160696.529167078</v>
      </c>
      <c r="N77" s="3">
        <f>2400000*0.13+(R77-2400000)*0.15</f>
        <v>702761.44339644001</v>
      </c>
      <c r="O77" s="3">
        <f t="shared" si="40"/>
        <v>35463011.375080235</v>
      </c>
      <c r="P77" s="3">
        <f t="shared" si="27"/>
        <v>11447490.881449278</v>
      </c>
      <c r="Q77" s="3">
        <f t="shared" si="38"/>
        <v>46910502.25652951</v>
      </c>
      <c r="R77" s="3">
        <f t="shared" si="32"/>
        <v>5005076.2893096004</v>
      </c>
    </row>
    <row r="78" spans="1:18">
      <c r="A78" s="23">
        <v>47908</v>
      </c>
      <c r="B78" s="11">
        <f t="shared" si="41"/>
        <v>381469.7265625</v>
      </c>
      <c r="C78" s="11">
        <f>'Расходы (жена работает)'!$B$73</f>
        <v>152000</v>
      </c>
      <c r="D78" s="11">
        <f t="shared" si="28"/>
        <v>229469.7265625</v>
      </c>
      <c r="E78" s="50">
        <f>Ипотека!$J$3</f>
        <v>72648.911490047205</v>
      </c>
      <c r="F78" s="11">
        <f t="shared" si="26"/>
        <v>224648.91149004721</v>
      </c>
      <c r="L78" s="38">
        <v>2037</v>
      </c>
      <c r="M78" s="3">
        <f t="shared" si="39"/>
        <v>46910502.25652951</v>
      </c>
      <c r="N78" s="3">
        <f t="shared" ref="N78:N85" si="42">2400000*0.13+(R78-2400000)*0.15</f>
        <v>1082224.9406266864</v>
      </c>
      <c r="O78" s="3">
        <f t="shared" si="40"/>
        <v>53363110.253414065</v>
      </c>
      <c r="P78" s="3">
        <f t="shared" si="27"/>
        <v>16711786.826416733</v>
      </c>
      <c r="Q78" s="3">
        <f t="shared" si="38"/>
        <v>70074897.079830796</v>
      </c>
      <c r="R78" s="3">
        <f t="shared" si="32"/>
        <v>7534832.9375112429</v>
      </c>
    </row>
    <row r="79" spans="1:18">
      <c r="A79" s="23">
        <v>47939</v>
      </c>
      <c r="B79" s="11">
        <f t="shared" si="41"/>
        <v>381469.7265625</v>
      </c>
      <c r="C79" s="11">
        <f>'Расходы (жена работает)'!$B$73</f>
        <v>152000</v>
      </c>
      <c r="D79" s="11">
        <f t="shared" si="28"/>
        <v>229469.7265625</v>
      </c>
      <c r="E79" s="50">
        <f>Ипотека!$J$3</f>
        <v>72648.911490047205</v>
      </c>
      <c r="F79" s="11">
        <f t="shared" si="26"/>
        <v>224648.91149004721</v>
      </c>
      <c r="L79" s="38">
        <v>2038</v>
      </c>
      <c r="M79" s="3">
        <f t="shared" si="39"/>
        <v>70074897.079830796</v>
      </c>
      <c r="N79" s="3">
        <f t="shared" si="42"/>
        <v>1640329.7466815964</v>
      </c>
      <c r="O79" s="3">
        <f t="shared" si="40"/>
        <v>79690098.97769317</v>
      </c>
      <c r="P79" s="3">
        <f t="shared" si="27"/>
        <v>23267704.233483244</v>
      </c>
      <c r="Q79" s="3">
        <f t="shared" si="38"/>
        <v>102957803.21117641</v>
      </c>
      <c r="R79" s="3">
        <f t="shared" si="32"/>
        <v>11255531.644543976</v>
      </c>
    </row>
    <row r="80" spans="1:18">
      <c r="A80" s="23">
        <v>47969</v>
      </c>
      <c r="B80" s="11">
        <f t="shared" si="41"/>
        <v>381469.7265625</v>
      </c>
      <c r="C80" s="11">
        <f>'Расходы (жена работает)'!$B$73</f>
        <v>152000</v>
      </c>
      <c r="D80" s="11">
        <f t="shared" si="28"/>
        <v>229469.7265625</v>
      </c>
      <c r="E80" s="50">
        <f>Ипотека!$J$3</f>
        <v>72648.911490047205</v>
      </c>
      <c r="F80" s="11">
        <f t="shared" si="26"/>
        <v>224648.91149004721</v>
      </c>
      <c r="L80" s="38">
        <v>2039</v>
      </c>
      <c r="M80" s="3">
        <f t="shared" si="39"/>
        <v>102957803.21117641</v>
      </c>
      <c r="N80" s="3">
        <f t="shared" si="42"/>
        <v>2432584.7608508375</v>
      </c>
      <c r="O80" s="3">
        <f t="shared" si="40"/>
        <v>117062450.18933116</v>
      </c>
      <c r="P80" s="3">
        <f t="shared" si="27"/>
        <v>32112243.196392335</v>
      </c>
      <c r="Q80" s="3">
        <f t="shared" si="38"/>
        <v>149174693.3857235</v>
      </c>
      <c r="R80" s="3">
        <f t="shared" si="32"/>
        <v>16537231.739005582</v>
      </c>
    </row>
    <row r="81" spans="1:18">
      <c r="A81" s="23">
        <v>48000</v>
      </c>
      <c r="B81" s="11">
        <f t="shared" si="41"/>
        <v>381469.7265625</v>
      </c>
      <c r="C81" s="11">
        <f>'Расходы (жена работает)'!$B$73</f>
        <v>152000</v>
      </c>
      <c r="D81" s="11">
        <f t="shared" si="28"/>
        <v>229469.7265625</v>
      </c>
      <c r="E81" s="50">
        <f>Ипотека!$J$3</f>
        <v>72648.911490047205</v>
      </c>
      <c r="F81" s="11">
        <f t="shared" si="26"/>
        <v>224648.91149004721</v>
      </c>
      <c r="L81" s="38">
        <v>2040</v>
      </c>
      <c r="M81" s="3">
        <f t="shared" si="39"/>
        <v>149174693.3857235</v>
      </c>
      <c r="N81" s="3">
        <f t="shared" si="42"/>
        <v>3546098.3546262458</v>
      </c>
      <c r="O81" s="3">
        <f t="shared" si="40"/>
        <v>169589250.72860557</v>
      </c>
      <c r="P81" s="3">
        <f t="shared" si="27"/>
        <v>33340905.321083967</v>
      </c>
      <c r="Q81" s="3">
        <f t="shared" si="38"/>
        <v>202930156.04968953</v>
      </c>
      <c r="R81" s="3">
        <f t="shared" si="32"/>
        <v>23960655.697508305</v>
      </c>
    </row>
    <row r="82" spans="1:18">
      <c r="A82" s="23">
        <v>48030</v>
      </c>
      <c r="B82" s="11">
        <f t="shared" si="41"/>
        <v>381469.7265625</v>
      </c>
      <c r="C82" s="11">
        <f>'Расходы (жена работает)'!$B$73</f>
        <v>152000</v>
      </c>
      <c r="D82" s="11">
        <f t="shared" si="28"/>
        <v>229469.7265625</v>
      </c>
      <c r="E82" s="50">
        <f>Ипотека!$J$3</f>
        <v>72648.911490047205</v>
      </c>
      <c r="F82" s="11">
        <f t="shared" si="26"/>
        <v>224648.91149004721</v>
      </c>
      <c r="L82" s="38">
        <v>2041</v>
      </c>
      <c r="M82" s="3">
        <f t="shared" si="39"/>
        <v>202930156.04968953</v>
      </c>
      <c r="N82" s="3">
        <f t="shared" si="42"/>
        <v>4841240.4161095973</v>
      </c>
      <c r="O82" s="3">
        <f t="shared" si="40"/>
        <v>230683851.74097726</v>
      </c>
      <c r="P82" s="3">
        <f t="shared" si="27"/>
        <v>34610621.533927329</v>
      </c>
      <c r="Q82" s="3">
        <f t="shared" si="38"/>
        <v>265294473.27490458</v>
      </c>
      <c r="R82" s="3">
        <f t="shared" si="32"/>
        <v>32594936.107397318</v>
      </c>
    </row>
    <row r="83" spans="1:18">
      <c r="A83" s="23">
        <v>48061</v>
      </c>
      <c r="B83" s="11">
        <f t="shared" si="41"/>
        <v>381469.7265625</v>
      </c>
      <c r="C83" s="11">
        <f>'Расходы (жена работает)'!$B$73</f>
        <v>152000</v>
      </c>
      <c r="D83" s="11">
        <f t="shared" si="28"/>
        <v>229469.7265625</v>
      </c>
      <c r="E83" s="50">
        <f>Ипотека!$J$3</f>
        <v>72648.911490047205</v>
      </c>
      <c r="F83" s="11">
        <f t="shared" si="26"/>
        <v>224648.91149004721</v>
      </c>
      <c r="L83" s="38">
        <v>2042</v>
      </c>
      <c r="M83" s="3">
        <f t="shared" si="39"/>
        <v>265294473.27490458</v>
      </c>
      <c r="N83" s="3">
        <f t="shared" si="42"/>
        <v>6343797.4841972999</v>
      </c>
      <c r="O83" s="3">
        <f t="shared" si="40"/>
        <v>301562659.01868927</v>
      </c>
      <c r="P83" s="3">
        <f t="shared" si="27"/>
        <v>35931126.395284422</v>
      </c>
      <c r="Q83" s="3">
        <f t="shared" si="38"/>
        <v>337493785.41397369</v>
      </c>
      <c r="R83" s="3">
        <f t="shared" si="32"/>
        <v>42611983.227982</v>
      </c>
    </row>
    <row r="84" spans="1:18">
      <c r="A84" s="23">
        <v>48092</v>
      </c>
      <c r="B84" s="11">
        <f t="shared" si="41"/>
        <v>381469.7265625</v>
      </c>
      <c r="C84" s="11">
        <f>'Расходы (жена работает)'!$B$73</f>
        <v>152000</v>
      </c>
      <c r="D84" s="11">
        <f t="shared" si="28"/>
        <v>229469.7265625</v>
      </c>
      <c r="E84" s="50">
        <f>Ипотека!$J$3</f>
        <v>72648.911490047205</v>
      </c>
      <c r="F84" s="11">
        <f t="shared" si="26"/>
        <v>224648.91149004721</v>
      </c>
      <c r="L84" s="38">
        <v>2043</v>
      </c>
      <c r="M84" s="3">
        <f t="shared" si="39"/>
        <v>337493785.41397369</v>
      </c>
      <c r="N84" s="3">
        <f t="shared" si="42"/>
        <v>8083311.2252659919</v>
      </c>
      <c r="O84" s="3">
        <f t="shared" si="40"/>
        <v>383619215.69048101</v>
      </c>
      <c r="P84" s="3">
        <f t="shared" si="27"/>
        <v>37304451.451095797</v>
      </c>
      <c r="Q84" s="3">
        <f t="shared" si="38"/>
        <v>420923667.14157683</v>
      </c>
      <c r="R84" s="3">
        <f t="shared" si="32"/>
        <v>54208741.501773283</v>
      </c>
    </row>
    <row r="85" spans="1:18">
      <c r="A85" s="23">
        <v>48122</v>
      </c>
      <c r="B85" s="11">
        <f t="shared" si="41"/>
        <v>381469.7265625</v>
      </c>
      <c r="C85" s="11">
        <f>'Расходы (жена работает)'!$B$73</f>
        <v>152000</v>
      </c>
      <c r="D85" s="11">
        <f t="shared" si="28"/>
        <v>229469.7265625</v>
      </c>
      <c r="E85" s="50">
        <f>Ипотека!$J$3</f>
        <v>72648.911490047205</v>
      </c>
      <c r="F85" s="11">
        <f t="shared" si="26"/>
        <v>224648.91149004721</v>
      </c>
      <c r="L85" s="38">
        <v>2044</v>
      </c>
      <c r="M85" s="3">
        <f t="shared" ref="M85" si="43">Q84</f>
        <v>420923667.14157683</v>
      </c>
      <c r="N85" s="3">
        <f t="shared" si="42"/>
        <v>10093405.523690324</v>
      </c>
      <c r="O85" s="3">
        <f t="shared" ref="O85" si="44">M85+R85-N85</f>
        <v>478439631.77582198</v>
      </c>
      <c r="P85" s="3">
        <f t="shared" ref="P85" si="45">U22</f>
        <v>38732709.509139627</v>
      </c>
      <c r="Q85" s="9">
        <f t="shared" ref="Q85" si="46">O85+P85</f>
        <v>517172341.28496158</v>
      </c>
      <c r="R85" s="3">
        <f t="shared" si="32"/>
        <v>67609370.1579355</v>
      </c>
    </row>
    <row r="86" spans="1:18">
      <c r="A86" s="23">
        <v>48153</v>
      </c>
      <c r="B86" s="11">
        <f t="shared" si="41"/>
        <v>381469.7265625</v>
      </c>
      <c r="C86" s="11">
        <f>'Расходы (жена работает)'!$B$73</f>
        <v>152000</v>
      </c>
      <c r="D86" s="11">
        <f t="shared" si="28"/>
        <v>229469.7265625</v>
      </c>
      <c r="E86" s="50">
        <f>Ипотека!$J$3</f>
        <v>72648.911490047205</v>
      </c>
      <c r="F86" s="11">
        <f t="shared" si="26"/>
        <v>224648.91149004721</v>
      </c>
    </row>
    <row r="87" spans="1:18">
      <c r="A87" s="23">
        <v>48183</v>
      </c>
      <c r="B87" s="11">
        <f t="shared" si="41"/>
        <v>381469.7265625</v>
      </c>
      <c r="C87" s="11">
        <f>'Расходы (жена работает)'!$B$73</f>
        <v>152000</v>
      </c>
      <c r="D87" s="11">
        <f t="shared" si="28"/>
        <v>229469.7265625</v>
      </c>
      <c r="E87" s="50">
        <f>Ипотека!$J$3</f>
        <v>72648.911490047205</v>
      </c>
      <c r="F87" s="11">
        <f t="shared" si="26"/>
        <v>224648.91149004721</v>
      </c>
      <c r="Q87" s="9">
        <f>Q85/(I7*I8^20)</f>
        <v>224791148.09411049</v>
      </c>
      <c r="R87" t="s">
        <v>76</v>
      </c>
    </row>
    <row r="88" spans="1:18">
      <c r="A88" s="23">
        <v>48214</v>
      </c>
      <c r="B88" s="11">
        <f t="shared" ref="B88:B99" si="47">$B$87*$J$2</f>
        <v>476837.158203125</v>
      </c>
      <c r="C88" s="11">
        <f>'Расходы (жена работает)'!$B$73</f>
        <v>152000</v>
      </c>
      <c r="D88" s="11">
        <f t="shared" si="28"/>
        <v>324837.158203125</v>
      </c>
      <c r="E88" s="50">
        <f>Ипотека!$J$3</f>
        <v>72648.911490047205</v>
      </c>
      <c r="F88" s="11">
        <f t="shared" si="26"/>
        <v>224648.91149004721</v>
      </c>
      <c r="Q88" s="51">
        <f>Q87/R22</f>
        <v>50.000400641780196</v>
      </c>
      <c r="R88" t="s">
        <v>77</v>
      </c>
    </row>
    <row r="89" spans="1:18">
      <c r="A89" s="23">
        <v>48245</v>
      </c>
      <c r="B89" s="11">
        <f t="shared" si="47"/>
        <v>476837.158203125</v>
      </c>
      <c r="C89" s="11">
        <f>'Расходы (жена работает)'!$B$73</f>
        <v>152000</v>
      </c>
      <c r="D89" s="11">
        <f t="shared" si="28"/>
        <v>324837.158203125</v>
      </c>
      <c r="E89" s="50">
        <f>Ипотека!$J$3</f>
        <v>72648.911490047205</v>
      </c>
      <c r="F89" s="11">
        <f t="shared" si="26"/>
        <v>224648.91149004721</v>
      </c>
    </row>
    <row r="90" spans="1:18">
      <c r="A90" s="23">
        <v>48274</v>
      </c>
      <c r="B90" s="11">
        <f t="shared" si="47"/>
        <v>476837.158203125</v>
      </c>
      <c r="C90" s="11">
        <f>'Расходы (жена работает)'!$B$73</f>
        <v>152000</v>
      </c>
      <c r="D90" s="11">
        <f t="shared" si="28"/>
        <v>324837.158203125</v>
      </c>
      <c r="E90" s="50">
        <f>Ипотека!$J$3</f>
        <v>72648.911490047205</v>
      </c>
      <c r="F90" s="11">
        <f t="shared" si="26"/>
        <v>224648.91149004721</v>
      </c>
    </row>
    <row r="91" spans="1:18">
      <c r="A91" s="23">
        <v>48305</v>
      </c>
      <c r="B91" s="11">
        <f t="shared" si="47"/>
        <v>476837.158203125</v>
      </c>
      <c r="C91" s="11">
        <f>'Расходы (жена работает)'!$B$73</f>
        <v>152000</v>
      </c>
      <c r="D91" s="11">
        <f t="shared" si="28"/>
        <v>324837.158203125</v>
      </c>
      <c r="E91" s="50">
        <f>Ипотека!$J$3</f>
        <v>72648.911490047205</v>
      </c>
      <c r="F91" s="11">
        <f t="shared" si="26"/>
        <v>224648.91149004721</v>
      </c>
    </row>
    <row r="92" spans="1:18">
      <c r="A92" s="23">
        <v>48335</v>
      </c>
      <c r="B92" s="11">
        <f t="shared" si="47"/>
        <v>476837.158203125</v>
      </c>
      <c r="C92" s="11">
        <f>'Расходы (жена работает)'!$B$73</f>
        <v>152000</v>
      </c>
      <c r="D92" s="11">
        <f t="shared" si="28"/>
        <v>324837.158203125</v>
      </c>
      <c r="E92" s="50">
        <f>Ипотека!$J$3</f>
        <v>72648.911490047205</v>
      </c>
      <c r="F92" s="11">
        <f t="shared" si="26"/>
        <v>224648.91149004721</v>
      </c>
    </row>
    <row r="93" spans="1:18">
      <c r="A93" s="23">
        <v>48366</v>
      </c>
      <c r="B93" s="11">
        <f t="shared" si="47"/>
        <v>476837.158203125</v>
      </c>
      <c r="C93" s="11">
        <f>'Расходы (жена работает)'!$B$73</f>
        <v>152000</v>
      </c>
      <c r="D93" s="11">
        <f t="shared" si="28"/>
        <v>324837.158203125</v>
      </c>
      <c r="E93" s="50">
        <f>Ипотека!$J$3</f>
        <v>72648.911490047205</v>
      </c>
      <c r="F93" s="11">
        <f t="shared" si="26"/>
        <v>224648.91149004721</v>
      </c>
    </row>
    <row r="94" spans="1:18">
      <c r="A94" s="23">
        <v>48396</v>
      </c>
      <c r="B94" s="11">
        <f t="shared" si="47"/>
        <v>476837.158203125</v>
      </c>
      <c r="C94" s="11">
        <f>'Расходы (жена работает)'!$B$73</f>
        <v>152000</v>
      </c>
      <c r="D94" s="11">
        <f t="shared" si="28"/>
        <v>324837.158203125</v>
      </c>
      <c r="E94" s="50">
        <f>Ипотека!$J$3</f>
        <v>72648.911490047205</v>
      </c>
      <c r="F94" s="11">
        <f t="shared" si="26"/>
        <v>224648.91149004721</v>
      </c>
    </row>
    <row r="95" spans="1:18">
      <c r="A95" s="23">
        <v>48427</v>
      </c>
      <c r="B95" s="11">
        <f t="shared" si="47"/>
        <v>476837.158203125</v>
      </c>
      <c r="C95" s="11">
        <f>'Расходы (жена работает)'!$B$73</f>
        <v>152000</v>
      </c>
      <c r="D95" s="11">
        <f t="shared" si="28"/>
        <v>324837.158203125</v>
      </c>
      <c r="E95" s="50">
        <f>Ипотека!$J$3</f>
        <v>72648.911490047205</v>
      </c>
      <c r="F95" s="11">
        <f t="shared" si="26"/>
        <v>224648.91149004721</v>
      </c>
    </row>
    <row r="96" spans="1:18">
      <c r="A96" s="23">
        <v>48458</v>
      </c>
      <c r="B96" s="11">
        <f t="shared" si="47"/>
        <v>476837.158203125</v>
      </c>
      <c r="C96" s="11">
        <f>'Расходы (жена работает)'!$B$73</f>
        <v>152000</v>
      </c>
      <c r="D96" s="11">
        <f t="shared" si="28"/>
        <v>324837.158203125</v>
      </c>
      <c r="E96" s="50">
        <f>Ипотека!$J$3</f>
        <v>72648.911490047205</v>
      </c>
      <c r="F96" s="11">
        <f t="shared" si="26"/>
        <v>224648.91149004721</v>
      </c>
    </row>
    <row r="97" spans="1:6">
      <c r="A97" s="23">
        <v>48488</v>
      </c>
      <c r="B97" s="11">
        <f t="shared" si="47"/>
        <v>476837.158203125</v>
      </c>
      <c r="C97" s="11">
        <f>'Расходы (жена работает)'!$B$73</f>
        <v>152000</v>
      </c>
      <c r="D97" s="11">
        <f t="shared" si="28"/>
        <v>324837.158203125</v>
      </c>
      <c r="E97" s="50">
        <f>Ипотека!$J$3</f>
        <v>72648.911490047205</v>
      </c>
      <c r="F97" s="11">
        <f t="shared" si="26"/>
        <v>224648.91149004721</v>
      </c>
    </row>
    <row r="98" spans="1:6">
      <c r="A98" s="23">
        <v>48519</v>
      </c>
      <c r="B98" s="11">
        <f t="shared" si="47"/>
        <v>476837.158203125</v>
      </c>
      <c r="C98" s="11">
        <f>'Расходы (жена работает)'!$B$73</f>
        <v>152000</v>
      </c>
      <c r="D98" s="11">
        <f t="shared" si="28"/>
        <v>324837.158203125</v>
      </c>
      <c r="E98" s="50">
        <f>Ипотека!$J$3</f>
        <v>72648.911490047205</v>
      </c>
      <c r="F98" s="11">
        <f t="shared" si="26"/>
        <v>224648.91149004721</v>
      </c>
    </row>
    <row r="99" spans="1:6">
      <c r="A99" s="23">
        <v>48549</v>
      </c>
      <c r="B99" s="11">
        <f t="shared" si="47"/>
        <v>476837.158203125</v>
      </c>
      <c r="C99" s="11">
        <f>'Расходы (жена работает)'!$B$73</f>
        <v>152000</v>
      </c>
      <c r="D99" s="11">
        <f t="shared" si="28"/>
        <v>324837.158203125</v>
      </c>
      <c r="E99" s="50">
        <f>Ипотека!$J$3</f>
        <v>72648.911490047205</v>
      </c>
      <c r="F99" s="11">
        <f t="shared" si="26"/>
        <v>224648.91149004721</v>
      </c>
    </row>
    <row r="100" spans="1:6">
      <c r="A100" s="23">
        <v>48580</v>
      </c>
      <c r="B100" s="11">
        <f t="shared" ref="B100:B111" si="48">$B$99*$J$2</f>
        <v>596046.44775390625</v>
      </c>
      <c r="C100" s="11">
        <f>'Расходы (жена работает)'!$B$73</f>
        <v>152000</v>
      </c>
      <c r="D100" s="11">
        <f t="shared" si="28"/>
        <v>444046.44775390625</v>
      </c>
      <c r="E100" s="50">
        <f>Ипотека!$J$3</f>
        <v>72648.911490047205</v>
      </c>
      <c r="F100" s="11">
        <f t="shared" si="26"/>
        <v>224648.91149004721</v>
      </c>
    </row>
    <row r="101" spans="1:6">
      <c r="A101" s="23">
        <v>48611</v>
      </c>
      <c r="B101" s="11">
        <f t="shared" si="48"/>
        <v>596046.44775390625</v>
      </c>
      <c r="C101" s="11">
        <f>'Расходы (жена работает)'!$B$73</f>
        <v>152000</v>
      </c>
      <c r="D101" s="11">
        <f t="shared" si="28"/>
        <v>444046.44775390625</v>
      </c>
      <c r="E101" s="50">
        <f>Ипотека!$J$3</f>
        <v>72648.911490047205</v>
      </c>
      <c r="F101" s="11">
        <f t="shared" si="26"/>
        <v>224648.91149004721</v>
      </c>
    </row>
    <row r="102" spans="1:6">
      <c r="A102" s="23">
        <v>48639</v>
      </c>
      <c r="B102" s="11">
        <f t="shared" si="48"/>
        <v>596046.44775390625</v>
      </c>
      <c r="C102" s="11">
        <f>'Расходы (жена работает)'!$B$73</f>
        <v>152000</v>
      </c>
      <c r="D102" s="11">
        <f t="shared" si="28"/>
        <v>444046.44775390625</v>
      </c>
      <c r="E102" s="50">
        <f>Ипотека!$J$3</f>
        <v>72648.911490047205</v>
      </c>
      <c r="F102" s="11">
        <f t="shared" si="26"/>
        <v>224648.91149004721</v>
      </c>
    </row>
    <row r="103" spans="1:6">
      <c r="A103" s="23">
        <v>48670</v>
      </c>
      <c r="B103" s="11">
        <f t="shared" si="48"/>
        <v>596046.44775390625</v>
      </c>
      <c r="C103" s="11">
        <f>'Расходы (жена работает)'!$B$73</f>
        <v>152000</v>
      </c>
      <c r="D103" s="11">
        <f t="shared" si="28"/>
        <v>444046.44775390625</v>
      </c>
      <c r="E103" s="50">
        <f>Ипотека!$J$3</f>
        <v>72648.911490047205</v>
      </c>
      <c r="F103" s="11">
        <f t="shared" si="26"/>
        <v>224648.91149004721</v>
      </c>
    </row>
    <row r="104" spans="1:6">
      <c r="A104" s="23">
        <v>48700</v>
      </c>
      <c r="B104" s="11">
        <f t="shared" si="48"/>
        <v>596046.44775390625</v>
      </c>
      <c r="C104" s="11">
        <f>'Расходы (жена работает)'!$B$73</f>
        <v>152000</v>
      </c>
      <c r="D104" s="11">
        <f t="shared" si="28"/>
        <v>444046.44775390625</v>
      </c>
      <c r="E104" s="50">
        <f>Ипотека!$J$3</f>
        <v>72648.911490047205</v>
      </c>
      <c r="F104" s="11">
        <f t="shared" si="26"/>
        <v>224648.91149004721</v>
      </c>
    </row>
    <row r="105" spans="1:6">
      <c r="A105" s="23">
        <v>48731</v>
      </c>
      <c r="B105" s="11">
        <f t="shared" si="48"/>
        <v>596046.44775390625</v>
      </c>
      <c r="C105" s="11">
        <f>'Расходы (жена работает)'!$B$73</f>
        <v>152000</v>
      </c>
      <c r="D105" s="11">
        <f t="shared" si="28"/>
        <v>444046.44775390625</v>
      </c>
      <c r="E105" s="50">
        <f>Ипотека!$J$3</f>
        <v>72648.911490047205</v>
      </c>
      <c r="F105" s="11">
        <f t="shared" si="26"/>
        <v>224648.91149004721</v>
      </c>
    </row>
    <row r="106" spans="1:6">
      <c r="A106" s="23">
        <v>48761</v>
      </c>
      <c r="B106" s="11">
        <f t="shared" si="48"/>
        <v>596046.44775390625</v>
      </c>
      <c r="C106" s="11">
        <f>'Расходы (жена работает)'!$B$73</f>
        <v>152000</v>
      </c>
      <c r="D106" s="11">
        <f t="shared" si="28"/>
        <v>444046.44775390625</v>
      </c>
      <c r="E106" s="50">
        <f>Ипотека!$J$3</f>
        <v>72648.911490047205</v>
      </c>
      <c r="F106" s="11">
        <f t="shared" si="26"/>
        <v>224648.91149004721</v>
      </c>
    </row>
    <row r="107" spans="1:6">
      <c r="A107" s="23">
        <v>48792</v>
      </c>
      <c r="B107" s="11">
        <f t="shared" si="48"/>
        <v>596046.44775390625</v>
      </c>
      <c r="C107" s="11">
        <f>'Расходы (жена работает)'!$B$73</f>
        <v>152000</v>
      </c>
      <c r="D107" s="11">
        <f t="shared" si="28"/>
        <v>444046.44775390625</v>
      </c>
      <c r="E107" s="50">
        <f>Ипотека!$J$3</f>
        <v>72648.911490047205</v>
      </c>
      <c r="F107" s="11">
        <f t="shared" si="26"/>
        <v>224648.91149004721</v>
      </c>
    </row>
    <row r="108" spans="1:6">
      <c r="A108" s="23">
        <v>48823</v>
      </c>
      <c r="B108" s="11">
        <f t="shared" si="48"/>
        <v>596046.44775390625</v>
      </c>
      <c r="C108" s="11">
        <f>'Расходы (жена работает)'!$B$73</f>
        <v>152000</v>
      </c>
      <c r="D108" s="11">
        <f t="shared" si="28"/>
        <v>444046.44775390625</v>
      </c>
      <c r="E108" s="50">
        <f>Ипотека!$J$3</f>
        <v>72648.911490047205</v>
      </c>
      <c r="F108" s="11">
        <f t="shared" si="26"/>
        <v>224648.91149004721</v>
      </c>
    </row>
    <row r="109" spans="1:6">
      <c r="A109" s="23">
        <v>48853</v>
      </c>
      <c r="B109" s="11">
        <f t="shared" si="48"/>
        <v>596046.44775390625</v>
      </c>
      <c r="C109" s="11">
        <f>'Расходы (жена работает)'!$B$73</f>
        <v>152000</v>
      </c>
      <c r="D109" s="11">
        <f t="shared" si="28"/>
        <v>444046.44775390625</v>
      </c>
      <c r="E109" s="50">
        <f>Ипотека!$J$3</f>
        <v>72648.911490047205</v>
      </c>
      <c r="F109" s="11">
        <f t="shared" si="26"/>
        <v>224648.91149004721</v>
      </c>
    </row>
    <row r="110" spans="1:6">
      <c r="A110" s="23">
        <v>48884</v>
      </c>
      <c r="B110" s="11">
        <f t="shared" si="48"/>
        <v>596046.44775390625</v>
      </c>
      <c r="C110" s="11">
        <f>'Расходы (жена работает)'!$B$73</f>
        <v>152000</v>
      </c>
      <c r="D110" s="11">
        <f t="shared" si="28"/>
        <v>444046.44775390625</v>
      </c>
      <c r="E110" s="50">
        <f>Ипотека!$J$3</f>
        <v>72648.911490047205</v>
      </c>
      <c r="F110" s="11">
        <f t="shared" si="26"/>
        <v>224648.91149004721</v>
      </c>
    </row>
    <row r="111" spans="1:6">
      <c r="A111" s="23">
        <v>48914</v>
      </c>
      <c r="B111" s="11">
        <f t="shared" si="48"/>
        <v>596046.44775390625</v>
      </c>
      <c r="C111" s="11">
        <f>'Расходы (жена работает)'!$B$73</f>
        <v>152000</v>
      </c>
      <c r="D111" s="11">
        <f t="shared" si="28"/>
        <v>444046.44775390625</v>
      </c>
      <c r="E111" s="50">
        <f>Ипотека!$J$3</f>
        <v>72648.911490047205</v>
      </c>
      <c r="F111" s="11">
        <f t="shared" si="26"/>
        <v>224648.91149004721</v>
      </c>
    </row>
    <row r="112" spans="1:6">
      <c r="A112" s="23">
        <v>48945</v>
      </c>
      <c r="B112" s="11">
        <f t="shared" ref="B112:B123" si="49">$B$111*$J$2</f>
        <v>745058.05969238281</v>
      </c>
      <c r="C112" s="11">
        <f>'Расходы (жена работает)'!$B$73</f>
        <v>152000</v>
      </c>
      <c r="D112" s="11">
        <f t="shared" si="28"/>
        <v>593058.05969238281</v>
      </c>
      <c r="E112" s="50">
        <f>Ипотека!$J$3</f>
        <v>72648.911490047205</v>
      </c>
      <c r="F112" s="11">
        <f t="shared" si="26"/>
        <v>224648.91149004721</v>
      </c>
    </row>
    <row r="113" spans="1:6">
      <c r="A113" s="23">
        <v>48976</v>
      </c>
      <c r="B113" s="11">
        <f t="shared" si="49"/>
        <v>745058.05969238281</v>
      </c>
      <c r="C113" s="11">
        <f>'Расходы (жена работает)'!$B$73</f>
        <v>152000</v>
      </c>
      <c r="D113" s="11">
        <f t="shared" si="28"/>
        <v>593058.05969238281</v>
      </c>
      <c r="E113" s="50">
        <f>Ипотека!$J$3</f>
        <v>72648.911490047205</v>
      </c>
      <c r="F113" s="11">
        <f t="shared" si="26"/>
        <v>224648.91149004721</v>
      </c>
    </row>
    <row r="114" spans="1:6">
      <c r="A114" s="23">
        <v>49004</v>
      </c>
      <c r="B114" s="11">
        <f t="shared" si="49"/>
        <v>745058.05969238281</v>
      </c>
      <c r="C114" s="11">
        <f>'Расходы (жена работает)'!$B$73</f>
        <v>152000</v>
      </c>
      <c r="D114" s="11">
        <f t="shared" si="28"/>
        <v>593058.05969238281</v>
      </c>
      <c r="E114" s="50">
        <f>Ипотека!$J$3</f>
        <v>72648.911490047205</v>
      </c>
      <c r="F114" s="11">
        <f t="shared" si="26"/>
        <v>224648.91149004721</v>
      </c>
    </row>
    <row r="115" spans="1:6">
      <c r="A115" s="23">
        <v>49035</v>
      </c>
      <c r="B115" s="11">
        <f t="shared" si="49"/>
        <v>745058.05969238281</v>
      </c>
      <c r="C115" s="11">
        <f>'Расходы (жена работает)'!$B$73</f>
        <v>152000</v>
      </c>
      <c r="D115" s="11">
        <f t="shared" si="28"/>
        <v>593058.05969238281</v>
      </c>
      <c r="E115" s="50">
        <f>Ипотека!$J$3</f>
        <v>72648.911490047205</v>
      </c>
      <c r="F115" s="11">
        <f t="shared" si="26"/>
        <v>224648.91149004721</v>
      </c>
    </row>
    <row r="116" spans="1:6">
      <c r="A116" s="23">
        <v>49065</v>
      </c>
      <c r="B116" s="11">
        <f t="shared" si="49"/>
        <v>745058.05969238281</v>
      </c>
      <c r="C116" s="11">
        <f>'Расходы (жена работает)'!$B$73</f>
        <v>152000</v>
      </c>
      <c r="D116" s="11">
        <f t="shared" si="28"/>
        <v>593058.05969238281</v>
      </c>
      <c r="E116" s="50">
        <f>Ипотека!$J$3</f>
        <v>72648.911490047205</v>
      </c>
      <c r="F116" s="11">
        <f t="shared" si="26"/>
        <v>224648.91149004721</v>
      </c>
    </row>
    <row r="117" spans="1:6">
      <c r="A117" s="23">
        <v>49096</v>
      </c>
      <c r="B117" s="11">
        <f t="shared" si="49"/>
        <v>745058.05969238281</v>
      </c>
      <c r="C117" s="11">
        <f>'Расходы (жена работает)'!$B$73</f>
        <v>152000</v>
      </c>
      <c r="D117" s="11">
        <f t="shared" si="28"/>
        <v>593058.05969238281</v>
      </c>
      <c r="E117" s="50">
        <f>Ипотека!$J$3</f>
        <v>72648.911490047205</v>
      </c>
      <c r="F117" s="11">
        <f t="shared" si="26"/>
        <v>224648.91149004721</v>
      </c>
    </row>
    <row r="118" spans="1:6">
      <c r="A118" s="23">
        <v>49126</v>
      </c>
      <c r="B118" s="11">
        <f t="shared" si="49"/>
        <v>745058.05969238281</v>
      </c>
      <c r="C118" s="11">
        <f>'Расходы (жена работает)'!$B$73</f>
        <v>152000</v>
      </c>
      <c r="D118" s="11">
        <f t="shared" si="28"/>
        <v>593058.05969238281</v>
      </c>
      <c r="E118" s="50">
        <f>Ипотека!$J$3</f>
        <v>72648.911490047205</v>
      </c>
      <c r="F118" s="11">
        <f t="shared" si="26"/>
        <v>224648.91149004721</v>
      </c>
    </row>
    <row r="119" spans="1:6">
      <c r="A119" s="23">
        <v>49157</v>
      </c>
      <c r="B119" s="11">
        <f t="shared" si="49"/>
        <v>745058.05969238281</v>
      </c>
      <c r="C119" s="11">
        <f>'Расходы (жена работает)'!$B$73</f>
        <v>152000</v>
      </c>
      <c r="D119" s="11">
        <f t="shared" si="28"/>
        <v>593058.05969238281</v>
      </c>
      <c r="E119" s="50">
        <f>Ипотека!$J$3</f>
        <v>72648.911490047205</v>
      </c>
      <c r="F119" s="11">
        <f t="shared" si="26"/>
        <v>224648.91149004721</v>
      </c>
    </row>
    <row r="120" spans="1:6">
      <c r="A120" s="23">
        <v>49188</v>
      </c>
      <c r="B120" s="11">
        <f t="shared" si="49"/>
        <v>745058.05969238281</v>
      </c>
      <c r="C120" s="11">
        <f>'Расходы (жена работает)'!$B$73</f>
        <v>152000</v>
      </c>
      <c r="D120" s="11">
        <f t="shared" si="28"/>
        <v>593058.05969238281</v>
      </c>
      <c r="E120" s="50">
        <f>Ипотека!$J$3</f>
        <v>72648.911490047205</v>
      </c>
      <c r="F120" s="11">
        <f t="shared" si="26"/>
        <v>224648.91149004721</v>
      </c>
    </row>
    <row r="121" spans="1:6">
      <c r="A121" s="23">
        <v>49218</v>
      </c>
      <c r="B121" s="11">
        <f t="shared" si="49"/>
        <v>745058.05969238281</v>
      </c>
      <c r="C121" s="11">
        <f>'Расходы (жена работает)'!$B$73</f>
        <v>152000</v>
      </c>
      <c r="D121" s="11">
        <f t="shared" si="28"/>
        <v>593058.05969238281</v>
      </c>
      <c r="E121" s="50">
        <f>Ипотека!$J$3</f>
        <v>72648.911490047205</v>
      </c>
      <c r="F121" s="11">
        <f t="shared" si="26"/>
        <v>224648.91149004721</v>
      </c>
    </row>
    <row r="122" spans="1:6">
      <c r="A122" s="23">
        <v>49249</v>
      </c>
      <c r="B122" s="11">
        <f t="shared" si="49"/>
        <v>745058.05969238281</v>
      </c>
      <c r="C122" s="11">
        <f>'Расходы (жена работает)'!$B$73</f>
        <v>152000</v>
      </c>
      <c r="D122" s="11">
        <f t="shared" si="28"/>
        <v>593058.05969238281</v>
      </c>
      <c r="E122" s="50">
        <f>Ипотека!$J$3</f>
        <v>72648.911490047205</v>
      </c>
      <c r="F122" s="11">
        <f t="shared" si="26"/>
        <v>224648.91149004721</v>
      </c>
    </row>
    <row r="123" spans="1:6">
      <c r="A123" s="23">
        <v>49279</v>
      </c>
      <c r="B123" s="11">
        <f t="shared" si="49"/>
        <v>745058.05969238281</v>
      </c>
      <c r="C123" s="11">
        <f>'Расходы (жена работает)'!$B$73</f>
        <v>152000</v>
      </c>
      <c r="D123" s="11">
        <f t="shared" si="28"/>
        <v>593058.05969238281</v>
      </c>
      <c r="E123" s="50">
        <f>Ипотека!$J$3</f>
        <v>72648.911490047205</v>
      </c>
      <c r="F123" s="11">
        <f t="shared" si="26"/>
        <v>224648.91149004721</v>
      </c>
    </row>
    <row r="124" spans="1:6">
      <c r="A124" s="23">
        <v>49310</v>
      </c>
      <c r="B124" s="11">
        <f t="shared" ref="B124:B135" si="50">$B$123*$J$2</f>
        <v>931322.57461547852</v>
      </c>
      <c r="C124" s="11">
        <f>'Расходы (жена работает)'!$B$73</f>
        <v>152000</v>
      </c>
      <c r="D124" s="11">
        <f t="shared" si="28"/>
        <v>779322.57461547852</v>
      </c>
      <c r="E124" s="50">
        <f>Ипотека!$J$3</f>
        <v>72648.911490047205</v>
      </c>
      <c r="F124" s="11">
        <f t="shared" si="26"/>
        <v>224648.91149004721</v>
      </c>
    </row>
    <row r="125" spans="1:6">
      <c r="A125" s="23">
        <v>49341</v>
      </c>
      <c r="B125" s="11">
        <f t="shared" si="50"/>
        <v>931322.57461547852</v>
      </c>
      <c r="C125" s="11">
        <f>'Расходы (жена работает)'!$B$73</f>
        <v>152000</v>
      </c>
      <c r="D125" s="11">
        <f t="shared" si="28"/>
        <v>779322.57461547852</v>
      </c>
      <c r="E125" s="50">
        <f>Ипотека!$J$3</f>
        <v>72648.911490047205</v>
      </c>
      <c r="F125" s="11">
        <f t="shared" si="26"/>
        <v>224648.91149004721</v>
      </c>
    </row>
    <row r="126" spans="1:6">
      <c r="A126" s="23">
        <v>49369</v>
      </c>
      <c r="B126" s="11">
        <f t="shared" si="50"/>
        <v>931322.57461547852</v>
      </c>
      <c r="C126" s="11">
        <f>'Расходы (жена работает)'!$B$73</f>
        <v>152000</v>
      </c>
      <c r="D126" s="11">
        <f t="shared" si="28"/>
        <v>779322.57461547852</v>
      </c>
      <c r="E126" s="50">
        <f>Ипотека!$J$3</f>
        <v>72648.911490047205</v>
      </c>
      <c r="F126" s="11">
        <f t="shared" si="26"/>
        <v>224648.91149004721</v>
      </c>
    </row>
    <row r="127" spans="1:6">
      <c r="A127" s="23">
        <v>49400</v>
      </c>
      <c r="B127" s="11">
        <f t="shared" si="50"/>
        <v>931322.57461547852</v>
      </c>
      <c r="C127" s="11">
        <f>'Расходы (жена работает)'!$B$73</f>
        <v>152000</v>
      </c>
      <c r="D127" s="11">
        <f t="shared" si="28"/>
        <v>779322.57461547852</v>
      </c>
      <c r="E127" s="50">
        <f>Ипотека!$J$3</f>
        <v>72648.911490047205</v>
      </c>
      <c r="F127" s="11">
        <f t="shared" si="26"/>
        <v>224648.91149004721</v>
      </c>
    </row>
    <row r="128" spans="1:6">
      <c r="A128" s="23">
        <v>49430</v>
      </c>
      <c r="B128" s="11">
        <f t="shared" si="50"/>
        <v>931322.57461547852</v>
      </c>
      <c r="C128" s="11">
        <f>'Расходы (жена работает)'!$B$73</f>
        <v>152000</v>
      </c>
      <c r="D128" s="11">
        <f t="shared" si="28"/>
        <v>779322.57461547852</v>
      </c>
      <c r="E128" s="50">
        <f>Ипотека!$J$3</f>
        <v>72648.911490047205</v>
      </c>
      <c r="F128" s="11">
        <f t="shared" si="26"/>
        <v>224648.91149004721</v>
      </c>
    </row>
    <row r="129" spans="1:6">
      <c r="A129" s="23">
        <v>49461</v>
      </c>
      <c r="B129" s="11">
        <f t="shared" si="50"/>
        <v>931322.57461547852</v>
      </c>
      <c r="C129" s="11">
        <f>'Расходы (жена работает)'!$B$73</f>
        <v>152000</v>
      </c>
      <c r="D129" s="11">
        <f t="shared" si="28"/>
        <v>779322.57461547852</v>
      </c>
      <c r="E129" s="50">
        <f>Ипотека!$J$3</f>
        <v>72648.911490047205</v>
      </c>
      <c r="F129" s="11">
        <f t="shared" si="26"/>
        <v>224648.91149004721</v>
      </c>
    </row>
    <row r="130" spans="1:6">
      <c r="A130" s="23">
        <v>49491</v>
      </c>
      <c r="B130" s="11">
        <f t="shared" si="50"/>
        <v>931322.57461547852</v>
      </c>
      <c r="C130" s="11">
        <f>'Расходы (жена работает)'!$B$73</f>
        <v>152000</v>
      </c>
      <c r="D130" s="11">
        <f t="shared" si="28"/>
        <v>779322.57461547852</v>
      </c>
      <c r="E130" s="50">
        <f>Ипотека!$J$3</f>
        <v>72648.911490047205</v>
      </c>
      <c r="F130" s="11">
        <f t="shared" ref="F130:F193" si="51">SUM(C130,E130:E130)</f>
        <v>224648.91149004721</v>
      </c>
    </row>
    <row r="131" spans="1:6">
      <c r="A131" s="23">
        <v>49522</v>
      </c>
      <c r="B131" s="11">
        <f t="shared" si="50"/>
        <v>931322.57461547852</v>
      </c>
      <c r="C131" s="11">
        <f>'Расходы (жена работает)'!$B$73</f>
        <v>152000</v>
      </c>
      <c r="D131" s="11">
        <f t="shared" ref="D131:D194" si="52">B131-C131</f>
        <v>779322.57461547852</v>
      </c>
      <c r="E131" s="50">
        <f>Ипотека!$J$3</f>
        <v>72648.911490047205</v>
      </c>
      <c r="F131" s="11">
        <f t="shared" si="51"/>
        <v>224648.91149004721</v>
      </c>
    </row>
    <row r="132" spans="1:6">
      <c r="A132" s="23">
        <v>49553</v>
      </c>
      <c r="B132" s="11">
        <f t="shared" si="50"/>
        <v>931322.57461547852</v>
      </c>
      <c r="C132" s="11">
        <f>'Расходы (жена работает)'!$B$73</f>
        <v>152000</v>
      </c>
      <c r="D132" s="11">
        <f t="shared" si="52"/>
        <v>779322.57461547852</v>
      </c>
      <c r="E132" s="50">
        <f>Ипотека!$J$3</f>
        <v>72648.911490047205</v>
      </c>
      <c r="F132" s="11">
        <f t="shared" si="51"/>
        <v>224648.91149004721</v>
      </c>
    </row>
    <row r="133" spans="1:6">
      <c r="A133" s="23">
        <v>49583</v>
      </c>
      <c r="B133" s="11">
        <f t="shared" si="50"/>
        <v>931322.57461547852</v>
      </c>
      <c r="C133" s="11">
        <f>'Расходы (жена работает)'!$B$73</f>
        <v>152000</v>
      </c>
      <c r="D133" s="11">
        <f t="shared" si="52"/>
        <v>779322.57461547852</v>
      </c>
      <c r="E133" s="50">
        <f>Ипотека!$J$3</f>
        <v>72648.911490047205</v>
      </c>
      <c r="F133" s="11">
        <f t="shared" si="51"/>
        <v>224648.91149004721</v>
      </c>
    </row>
    <row r="134" spans="1:6">
      <c r="A134" s="23">
        <v>49614</v>
      </c>
      <c r="B134" s="11">
        <f t="shared" si="50"/>
        <v>931322.57461547852</v>
      </c>
      <c r="C134" s="11">
        <f>'Расходы (жена работает)'!$B$73</f>
        <v>152000</v>
      </c>
      <c r="D134" s="11">
        <f t="shared" si="52"/>
        <v>779322.57461547852</v>
      </c>
      <c r="E134" s="50">
        <f>Ипотека!$J$3</f>
        <v>72648.911490047205</v>
      </c>
      <c r="F134" s="11">
        <f t="shared" si="51"/>
        <v>224648.91149004721</v>
      </c>
    </row>
    <row r="135" spans="1:6">
      <c r="A135" s="23">
        <v>49644</v>
      </c>
      <c r="B135" s="11">
        <f t="shared" si="50"/>
        <v>931322.57461547852</v>
      </c>
      <c r="C135" s="11">
        <f>'Расходы (жена работает)'!$B$73</f>
        <v>152000</v>
      </c>
      <c r="D135" s="11">
        <f t="shared" si="52"/>
        <v>779322.57461547852</v>
      </c>
      <c r="E135" s="50">
        <f>Ипотека!$J$3</f>
        <v>72648.911490047205</v>
      </c>
      <c r="F135" s="11">
        <f t="shared" si="51"/>
        <v>224648.91149004721</v>
      </c>
    </row>
    <row r="136" spans="1:6">
      <c r="A136" s="29">
        <v>49675</v>
      </c>
      <c r="B136" s="11">
        <f t="shared" ref="B136:B147" si="53">$B$135*$J$2</f>
        <v>1164153.2182693481</v>
      </c>
      <c r="C136" s="11">
        <f>'Расходы (жена работает)'!$B$81</f>
        <v>302000</v>
      </c>
      <c r="D136" s="11">
        <f t="shared" si="52"/>
        <v>862153.21826934814</v>
      </c>
      <c r="E136" s="50">
        <f>Ипотека!$J$3</f>
        <v>72648.911490047205</v>
      </c>
      <c r="F136" s="11">
        <f t="shared" si="51"/>
        <v>374648.91149004723</v>
      </c>
    </row>
    <row r="137" spans="1:6">
      <c r="A137" s="23">
        <v>49706</v>
      </c>
      <c r="B137" s="11">
        <f t="shared" si="53"/>
        <v>1164153.2182693481</v>
      </c>
      <c r="C137" s="11">
        <f>'Расходы (жена работает)'!$B$81</f>
        <v>302000</v>
      </c>
      <c r="D137" s="11">
        <f t="shared" si="52"/>
        <v>862153.21826934814</v>
      </c>
      <c r="E137" s="50">
        <f>Ипотека!$J$3</f>
        <v>72648.911490047205</v>
      </c>
      <c r="F137" s="11">
        <f t="shared" si="51"/>
        <v>374648.91149004723</v>
      </c>
    </row>
    <row r="138" spans="1:6">
      <c r="A138" s="23">
        <v>49735</v>
      </c>
      <c r="B138" s="11">
        <f t="shared" si="53"/>
        <v>1164153.2182693481</v>
      </c>
      <c r="C138" s="11">
        <f>'Расходы (жена работает)'!$B$81</f>
        <v>302000</v>
      </c>
      <c r="D138" s="11">
        <f t="shared" si="52"/>
        <v>862153.21826934814</v>
      </c>
      <c r="E138" s="50">
        <f>Ипотека!$J$3</f>
        <v>72648.911490047205</v>
      </c>
      <c r="F138" s="11">
        <f t="shared" si="51"/>
        <v>374648.91149004723</v>
      </c>
    </row>
    <row r="139" spans="1:6">
      <c r="A139" s="23">
        <v>49766</v>
      </c>
      <c r="B139" s="11">
        <f t="shared" si="53"/>
        <v>1164153.2182693481</v>
      </c>
      <c r="C139" s="11">
        <f>'Расходы (жена работает)'!$B$81</f>
        <v>302000</v>
      </c>
      <c r="D139" s="11">
        <f t="shared" si="52"/>
        <v>862153.21826934814</v>
      </c>
      <c r="E139" s="50">
        <f>Ипотека!$J$3</f>
        <v>72648.911490047205</v>
      </c>
      <c r="F139" s="11">
        <f t="shared" si="51"/>
        <v>374648.91149004723</v>
      </c>
    </row>
    <row r="140" spans="1:6">
      <c r="A140" s="23">
        <v>49796</v>
      </c>
      <c r="B140" s="11">
        <f t="shared" si="53"/>
        <v>1164153.2182693481</v>
      </c>
      <c r="C140" s="11">
        <f>'Расходы (жена работает)'!$B$81</f>
        <v>302000</v>
      </c>
      <c r="D140" s="11">
        <f t="shared" si="52"/>
        <v>862153.21826934814</v>
      </c>
      <c r="E140" s="50">
        <f>Ипотека!$J$3</f>
        <v>72648.911490047205</v>
      </c>
      <c r="F140" s="11">
        <f t="shared" si="51"/>
        <v>374648.91149004723</v>
      </c>
    </row>
    <row r="141" spans="1:6">
      <c r="A141" s="23">
        <v>49827</v>
      </c>
      <c r="B141" s="11">
        <f t="shared" si="53"/>
        <v>1164153.2182693481</v>
      </c>
      <c r="C141" s="11">
        <f>'Расходы (жена работает)'!$B$81</f>
        <v>302000</v>
      </c>
      <c r="D141" s="11">
        <f t="shared" si="52"/>
        <v>862153.21826934814</v>
      </c>
      <c r="E141" s="50">
        <f>Ипотека!$J$3</f>
        <v>72648.911490047205</v>
      </c>
      <c r="F141" s="11">
        <f t="shared" si="51"/>
        <v>374648.91149004723</v>
      </c>
    </row>
    <row r="142" spans="1:6">
      <c r="A142" s="23">
        <v>49857</v>
      </c>
      <c r="B142" s="11">
        <f t="shared" si="53"/>
        <v>1164153.2182693481</v>
      </c>
      <c r="C142" s="11">
        <f>'Расходы (жена работает)'!$B$81</f>
        <v>302000</v>
      </c>
      <c r="D142" s="11">
        <f t="shared" si="52"/>
        <v>862153.21826934814</v>
      </c>
      <c r="E142" s="50">
        <f>Ипотека!$J$3</f>
        <v>72648.911490047205</v>
      </c>
      <c r="F142" s="11">
        <f t="shared" si="51"/>
        <v>374648.91149004723</v>
      </c>
    </row>
    <row r="143" spans="1:6">
      <c r="A143" s="23">
        <v>49888</v>
      </c>
      <c r="B143" s="11">
        <f t="shared" si="53"/>
        <v>1164153.2182693481</v>
      </c>
      <c r="C143" s="11">
        <f>'Расходы (жена работает)'!$B$81</f>
        <v>302000</v>
      </c>
      <c r="D143" s="11">
        <f t="shared" si="52"/>
        <v>862153.21826934814</v>
      </c>
      <c r="E143" s="50">
        <f>Ипотека!$J$3</f>
        <v>72648.911490047205</v>
      </c>
      <c r="F143" s="11">
        <f t="shared" si="51"/>
        <v>374648.91149004723</v>
      </c>
    </row>
    <row r="144" spans="1:6">
      <c r="A144" s="23">
        <v>49919</v>
      </c>
      <c r="B144" s="11">
        <f t="shared" si="53"/>
        <v>1164153.2182693481</v>
      </c>
      <c r="C144" s="11">
        <f>'Расходы (жена работает)'!$B$81</f>
        <v>302000</v>
      </c>
      <c r="D144" s="11">
        <f t="shared" si="52"/>
        <v>862153.21826934814</v>
      </c>
      <c r="E144" s="50">
        <f>Ипотека!$J$3</f>
        <v>72648.911490047205</v>
      </c>
      <c r="F144" s="11">
        <f t="shared" si="51"/>
        <v>374648.91149004723</v>
      </c>
    </row>
    <row r="145" spans="1:6">
      <c r="A145" s="23">
        <v>49949</v>
      </c>
      <c r="B145" s="11">
        <f t="shared" si="53"/>
        <v>1164153.2182693481</v>
      </c>
      <c r="C145" s="11">
        <f>'Расходы (жена работает)'!$B$81</f>
        <v>302000</v>
      </c>
      <c r="D145" s="11">
        <f t="shared" si="52"/>
        <v>862153.21826934814</v>
      </c>
      <c r="E145" s="50">
        <f>Ипотека!$J$3</f>
        <v>72648.911490047205</v>
      </c>
      <c r="F145" s="11">
        <f t="shared" si="51"/>
        <v>374648.91149004723</v>
      </c>
    </row>
    <row r="146" spans="1:6">
      <c r="A146" s="23">
        <v>49980</v>
      </c>
      <c r="B146" s="11">
        <f t="shared" si="53"/>
        <v>1164153.2182693481</v>
      </c>
      <c r="C146" s="11">
        <f>'Расходы (жена работает)'!$B$81</f>
        <v>302000</v>
      </c>
      <c r="D146" s="11">
        <f t="shared" si="52"/>
        <v>862153.21826934814</v>
      </c>
      <c r="E146" s="50">
        <f>Ипотека!$J$3</f>
        <v>72648.911490047205</v>
      </c>
      <c r="F146" s="11">
        <f t="shared" si="51"/>
        <v>374648.91149004723</v>
      </c>
    </row>
    <row r="147" spans="1:6">
      <c r="A147" s="23">
        <v>50010</v>
      </c>
      <c r="B147" s="11">
        <f t="shared" si="53"/>
        <v>1164153.2182693481</v>
      </c>
      <c r="C147" s="11">
        <f>'Расходы (жена работает)'!$B$81</f>
        <v>302000</v>
      </c>
      <c r="D147" s="11">
        <f t="shared" si="52"/>
        <v>862153.21826934814</v>
      </c>
      <c r="E147" s="50">
        <f>Ипотека!$J$3</f>
        <v>72648.911490047205</v>
      </c>
      <c r="F147" s="11">
        <f t="shared" si="51"/>
        <v>374648.91149004723</v>
      </c>
    </row>
    <row r="148" spans="1:6">
      <c r="A148" s="23">
        <v>50041</v>
      </c>
      <c r="B148" s="11">
        <f t="shared" ref="B148:B159" si="54">$B$147*$J$2</f>
        <v>1455191.5228366852</v>
      </c>
      <c r="C148" s="11">
        <f>'Расходы (жена работает)'!$B$81</f>
        <v>302000</v>
      </c>
      <c r="D148" s="11">
        <f t="shared" si="52"/>
        <v>1153191.5228366852</v>
      </c>
      <c r="E148" s="50">
        <f>Ипотека!$J$3</f>
        <v>72648.911490047205</v>
      </c>
      <c r="F148" s="11">
        <f t="shared" si="51"/>
        <v>374648.91149004723</v>
      </c>
    </row>
    <row r="149" spans="1:6">
      <c r="A149" s="23">
        <v>50072</v>
      </c>
      <c r="B149" s="11">
        <f t="shared" si="54"/>
        <v>1455191.5228366852</v>
      </c>
      <c r="C149" s="11">
        <f>'Расходы (жена работает)'!$B$81</f>
        <v>302000</v>
      </c>
      <c r="D149" s="11">
        <f t="shared" si="52"/>
        <v>1153191.5228366852</v>
      </c>
      <c r="E149" s="50">
        <f>Ипотека!$J$3</f>
        <v>72648.911490047205</v>
      </c>
      <c r="F149" s="11">
        <f t="shared" si="51"/>
        <v>374648.91149004723</v>
      </c>
    </row>
    <row r="150" spans="1:6">
      <c r="A150" s="23">
        <v>50100</v>
      </c>
      <c r="B150" s="11">
        <f t="shared" si="54"/>
        <v>1455191.5228366852</v>
      </c>
      <c r="C150" s="11">
        <f>'Расходы (жена работает)'!$B$81</f>
        <v>302000</v>
      </c>
      <c r="D150" s="11">
        <f t="shared" si="52"/>
        <v>1153191.5228366852</v>
      </c>
      <c r="E150" s="50">
        <f>Ипотека!$J$3</f>
        <v>72648.911490047205</v>
      </c>
      <c r="F150" s="11">
        <f t="shared" si="51"/>
        <v>374648.91149004723</v>
      </c>
    </row>
    <row r="151" spans="1:6">
      <c r="A151" s="23">
        <v>50131</v>
      </c>
      <c r="B151" s="11">
        <f t="shared" si="54"/>
        <v>1455191.5228366852</v>
      </c>
      <c r="C151" s="11">
        <f>'Расходы (жена работает)'!$B$81</f>
        <v>302000</v>
      </c>
      <c r="D151" s="11">
        <f t="shared" si="52"/>
        <v>1153191.5228366852</v>
      </c>
      <c r="E151" s="50">
        <f>Ипотека!$J$3</f>
        <v>72648.911490047205</v>
      </c>
      <c r="F151" s="11">
        <f t="shared" si="51"/>
        <v>374648.91149004723</v>
      </c>
    </row>
    <row r="152" spans="1:6">
      <c r="A152" s="23">
        <v>50161</v>
      </c>
      <c r="B152" s="11">
        <f t="shared" si="54"/>
        <v>1455191.5228366852</v>
      </c>
      <c r="C152" s="11">
        <f>'Расходы (жена работает)'!$B$81</f>
        <v>302000</v>
      </c>
      <c r="D152" s="11">
        <f t="shared" si="52"/>
        <v>1153191.5228366852</v>
      </c>
      <c r="E152" s="50">
        <f>Ипотека!$J$3</f>
        <v>72648.911490047205</v>
      </c>
      <c r="F152" s="11">
        <f t="shared" si="51"/>
        <v>374648.91149004723</v>
      </c>
    </row>
    <row r="153" spans="1:6">
      <c r="A153" s="23">
        <v>50192</v>
      </c>
      <c r="B153" s="11">
        <f t="shared" si="54"/>
        <v>1455191.5228366852</v>
      </c>
      <c r="C153" s="11">
        <f>'Расходы (жена работает)'!$B$81</f>
        <v>302000</v>
      </c>
      <c r="D153" s="11">
        <f t="shared" si="52"/>
        <v>1153191.5228366852</v>
      </c>
      <c r="E153" s="50">
        <f>Ипотека!$J$3</f>
        <v>72648.911490047205</v>
      </c>
      <c r="F153" s="11">
        <f t="shared" si="51"/>
        <v>374648.91149004723</v>
      </c>
    </row>
    <row r="154" spans="1:6">
      <c r="A154" s="23">
        <v>50222</v>
      </c>
      <c r="B154" s="11">
        <f t="shared" si="54"/>
        <v>1455191.5228366852</v>
      </c>
      <c r="C154" s="11">
        <f>'Расходы (жена работает)'!$B$81</f>
        <v>302000</v>
      </c>
      <c r="D154" s="11">
        <f t="shared" si="52"/>
        <v>1153191.5228366852</v>
      </c>
      <c r="E154" s="50">
        <f>Ипотека!$J$3</f>
        <v>72648.911490047205</v>
      </c>
      <c r="F154" s="11">
        <f t="shared" si="51"/>
        <v>374648.91149004723</v>
      </c>
    </row>
    <row r="155" spans="1:6">
      <c r="A155" s="23">
        <v>50253</v>
      </c>
      <c r="B155" s="11">
        <f t="shared" si="54"/>
        <v>1455191.5228366852</v>
      </c>
      <c r="C155" s="11">
        <f>'Расходы (жена работает)'!$B$81</f>
        <v>302000</v>
      </c>
      <c r="D155" s="11">
        <f t="shared" si="52"/>
        <v>1153191.5228366852</v>
      </c>
      <c r="E155" s="50">
        <f>Ипотека!$J$3</f>
        <v>72648.911490047205</v>
      </c>
      <c r="F155" s="11">
        <f t="shared" si="51"/>
        <v>374648.91149004723</v>
      </c>
    </row>
    <row r="156" spans="1:6">
      <c r="A156" s="23">
        <v>50284</v>
      </c>
      <c r="B156" s="11">
        <f t="shared" si="54"/>
        <v>1455191.5228366852</v>
      </c>
      <c r="C156" s="11">
        <f>'Расходы (жена работает)'!$B$81</f>
        <v>302000</v>
      </c>
      <c r="D156" s="11">
        <f t="shared" si="52"/>
        <v>1153191.5228366852</v>
      </c>
      <c r="E156" s="50">
        <f>Ипотека!$J$3</f>
        <v>72648.911490047205</v>
      </c>
      <c r="F156" s="11">
        <f t="shared" si="51"/>
        <v>374648.91149004723</v>
      </c>
    </row>
    <row r="157" spans="1:6">
      <c r="A157" s="23">
        <v>50314</v>
      </c>
      <c r="B157" s="11">
        <f t="shared" si="54"/>
        <v>1455191.5228366852</v>
      </c>
      <c r="C157" s="11">
        <f>'Расходы (жена работает)'!$B$81</f>
        <v>302000</v>
      </c>
      <c r="D157" s="11">
        <f t="shared" si="52"/>
        <v>1153191.5228366852</v>
      </c>
      <c r="E157" s="50">
        <f>Ипотека!$J$3</f>
        <v>72648.911490047205</v>
      </c>
      <c r="F157" s="11">
        <f t="shared" si="51"/>
        <v>374648.91149004723</v>
      </c>
    </row>
    <row r="158" spans="1:6">
      <c r="A158" s="23">
        <v>50345</v>
      </c>
      <c r="B158" s="11">
        <f t="shared" si="54"/>
        <v>1455191.5228366852</v>
      </c>
      <c r="C158" s="11">
        <f>'Расходы (жена работает)'!$B$81</f>
        <v>302000</v>
      </c>
      <c r="D158" s="11">
        <f t="shared" si="52"/>
        <v>1153191.5228366852</v>
      </c>
      <c r="E158" s="50">
        <f>Ипотека!$J$3</f>
        <v>72648.911490047205</v>
      </c>
      <c r="F158" s="11">
        <f t="shared" si="51"/>
        <v>374648.91149004723</v>
      </c>
    </row>
    <row r="159" spans="1:6">
      <c r="A159" s="23">
        <v>50375</v>
      </c>
      <c r="B159" s="11">
        <f t="shared" si="54"/>
        <v>1455191.5228366852</v>
      </c>
      <c r="C159" s="11">
        <f>'Расходы (жена работает)'!$B$81</f>
        <v>302000</v>
      </c>
      <c r="D159" s="11">
        <f t="shared" si="52"/>
        <v>1153191.5228366852</v>
      </c>
      <c r="E159" s="50">
        <f>Ипотека!$J$3</f>
        <v>72648.911490047205</v>
      </c>
      <c r="F159" s="11">
        <f t="shared" si="51"/>
        <v>374648.91149004723</v>
      </c>
    </row>
    <row r="160" spans="1:6">
      <c r="A160" s="23">
        <v>50406</v>
      </c>
      <c r="B160" s="11">
        <f t="shared" ref="B160:B171" si="55">$B$159*$J$2</f>
        <v>1818989.4035458565</v>
      </c>
      <c r="C160" s="11">
        <f>'Расходы (жена работает)'!$B$81</f>
        <v>302000</v>
      </c>
      <c r="D160" s="11">
        <f t="shared" si="52"/>
        <v>1516989.4035458565</v>
      </c>
      <c r="E160" s="50">
        <f>Ипотека!$J$3</f>
        <v>72648.911490047205</v>
      </c>
      <c r="F160" s="11">
        <f t="shared" si="51"/>
        <v>374648.91149004723</v>
      </c>
    </row>
    <row r="161" spans="1:6">
      <c r="A161" s="23">
        <v>50437</v>
      </c>
      <c r="B161" s="11">
        <f t="shared" si="55"/>
        <v>1818989.4035458565</v>
      </c>
      <c r="C161" s="11">
        <f>'Расходы (жена работает)'!$B$81</f>
        <v>302000</v>
      </c>
      <c r="D161" s="11">
        <f t="shared" si="52"/>
        <v>1516989.4035458565</v>
      </c>
      <c r="E161" s="50">
        <f>Ипотека!$J$3</f>
        <v>72648.911490047205</v>
      </c>
      <c r="F161" s="11">
        <f t="shared" si="51"/>
        <v>374648.91149004723</v>
      </c>
    </row>
    <row r="162" spans="1:6">
      <c r="A162" s="23">
        <v>50465</v>
      </c>
      <c r="B162" s="11">
        <f t="shared" si="55"/>
        <v>1818989.4035458565</v>
      </c>
      <c r="C162" s="11">
        <f>'Расходы (жена работает)'!$B$81</f>
        <v>302000</v>
      </c>
      <c r="D162" s="11">
        <f t="shared" si="52"/>
        <v>1516989.4035458565</v>
      </c>
      <c r="E162" s="50">
        <f>Ипотека!$J$3</f>
        <v>72648.911490047205</v>
      </c>
      <c r="F162" s="11">
        <f t="shared" si="51"/>
        <v>374648.91149004723</v>
      </c>
    </row>
    <row r="163" spans="1:6">
      <c r="A163" s="23">
        <v>50496</v>
      </c>
      <c r="B163" s="11">
        <f t="shared" si="55"/>
        <v>1818989.4035458565</v>
      </c>
      <c r="C163" s="11">
        <f>'Расходы (жена работает)'!$B$81</f>
        <v>302000</v>
      </c>
      <c r="D163" s="11">
        <f t="shared" si="52"/>
        <v>1516989.4035458565</v>
      </c>
      <c r="E163" s="50">
        <f>Ипотека!$J$3</f>
        <v>72648.911490047205</v>
      </c>
      <c r="F163" s="11">
        <f t="shared" si="51"/>
        <v>374648.91149004723</v>
      </c>
    </row>
    <row r="164" spans="1:6">
      <c r="A164" s="23">
        <v>50526</v>
      </c>
      <c r="B164" s="11">
        <f t="shared" si="55"/>
        <v>1818989.4035458565</v>
      </c>
      <c r="C164" s="11">
        <f>'Расходы (жена работает)'!$B$81</f>
        <v>302000</v>
      </c>
      <c r="D164" s="11">
        <f t="shared" si="52"/>
        <v>1516989.4035458565</v>
      </c>
      <c r="E164" s="50">
        <f>Ипотека!$J$3</f>
        <v>72648.911490047205</v>
      </c>
      <c r="F164" s="11">
        <f t="shared" si="51"/>
        <v>374648.91149004723</v>
      </c>
    </row>
    <row r="165" spans="1:6">
      <c r="A165" s="23">
        <v>50557</v>
      </c>
      <c r="B165" s="11">
        <f t="shared" si="55"/>
        <v>1818989.4035458565</v>
      </c>
      <c r="C165" s="11">
        <f>'Расходы (жена работает)'!$B$81</f>
        <v>302000</v>
      </c>
      <c r="D165" s="11">
        <f t="shared" si="52"/>
        <v>1516989.4035458565</v>
      </c>
      <c r="E165" s="50">
        <f>Ипотека!$J$3</f>
        <v>72648.911490047205</v>
      </c>
      <c r="F165" s="11">
        <f t="shared" si="51"/>
        <v>374648.91149004723</v>
      </c>
    </row>
    <row r="166" spans="1:6">
      <c r="A166" s="23">
        <v>50587</v>
      </c>
      <c r="B166" s="11">
        <f t="shared" si="55"/>
        <v>1818989.4035458565</v>
      </c>
      <c r="C166" s="11">
        <f>'Расходы (жена работает)'!$B$81</f>
        <v>302000</v>
      </c>
      <c r="D166" s="11">
        <f t="shared" si="52"/>
        <v>1516989.4035458565</v>
      </c>
      <c r="E166" s="50">
        <f>Ипотека!$J$3</f>
        <v>72648.911490047205</v>
      </c>
      <c r="F166" s="11">
        <f t="shared" si="51"/>
        <v>374648.91149004723</v>
      </c>
    </row>
    <row r="167" spans="1:6">
      <c r="A167" s="23">
        <v>50618</v>
      </c>
      <c r="B167" s="11">
        <f t="shared" si="55"/>
        <v>1818989.4035458565</v>
      </c>
      <c r="C167" s="11">
        <f>'Расходы (жена работает)'!$B$81</f>
        <v>302000</v>
      </c>
      <c r="D167" s="11">
        <f t="shared" si="52"/>
        <v>1516989.4035458565</v>
      </c>
      <c r="E167" s="50">
        <f>Ипотека!$J$3</f>
        <v>72648.911490047205</v>
      </c>
      <c r="F167" s="11">
        <f t="shared" si="51"/>
        <v>374648.91149004723</v>
      </c>
    </row>
    <row r="168" spans="1:6">
      <c r="A168" s="23">
        <v>50649</v>
      </c>
      <c r="B168" s="11">
        <f t="shared" si="55"/>
        <v>1818989.4035458565</v>
      </c>
      <c r="C168" s="11">
        <f>'Расходы (жена работает)'!$B$81</f>
        <v>302000</v>
      </c>
      <c r="D168" s="11">
        <f t="shared" si="52"/>
        <v>1516989.4035458565</v>
      </c>
      <c r="E168" s="50">
        <f>Ипотека!$J$3</f>
        <v>72648.911490047205</v>
      </c>
      <c r="F168" s="11">
        <f t="shared" si="51"/>
        <v>374648.91149004723</v>
      </c>
    </row>
    <row r="169" spans="1:6">
      <c r="A169" s="23">
        <v>50679</v>
      </c>
      <c r="B169" s="11">
        <f t="shared" si="55"/>
        <v>1818989.4035458565</v>
      </c>
      <c r="C169" s="11">
        <f>'Расходы (жена работает)'!$B$81</f>
        <v>302000</v>
      </c>
      <c r="D169" s="11">
        <f t="shared" si="52"/>
        <v>1516989.4035458565</v>
      </c>
      <c r="E169" s="50">
        <f>Ипотека!$J$3</f>
        <v>72648.911490047205</v>
      </c>
      <c r="F169" s="11">
        <f t="shared" si="51"/>
        <v>374648.91149004723</v>
      </c>
    </row>
    <row r="170" spans="1:6">
      <c r="A170" s="23">
        <v>50710</v>
      </c>
      <c r="B170" s="11">
        <f t="shared" si="55"/>
        <v>1818989.4035458565</v>
      </c>
      <c r="C170" s="11">
        <f>'Расходы (жена работает)'!$B$81</f>
        <v>302000</v>
      </c>
      <c r="D170" s="11">
        <f t="shared" si="52"/>
        <v>1516989.4035458565</v>
      </c>
      <c r="E170" s="50">
        <f>Ипотека!$J$3</f>
        <v>72648.911490047205</v>
      </c>
      <c r="F170" s="11">
        <f t="shared" si="51"/>
        <v>374648.91149004723</v>
      </c>
    </row>
    <row r="171" spans="1:6">
      <c r="A171" s="23">
        <v>50740</v>
      </c>
      <c r="B171" s="11">
        <f t="shared" si="55"/>
        <v>1818989.4035458565</v>
      </c>
      <c r="C171" s="11">
        <f>'Расходы (жена работает)'!$B$81</f>
        <v>302000</v>
      </c>
      <c r="D171" s="11">
        <f t="shared" si="52"/>
        <v>1516989.4035458565</v>
      </c>
      <c r="E171" s="50">
        <f>Ипотека!$J$3</f>
        <v>72648.911490047205</v>
      </c>
      <c r="F171" s="11">
        <f t="shared" si="51"/>
        <v>374648.91149004723</v>
      </c>
    </row>
    <row r="172" spans="1:6">
      <c r="A172" s="23">
        <v>50771</v>
      </c>
      <c r="B172" s="11">
        <f t="shared" ref="B172:B183" si="56">$B$171*$J$2</f>
        <v>2273736.7544323206</v>
      </c>
      <c r="C172" s="11">
        <f>'Расходы (жена работает)'!$B$81</f>
        <v>302000</v>
      </c>
      <c r="D172" s="11">
        <f t="shared" si="52"/>
        <v>1971736.7544323206</v>
      </c>
      <c r="E172" s="50">
        <f>Ипотека!$J$3</f>
        <v>72648.911490047205</v>
      </c>
      <c r="F172" s="11">
        <f t="shared" si="51"/>
        <v>374648.91149004723</v>
      </c>
    </row>
    <row r="173" spans="1:6">
      <c r="A173" s="23">
        <v>50802</v>
      </c>
      <c r="B173" s="11">
        <f t="shared" si="56"/>
        <v>2273736.7544323206</v>
      </c>
      <c r="C173" s="11">
        <f>'Расходы (жена работает)'!$B$81</f>
        <v>302000</v>
      </c>
      <c r="D173" s="11">
        <f t="shared" si="52"/>
        <v>1971736.7544323206</v>
      </c>
      <c r="E173" s="50">
        <f>Ипотека!$J$3</f>
        <v>72648.911490047205</v>
      </c>
      <c r="F173" s="11">
        <f t="shared" si="51"/>
        <v>374648.91149004723</v>
      </c>
    </row>
    <row r="174" spans="1:6">
      <c r="A174" s="23">
        <v>50830</v>
      </c>
      <c r="B174" s="11">
        <f t="shared" si="56"/>
        <v>2273736.7544323206</v>
      </c>
      <c r="C174" s="11">
        <f>'Расходы (жена работает)'!$B$81</f>
        <v>302000</v>
      </c>
      <c r="D174" s="11">
        <f t="shared" si="52"/>
        <v>1971736.7544323206</v>
      </c>
      <c r="E174" s="50">
        <f>Ипотека!$J$3</f>
        <v>72648.911490047205</v>
      </c>
      <c r="F174" s="11">
        <f t="shared" si="51"/>
        <v>374648.91149004723</v>
      </c>
    </row>
    <row r="175" spans="1:6">
      <c r="A175" s="23">
        <v>50861</v>
      </c>
      <c r="B175" s="11">
        <f t="shared" si="56"/>
        <v>2273736.7544323206</v>
      </c>
      <c r="C175" s="11">
        <f>'Расходы (жена работает)'!$B$81</f>
        <v>302000</v>
      </c>
      <c r="D175" s="11">
        <f t="shared" si="52"/>
        <v>1971736.7544323206</v>
      </c>
      <c r="E175" s="50">
        <f>Ипотека!$J$3</f>
        <v>72648.911490047205</v>
      </c>
      <c r="F175" s="11">
        <f t="shared" si="51"/>
        <v>374648.91149004723</v>
      </c>
    </row>
    <row r="176" spans="1:6">
      <c r="A176" s="23">
        <v>50891</v>
      </c>
      <c r="B176" s="11">
        <f t="shared" si="56"/>
        <v>2273736.7544323206</v>
      </c>
      <c r="C176" s="11">
        <f>'Расходы (жена работает)'!$B$81</f>
        <v>302000</v>
      </c>
      <c r="D176" s="11">
        <f t="shared" si="52"/>
        <v>1971736.7544323206</v>
      </c>
      <c r="E176" s="50">
        <f>Ипотека!$J$3</f>
        <v>72648.911490047205</v>
      </c>
      <c r="F176" s="11">
        <f t="shared" si="51"/>
        <v>374648.91149004723</v>
      </c>
    </row>
    <row r="177" spans="1:6">
      <c r="A177" s="23">
        <v>50922</v>
      </c>
      <c r="B177" s="11">
        <f t="shared" si="56"/>
        <v>2273736.7544323206</v>
      </c>
      <c r="C177" s="11">
        <f>'Расходы (жена работает)'!$B$81</f>
        <v>302000</v>
      </c>
      <c r="D177" s="11">
        <f t="shared" si="52"/>
        <v>1971736.7544323206</v>
      </c>
      <c r="E177" s="50">
        <f>Ипотека!$J$3</f>
        <v>72648.911490047205</v>
      </c>
      <c r="F177" s="11">
        <f t="shared" si="51"/>
        <v>374648.91149004723</v>
      </c>
    </row>
    <row r="178" spans="1:6">
      <c r="A178" s="23">
        <v>50952</v>
      </c>
      <c r="B178" s="11">
        <f t="shared" si="56"/>
        <v>2273736.7544323206</v>
      </c>
      <c r="C178" s="11">
        <f>'Расходы (жена работает)'!$B$81</f>
        <v>302000</v>
      </c>
      <c r="D178" s="11">
        <f t="shared" si="52"/>
        <v>1971736.7544323206</v>
      </c>
      <c r="E178" s="50">
        <f>Ипотека!$J$3</f>
        <v>72648.911490047205</v>
      </c>
      <c r="F178" s="11">
        <f t="shared" si="51"/>
        <v>374648.91149004723</v>
      </c>
    </row>
    <row r="179" spans="1:6">
      <c r="A179" s="23">
        <v>50983</v>
      </c>
      <c r="B179" s="11">
        <f t="shared" si="56"/>
        <v>2273736.7544323206</v>
      </c>
      <c r="C179" s="11">
        <f>'Расходы (жена работает)'!$B$81</f>
        <v>302000</v>
      </c>
      <c r="D179" s="11">
        <f t="shared" si="52"/>
        <v>1971736.7544323206</v>
      </c>
      <c r="E179" s="50">
        <f>Ипотека!$J$3</f>
        <v>72648.911490047205</v>
      </c>
      <c r="F179" s="11">
        <f t="shared" si="51"/>
        <v>374648.91149004723</v>
      </c>
    </row>
    <row r="180" spans="1:6">
      <c r="A180" s="23">
        <v>51014</v>
      </c>
      <c r="B180" s="11">
        <f t="shared" si="56"/>
        <v>2273736.7544323206</v>
      </c>
      <c r="C180" s="11">
        <f>'Расходы (жена работает)'!$B$81</f>
        <v>302000</v>
      </c>
      <c r="D180" s="11">
        <f t="shared" si="52"/>
        <v>1971736.7544323206</v>
      </c>
      <c r="E180" s="50">
        <f>Ипотека!$J$3</f>
        <v>72648.911490047205</v>
      </c>
      <c r="F180" s="11">
        <f t="shared" si="51"/>
        <v>374648.91149004723</v>
      </c>
    </row>
    <row r="181" spans="1:6">
      <c r="A181" s="23">
        <v>51044</v>
      </c>
      <c r="B181" s="11">
        <f t="shared" si="56"/>
        <v>2273736.7544323206</v>
      </c>
      <c r="C181" s="11">
        <f>'Расходы (жена работает)'!$B$81</f>
        <v>302000</v>
      </c>
      <c r="D181" s="11">
        <f t="shared" si="52"/>
        <v>1971736.7544323206</v>
      </c>
      <c r="E181" s="50">
        <f>Ипотека!$J$3</f>
        <v>72648.911490047205</v>
      </c>
      <c r="F181" s="11">
        <f t="shared" si="51"/>
        <v>374648.91149004723</v>
      </c>
    </row>
    <row r="182" spans="1:6">
      <c r="A182" s="23">
        <v>51075</v>
      </c>
      <c r="B182" s="11">
        <f t="shared" si="56"/>
        <v>2273736.7544323206</v>
      </c>
      <c r="C182" s="11">
        <f>'Расходы (жена работает)'!$B$81</f>
        <v>302000</v>
      </c>
      <c r="D182" s="11">
        <f t="shared" si="52"/>
        <v>1971736.7544323206</v>
      </c>
      <c r="E182" s="50">
        <f>Ипотека!$J$3</f>
        <v>72648.911490047205</v>
      </c>
      <c r="F182" s="11">
        <f t="shared" si="51"/>
        <v>374648.91149004723</v>
      </c>
    </row>
    <row r="183" spans="1:6">
      <c r="A183" s="23">
        <v>51105</v>
      </c>
      <c r="B183" s="11">
        <f t="shared" si="56"/>
        <v>2273736.7544323206</v>
      </c>
      <c r="C183" s="11">
        <f>'Расходы (жена работает)'!$B$81</f>
        <v>302000</v>
      </c>
      <c r="D183" s="11">
        <f t="shared" si="52"/>
        <v>1971736.7544323206</v>
      </c>
      <c r="E183" s="50">
        <f>Ипотека!$J$3</f>
        <v>72648.911490047205</v>
      </c>
      <c r="F183" s="11">
        <f t="shared" si="51"/>
        <v>374648.91149004723</v>
      </c>
    </row>
    <row r="184" spans="1:6">
      <c r="A184" s="23">
        <v>51136</v>
      </c>
      <c r="B184" s="11">
        <f t="shared" ref="B184:B215" si="57">$B$183*$J$3</f>
        <v>2273736.7544323206</v>
      </c>
      <c r="C184" s="11">
        <f>'Расходы (жена работает)'!$B$81</f>
        <v>302000</v>
      </c>
      <c r="D184" s="11">
        <f t="shared" si="52"/>
        <v>1971736.7544323206</v>
      </c>
      <c r="E184" s="50">
        <f>Ипотека!$J$3</f>
        <v>72648.911490047205</v>
      </c>
      <c r="F184" s="11">
        <f t="shared" si="51"/>
        <v>374648.91149004723</v>
      </c>
    </row>
    <row r="185" spans="1:6">
      <c r="A185" s="23">
        <v>51167</v>
      </c>
      <c r="B185" s="11">
        <f t="shared" si="57"/>
        <v>2273736.7544323206</v>
      </c>
      <c r="C185" s="11">
        <f>'Расходы (жена работает)'!$B$81</f>
        <v>302000</v>
      </c>
      <c r="D185" s="11">
        <f t="shared" si="52"/>
        <v>1971736.7544323206</v>
      </c>
      <c r="E185" s="50">
        <f>Ипотека!$J$3</f>
        <v>72648.911490047205</v>
      </c>
      <c r="F185" s="11">
        <f t="shared" si="51"/>
        <v>374648.91149004723</v>
      </c>
    </row>
    <row r="186" spans="1:6">
      <c r="A186" s="23">
        <v>51196</v>
      </c>
      <c r="B186" s="11">
        <f t="shared" si="57"/>
        <v>2273736.7544323206</v>
      </c>
      <c r="C186" s="11">
        <f>'Расходы (жена работает)'!$B$81</f>
        <v>302000</v>
      </c>
      <c r="D186" s="11">
        <f t="shared" si="52"/>
        <v>1971736.7544323206</v>
      </c>
      <c r="E186" s="50">
        <f>Ипотека!$J$3</f>
        <v>72648.911490047205</v>
      </c>
      <c r="F186" s="11">
        <f t="shared" si="51"/>
        <v>374648.91149004723</v>
      </c>
    </row>
    <row r="187" spans="1:6">
      <c r="A187" s="23">
        <v>51227</v>
      </c>
      <c r="B187" s="11">
        <f t="shared" si="57"/>
        <v>2273736.7544323206</v>
      </c>
      <c r="C187" s="11">
        <f>'Расходы (жена работает)'!$B$81</f>
        <v>302000</v>
      </c>
      <c r="D187" s="11">
        <f t="shared" si="52"/>
        <v>1971736.7544323206</v>
      </c>
      <c r="E187" s="50">
        <f>Ипотека!$J$3</f>
        <v>72648.911490047205</v>
      </c>
      <c r="F187" s="11">
        <f t="shared" si="51"/>
        <v>374648.91149004723</v>
      </c>
    </row>
    <row r="188" spans="1:6">
      <c r="A188" s="23">
        <v>51257</v>
      </c>
      <c r="B188" s="11">
        <f t="shared" si="57"/>
        <v>2273736.7544323206</v>
      </c>
      <c r="C188" s="11">
        <f>'Расходы (жена работает)'!$B$81</f>
        <v>302000</v>
      </c>
      <c r="D188" s="11">
        <f t="shared" si="52"/>
        <v>1971736.7544323206</v>
      </c>
      <c r="E188" s="50">
        <f>Ипотека!$J$3</f>
        <v>72648.911490047205</v>
      </c>
      <c r="F188" s="11">
        <f t="shared" si="51"/>
        <v>374648.91149004723</v>
      </c>
    </row>
    <row r="189" spans="1:6">
      <c r="A189" s="23">
        <v>51288</v>
      </c>
      <c r="B189" s="11">
        <f t="shared" si="57"/>
        <v>2273736.7544323206</v>
      </c>
      <c r="C189" s="11">
        <f>'Расходы (жена работает)'!$B$81</f>
        <v>302000</v>
      </c>
      <c r="D189" s="11">
        <f t="shared" si="52"/>
        <v>1971736.7544323206</v>
      </c>
      <c r="E189" s="50">
        <f>Ипотека!$J$3</f>
        <v>72648.911490047205</v>
      </c>
      <c r="F189" s="11">
        <f t="shared" si="51"/>
        <v>374648.91149004723</v>
      </c>
    </row>
    <row r="190" spans="1:6">
      <c r="A190" s="23">
        <v>51318</v>
      </c>
      <c r="B190" s="11">
        <f t="shared" si="57"/>
        <v>2273736.7544323206</v>
      </c>
      <c r="C190" s="11">
        <f>'Расходы (жена работает)'!$B$81</f>
        <v>302000</v>
      </c>
      <c r="D190" s="11">
        <f t="shared" si="52"/>
        <v>1971736.7544323206</v>
      </c>
      <c r="E190" s="50">
        <f>Ипотека!$J$3</f>
        <v>72648.911490047205</v>
      </c>
      <c r="F190" s="11">
        <f t="shared" si="51"/>
        <v>374648.91149004723</v>
      </c>
    </row>
    <row r="191" spans="1:6">
      <c r="A191" s="23">
        <v>51349</v>
      </c>
      <c r="B191" s="11">
        <f t="shared" si="57"/>
        <v>2273736.7544323206</v>
      </c>
      <c r="C191" s="11">
        <f>'Расходы (жена работает)'!$B$81</f>
        <v>302000</v>
      </c>
      <c r="D191" s="11">
        <f t="shared" si="52"/>
        <v>1971736.7544323206</v>
      </c>
      <c r="E191" s="50">
        <f>Ипотека!$J$3</f>
        <v>72648.911490047205</v>
      </c>
      <c r="F191" s="11">
        <f t="shared" si="51"/>
        <v>374648.91149004723</v>
      </c>
    </row>
    <row r="192" spans="1:6">
      <c r="A192" s="23">
        <v>51380</v>
      </c>
      <c r="B192" s="11">
        <f t="shared" si="57"/>
        <v>2273736.7544323206</v>
      </c>
      <c r="C192" s="11">
        <f>'Расходы (жена работает)'!$B$81</f>
        <v>302000</v>
      </c>
      <c r="D192" s="11">
        <f t="shared" si="52"/>
        <v>1971736.7544323206</v>
      </c>
      <c r="E192" s="50">
        <f>Ипотека!$J$3</f>
        <v>72648.911490047205</v>
      </c>
      <c r="F192" s="11">
        <f t="shared" si="51"/>
        <v>374648.91149004723</v>
      </c>
    </row>
    <row r="193" spans="1:6">
      <c r="A193" s="23">
        <v>51410</v>
      </c>
      <c r="B193" s="11">
        <f t="shared" si="57"/>
        <v>2273736.7544323206</v>
      </c>
      <c r="C193" s="11">
        <f>'Расходы (жена работает)'!$B$81</f>
        <v>302000</v>
      </c>
      <c r="D193" s="11">
        <f t="shared" si="52"/>
        <v>1971736.7544323206</v>
      </c>
      <c r="E193" s="50">
        <f>Ипотека!$J$3</f>
        <v>72648.911490047205</v>
      </c>
      <c r="F193" s="11">
        <f t="shared" si="51"/>
        <v>374648.91149004723</v>
      </c>
    </row>
    <row r="194" spans="1:6">
      <c r="A194" s="23">
        <v>51441</v>
      </c>
      <c r="B194" s="11">
        <f t="shared" si="57"/>
        <v>2273736.7544323206</v>
      </c>
      <c r="C194" s="11">
        <f>'Расходы (жена работает)'!$B$81</f>
        <v>302000</v>
      </c>
      <c r="D194" s="11">
        <f t="shared" si="52"/>
        <v>1971736.7544323206</v>
      </c>
      <c r="E194" s="50">
        <f>Ипотека!$J$3</f>
        <v>72648.911490047205</v>
      </c>
      <c r="F194" s="11">
        <f t="shared" ref="F194:F243" si="58">SUM(C194,E194:E194)</f>
        <v>374648.91149004723</v>
      </c>
    </row>
    <row r="195" spans="1:6">
      <c r="A195" s="23">
        <v>51471</v>
      </c>
      <c r="B195" s="11">
        <f t="shared" si="57"/>
        <v>2273736.7544323206</v>
      </c>
      <c r="C195" s="11">
        <f>'Расходы (жена работает)'!$B$81</f>
        <v>302000</v>
      </c>
      <c r="D195" s="11">
        <f t="shared" ref="D195:D243" si="59">B195-C195</f>
        <v>1971736.7544323206</v>
      </c>
      <c r="E195" s="50">
        <f>Ипотека!$J$3</f>
        <v>72648.911490047205</v>
      </c>
      <c r="F195" s="11">
        <f t="shared" si="58"/>
        <v>374648.91149004723</v>
      </c>
    </row>
    <row r="196" spans="1:6">
      <c r="A196" s="23">
        <v>51502</v>
      </c>
      <c r="B196" s="11">
        <f t="shared" si="57"/>
        <v>2273736.7544323206</v>
      </c>
      <c r="C196" s="11">
        <f>'Расходы (жена работает)'!$B$81</f>
        <v>302000</v>
      </c>
      <c r="D196" s="11">
        <f t="shared" si="59"/>
        <v>1971736.7544323206</v>
      </c>
      <c r="E196" s="50">
        <f>Ипотека!$J$3</f>
        <v>72648.911490047205</v>
      </c>
      <c r="F196" s="11">
        <f t="shared" si="58"/>
        <v>374648.91149004723</v>
      </c>
    </row>
    <row r="197" spans="1:6">
      <c r="A197" s="23">
        <v>51533</v>
      </c>
      <c r="B197" s="11">
        <f t="shared" si="57"/>
        <v>2273736.7544323206</v>
      </c>
      <c r="C197" s="11">
        <f>'Расходы (жена работает)'!$B$81</f>
        <v>302000</v>
      </c>
      <c r="D197" s="11">
        <f t="shared" si="59"/>
        <v>1971736.7544323206</v>
      </c>
      <c r="E197" s="50">
        <f>Ипотека!$J$3</f>
        <v>72648.911490047205</v>
      </c>
      <c r="F197" s="11">
        <f t="shared" si="58"/>
        <v>374648.91149004723</v>
      </c>
    </row>
    <row r="198" spans="1:6">
      <c r="A198" s="23">
        <v>51561</v>
      </c>
      <c r="B198" s="11">
        <f t="shared" si="57"/>
        <v>2273736.7544323206</v>
      </c>
      <c r="C198" s="11">
        <f>'Расходы (жена работает)'!$B$81</f>
        <v>302000</v>
      </c>
      <c r="D198" s="11">
        <f t="shared" si="59"/>
        <v>1971736.7544323206</v>
      </c>
      <c r="E198" s="50">
        <f>Ипотека!$J$3</f>
        <v>72648.911490047205</v>
      </c>
      <c r="F198" s="11">
        <f t="shared" si="58"/>
        <v>374648.91149004723</v>
      </c>
    </row>
    <row r="199" spans="1:6">
      <c r="A199" s="23">
        <v>51592</v>
      </c>
      <c r="B199" s="11">
        <f t="shared" si="57"/>
        <v>2273736.7544323206</v>
      </c>
      <c r="C199" s="11">
        <f>'Расходы (жена работает)'!$B$81</f>
        <v>302000</v>
      </c>
      <c r="D199" s="11">
        <f t="shared" si="59"/>
        <v>1971736.7544323206</v>
      </c>
      <c r="E199" s="50">
        <f>Ипотека!$J$3</f>
        <v>72648.911490047205</v>
      </c>
      <c r="F199" s="11">
        <f t="shared" si="58"/>
        <v>374648.91149004723</v>
      </c>
    </row>
    <row r="200" spans="1:6">
      <c r="A200" s="23">
        <v>51622</v>
      </c>
      <c r="B200" s="11">
        <f t="shared" si="57"/>
        <v>2273736.7544323206</v>
      </c>
      <c r="C200" s="11">
        <f>'Расходы (жена работает)'!$B$81</f>
        <v>302000</v>
      </c>
      <c r="D200" s="11">
        <f t="shared" si="59"/>
        <v>1971736.7544323206</v>
      </c>
      <c r="E200" s="50">
        <f>Ипотека!$J$3</f>
        <v>72648.911490047205</v>
      </c>
      <c r="F200" s="11">
        <f t="shared" si="58"/>
        <v>374648.91149004723</v>
      </c>
    </row>
    <row r="201" spans="1:6">
      <c r="A201" s="23">
        <v>51653</v>
      </c>
      <c r="B201" s="11">
        <f t="shared" si="57"/>
        <v>2273736.7544323206</v>
      </c>
      <c r="C201" s="11">
        <f>'Расходы (жена работает)'!$B$81</f>
        <v>302000</v>
      </c>
      <c r="D201" s="11">
        <f t="shared" si="59"/>
        <v>1971736.7544323206</v>
      </c>
      <c r="E201" s="50">
        <f>Ипотека!$J$3</f>
        <v>72648.911490047205</v>
      </c>
      <c r="F201" s="11">
        <f t="shared" si="58"/>
        <v>374648.91149004723</v>
      </c>
    </row>
    <row r="202" spans="1:6">
      <c r="A202" s="23">
        <v>51683</v>
      </c>
      <c r="B202" s="11">
        <f t="shared" si="57"/>
        <v>2273736.7544323206</v>
      </c>
      <c r="C202" s="11">
        <f>'Расходы (жена работает)'!$B$81</f>
        <v>302000</v>
      </c>
      <c r="D202" s="11">
        <f t="shared" si="59"/>
        <v>1971736.7544323206</v>
      </c>
      <c r="E202" s="50">
        <f>Ипотека!$J$3</f>
        <v>72648.911490047205</v>
      </c>
      <c r="F202" s="11">
        <f t="shared" si="58"/>
        <v>374648.91149004723</v>
      </c>
    </row>
    <row r="203" spans="1:6">
      <c r="A203" s="23">
        <v>51714</v>
      </c>
      <c r="B203" s="11">
        <f t="shared" si="57"/>
        <v>2273736.7544323206</v>
      </c>
      <c r="C203" s="11">
        <f>'Расходы (жена работает)'!$B$81</f>
        <v>302000</v>
      </c>
      <c r="D203" s="11">
        <f t="shared" si="59"/>
        <v>1971736.7544323206</v>
      </c>
      <c r="E203" s="50">
        <f>Ипотека!$J$3</f>
        <v>72648.911490047205</v>
      </c>
      <c r="F203" s="11">
        <f t="shared" si="58"/>
        <v>374648.91149004723</v>
      </c>
    </row>
    <row r="204" spans="1:6">
      <c r="A204" s="23">
        <v>51745</v>
      </c>
      <c r="B204" s="11">
        <f t="shared" si="57"/>
        <v>2273736.7544323206</v>
      </c>
      <c r="C204" s="11">
        <f>'Расходы (жена работает)'!$B$81</f>
        <v>302000</v>
      </c>
      <c r="D204" s="11">
        <f t="shared" si="59"/>
        <v>1971736.7544323206</v>
      </c>
      <c r="E204" s="50">
        <f>Ипотека!$J$3</f>
        <v>72648.911490047205</v>
      </c>
      <c r="F204" s="11">
        <f t="shared" si="58"/>
        <v>374648.91149004723</v>
      </c>
    </row>
    <row r="205" spans="1:6">
      <c r="A205" s="23">
        <v>51775</v>
      </c>
      <c r="B205" s="11">
        <f t="shared" si="57"/>
        <v>2273736.7544323206</v>
      </c>
      <c r="C205" s="11">
        <f>'Расходы (жена работает)'!$B$81</f>
        <v>302000</v>
      </c>
      <c r="D205" s="11">
        <f t="shared" si="59"/>
        <v>1971736.7544323206</v>
      </c>
      <c r="E205" s="50">
        <f>Ипотека!$J$3</f>
        <v>72648.911490047205</v>
      </c>
      <c r="F205" s="11">
        <f t="shared" si="58"/>
        <v>374648.91149004723</v>
      </c>
    </row>
    <row r="206" spans="1:6">
      <c r="A206" s="23">
        <v>51806</v>
      </c>
      <c r="B206" s="11">
        <f t="shared" si="57"/>
        <v>2273736.7544323206</v>
      </c>
      <c r="C206" s="11">
        <f>'Расходы (жена работает)'!$B$81</f>
        <v>302000</v>
      </c>
      <c r="D206" s="11">
        <f t="shared" si="59"/>
        <v>1971736.7544323206</v>
      </c>
      <c r="E206" s="50">
        <f>Ипотека!$J$3</f>
        <v>72648.911490047205</v>
      </c>
      <c r="F206" s="11">
        <f t="shared" si="58"/>
        <v>374648.91149004723</v>
      </c>
    </row>
    <row r="207" spans="1:6">
      <c r="A207" s="23">
        <v>51836</v>
      </c>
      <c r="B207" s="11">
        <f t="shared" si="57"/>
        <v>2273736.7544323206</v>
      </c>
      <c r="C207" s="11">
        <f>'Расходы (жена работает)'!$B$81</f>
        <v>302000</v>
      </c>
      <c r="D207" s="11">
        <f t="shared" si="59"/>
        <v>1971736.7544323206</v>
      </c>
      <c r="E207" s="50">
        <f>Ипотека!$J$3</f>
        <v>72648.911490047205</v>
      </c>
      <c r="F207" s="11">
        <f t="shared" si="58"/>
        <v>374648.91149004723</v>
      </c>
    </row>
    <row r="208" spans="1:6">
      <c r="A208" s="23">
        <v>51867</v>
      </c>
      <c r="B208" s="11">
        <f t="shared" si="57"/>
        <v>2273736.7544323206</v>
      </c>
      <c r="C208" s="11">
        <f>'Расходы (жена работает)'!$B$81</f>
        <v>302000</v>
      </c>
      <c r="D208" s="11">
        <f t="shared" si="59"/>
        <v>1971736.7544323206</v>
      </c>
      <c r="E208" s="50">
        <f>Ипотека!$J$3</f>
        <v>72648.911490047205</v>
      </c>
      <c r="F208" s="11">
        <f t="shared" si="58"/>
        <v>374648.91149004723</v>
      </c>
    </row>
    <row r="209" spans="1:6">
      <c r="A209" s="23">
        <v>51898</v>
      </c>
      <c r="B209" s="11">
        <f t="shared" si="57"/>
        <v>2273736.7544323206</v>
      </c>
      <c r="C209" s="11">
        <f>'Расходы (жена работает)'!$B$81</f>
        <v>302000</v>
      </c>
      <c r="D209" s="11">
        <f t="shared" si="59"/>
        <v>1971736.7544323206</v>
      </c>
      <c r="E209" s="50">
        <f>Ипотека!$J$3</f>
        <v>72648.911490047205</v>
      </c>
      <c r="F209" s="11">
        <f t="shared" si="58"/>
        <v>374648.91149004723</v>
      </c>
    </row>
    <row r="210" spans="1:6">
      <c r="A210" s="23">
        <v>51926</v>
      </c>
      <c r="B210" s="11">
        <f t="shared" si="57"/>
        <v>2273736.7544323206</v>
      </c>
      <c r="C210" s="11">
        <f>'Расходы (жена работает)'!$B$81</f>
        <v>302000</v>
      </c>
      <c r="D210" s="11">
        <f t="shared" si="59"/>
        <v>1971736.7544323206</v>
      </c>
      <c r="E210" s="50">
        <f>Ипотека!$J$3</f>
        <v>72648.911490047205</v>
      </c>
      <c r="F210" s="11">
        <f t="shared" si="58"/>
        <v>374648.91149004723</v>
      </c>
    </row>
    <row r="211" spans="1:6">
      <c r="A211" s="23">
        <v>51957</v>
      </c>
      <c r="B211" s="11">
        <f t="shared" si="57"/>
        <v>2273736.7544323206</v>
      </c>
      <c r="C211" s="11">
        <f>'Расходы (жена работает)'!$B$81</f>
        <v>302000</v>
      </c>
      <c r="D211" s="11">
        <f t="shared" si="59"/>
        <v>1971736.7544323206</v>
      </c>
      <c r="E211" s="50">
        <f>Ипотека!$J$3</f>
        <v>72648.911490047205</v>
      </c>
      <c r="F211" s="11">
        <f t="shared" si="58"/>
        <v>374648.91149004723</v>
      </c>
    </row>
    <row r="212" spans="1:6">
      <c r="A212" s="23">
        <v>51987</v>
      </c>
      <c r="B212" s="11">
        <f t="shared" si="57"/>
        <v>2273736.7544323206</v>
      </c>
      <c r="C212" s="11">
        <f>'Расходы (жена работает)'!$B$81</f>
        <v>302000</v>
      </c>
      <c r="D212" s="11">
        <f t="shared" si="59"/>
        <v>1971736.7544323206</v>
      </c>
      <c r="E212" s="50">
        <f>Ипотека!$J$3</f>
        <v>72648.911490047205</v>
      </c>
      <c r="F212" s="11">
        <f t="shared" si="58"/>
        <v>374648.91149004723</v>
      </c>
    </row>
    <row r="213" spans="1:6">
      <c r="A213" s="23">
        <v>52018</v>
      </c>
      <c r="B213" s="11">
        <f t="shared" si="57"/>
        <v>2273736.7544323206</v>
      </c>
      <c r="C213" s="11">
        <f>'Расходы (жена работает)'!$B$81</f>
        <v>302000</v>
      </c>
      <c r="D213" s="11">
        <f t="shared" si="59"/>
        <v>1971736.7544323206</v>
      </c>
      <c r="E213" s="50">
        <f>Ипотека!$J$3</f>
        <v>72648.911490047205</v>
      </c>
      <c r="F213" s="11">
        <f t="shared" si="58"/>
        <v>374648.91149004723</v>
      </c>
    </row>
    <row r="214" spans="1:6">
      <c r="A214" s="23">
        <v>52048</v>
      </c>
      <c r="B214" s="11">
        <f t="shared" si="57"/>
        <v>2273736.7544323206</v>
      </c>
      <c r="C214" s="11">
        <f>'Расходы (жена работает)'!$B$81</f>
        <v>302000</v>
      </c>
      <c r="D214" s="11">
        <f t="shared" si="59"/>
        <v>1971736.7544323206</v>
      </c>
      <c r="E214" s="50">
        <f>Ипотека!$J$3</f>
        <v>72648.911490047205</v>
      </c>
      <c r="F214" s="11">
        <f t="shared" si="58"/>
        <v>374648.91149004723</v>
      </c>
    </row>
    <row r="215" spans="1:6">
      <c r="A215" s="23">
        <v>52079</v>
      </c>
      <c r="B215" s="11">
        <f t="shared" si="57"/>
        <v>2273736.7544323206</v>
      </c>
      <c r="C215" s="11">
        <f>'Расходы (жена работает)'!$B$81</f>
        <v>302000</v>
      </c>
      <c r="D215" s="11">
        <f t="shared" si="59"/>
        <v>1971736.7544323206</v>
      </c>
      <c r="E215" s="50">
        <f>Ипотека!$J$3</f>
        <v>72648.911490047205</v>
      </c>
      <c r="F215" s="11">
        <f t="shared" si="58"/>
        <v>374648.91149004723</v>
      </c>
    </row>
    <row r="216" spans="1:6">
      <c r="A216" s="23">
        <v>52110</v>
      </c>
      <c r="B216" s="11">
        <f t="shared" ref="B216:B243" si="60">$B$183*$J$3</f>
        <v>2273736.7544323206</v>
      </c>
      <c r="C216" s="11">
        <f>'Расходы (жена работает)'!$B$81</f>
        <v>302000</v>
      </c>
      <c r="D216" s="11">
        <f t="shared" si="59"/>
        <v>1971736.7544323206</v>
      </c>
      <c r="E216" s="50">
        <f>Ипотека!$J$3</f>
        <v>72648.911490047205</v>
      </c>
      <c r="F216" s="11">
        <f t="shared" si="58"/>
        <v>374648.91149004723</v>
      </c>
    </row>
    <row r="217" spans="1:6">
      <c r="A217" s="23">
        <v>52140</v>
      </c>
      <c r="B217" s="11">
        <f t="shared" si="60"/>
        <v>2273736.7544323206</v>
      </c>
      <c r="C217" s="11">
        <f>'Расходы (жена работает)'!$B$81</f>
        <v>302000</v>
      </c>
      <c r="D217" s="11">
        <f t="shared" si="59"/>
        <v>1971736.7544323206</v>
      </c>
      <c r="E217" s="50">
        <f>Ипотека!$J$3</f>
        <v>72648.911490047205</v>
      </c>
      <c r="F217" s="11">
        <f t="shared" si="58"/>
        <v>374648.91149004723</v>
      </c>
    </row>
    <row r="218" spans="1:6">
      <c r="A218" s="23">
        <v>52171</v>
      </c>
      <c r="B218" s="11">
        <f t="shared" si="60"/>
        <v>2273736.7544323206</v>
      </c>
      <c r="C218" s="11">
        <f>'Расходы (жена работает)'!$B$81</f>
        <v>302000</v>
      </c>
      <c r="D218" s="11">
        <f t="shared" si="59"/>
        <v>1971736.7544323206</v>
      </c>
      <c r="E218" s="50">
        <f>Ипотека!$J$3</f>
        <v>72648.911490047205</v>
      </c>
      <c r="F218" s="11">
        <f t="shared" si="58"/>
        <v>374648.91149004723</v>
      </c>
    </row>
    <row r="219" spans="1:6">
      <c r="A219" s="23">
        <v>52201</v>
      </c>
      <c r="B219" s="11">
        <f t="shared" si="60"/>
        <v>2273736.7544323206</v>
      </c>
      <c r="C219" s="11">
        <f>'Расходы (жена работает)'!$B$81</f>
        <v>302000</v>
      </c>
      <c r="D219" s="11">
        <f t="shared" si="59"/>
        <v>1971736.7544323206</v>
      </c>
      <c r="E219" s="50">
        <f>Ипотека!$J$3</f>
        <v>72648.911490047205</v>
      </c>
      <c r="F219" s="11">
        <f t="shared" si="58"/>
        <v>374648.91149004723</v>
      </c>
    </row>
    <row r="220" spans="1:6">
      <c r="A220" s="23">
        <v>52232</v>
      </c>
      <c r="B220" s="11">
        <f t="shared" si="60"/>
        <v>2273736.7544323206</v>
      </c>
      <c r="C220" s="11">
        <f>'Расходы (жена работает)'!$B$81</f>
        <v>302000</v>
      </c>
      <c r="D220" s="11">
        <f t="shared" si="59"/>
        <v>1971736.7544323206</v>
      </c>
      <c r="E220" s="50">
        <f>Ипотека!$J$3</f>
        <v>72648.911490047205</v>
      </c>
      <c r="F220" s="11">
        <f t="shared" si="58"/>
        <v>374648.91149004723</v>
      </c>
    </row>
    <row r="221" spans="1:6">
      <c r="A221" s="23">
        <v>52263</v>
      </c>
      <c r="B221" s="11">
        <f t="shared" si="60"/>
        <v>2273736.7544323206</v>
      </c>
      <c r="C221" s="11">
        <f>'Расходы (жена работает)'!$B$81</f>
        <v>302000</v>
      </c>
      <c r="D221" s="11">
        <f t="shared" si="59"/>
        <v>1971736.7544323206</v>
      </c>
      <c r="E221" s="50">
        <f>Ипотека!$J$3</f>
        <v>72648.911490047205</v>
      </c>
      <c r="F221" s="11">
        <f t="shared" si="58"/>
        <v>374648.91149004723</v>
      </c>
    </row>
    <row r="222" spans="1:6">
      <c r="A222" s="23">
        <v>52291</v>
      </c>
      <c r="B222" s="11">
        <f t="shared" si="60"/>
        <v>2273736.7544323206</v>
      </c>
      <c r="C222" s="11">
        <f>'Расходы (жена работает)'!$B$81</f>
        <v>302000</v>
      </c>
      <c r="D222" s="11">
        <f t="shared" si="59"/>
        <v>1971736.7544323206</v>
      </c>
      <c r="E222" s="50">
        <f>Ипотека!$J$3</f>
        <v>72648.911490047205</v>
      </c>
      <c r="F222" s="11">
        <f t="shared" si="58"/>
        <v>374648.91149004723</v>
      </c>
    </row>
    <row r="223" spans="1:6">
      <c r="A223" s="23">
        <v>52322</v>
      </c>
      <c r="B223" s="11">
        <f t="shared" si="60"/>
        <v>2273736.7544323206</v>
      </c>
      <c r="C223" s="11">
        <f>'Расходы (жена работает)'!$B$81</f>
        <v>302000</v>
      </c>
      <c r="D223" s="11">
        <f t="shared" si="59"/>
        <v>1971736.7544323206</v>
      </c>
      <c r="E223" s="50">
        <f>Ипотека!$J$3</f>
        <v>72648.911490047205</v>
      </c>
      <c r="F223" s="11">
        <f t="shared" si="58"/>
        <v>374648.91149004723</v>
      </c>
    </row>
    <row r="224" spans="1:6">
      <c r="A224" s="23">
        <v>52352</v>
      </c>
      <c r="B224" s="11">
        <f t="shared" si="60"/>
        <v>2273736.7544323206</v>
      </c>
      <c r="C224" s="11">
        <f>'Расходы (жена работает)'!$B$81</f>
        <v>302000</v>
      </c>
      <c r="D224" s="11">
        <f t="shared" si="59"/>
        <v>1971736.7544323206</v>
      </c>
      <c r="E224" s="50">
        <f>Ипотека!$J$3</f>
        <v>72648.911490047205</v>
      </c>
      <c r="F224" s="11">
        <f t="shared" si="58"/>
        <v>374648.91149004723</v>
      </c>
    </row>
    <row r="225" spans="1:6">
      <c r="A225" s="23">
        <v>52383</v>
      </c>
      <c r="B225" s="11">
        <f t="shared" si="60"/>
        <v>2273736.7544323206</v>
      </c>
      <c r="C225" s="11">
        <f>'Расходы (жена работает)'!$B$81</f>
        <v>302000</v>
      </c>
      <c r="D225" s="11">
        <f t="shared" si="59"/>
        <v>1971736.7544323206</v>
      </c>
      <c r="E225" s="50">
        <f>Ипотека!$J$3</f>
        <v>72648.911490047205</v>
      </c>
      <c r="F225" s="11">
        <f t="shared" si="58"/>
        <v>374648.91149004723</v>
      </c>
    </row>
    <row r="226" spans="1:6">
      <c r="A226" s="23">
        <v>52413</v>
      </c>
      <c r="B226" s="11">
        <f t="shared" si="60"/>
        <v>2273736.7544323206</v>
      </c>
      <c r="C226" s="11">
        <f>'Расходы (жена работает)'!$B$81</f>
        <v>302000</v>
      </c>
      <c r="D226" s="11">
        <f t="shared" si="59"/>
        <v>1971736.7544323206</v>
      </c>
      <c r="E226" s="50">
        <f>Ипотека!$J$3</f>
        <v>72648.911490047205</v>
      </c>
      <c r="F226" s="11">
        <f t="shared" si="58"/>
        <v>374648.91149004723</v>
      </c>
    </row>
    <row r="227" spans="1:6">
      <c r="A227" s="23">
        <v>52444</v>
      </c>
      <c r="B227" s="11">
        <f t="shared" si="60"/>
        <v>2273736.7544323206</v>
      </c>
      <c r="C227" s="11">
        <f>'Расходы (жена работает)'!$B$81</f>
        <v>302000</v>
      </c>
      <c r="D227" s="11">
        <f t="shared" si="59"/>
        <v>1971736.7544323206</v>
      </c>
      <c r="E227" s="50">
        <f>Ипотека!$J$3</f>
        <v>72648.911490047205</v>
      </c>
      <c r="F227" s="11">
        <f t="shared" si="58"/>
        <v>374648.91149004723</v>
      </c>
    </row>
    <row r="228" spans="1:6">
      <c r="A228" s="23">
        <v>52475</v>
      </c>
      <c r="B228" s="11">
        <f t="shared" si="60"/>
        <v>2273736.7544323206</v>
      </c>
      <c r="C228" s="11">
        <f>'Расходы (жена работает)'!$B$81</f>
        <v>302000</v>
      </c>
      <c r="D228" s="11">
        <f t="shared" si="59"/>
        <v>1971736.7544323206</v>
      </c>
      <c r="E228" s="50">
        <f>Ипотека!$J$3</f>
        <v>72648.911490047205</v>
      </c>
      <c r="F228" s="11">
        <f t="shared" si="58"/>
        <v>374648.91149004723</v>
      </c>
    </row>
    <row r="229" spans="1:6">
      <c r="A229" s="23">
        <v>52505</v>
      </c>
      <c r="B229" s="11">
        <f t="shared" si="60"/>
        <v>2273736.7544323206</v>
      </c>
      <c r="C229" s="11">
        <f>'Расходы (жена работает)'!$B$81</f>
        <v>302000</v>
      </c>
      <c r="D229" s="11">
        <f t="shared" si="59"/>
        <v>1971736.7544323206</v>
      </c>
      <c r="E229" s="50">
        <f>Ипотека!$J$3</f>
        <v>72648.911490047205</v>
      </c>
      <c r="F229" s="11">
        <f t="shared" si="58"/>
        <v>374648.91149004723</v>
      </c>
    </row>
    <row r="230" spans="1:6">
      <c r="A230" s="23">
        <v>52536</v>
      </c>
      <c r="B230" s="11">
        <f t="shared" si="60"/>
        <v>2273736.7544323206</v>
      </c>
      <c r="C230" s="11">
        <f>'Расходы (жена работает)'!$B$81</f>
        <v>302000</v>
      </c>
      <c r="D230" s="11">
        <f t="shared" si="59"/>
        <v>1971736.7544323206</v>
      </c>
      <c r="E230" s="50">
        <f>Ипотека!$J$3</f>
        <v>72648.911490047205</v>
      </c>
      <c r="F230" s="11">
        <f t="shared" si="58"/>
        <v>374648.91149004723</v>
      </c>
    </row>
    <row r="231" spans="1:6">
      <c r="A231" s="23">
        <v>52566</v>
      </c>
      <c r="B231" s="11">
        <f t="shared" si="60"/>
        <v>2273736.7544323206</v>
      </c>
      <c r="C231" s="11">
        <f>'Расходы (жена работает)'!$B$81</f>
        <v>302000</v>
      </c>
      <c r="D231" s="11">
        <f t="shared" si="59"/>
        <v>1971736.7544323206</v>
      </c>
      <c r="E231" s="50">
        <f>Ипотека!$J$3</f>
        <v>72648.911490047205</v>
      </c>
      <c r="F231" s="11">
        <f t="shared" si="58"/>
        <v>374648.91149004723</v>
      </c>
    </row>
    <row r="232" spans="1:6">
      <c r="A232" s="23">
        <v>52597</v>
      </c>
      <c r="B232" s="11">
        <f t="shared" si="60"/>
        <v>2273736.7544323206</v>
      </c>
      <c r="C232" s="11">
        <f>'Расходы (жена работает)'!$B$81</f>
        <v>302000</v>
      </c>
      <c r="D232" s="11">
        <f t="shared" si="59"/>
        <v>1971736.7544323206</v>
      </c>
      <c r="E232" s="50">
        <f>Ипотека!$J$3</f>
        <v>72648.911490047205</v>
      </c>
      <c r="F232" s="11">
        <f t="shared" si="58"/>
        <v>374648.91149004723</v>
      </c>
    </row>
    <row r="233" spans="1:6">
      <c r="A233" s="23">
        <v>52628</v>
      </c>
      <c r="B233" s="11">
        <f t="shared" si="60"/>
        <v>2273736.7544323206</v>
      </c>
      <c r="C233" s="11">
        <f>'Расходы (жена работает)'!$B$81</f>
        <v>302000</v>
      </c>
      <c r="D233" s="11">
        <f t="shared" si="59"/>
        <v>1971736.7544323206</v>
      </c>
      <c r="E233" s="50">
        <f>Ипотека!$J$3</f>
        <v>72648.911490047205</v>
      </c>
      <c r="F233" s="11">
        <f t="shared" si="58"/>
        <v>374648.91149004723</v>
      </c>
    </row>
    <row r="234" spans="1:6">
      <c r="A234" s="23">
        <v>52657</v>
      </c>
      <c r="B234" s="11">
        <f t="shared" si="60"/>
        <v>2273736.7544323206</v>
      </c>
      <c r="C234" s="11">
        <f>'Расходы (жена работает)'!$B$81</f>
        <v>302000</v>
      </c>
      <c r="D234" s="11">
        <f t="shared" si="59"/>
        <v>1971736.7544323206</v>
      </c>
      <c r="E234" s="50">
        <f>Ипотека!$J$3</f>
        <v>72648.911490047205</v>
      </c>
      <c r="F234" s="11">
        <f t="shared" si="58"/>
        <v>374648.91149004723</v>
      </c>
    </row>
    <row r="235" spans="1:6">
      <c r="A235" s="23">
        <v>52688</v>
      </c>
      <c r="B235" s="11">
        <f t="shared" si="60"/>
        <v>2273736.7544323206</v>
      </c>
      <c r="C235" s="11">
        <f>'Расходы (жена работает)'!$B$81</f>
        <v>302000</v>
      </c>
      <c r="D235" s="11">
        <f t="shared" si="59"/>
        <v>1971736.7544323206</v>
      </c>
      <c r="E235" s="50">
        <f>Ипотека!$J$3</f>
        <v>72648.911490047205</v>
      </c>
      <c r="F235" s="11">
        <f t="shared" si="58"/>
        <v>374648.91149004723</v>
      </c>
    </row>
    <row r="236" spans="1:6">
      <c r="A236" s="23">
        <v>52718</v>
      </c>
      <c r="B236" s="11">
        <f t="shared" si="60"/>
        <v>2273736.7544323206</v>
      </c>
      <c r="C236" s="11">
        <f>'Расходы (жена работает)'!$B$81</f>
        <v>302000</v>
      </c>
      <c r="D236" s="11">
        <f t="shared" si="59"/>
        <v>1971736.7544323206</v>
      </c>
      <c r="E236" s="50">
        <f>Ипотека!$J$3</f>
        <v>72648.911490047205</v>
      </c>
      <c r="F236" s="11">
        <f t="shared" si="58"/>
        <v>374648.91149004723</v>
      </c>
    </row>
    <row r="237" spans="1:6">
      <c r="A237" s="23">
        <v>52749</v>
      </c>
      <c r="B237" s="11">
        <f t="shared" si="60"/>
        <v>2273736.7544323206</v>
      </c>
      <c r="C237" s="11">
        <f>'Расходы (жена работает)'!$B$81</f>
        <v>302000</v>
      </c>
      <c r="D237" s="11">
        <f t="shared" si="59"/>
        <v>1971736.7544323206</v>
      </c>
      <c r="E237" s="50">
        <f>Ипотека!$J$3</f>
        <v>72648.911490047205</v>
      </c>
      <c r="F237" s="11">
        <f t="shared" si="58"/>
        <v>374648.91149004723</v>
      </c>
    </row>
    <row r="238" spans="1:6">
      <c r="A238" s="23">
        <v>52779</v>
      </c>
      <c r="B238" s="11">
        <f t="shared" si="60"/>
        <v>2273736.7544323206</v>
      </c>
      <c r="C238" s="11">
        <f>'Расходы (жена работает)'!$B$81</f>
        <v>302000</v>
      </c>
      <c r="D238" s="11">
        <f t="shared" si="59"/>
        <v>1971736.7544323206</v>
      </c>
      <c r="E238" s="50">
        <f>Ипотека!$J$3</f>
        <v>72648.911490047205</v>
      </c>
      <c r="F238" s="11">
        <f t="shared" si="58"/>
        <v>374648.91149004723</v>
      </c>
    </row>
    <row r="239" spans="1:6">
      <c r="A239" s="23">
        <v>52810</v>
      </c>
      <c r="B239" s="11">
        <f t="shared" si="60"/>
        <v>2273736.7544323206</v>
      </c>
      <c r="C239" s="11">
        <f>'Расходы (жена работает)'!$B$81</f>
        <v>302000</v>
      </c>
      <c r="D239" s="11">
        <f t="shared" si="59"/>
        <v>1971736.7544323206</v>
      </c>
      <c r="E239" s="50">
        <f>Ипотека!$J$3</f>
        <v>72648.911490047205</v>
      </c>
      <c r="F239" s="11">
        <f t="shared" si="58"/>
        <v>374648.91149004723</v>
      </c>
    </row>
    <row r="240" spans="1:6">
      <c r="A240" s="23">
        <v>52841</v>
      </c>
      <c r="B240" s="11">
        <f t="shared" si="60"/>
        <v>2273736.7544323206</v>
      </c>
      <c r="C240" s="11">
        <f>'Расходы (жена работает)'!$B$81</f>
        <v>302000</v>
      </c>
      <c r="D240" s="11">
        <f t="shared" si="59"/>
        <v>1971736.7544323206</v>
      </c>
      <c r="E240" s="50">
        <f>Ипотека!$J$3</f>
        <v>72648.911490047205</v>
      </c>
      <c r="F240" s="11">
        <f t="shared" si="58"/>
        <v>374648.91149004723</v>
      </c>
    </row>
    <row r="241" spans="1:6">
      <c r="A241" s="23">
        <v>52871</v>
      </c>
      <c r="B241" s="11">
        <f t="shared" si="60"/>
        <v>2273736.7544323206</v>
      </c>
      <c r="C241" s="11">
        <f>'Расходы (жена работает)'!$B$81</f>
        <v>302000</v>
      </c>
      <c r="D241" s="11">
        <f t="shared" si="59"/>
        <v>1971736.7544323206</v>
      </c>
      <c r="E241" s="50">
        <f>Ипотека!$J$3</f>
        <v>72648.911490047205</v>
      </c>
      <c r="F241" s="11">
        <f t="shared" si="58"/>
        <v>374648.91149004723</v>
      </c>
    </row>
    <row r="242" spans="1:6">
      <c r="A242" s="23">
        <v>52902</v>
      </c>
      <c r="B242" s="11">
        <f t="shared" si="60"/>
        <v>2273736.7544323206</v>
      </c>
      <c r="C242" s="11">
        <f>'Расходы (жена работает)'!$B$81</f>
        <v>302000</v>
      </c>
      <c r="D242" s="11">
        <f t="shared" si="59"/>
        <v>1971736.7544323206</v>
      </c>
      <c r="E242" s="50">
        <f>Ипотека!$J$3</f>
        <v>72648.911490047205</v>
      </c>
      <c r="F242" s="11">
        <f t="shared" si="58"/>
        <v>374648.91149004723</v>
      </c>
    </row>
    <row r="243" spans="1:6">
      <c r="A243" s="23">
        <v>52932</v>
      </c>
      <c r="B243" s="11">
        <f t="shared" si="60"/>
        <v>2273736.7544323206</v>
      </c>
      <c r="C243" s="11">
        <f>'Расходы (жена работает)'!$B$81</f>
        <v>302000</v>
      </c>
      <c r="D243" s="11">
        <f t="shared" si="59"/>
        <v>1971736.7544323206</v>
      </c>
      <c r="E243" s="50">
        <f>Ипотека!$J$3</f>
        <v>72648.911490047205</v>
      </c>
      <c r="F243" s="11">
        <f t="shared" si="58"/>
        <v>374648.91149004723</v>
      </c>
    </row>
  </sheetData>
  <mergeCells count="7">
    <mergeCell ref="W1:X1"/>
    <mergeCell ref="M26:N26"/>
    <mergeCell ref="M27:N27"/>
    <mergeCell ref="M28:N28"/>
    <mergeCell ref="W26:X26"/>
    <mergeCell ref="W27:X27"/>
    <mergeCell ref="W28:X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Z243"/>
  <sheetViews>
    <sheetView zoomScale="43" zoomScaleNormal="90" workbookViewId="0">
      <selection activeCell="I28" sqref="I28"/>
    </sheetView>
  </sheetViews>
  <sheetFormatPr baseColWidth="10" defaultColWidth="11" defaultRowHeight="16"/>
  <cols>
    <col min="1" max="1" width="8.6640625" customWidth="1"/>
    <col min="2" max="2" width="14" customWidth="1"/>
    <col min="3" max="3" width="11.6640625" bestFit="1" customWidth="1"/>
    <col min="4" max="4" width="15.5" customWidth="1"/>
    <col min="5" max="5" width="18.33203125" customWidth="1"/>
    <col min="6" max="6" width="14.5" customWidth="1"/>
    <col min="8" max="8" width="12.6640625" bestFit="1" customWidth="1"/>
    <col min="9" max="9" width="12.6640625" customWidth="1"/>
    <col min="10" max="10" width="18.33203125" customWidth="1"/>
    <col min="11" max="11" width="8" customWidth="1"/>
    <col min="12" max="12" width="10" customWidth="1"/>
    <col min="13" max="13" width="15.33203125" customWidth="1"/>
    <col min="14" max="14" width="15" customWidth="1"/>
    <col min="15" max="15" width="16.6640625" customWidth="1"/>
    <col min="16" max="16" width="16.33203125" customWidth="1"/>
    <col min="17" max="17" width="23.33203125" customWidth="1"/>
    <col min="18" max="18" width="15.5" customWidth="1"/>
    <col min="19" max="20" width="12.5" bestFit="1" customWidth="1"/>
    <col min="21" max="21" width="11.5" bestFit="1" customWidth="1"/>
    <col min="22" max="22" width="14" bestFit="1" customWidth="1"/>
    <col min="23" max="23" width="17.5" customWidth="1"/>
    <col min="24" max="24" width="22.1640625" customWidth="1"/>
    <col min="25" max="25" width="15.83203125" customWidth="1"/>
    <col min="26" max="26" width="15" customWidth="1"/>
    <col min="27" max="27" width="16.5" customWidth="1"/>
    <col min="28" max="28" width="14.83203125" customWidth="1"/>
  </cols>
  <sheetData>
    <row r="1" spans="1:24" ht="68">
      <c r="A1" s="24" t="s">
        <v>8</v>
      </c>
      <c r="B1" s="26" t="s">
        <v>59</v>
      </c>
      <c r="C1" s="26" t="s">
        <v>60</v>
      </c>
      <c r="D1" s="25" t="s">
        <v>6</v>
      </c>
      <c r="E1" s="26" t="s">
        <v>80</v>
      </c>
      <c r="F1" s="27" t="s">
        <v>10</v>
      </c>
      <c r="H1" s="5" t="s">
        <v>45</v>
      </c>
      <c r="I1" s="31" t="s">
        <v>48</v>
      </c>
      <c r="J1" s="31" t="s">
        <v>44</v>
      </c>
      <c r="L1" s="26" t="s">
        <v>15</v>
      </c>
      <c r="M1" s="26" t="s">
        <v>50</v>
      </c>
      <c r="N1" s="26" t="s">
        <v>49</v>
      </c>
      <c r="O1" s="26" t="s">
        <v>51</v>
      </c>
      <c r="P1" s="26" t="s">
        <v>22</v>
      </c>
      <c r="Q1" s="26" t="s">
        <v>52</v>
      </c>
      <c r="R1" s="26" t="s">
        <v>61</v>
      </c>
      <c r="S1" s="26" t="s">
        <v>53</v>
      </c>
      <c r="T1" s="26" t="s">
        <v>62</v>
      </c>
      <c r="U1" s="26" t="s">
        <v>63</v>
      </c>
      <c r="W1" s="155" t="s">
        <v>16</v>
      </c>
      <c r="X1" s="155"/>
    </row>
    <row r="2" spans="1:24">
      <c r="A2" s="23">
        <v>45597</v>
      </c>
      <c r="B2" s="11">
        <v>100000</v>
      </c>
      <c r="C2" s="11">
        <f>'Расходы (жена работает)'!$B$34</f>
        <v>62000</v>
      </c>
      <c r="D2" s="11">
        <f>B2-C2</f>
        <v>38000</v>
      </c>
      <c r="E2" s="11"/>
      <c r="F2" s="11">
        <f t="shared" ref="F2:F65" si="0">SUM(C2,E2:E2)</f>
        <v>62000</v>
      </c>
      <c r="H2" s="32" t="s">
        <v>46</v>
      </c>
      <c r="I2" s="34">
        <f>1.24</f>
        <v>1.24</v>
      </c>
      <c r="J2" s="5">
        <v>1.2</v>
      </c>
      <c r="L2" s="30">
        <v>2024</v>
      </c>
      <c r="M2" s="36">
        <f>(B2+B3)</f>
        <v>200000</v>
      </c>
      <c r="N2" s="35">
        <f>M2</f>
        <v>200000</v>
      </c>
      <c r="O2" s="11">
        <f>N2*$X$2</f>
        <v>26000</v>
      </c>
      <c r="P2" s="11">
        <f>N2-O2</f>
        <v>174000</v>
      </c>
      <c r="Q2" s="36">
        <f>P2</f>
        <v>174000</v>
      </c>
      <c r="R2" s="37">
        <f>C2+C3</f>
        <v>124000</v>
      </c>
      <c r="S2" s="11">
        <f>R2</f>
        <v>124000</v>
      </c>
      <c r="T2" s="37">
        <f>Q2-R2</f>
        <v>50000</v>
      </c>
      <c r="U2" s="35">
        <f>P2-S2</f>
        <v>50000</v>
      </c>
      <c r="W2" s="5" t="s">
        <v>17</v>
      </c>
      <c r="X2" s="6">
        <v>0.13</v>
      </c>
    </row>
    <row r="3" spans="1:24">
      <c r="A3" s="23">
        <v>45627</v>
      </c>
      <c r="B3" s="11">
        <v>100000</v>
      </c>
      <c r="C3" s="11">
        <f>'Расходы (жена работает)'!$B$34</f>
        <v>62000</v>
      </c>
      <c r="D3" s="11">
        <f t="shared" ref="D3:D66" si="1">B3-C3</f>
        <v>38000</v>
      </c>
      <c r="E3" s="11"/>
      <c r="F3" s="11">
        <f t="shared" si="0"/>
        <v>62000</v>
      </c>
      <c r="H3" s="5" t="s">
        <v>47</v>
      </c>
      <c r="I3" s="5">
        <v>1.04</v>
      </c>
      <c r="J3" s="5">
        <v>1</v>
      </c>
      <c r="L3" s="30">
        <v>2025</v>
      </c>
      <c r="M3" s="36">
        <f>1200000</f>
        <v>1200000</v>
      </c>
      <c r="N3" s="35">
        <f>M3*I7</f>
        <v>1260000</v>
      </c>
      <c r="O3" s="11">
        <f>N3*$X$2</f>
        <v>163800</v>
      </c>
      <c r="P3" s="11">
        <f t="shared" ref="P3:P21" si="2">N3-O3</f>
        <v>1096200</v>
      </c>
      <c r="Q3" s="36">
        <f>P3/($I$7*$I$8^(L3-2025))</f>
        <v>1044000</v>
      </c>
      <c r="R3" s="37">
        <f>F4*12</f>
        <v>744000</v>
      </c>
      <c r="S3" s="11">
        <f>R3*$I$7*$I$8^(L3-2025)</f>
        <v>781200</v>
      </c>
      <c r="T3" s="37">
        <f t="shared" ref="T3:T22" si="3">Q3-R3</f>
        <v>300000</v>
      </c>
      <c r="U3" s="35">
        <f t="shared" ref="U3:U21" si="4">P3-S3</f>
        <v>315000</v>
      </c>
      <c r="W3" s="5" t="s">
        <v>18</v>
      </c>
      <c r="X3" s="6">
        <v>0.15</v>
      </c>
    </row>
    <row r="4" spans="1:24">
      <c r="A4" s="23">
        <v>45658</v>
      </c>
      <c r="B4" s="11">
        <v>100000</v>
      </c>
      <c r="C4" s="11">
        <f>'Расходы (жена работает)'!$B$34</f>
        <v>62000</v>
      </c>
      <c r="D4" s="11">
        <f t="shared" si="1"/>
        <v>38000</v>
      </c>
      <c r="E4" s="11"/>
      <c r="F4" s="11">
        <f t="shared" si="0"/>
        <v>62000</v>
      </c>
      <c r="L4" s="30">
        <v>2026</v>
      </c>
      <c r="M4" s="36">
        <f>M3*$J$2</f>
        <v>1440000</v>
      </c>
      <c r="N4" s="35">
        <f>M4*$I$7*$I$8^(L4-2025)</f>
        <v>1572480</v>
      </c>
      <c r="O4" s="11">
        <f>N4*$X$2</f>
        <v>204422.39999999999</v>
      </c>
      <c r="P4" s="11">
        <f t="shared" si="2"/>
        <v>1368057.6</v>
      </c>
      <c r="Q4" s="36">
        <f t="shared" ref="Q4:Q22" si="5">P4/($I$7*$I$8^(L4-2025))</f>
        <v>1252800</v>
      </c>
      <c r="R4" s="37">
        <f>SUM(F16:F27)</f>
        <v>1094000</v>
      </c>
      <c r="S4" s="11">
        <f>R4*$I$7*$I$8^(L4-2025)</f>
        <v>1194648</v>
      </c>
      <c r="T4" s="37">
        <f t="shared" si="3"/>
        <v>158800</v>
      </c>
      <c r="U4" s="35">
        <f t="shared" si="4"/>
        <v>173409.60000000009</v>
      </c>
      <c r="W4" s="5" t="s">
        <v>19</v>
      </c>
      <c r="X4" s="6">
        <v>0.18</v>
      </c>
    </row>
    <row r="5" spans="1:24">
      <c r="A5" s="23">
        <v>45689</v>
      </c>
      <c r="B5" s="11">
        <v>100000</v>
      </c>
      <c r="C5" s="11">
        <f>'Расходы (жена работает)'!$B$34</f>
        <v>62000</v>
      </c>
      <c r="D5" s="11">
        <f t="shared" si="1"/>
        <v>38000</v>
      </c>
      <c r="E5" s="11"/>
      <c r="F5" s="11">
        <f t="shared" si="0"/>
        <v>62000</v>
      </c>
      <c r="L5" s="30">
        <v>2027</v>
      </c>
      <c r="M5" s="36">
        <f>M4*$J$2</f>
        <v>1728000</v>
      </c>
      <c r="N5" s="35">
        <f>M5*$I$7*$I$8^(L5-2025)</f>
        <v>1962455.0400000003</v>
      </c>
      <c r="O5" s="11">
        <f>N5*$X$2</f>
        <v>255119.15520000004</v>
      </c>
      <c r="P5" s="11">
        <f t="shared" si="2"/>
        <v>1707335.8848000001</v>
      </c>
      <c r="Q5" s="36">
        <f t="shared" si="5"/>
        <v>1503359.9999999998</v>
      </c>
      <c r="R5" s="37">
        <f>F28*12</f>
        <v>1344000</v>
      </c>
      <c r="S5" s="11">
        <f t="shared" ref="S5:S22" si="6">R5*$I$7*$I$8^(L5-2025)</f>
        <v>1526353.9200000002</v>
      </c>
      <c r="T5" s="37">
        <f t="shared" si="3"/>
        <v>159359.99999999977</v>
      </c>
      <c r="U5" s="35">
        <f t="shared" si="4"/>
        <v>180981.96479999996</v>
      </c>
      <c r="W5" s="5" t="s">
        <v>21</v>
      </c>
      <c r="X5" s="6">
        <v>0.2</v>
      </c>
    </row>
    <row r="6" spans="1:24" ht="17">
      <c r="A6" s="23">
        <v>45717</v>
      </c>
      <c r="B6" s="11">
        <v>100000</v>
      </c>
      <c r="C6" s="11">
        <f>'Расходы (жена работает)'!$B$34</f>
        <v>62000</v>
      </c>
      <c r="D6" s="11">
        <f t="shared" si="1"/>
        <v>38000</v>
      </c>
      <c r="E6" s="11"/>
      <c r="F6" s="11">
        <f t="shared" si="0"/>
        <v>62000</v>
      </c>
      <c r="H6" s="5" t="s">
        <v>45</v>
      </c>
      <c r="I6" s="31" t="s">
        <v>0</v>
      </c>
      <c r="J6" s="31"/>
      <c r="L6" s="30">
        <v>2028</v>
      </c>
      <c r="M6" s="36">
        <f>M5*$J$2</f>
        <v>2073600</v>
      </c>
      <c r="N6" s="35">
        <f t="shared" ref="N6:N22" si="7">M6*$I$7*$I$8^(L6-2025)</f>
        <v>2449143.88992</v>
      </c>
      <c r="O6" s="11">
        <f>2400000*$X$2+(N6-2400000)*$X$3</f>
        <v>319371.58348799997</v>
      </c>
      <c r="P6" s="11">
        <f t="shared" si="2"/>
        <v>2129772.3064319999</v>
      </c>
      <c r="Q6" s="36">
        <f t="shared" si="5"/>
        <v>1803199.8335392415</v>
      </c>
      <c r="R6" s="37">
        <f>F40*12</f>
        <v>1344000</v>
      </c>
      <c r="S6" s="11">
        <f t="shared" si="6"/>
        <v>1587408.0768000002</v>
      </c>
      <c r="T6" s="37">
        <f t="shared" si="3"/>
        <v>459199.83353924146</v>
      </c>
      <c r="U6" s="35">
        <f t="shared" si="4"/>
        <v>542364.22963199974</v>
      </c>
      <c r="W6" s="5" t="s">
        <v>20</v>
      </c>
      <c r="X6" s="6">
        <v>0.22</v>
      </c>
    </row>
    <row r="7" spans="1:24">
      <c r="A7" s="23">
        <v>45748</v>
      </c>
      <c r="B7" s="11">
        <v>100000</v>
      </c>
      <c r="C7" s="11">
        <f>'Расходы (жена работает)'!$B$34</f>
        <v>62000</v>
      </c>
      <c r="D7" s="11">
        <f t="shared" si="1"/>
        <v>38000</v>
      </c>
      <c r="E7" s="11"/>
      <c r="F7" s="11">
        <f t="shared" si="0"/>
        <v>62000</v>
      </c>
      <c r="H7" s="32" t="s">
        <v>46</v>
      </c>
      <c r="I7" s="34">
        <v>1.05</v>
      </c>
      <c r="J7" s="5"/>
      <c r="L7" s="30">
        <v>2029</v>
      </c>
      <c r="M7" s="36">
        <f t="shared" ref="M7:M16" si="8">M6*$J$2</f>
        <v>2488320</v>
      </c>
      <c r="N7" s="35">
        <f t="shared" si="7"/>
        <v>3056531.5746201607</v>
      </c>
      <c r="O7" s="11">
        <f>2400000*$X$2+(N7-2400000)*$X$3</f>
        <v>410479.73619302409</v>
      </c>
      <c r="P7" s="11">
        <f t="shared" si="2"/>
        <v>2646051.8384271367</v>
      </c>
      <c r="Q7" s="36">
        <f>P7/($I$7*$I$8^(L7-2025))</f>
        <v>2154148.7630185015</v>
      </c>
      <c r="R7" s="37">
        <f>$F$52*12</f>
        <v>2598000</v>
      </c>
      <c r="S7" s="11">
        <f t="shared" si="6"/>
        <v>3191257.1658240007</v>
      </c>
      <c r="T7" s="37">
        <f t="shared" si="3"/>
        <v>-443851.23698149854</v>
      </c>
      <c r="U7" s="35">
        <f t="shared" si="4"/>
        <v>-545205.32739686407</v>
      </c>
    </row>
    <row r="8" spans="1:24">
      <c r="A8" s="23">
        <v>45778</v>
      </c>
      <c r="B8" s="11">
        <v>100000</v>
      </c>
      <c r="C8" s="11">
        <f>'Расходы (жена работает)'!$B$34</f>
        <v>62000</v>
      </c>
      <c r="D8" s="11">
        <f t="shared" si="1"/>
        <v>38000</v>
      </c>
      <c r="E8" s="11"/>
      <c r="F8" s="11">
        <f t="shared" si="0"/>
        <v>62000</v>
      </c>
      <c r="H8" s="5" t="s">
        <v>47</v>
      </c>
      <c r="I8" s="5">
        <v>1.04</v>
      </c>
      <c r="J8" s="5"/>
      <c r="L8" s="30">
        <v>2030</v>
      </c>
      <c r="M8" s="36">
        <f>M7*$J$2</f>
        <v>2985984</v>
      </c>
      <c r="N8" s="35">
        <f t="shared" si="7"/>
        <v>3814551.4051259612</v>
      </c>
      <c r="O8" s="11">
        <f>2400000*$X$2+(N8-2400000)*$X$3</f>
        <v>524182.71076889418</v>
      </c>
      <c r="P8" s="11">
        <f t="shared" si="2"/>
        <v>3290368.6943570669</v>
      </c>
      <c r="Q8" s="36">
        <f t="shared" si="5"/>
        <v>2575660.2105947132</v>
      </c>
      <c r="R8" s="37">
        <f>$F$64*12</f>
        <v>2598000</v>
      </c>
      <c r="S8" s="11">
        <f t="shared" si="6"/>
        <v>3318907.4524569609</v>
      </c>
      <c r="T8" s="37">
        <f t="shared" si="3"/>
        <v>-22339.789405286778</v>
      </c>
      <c r="U8" s="35">
        <f t="shared" si="4"/>
        <v>-28538.758099894039</v>
      </c>
    </row>
    <row r="9" spans="1:24">
      <c r="A9" s="23">
        <v>45809</v>
      </c>
      <c r="B9" s="11">
        <v>100000</v>
      </c>
      <c r="C9" s="11">
        <f>'Расходы (жена работает)'!$B$34</f>
        <v>62000</v>
      </c>
      <c r="D9" s="11">
        <f t="shared" si="1"/>
        <v>38000</v>
      </c>
      <c r="E9" s="11"/>
      <c r="F9" s="11">
        <f t="shared" si="0"/>
        <v>62000</v>
      </c>
      <c r="L9" s="30">
        <v>2031</v>
      </c>
      <c r="M9" s="36">
        <f t="shared" si="8"/>
        <v>3583180.7999999998</v>
      </c>
      <c r="N9" s="35">
        <f t="shared" si="7"/>
        <v>4760560.1535971984</v>
      </c>
      <c r="O9" s="11">
        <f t="shared" ref="O9:O15" si="9">2400000*$X$2+(5000000-2400000)*$X$3+(N9-5000000)*$X$4</f>
        <v>658900.82764749567</v>
      </c>
      <c r="P9" s="11">
        <f t="shared" si="2"/>
        <v>4101659.3259497029</v>
      </c>
      <c r="Q9" s="36">
        <f t="shared" si="5"/>
        <v>3087238.995137684</v>
      </c>
      <c r="R9" s="42">
        <f>SUM(F76:F87)</f>
        <v>5695786.9378805682</v>
      </c>
      <c r="S9" s="11">
        <f>R9*$I$7*$I$8^(L9-2025)</f>
        <v>7567336.9146914491</v>
      </c>
      <c r="T9" s="37">
        <f t="shared" si="3"/>
        <v>-2608547.9427428842</v>
      </c>
      <c r="U9" s="35">
        <f t="shared" si="4"/>
        <v>-3465677.5887417463</v>
      </c>
    </row>
    <row r="10" spans="1:24">
      <c r="A10" s="23">
        <v>45839</v>
      </c>
      <c r="B10" s="11">
        <v>100000</v>
      </c>
      <c r="C10" s="11">
        <f>'Расходы (жена работает)'!$B$34</f>
        <v>62000</v>
      </c>
      <c r="D10" s="11">
        <f t="shared" si="1"/>
        <v>38000</v>
      </c>
      <c r="E10" s="11"/>
      <c r="F10" s="11">
        <f t="shared" si="0"/>
        <v>62000</v>
      </c>
      <c r="L10" s="30">
        <v>2032</v>
      </c>
      <c r="M10" s="36">
        <f t="shared" si="8"/>
        <v>4299816.96</v>
      </c>
      <c r="N10" s="35">
        <f t="shared" si="7"/>
        <v>5941179.071689304</v>
      </c>
      <c r="O10" s="11">
        <f t="shared" si="9"/>
        <v>871412.23290407471</v>
      </c>
      <c r="P10" s="11">
        <f t="shared" si="2"/>
        <v>5069766.8387852293</v>
      </c>
      <c r="Q10" s="36">
        <f t="shared" si="5"/>
        <v>3669148.6948323892</v>
      </c>
      <c r="R10" s="37">
        <f>$F$100*12</f>
        <v>2695786.9378805663</v>
      </c>
      <c r="S10" s="11">
        <f t="shared" si="6"/>
        <v>3724845.2866862072</v>
      </c>
      <c r="T10" s="37">
        <f t="shared" si="3"/>
        <v>973361.7569518229</v>
      </c>
      <c r="U10" s="35">
        <f t="shared" si="4"/>
        <v>1344921.5520990221</v>
      </c>
    </row>
    <row r="11" spans="1:24">
      <c r="A11" s="23">
        <v>45870</v>
      </c>
      <c r="B11" s="11">
        <v>100000</v>
      </c>
      <c r="C11" s="11">
        <f>'Расходы (жена работает)'!$B$34</f>
        <v>62000</v>
      </c>
      <c r="D11" s="11">
        <f t="shared" si="1"/>
        <v>38000</v>
      </c>
      <c r="E11" s="11"/>
      <c r="F11" s="11">
        <f t="shared" si="0"/>
        <v>62000</v>
      </c>
      <c r="L11" s="30">
        <v>2033</v>
      </c>
      <c r="M11" s="36">
        <f t="shared" si="8"/>
        <v>5159780.352</v>
      </c>
      <c r="N11" s="35">
        <f t="shared" si="7"/>
        <v>7414591.4814682519</v>
      </c>
      <c r="O11" s="11">
        <f t="shared" si="9"/>
        <v>1136626.4666642854</v>
      </c>
      <c r="P11" s="11">
        <f t="shared" si="2"/>
        <v>6277965.0148039665</v>
      </c>
      <c r="Q11" s="36">
        <f t="shared" si="5"/>
        <v>4368807.1844403734</v>
      </c>
      <c r="R11" s="37">
        <f>$F$100*12</f>
        <v>2695786.9378805663</v>
      </c>
      <c r="S11" s="11">
        <f t="shared" si="6"/>
        <v>3873839.0981536563</v>
      </c>
      <c r="T11" s="37">
        <f t="shared" si="3"/>
        <v>1673020.2465598071</v>
      </c>
      <c r="U11" s="35">
        <f t="shared" si="4"/>
        <v>2404125.9166503102</v>
      </c>
    </row>
    <row r="12" spans="1:24">
      <c r="A12" s="23">
        <v>45901</v>
      </c>
      <c r="B12" s="11">
        <v>100000</v>
      </c>
      <c r="C12" s="11">
        <f>'Расходы (жена работает)'!$B$34</f>
        <v>62000</v>
      </c>
      <c r="D12" s="11">
        <f t="shared" si="1"/>
        <v>38000</v>
      </c>
      <c r="E12" s="11"/>
      <c r="F12" s="11">
        <f t="shared" si="0"/>
        <v>62000</v>
      </c>
      <c r="J12" s="33"/>
      <c r="L12" s="30">
        <v>2034</v>
      </c>
      <c r="M12" s="36">
        <f t="shared" si="8"/>
        <v>6191736.4223999996</v>
      </c>
      <c r="N12" s="35">
        <f t="shared" si="7"/>
        <v>9253410.1688723806</v>
      </c>
      <c r="O12" s="11">
        <f t="shared" si="9"/>
        <v>1467613.8303970285</v>
      </c>
      <c r="P12" s="11">
        <f t="shared" si="2"/>
        <v>7785796.3384753522</v>
      </c>
      <c r="Q12" s="36">
        <f t="shared" si="5"/>
        <v>5209711.6507914364</v>
      </c>
      <c r="R12" s="37">
        <f>$F$112*12</f>
        <v>2695786.9378805663</v>
      </c>
      <c r="S12" s="11">
        <f t="shared" si="6"/>
        <v>4028792.6620798027</v>
      </c>
      <c r="T12" s="37">
        <f t="shared" si="3"/>
        <v>2513924.7129108701</v>
      </c>
      <c r="U12" s="35">
        <f t="shared" si="4"/>
        <v>3757003.6763955494</v>
      </c>
    </row>
    <row r="13" spans="1:24">
      <c r="A13" s="23">
        <v>45931</v>
      </c>
      <c r="B13" s="11">
        <v>100000</v>
      </c>
      <c r="C13" s="11">
        <f>'Расходы (жена работает)'!$B$34</f>
        <v>62000</v>
      </c>
      <c r="D13" s="11">
        <f t="shared" si="1"/>
        <v>38000</v>
      </c>
      <c r="E13" s="11"/>
      <c r="F13" s="11">
        <f t="shared" si="0"/>
        <v>62000</v>
      </c>
      <c r="L13" s="30">
        <v>2035</v>
      </c>
      <c r="M13" s="36">
        <f t="shared" si="8"/>
        <v>7430083.7068799995</v>
      </c>
      <c r="N13" s="35">
        <f>M13*$I$7*$I$8^(L13-2025)</f>
        <v>11548255.890752729</v>
      </c>
      <c r="O13" s="11">
        <f t="shared" si="9"/>
        <v>1880686.0603354911</v>
      </c>
      <c r="P13" s="11">
        <f t="shared" si="2"/>
        <v>9667569.8304172382</v>
      </c>
      <c r="Q13" s="36">
        <f t="shared" si="5"/>
        <v>6220060.7400487503</v>
      </c>
      <c r="R13" s="37">
        <f>$F$124*12</f>
        <v>2695786.9378805663</v>
      </c>
      <c r="S13" s="11">
        <f t="shared" si="6"/>
        <v>4189944.368562995</v>
      </c>
      <c r="T13" s="37">
        <f t="shared" si="3"/>
        <v>3524273.802168184</v>
      </c>
      <c r="U13" s="35">
        <f t="shared" si="4"/>
        <v>5477625.4618542437</v>
      </c>
    </row>
    <row r="14" spans="1:24">
      <c r="A14" s="23">
        <v>45962</v>
      </c>
      <c r="B14" s="11">
        <v>100000</v>
      </c>
      <c r="C14" s="11">
        <f>'Расходы (жена работает)'!$B$34</f>
        <v>62000</v>
      </c>
      <c r="D14" s="11">
        <f t="shared" si="1"/>
        <v>38000</v>
      </c>
      <c r="E14" s="11"/>
      <c r="F14" s="11">
        <f t="shared" si="0"/>
        <v>62000</v>
      </c>
      <c r="L14" s="30">
        <v>2036</v>
      </c>
      <c r="M14" s="36">
        <f t="shared" si="8"/>
        <v>8916100.448255999</v>
      </c>
      <c r="N14" s="35">
        <f t="shared" si="7"/>
        <v>14412223.351659406</v>
      </c>
      <c r="O14" s="11">
        <f t="shared" si="9"/>
        <v>2396200.2032986931</v>
      </c>
      <c r="P14" s="11">
        <f t="shared" si="2"/>
        <v>12016023.148360712</v>
      </c>
      <c r="Q14" s="36">
        <f t="shared" si="5"/>
        <v>7433694.7718075635</v>
      </c>
      <c r="R14" s="37">
        <f>$F$136*12</f>
        <v>4495786.9378805663</v>
      </c>
      <c r="S14" s="11">
        <f t="shared" si="6"/>
        <v>7267110.3097410118</v>
      </c>
      <c r="T14" s="37">
        <f t="shared" si="3"/>
        <v>2937907.8339269971</v>
      </c>
      <c r="U14" s="35">
        <f t="shared" si="4"/>
        <v>4748912.8386197006</v>
      </c>
    </row>
    <row r="15" spans="1:24">
      <c r="A15" s="23">
        <v>45992</v>
      </c>
      <c r="B15" s="11">
        <v>100000</v>
      </c>
      <c r="C15" s="11">
        <f>'Расходы (жена работает)'!$B$34</f>
        <v>62000</v>
      </c>
      <c r="D15" s="11">
        <f t="shared" si="1"/>
        <v>38000</v>
      </c>
      <c r="E15" s="11"/>
      <c r="F15" s="11">
        <f t="shared" si="0"/>
        <v>62000</v>
      </c>
      <c r="L15" s="30">
        <v>2037</v>
      </c>
      <c r="M15" s="36">
        <f t="shared" si="8"/>
        <v>10699320.537907198</v>
      </c>
      <c r="N15" s="35">
        <f t="shared" si="7"/>
        <v>17986454.742870942</v>
      </c>
      <c r="O15" s="11">
        <f t="shared" si="9"/>
        <v>3039561.8537167693</v>
      </c>
      <c r="P15" s="11">
        <f t="shared" si="2"/>
        <v>14946892.889154173</v>
      </c>
      <c r="Q15" s="36">
        <f t="shared" si="5"/>
        <v>8891223.9990047161</v>
      </c>
      <c r="R15" s="37">
        <f>$F$148*12</f>
        <v>4495786.9378805663</v>
      </c>
      <c r="S15" s="11">
        <f t="shared" si="6"/>
        <v>7557794.7221306544</v>
      </c>
      <c r="T15" s="37">
        <f t="shared" si="3"/>
        <v>4395437.0611241497</v>
      </c>
      <c r="U15" s="35">
        <f t="shared" si="4"/>
        <v>7389098.1670235191</v>
      </c>
    </row>
    <row r="16" spans="1:24">
      <c r="A16" s="23">
        <v>46023</v>
      </c>
      <c r="B16" s="11">
        <f t="shared" ref="B16:B27" si="10">$B$15*$J$2</f>
        <v>120000</v>
      </c>
      <c r="C16" s="11">
        <f>'Расходы (жена работает)'!$B$34</f>
        <v>62000</v>
      </c>
      <c r="D16" s="11">
        <f t="shared" si="1"/>
        <v>58000</v>
      </c>
      <c r="E16" s="11"/>
      <c r="F16" s="11">
        <f t="shared" si="0"/>
        <v>62000</v>
      </c>
      <c r="L16" s="30">
        <v>2038</v>
      </c>
      <c r="M16" s="36">
        <f t="shared" si="8"/>
        <v>12839184.645488637</v>
      </c>
      <c r="N16" s="35">
        <f t="shared" si="7"/>
        <v>22447095.519102931</v>
      </c>
      <c r="O16" s="11">
        <f>2400000*$X$2+(5000000-2400000)*$X$3+(20000000-5000000)*$X$4+(N16-20000000)*$X$5</f>
        <v>3891419.1038205861</v>
      </c>
      <c r="P16" s="11">
        <f t="shared" si="2"/>
        <v>18555676.415282346</v>
      </c>
      <c r="Q16" s="36">
        <f t="shared" si="5"/>
        <v>10613388.957827613</v>
      </c>
      <c r="R16" s="37">
        <f>$F$160*12</f>
        <v>4495786.9378805663</v>
      </c>
      <c r="S16" s="11">
        <f t="shared" si="6"/>
        <v>7860106.5110158809</v>
      </c>
      <c r="T16" s="37">
        <f t="shared" si="3"/>
        <v>6117602.0199470464</v>
      </c>
      <c r="U16" s="35">
        <f t="shared" si="4"/>
        <v>10695569.904266465</v>
      </c>
    </row>
    <row r="17" spans="1:26">
      <c r="A17" s="23">
        <v>46054</v>
      </c>
      <c r="B17" s="11">
        <f t="shared" si="10"/>
        <v>120000</v>
      </c>
      <c r="C17" s="11">
        <f>'Расходы (жена работает)'!$B$34</f>
        <v>62000</v>
      </c>
      <c r="D17" s="11">
        <f t="shared" si="1"/>
        <v>58000</v>
      </c>
      <c r="E17" s="11"/>
      <c r="F17" s="11">
        <f t="shared" si="0"/>
        <v>62000</v>
      </c>
      <c r="L17" s="30">
        <v>2039</v>
      </c>
      <c r="M17" s="36">
        <f>M16*$J$2</f>
        <v>15407021.574586364</v>
      </c>
      <c r="N17" s="35">
        <f>M17*$I$7*$I$8^(L17-2025)</f>
        <v>28013975.207840458</v>
      </c>
      <c r="O17" s="11">
        <f>2400000*$X$2+(5000000-2400000)*$X$3+(20000000-5000000)*$X$4+(N17-20000000)*$X$5</f>
        <v>5004795.0415680911</v>
      </c>
      <c r="P17" s="11">
        <f t="shared" si="2"/>
        <v>23009180.166272365</v>
      </c>
      <c r="Q17" s="36">
        <f t="shared" si="5"/>
        <v>12654503.068742841</v>
      </c>
      <c r="R17" s="37">
        <f>$F$172*12</f>
        <v>4495786.9378805663</v>
      </c>
      <c r="S17" s="11">
        <f t="shared" si="6"/>
        <v>8174510.7714565154</v>
      </c>
      <c r="T17" s="37">
        <f t="shared" si="3"/>
        <v>8158716.1308622751</v>
      </c>
      <c r="U17" s="35">
        <f t="shared" si="4"/>
        <v>14834669.394815849</v>
      </c>
    </row>
    <row r="18" spans="1:26">
      <c r="A18" s="23">
        <v>46082</v>
      </c>
      <c r="B18" s="11">
        <f t="shared" si="10"/>
        <v>120000</v>
      </c>
      <c r="C18" s="11">
        <f>'Расходы (жена работает)'!$B$34</f>
        <v>62000</v>
      </c>
      <c r="D18" s="11">
        <f t="shared" si="1"/>
        <v>58000</v>
      </c>
      <c r="E18" s="11"/>
      <c r="F18" s="11">
        <f t="shared" si="0"/>
        <v>62000</v>
      </c>
      <c r="L18" s="30">
        <v>2040</v>
      </c>
      <c r="M18" s="36">
        <f>M17*$J$3</f>
        <v>15407021.574586364</v>
      </c>
      <c r="N18" s="35">
        <f t="shared" si="7"/>
        <v>29134534.216154076</v>
      </c>
      <c r="O18" s="11">
        <f>2400000*$X$2+(5000000-2400000)*$X$3+(20000000-5000000)*$X$4+(50000000-20000000)*$X$5+(N18-50000000)*$X$6</f>
        <v>4811597.5275538964</v>
      </c>
      <c r="P18" s="11">
        <f t="shared" si="2"/>
        <v>24322936.688600179</v>
      </c>
      <c r="Q18" s="36">
        <f t="shared" si="5"/>
        <v>12862536.518973375</v>
      </c>
      <c r="R18" s="37">
        <f>$F$184*12</f>
        <v>4495786.9378805663</v>
      </c>
      <c r="S18" s="11">
        <f t="shared" si="6"/>
        <v>8501491.2023147754</v>
      </c>
      <c r="T18" s="37">
        <f t="shared" si="3"/>
        <v>8366749.5810928084</v>
      </c>
      <c r="U18" s="35">
        <f t="shared" si="4"/>
        <v>15821445.486285403</v>
      </c>
    </row>
    <row r="19" spans="1:26">
      <c r="A19" s="23">
        <v>46113</v>
      </c>
      <c r="B19" s="11">
        <f t="shared" si="10"/>
        <v>120000</v>
      </c>
      <c r="C19" s="11">
        <f>'Расходы (жена работает)'!$B$34</f>
        <v>62000</v>
      </c>
      <c r="D19" s="11">
        <f t="shared" si="1"/>
        <v>58000</v>
      </c>
      <c r="E19" s="11"/>
      <c r="F19" s="11">
        <f t="shared" si="0"/>
        <v>62000</v>
      </c>
      <c r="L19" s="30">
        <v>2041</v>
      </c>
      <c r="M19" s="36">
        <f t="shared" ref="M19:M22" si="11">M18*$J$3</f>
        <v>15407021.574586364</v>
      </c>
      <c r="N19" s="35">
        <f t="shared" si="7"/>
        <v>30299915.584800243</v>
      </c>
      <c r="O19" s="11">
        <f>2400000*$X$2+(5000000-2400000)*$X$3+(20000000-5000000)*$X$4+(50000000-20000000)*$X$5+(N19-50000000)*$X$6</f>
        <v>5067981.4286560537</v>
      </c>
      <c r="P19" s="11">
        <f t="shared" si="2"/>
        <v>25231934.156144191</v>
      </c>
      <c r="Q19" s="36">
        <f t="shared" si="5"/>
        <v>12830034.223173529</v>
      </c>
      <c r="R19" s="37">
        <f>$F$196*12</f>
        <v>4495786.9378805663</v>
      </c>
      <c r="S19" s="11">
        <f t="shared" si="6"/>
        <v>8841550.8504073694</v>
      </c>
      <c r="T19" s="37">
        <f t="shared" si="3"/>
        <v>8334247.2852929626</v>
      </c>
      <c r="U19" s="35">
        <f t="shared" si="4"/>
        <v>16390383.305736821</v>
      </c>
    </row>
    <row r="20" spans="1:26">
      <c r="A20" s="29">
        <v>46143</v>
      </c>
      <c r="B20" s="11">
        <f t="shared" si="10"/>
        <v>120000</v>
      </c>
      <c r="C20" s="11">
        <f>'Расходы (жена работает)'!$B$34</f>
        <v>62000</v>
      </c>
      <c r="D20" s="11">
        <f t="shared" si="1"/>
        <v>58000</v>
      </c>
      <c r="E20" s="11"/>
      <c r="F20" s="11">
        <f t="shared" si="0"/>
        <v>62000</v>
      </c>
      <c r="L20" s="30">
        <v>2042</v>
      </c>
      <c r="M20" s="36">
        <f>M19*$J$3</f>
        <v>15407021.574586364</v>
      </c>
      <c r="N20" s="35">
        <f t="shared" si="7"/>
        <v>31511912.208192255</v>
      </c>
      <c r="O20" s="11">
        <f>2400000*$X$2+(5000000-2400000)*$X$3+(20000000-5000000)*$X$4+(50000000-20000000)*$X$5+(N20-50000000)*$X$6</f>
        <v>5334620.6858022958</v>
      </c>
      <c r="P20" s="11">
        <f t="shared" si="2"/>
        <v>26177291.52238996</v>
      </c>
      <c r="Q20" s="36">
        <f t="shared" si="5"/>
        <v>12798782.015673677</v>
      </c>
      <c r="R20" s="37">
        <f>$F$208*12</f>
        <v>4495786.9378805663</v>
      </c>
      <c r="S20" s="11">
        <f t="shared" si="6"/>
        <v>9195212.8844236638</v>
      </c>
      <c r="T20" s="37">
        <f t="shared" si="3"/>
        <v>8302995.0777931102</v>
      </c>
      <c r="U20" s="35">
        <f t="shared" si="4"/>
        <v>16982078.637966298</v>
      </c>
    </row>
    <row r="21" spans="1:26">
      <c r="A21" s="23">
        <v>46174</v>
      </c>
      <c r="B21" s="11">
        <f t="shared" si="10"/>
        <v>120000</v>
      </c>
      <c r="C21" s="11">
        <f>'Расходы (жена работает)'!$B$47</f>
        <v>112000</v>
      </c>
      <c r="D21" s="11">
        <f t="shared" si="1"/>
        <v>8000</v>
      </c>
      <c r="E21" s="11"/>
      <c r="F21" s="11">
        <f t="shared" si="0"/>
        <v>112000</v>
      </c>
      <c r="L21" s="30">
        <v>2043</v>
      </c>
      <c r="M21" s="36">
        <f t="shared" si="11"/>
        <v>15407021.574586364</v>
      </c>
      <c r="N21" s="35">
        <f t="shared" si="7"/>
        <v>32772388.696519949</v>
      </c>
      <c r="O21" s="11">
        <f>2400000*$X$2+(5000000-2400000)*$X$3+(20000000-5000000)*$X$4+(50000000-20000000)*$X$5+(N21-50000000)*$X$6</f>
        <v>5611925.5132343881</v>
      </c>
      <c r="P21" s="11">
        <f t="shared" si="2"/>
        <v>27160463.18328556</v>
      </c>
      <c r="Q21" s="36">
        <f t="shared" si="5"/>
        <v>12768731.816154588</v>
      </c>
      <c r="R21" s="37">
        <f>$F$220*12</f>
        <v>4495786.9378805663</v>
      </c>
      <c r="S21" s="11">
        <f t="shared" si="6"/>
        <v>9563021.3998006117</v>
      </c>
      <c r="T21" s="37">
        <f t="shared" si="3"/>
        <v>8272944.8782740217</v>
      </c>
      <c r="U21" s="35">
        <f t="shared" si="4"/>
        <v>17597441.783484951</v>
      </c>
    </row>
    <row r="22" spans="1:26">
      <c r="A22" s="23">
        <v>46204</v>
      </c>
      <c r="B22" s="11">
        <f t="shared" si="10"/>
        <v>120000</v>
      </c>
      <c r="C22" s="11">
        <f>'Расходы (жена работает)'!$B$47</f>
        <v>112000</v>
      </c>
      <c r="D22" s="11">
        <f t="shared" si="1"/>
        <v>8000</v>
      </c>
      <c r="E22" s="11"/>
      <c r="F22" s="11">
        <f t="shared" si="0"/>
        <v>112000</v>
      </c>
      <c r="L22" s="30">
        <v>2044</v>
      </c>
      <c r="M22" s="36">
        <f t="shared" si="11"/>
        <v>15407021.574586364</v>
      </c>
      <c r="N22" s="35">
        <f t="shared" si="7"/>
        <v>34083284.244380742</v>
      </c>
      <c r="O22" s="11">
        <f>2400000*$X$2+(5000000-2400000)*$X$3+(20000000-5000000)*$X$4+(50000000-20000000)*$X$5+(N22-50000000)*$X$6</f>
        <v>5900322.5337637635</v>
      </c>
      <c r="P22" s="11">
        <f>N22-O22</f>
        <v>28182961.71061698</v>
      </c>
      <c r="Q22" s="36">
        <f t="shared" si="5"/>
        <v>12739837.393540079</v>
      </c>
      <c r="R22" s="37">
        <f>$F$232*12</f>
        <v>4495786.9378805663</v>
      </c>
      <c r="S22" s="11">
        <f t="shared" si="6"/>
        <v>9945542.2557926364</v>
      </c>
      <c r="T22" s="37">
        <f t="shared" si="3"/>
        <v>8244050.4556595124</v>
      </c>
      <c r="U22" s="35">
        <f>P22-S22</f>
        <v>18237419.454824343</v>
      </c>
    </row>
    <row r="23" spans="1:26">
      <c r="A23" s="23">
        <v>46235</v>
      </c>
      <c r="B23" s="11">
        <f t="shared" si="10"/>
        <v>120000</v>
      </c>
      <c r="C23" s="11">
        <f>'Расходы (жена работает)'!$B$47</f>
        <v>112000</v>
      </c>
      <c r="D23" s="11">
        <f t="shared" si="1"/>
        <v>8000</v>
      </c>
      <c r="E23" s="11"/>
      <c r="F23" s="11">
        <f t="shared" si="0"/>
        <v>112000</v>
      </c>
      <c r="N23" s="35"/>
      <c r="O23" s="33"/>
      <c r="P23" s="33"/>
      <c r="Q23" s="33"/>
      <c r="T23" s="33"/>
    </row>
    <row r="24" spans="1:26">
      <c r="A24" s="23">
        <v>46266</v>
      </c>
      <c r="B24" s="11">
        <f t="shared" si="10"/>
        <v>120000</v>
      </c>
      <c r="C24" s="11">
        <f>'Расходы (жена работает)'!$B$47</f>
        <v>112000</v>
      </c>
      <c r="D24" s="11">
        <f t="shared" si="1"/>
        <v>8000</v>
      </c>
      <c r="E24" s="11"/>
      <c r="F24" s="11">
        <f t="shared" si="0"/>
        <v>112000</v>
      </c>
    </row>
    <row r="25" spans="1:26">
      <c r="A25" s="23">
        <v>46296</v>
      </c>
      <c r="B25" s="11">
        <f t="shared" si="10"/>
        <v>120000</v>
      </c>
      <c r="C25" s="11">
        <f>'Расходы (жена работает)'!$B$47</f>
        <v>112000</v>
      </c>
      <c r="D25" s="11">
        <f t="shared" si="1"/>
        <v>8000</v>
      </c>
      <c r="E25" s="11"/>
      <c r="F25" s="11">
        <f t="shared" si="0"/>
        <v>112000</v>
      </c>
      <c r="P25" s="41" t="s">
        <v>25</v>
      </c>
      <c r="Q25" s="41" t="s">
        <v>26</v>
      </c>
      <c r="Z25" s="41" t="s">
        <v>26</v>
      </c>
    </row>
    <row r="26" spans="1:26">
      <c r="A26" s="23">
        <v>46327</v>
      </c>
      <c r="B26" s="11">
        <f t="shared" si="10"/>
        <v>120000</v>
      </c>
      <c r="C26" s="11">
        <f>'Расходы (жена работает)'!$B$47</f>
        <v>112000</v>
      </c>
      <c r="D26" s="11">
        <f t="shared" si="1"/>
        <v>8000</v>
      </c>
      <c r="E26" s="11"/>
      <c r="F26" s="11">
        <f t="shared" si="0"/>
        <v>112000</v>
      </c>
      <c r="M26" s="154" t="s">
        <v>23</v>
      </c>
      <c r="N26" s="154"/>
      <c r="O26" s="40"/>
      <c r="P26" s="52">
        <v>0.2070463089940795</v>
      </c>
      <c r="Q26" s="52">
        <v>0.14832688519465645</v>
      </c>
      <c r="R26" s="10"/>
      <c r="W26" s="156" t="s">
        <v>23</v>
      </c>
      <c r="X26" s="157"/>
      <c r="Y26" s="40"/>
      <c r="Z26" s="52">
        <v>0.14832688519465645</v>
      </c>
    </row>
    <row r="27" spans="1:26">
      <c r="A27" s="23">
        <v>46357</v>
      </c>
      <c r="B27" s="11">
        <f t="shared" si="10"/>
        <v>120000</v>
      </c>
      <c r="C27" s="11">
        <f>'Расходы (жена работает)'!$B$47</f>
        <v>112000</v>
      </c>
      <c r="D27" s="11">
        <f t="shared" si="1"/>
        <v>8000</v>
      </c>
      <c r="E27" s="11"/>
      <c r="F27" s="11">
        <f t="shared" si="0"/>
        <v>112000</v>
      </c>
      <c r="M27" s="154" t="s">
        <v>0</v>
      </c>
      <c r="N27" s="154"/>
      <c r="O27" s="40"/>
      <c r="P27" s="52">
        <v>0.04</v>
      </c>
      <c r="Q27" s="44">
        <v>0.04</v>
      </c>
      <c r="W27" s="156" t="s">
        <v>0</v>
      </c>
      <c r="X27" s="157"/>
      <c r="Y27" s="40"/>
      <c r="Z27" s="44">
        <v>0.04</v>
      </c>
    </row>
    <row r="28" spans="1:26">
      <c r="A28" s="23">
        <v>46388</v>
      </c>
      <c r="B28" s="11">
        <f t="shared" ref="B28:B39" si="12">$B$27*$J$2</f>
        <v>144000</v>
      </c>
      <c r="C28" s="11">
        <f>'Расходы (жена работает)'!$B$47</f>
        <v>112000</v>
      </c>
      <c r="D28" s="11">
        <f>B28-C40</f>
        <v>32000</v>
      </c>
      <c r="E28" s="11"/>
      <c r="F28" s="11">
        <f t="shared" si="0"/>
        <v>112000</v>
      </c>
      <c r="M28" s="154" t="s">
        <v>24</v>
      </c>
      <c r="N28" s="154"/>
      <c r="O28" s="40"/>
      <c r="P28" s="52">
        <f>(1+P26)/(1+P27)-1</f>
        <v>0.16062145095584568</v>
      </c>
      <c r="Q28" s="52">
        <f>(1+Q26)/(1+Q27)-1</f>
        <v>0.10416046653332334</v>
      </c>
      <c r="W28" s="156" t="s">
        <v>24</v>
      </c>
      <c r="X28" s="157"/>
      <c r="Y28" s="40"/>
      <c r="Z28" s="52">
        <f>(1+Z26)/(1+Z27)-1</f>
        <v>0.10416046653332334</v>
      </c>
    </row>
    <row r="29" spans="1:26">
      <c r="A29" s="23">
        <v>46419</v>
      </c>
      <c r="B29" s="11">
        <f t="shared" si="12"/>
        <v>144000</v>
      </c>
      <c r="C29" s="11">
        <f>'Расходы (жена работает)'!$B$47</f>
        <v>112000</v>
      </c>
      <c r="D29" s="11">
        <f t="shared" si="1"/>
        <v>32000</v>
      </c>
      <c r="E29" s="11"/>
      <c r="F29" s="11">
        <f t="shared" si="0"/>
        <v>112000</v>
      </c>
    </row>
    <row r="30" spans="1:26">
      <c r="A30" s="23">
        <v>46447</v>
      </c>
      <c r="B30" s="11">
        <f t="shared" si="12"/>
        <v>144000</v>
      </c>
      <c r="C30" s="11">
        <f>'Расходы (жена работает)'!$B$47</f>
        <v>112000</v>
      </c>
      <c r="D30" s="11">
        <f t="shared" si="1"/>
        <v>32000</v>
      </c>
      <c r="E30" s="11"/>
      <c r="F30" s="11">
        <f t="shared" si="0"/>
        <v>112000</v>
      </c>
      <c r="L30" s="7" t="s">
        <v>30</v>
      </c>
      <c r="V30" s="7" t="s">
        <v>81</v>
      </c>
    </row>
    <row r="31" spans="1:26" ht="32">
      <c r="A31" s="23">
        <v>46478</v>
      </c>
      <c r="B31" s="11">
        <f t="shared" si="12"/>
        <v>144000</v>
      </c>
      <c r="C31" s="11">
        <f>'Расходы (жена работает)'!$B$47</f>
        <v>112000</v>
      </c>
      <c r="D31" s="11">
        <f t="shared" si="1"/>
        <v>32000</v>
      </c>
      <c r="E31" s="11"/>
      <c r="F31" s="11">
        <f t="shared" si="0"/>
        <v>112000</v>
      </c>
      <c r="L31" s="38" t="s">
        <v>15</v>
      </c>
      <c r="M31" s="38" t="s">
        <v>32</v>
      </c>
      <c r="N31" s="38" t="s">
        <v>27</v>
      </c>
      <c r="O31" s="38" t="s">
        <v>33</v>
      </c>
      <c r="P31" s="38" t="s">
        <v>28</v>
      </c>
      <c r="Q31" s="38" t="s">
        <v>34</v>
      </c>
      <c r="R31" s="39" t="s">
        <v>29</v>
      </c>
      <c r="V31" s="38" t="s">
        <v>15</v>
      </c>
      <c r="W31" s="38" t="s">
        <v>34</v>
      </c>
      <c r="X31" s="39" t="s">
        <v>29</v>
      </c>
      <c r="Y31" s="38" t="s">
        <v>27</v>
      </c>
      <c r="Z31" s="38" t="s">
        <v>94</v>
      </c>
    </row>
    <row r="32" spans="1:26">
      <c r="A32" s="23">
        <v>46508</v>
      </c>
      <c r="B32" s="11">
        <f t="shared" si="12"/>
        <v>144000</v>
      </c>
      <c r="C32" s="11">
        <f>'Расходы (жена работает)'!$B$47</f>
        <v>112000</v>
      </c>
      <c r="D32" s="11">
        <f t="shared" si="1"/>
        <v>32000</v>
      </c>
      <c r="E32" s="11"/>
      <c r="F32" s="11">
        <f t="shared" si="0"/>
        <v>112000</v>
      </c>
      <c r="L32" s="38">
        <v>2024</v>
      </c>
      <c r="M32" s="3"/>
      <c r="N32" s="8"/>
      <c r="O32" s="3"/>
      <c r="P32" s="3">
        <f>U2</f>
        <v>50000</v>
      </c>
      <c r="Q32" s="4">
        <f>P32+O32</f>
        <v>50000</v>
      </c>
      <c r="R32" s="3"/>
      <c r="V32" s="38">
        <v>2045</v>
      </c>
      <c r="W32" s="54">
        <f>Q52</f>
        <v>188103731.25973237</v>
      </c>
      <c r="X32" s="54">
        <f>W32*$Z$28</f>
        <v>19592972.4046726</v>
      </c>
      <c r="Y32" s="54">
        <f>2400000*0.13+(X32-2400000)*0.15</f>
        <v>2890945.86070089</v>
      </c>
      <c r="Z32" s="55">
        <f>X32-Y32</f>
        <v>16702026.54397171</v>
      </c>
    </row>
    <row r="33" spans="1:26">
      <c r="A33" s="23">
        <v>46539</v>
      </c>
      <c r="B33" s="11">
        <f t="shared" si="12"/>
        <v>144000</v>
      </c>
      <c r="C33" s="11">
        <f>'Расходы (жена работает)'!$B$47</f>
        <v>112000</v>
      </c>
      <c r="D33" s="11">
        <f t="shared" si="1"/>
        <v>32000</v>
      </c>
      <c r="E33" s="11"/>
      <c r="F33" s="11">
        <f t="shared" si="0"/>
        <v>112000</v>
      </c>
      <c r="L33" s="38">
        <v>2025</v>
      </c>
      <c r="M33" s="3">
        <f>P32</f>
        <v>50000</v>
      </c>
      <c r="N33" s="3">
        <f>R33*0.13</f>
        <v>677.04303246660174</v>
      </c>
      <c r="O33" s="3">
        <f>M33+R33-N33</f>
        <v>54530.980294199566</v>
      </c>
      <c r="P33" s="3">
        <f>U3</f>
        <v>315000</v>
      </c>
      <c r="Q33" s="3">
        <f>O33+P33</f>
        <v>369530.98029419954</v>
      </c>
      <c r="R33" s="3">
        <f>M33*$Q$28</f>
        <v>5208.0233266661671</v>
      </c>
    </row>
    <row r="34" spans="1:26">
      <c r="A34" s="23">
        <v>46569</v>
      </c>
      <c r="B34" s="11">
        <f t="shared" si="12"/>
        <v>144000</v>
      </c>
      <c r="C34" s="11">
        <f>'Расходы (жена работает)'!$B$47</f>
        <v>112000</v>
      </c>
      <c r="D34" s="11">
        <f t="shared" si="1"/>
        <v>32000</v>
      </c>
      <c r="E34" s="11"/>
      <c r="F34" s="11">
        <f t="shared" si="0"/>
        <v>112000</v>
      </c>
      <c r="L34" s="38">
        <v>2026</v>
      </c>
      <c r="M34" s="3">
        <f>Q33</f>
        <v>369530.98029419954</v>
      </c>
      <c r="N34" s="3">
        <f t="shared" ref="N34:N44" si="13">R34*0.13</f>
        <v>5003.7675097748179</v>
      </c>
      <c r="O34" s="3">
        <f t="shared" ref="O34:O51" si="14">M34+R34-N34</f>
        <v>403017.73209038487</v>
      </c>
      <c r="P34" s="3">
        <f t="shared" ref="P34:P50" si="15">U4</f>
        <v>173409.60000000009</v>
      </c>
      <c r="Q34" s="3">
        <f t="shared" ref="Q34:Q50" si="16">O34+P34</f>
        <v>576427.33209038503</v>
      </c>
      <c r="R34" s="3">
        <f t="shared" ref="R34:R52" si="17">M34*$Q$28</f>
        <v>38490.519305960137</v>
      </c>
      <c r="Z34" s="9">
        <f>Z32/(I7*I8^21)</f>
        <v>6980390.924703449</v>
      </c>
    </row>
    <row r="35" spans="1:26">
      <c r="A35" s="23">
        <v>46600</v>
      </c>
      <c r="B35" s="11">
        <f t="shared" si="12"/>
        <v>144000</v>
      </c>
      <c r="C35" s="11">
        <f>'Расходы (жена работает)'!$B$47</f>
        <v>112000</v>
      </c>
      <c r="D35" s="11">
        <f t="shared" si="1"/>
        <v>32000</v>
      </c>
      <c r="E35" s="11"/>
      <c r="F35" s="11">
        <f t="shared" si="0"/>
        <v>112000</v>
      </c>
      <c r="L35" s="38">
        <v>2027</v>
      </c>
      <c r="M35" s="3">
        <f t="shared" ref="M35:M51" si="18">Q34</f>
        <v>576427.33209038503</v>
      </c>
      <c r="N35" s="3">
        <f t="shared" si="13"/>
        <v>7805.3221783021427</v>
      </c>
      <c r="O35" s="3">
        <f t="shared" si="14"/>
        <v>628662.94974517636</v>
      </c>
      <c r="P35" s="3">
        <f t="shared" si="15"/>
        <v>180981.96479999996</v>
      </c>
      <c r="Q35" s="3">
        <f t="shared" si="16"/>
        <v>809644.91454517632</v>
      </c>
      <c r="R35" s="3">
        <f t="shared" si="17"/>
        <v>60040.939833093405</v>
      </c>
    </row>
    <row r="36" spans="1:26">
      <c r="A36" s="23">
        <v>46631</v>
      </c>
      <c r="B36" s="11">
        <f t="shared" si="12"/>
        <v>144000</v>
      </c>
      <c r="C36" s="11">
        <f>'Расходы (жена работает)'!$B$47</f>
        <v>112000</v>
      </c>
      <c r="D36" s="11">
        <f t="shared" si="1"/>
        <v>32000</v>
      </c>
      <c r="E36" s="11"/>
      <c r="F36" s="11">
        <f t="shared" si="0"/>
        <v>112000</v>
      </c>
      <c r="L36" s="38">
        <v>2028</v>
      </c>
      <c r="M36" s="3">
        <f t="shared" si="18"/>
        <v>809644.91454517632</v>
      </c>
      <c r="N36" s="3">
        <f t="shared" si="13"/>
        <v>10963.288963296574</v>
      </c>
      <c r="O36" s="3">
        <f t="shared" si="14"/>
        <v>883014.617607238</v>
      </c>
      <c r="P36" s="3">
        <f t="shared" si="15"/>
        <v>542364.22963199974</v>
      </c>
      <c r="Q36" s="3">
        <f t="shared" si="16"/>
        <v>1425378.8472392377</v>
      </c>
      <c r="R36" s="3">
        <f t="shared" si="17"/>
        <v>84332.992025358268</v>
      </c>
    </row>
    <row r="37" spans="1:26">
      <c r="A37" s="23">
        <v>46661</v>
      </c>
      <c r="B37" s="11">
        <f t="shared" si="12"/>
        <v>144000</v>
      </c>
      <c r="C37" s="11">
        <f>'Расходы (жена работает)'!$B$47</f>
        <v>112000</v>
      </c>
      <c r="D37" s="11">
        <f t="shared" si="1"/>
        <v>32000</v>
      </c>
      <c r="E37" s="11"/>
      <c r="F37" s="11">
        <f t="shared" si="0"/>
        <v>112000</v>
      </c>
      <c r="L37" s="38">
        <v>2029</v>
      </c>
      <c r="M37" s="3">
        <f t="shared" si="18"/>
        <v>1425378.8472392377</v>
      </c>
      <c r="N37" s="3">
        <f>R37*0.13</f>
        <v>19300.856342972053</v>
      </c>
      <c r="O37" s="3">
        <f t="shared" si="14"/>
        <v>1554546.1166114353</v>
      </c>
      <c r="P37" s="3">
        <f t="shared" si="15"/>
        <v>-545205.32739686407</v>
      </c>
      <c r="Q37" s="3">
        <f>O37+P37</f>
        <v>1009340.7892145712</v>
      </c>
      <c r="R37" s="3">
        <f t="shared" si="17"/>
        <v>148468.12571516962</v>
      </c>
    </row>
    <row r="38" spans="1:26">
      <c r="A38" s="23">
        <v>46692</v>
      </c>
      <c r="B38" s="11">
        <f t="shared" si="12"/>
        <v>144000</v>
      </c>
      <c r="C38" s="11">
        <f>'Расходы (жена работает)'!$B$47</f>
        <v>112000</v>
      </c>
      <c r="D38" s="11">
        <f t="shared" si="1"/>
        <v>32000</v>
      </c>
      <c r="E38" s="11"/>
      <c r="F38" s="11">
        <f t="shared" si="0"/>
        <v>112000</v>
      </c>
      <c r="L38" s="38">
        <v>2030</v>
      </c>
      <c r="M38" s="3">
        <f>Q37</f>
        <v>1009340.7892145712</v>
      </c>
      <c r="N38" s="3">
        <f t="shared" si="13"/>
        <v>13667.342974441328</v>
      </c>
      <c r="O38" s="3">
        <f t="shared" si="14"/>
        <v>1100806.8537358325</v>
      </c>
      <c r="P38" s="3">
        <f t="shared" si="15"/>
        <v>-28538.758099894039</v>
      </c>
      <c r="Q38" s="3">
        <f t="shared" si="16"/>
        <v>1072268.0956359385</v>
      </c>
      <c r="R38" s="3">
        <f t="shared" si="17"/>
        <v>105133.40749570252</v>
      </c>
    </row>
    <row r="39" spans="1:26">
      <c r="A39" s="23">
        <v>46722</v>
      </c>
      <c r="B39" s="11">
        <f t="shared" si="12"/>
        <v>144000</v>
      </c>
      <c r="C39" s="11">
        <f>'Расходы (жена работает)'!$B$47</f>
        <v>112000</v>
      </c>
      <c r="D39" s="11">
        <f t="shared" si="1"/>
        <v>32000</v>
      </c>
      <c r="E39" s="11"/>
      <c r="F39" s="11">
        <f t="shared" si="0"/>
        <v>112000</v>
      </c>
      <c r="L39" s="38">
        <v>2031</v>
      </c>
      <c r="M39" s="3">
        <f t="shared" si="18"/>
        <v>1072268.0956359385</v>
      </c>
      <c r="N39" s="3">
        <f t="shared" si="13"/>
        <v>14519.432861730877</v>
      </c>
      <c r="O39" s="3">
        <f t="shared" si="14"/>
        <v>1169436.6078644451</v>
      </c>
      <c r="P39" s="3">
        <f t="shared" si="15"/>
        <v>-3465677.5887417463</v>
      </c>
      <c r="Q39" s="3">
        <f t="shared" si="16"/>
        <v>-2296240.9808773012</v>
      </c>
      <c r="R39" s="3">
        <f t="shared" si="17"/>
        <v>111687.94509023751</v>
      </c>
    </row>
    <row r="40" spans="1:26">
      <c r="A40" s="29">
        <v>46753</v>
      </c>
      <c r="B40" s="11">
        <f t="shared" ref="B40:B51" si="19">$B$39*$J$2</f>
        <v>172800</v>
      </c>
      <c r="C40" s="11">
        <f>'Расходы (жена работает)'!$B$56</f>
        <v>112000</v>
      </c>
      <c r="D40" s="11">
        <f>B40-C40</f>
        <v>60800</v>
      </c>
      <c r="E40" s="11"/>
      <c r="F40" s="11">
        <f t="shared" si="0"/>
        <v>112000</v>
      </c>
      <c r="L40" s="38">
        <v>2032</v>
      </c>
      <c r="M40" s="3">
        <f>Q39</f>
        <v>-2296240.9808773012</v>
      </c>
      <c r="N40" s="3">
        <f>R40*0.13</f>
        <v>-31093.079139345038</v>
      </c>
      <c r="O40" s="3">
        <f>M40+R40-N40</f>
        <v>-2504325.4335790719</v>
      </c>
      <c r="P40" s="3">
        <f t="shared" si="15"/>
        <v>1344921.5520990221</v>
      </c>
      <c r="Q40" s="3">
        <f>O40+P40</f>
        <v>-1159403.8814800498</v>
      </c>
      <c r="R40" s="3">
        <f t="shared" si="17"/>
        <v>-239177.53184111568</v>
      </c>
    </row>
    <row r="41" spans="1:26">
      <c r="A41" s="23">
        <v>46784</v>
      </c>
      <c r="B41" s="11">
        <f t="shared" si="19"/>
        <v>172800</v>
      </c>
      <c r="C41" s="11">
        <f>'Расходы (жена работает)'!$B$56</f>
        <v>112000</v>
      </c>
      <c r="D41" s="11">
        <f>B41-C41</f>
        <v>60800</v>
      </c>
      <c r="E41" s="11"/>
      <c r="F41" s="11">
        <f t="shared" si="0"/>
        <v>112000</v>
      </c>
      <c r="L41" s="38">
        <v>2033</v>
      </c>
      <c r="M41" s="3">
        <f>Q40</f>
        <v>-1159403.8814800498</v>
      </c>
      <c r="N41" s="3">
        <f t="shared" si="13"/>
        <v>-15699.326395416028</v>
      </c>
      <c r="O41" s="3">
        <f>M41+R41-N41</f>
        <v>-1264468.6042801419</v>
      </c>
      <c r="P41" s="3">
        <f t="shared" si="15"/>
        <v>2404125.9166503102</v>
      </c>
      <c r="Q41" s="3">
        <f t="shared" si="16"/>
        <v>1139657.3123701683</v>
      </c>
      <c r="R41" s="3">
        <f t="shared" si="17"/>
        <v>-120764.04919550791</v>
      </c>
    </row>
    <row r="42" spans="1:26">
      <c r="A42" s="23">
        <v>46813</v>
      </c>
      <c r="B42" s="11">
        <f t="shared" si="19"/>
        <v>172800</v>
      </c>
      <c r="C42" s="11">
        <f>'Расходы (жена работает)'!$B$56</f>
        <v>112000</v>
      </c>
      <c r="D42" s="11">
        <f t="shared" si="1"/>
        <v>60800</v>
      </c>
      <c r="E42" s="11"/>
      <c r="F42" s="11">
        <f t="shared" si="0"/>
        <v>112000</v>
      </c>
      <c r="L42" s="38">
        <v>2034</v>
      </c>
      <c r="M42" s="3">
        <f t="shared" si="18"/>
        <v>1139657.3123701683</v>
      </c>
      <c r="N42" s="3">
        <f t="shared" si="13"/>
        <v>15431.940854796718</v>
      </c>
      <c r="O42" s="3">
        <f t="shared" si="14"/>
        <v>1242932.6088599619</v>
      </c>
      <c r="P42" s="3">
        <f t="shared" si="15"/>
        <v>3757003.6763955494</v>
      </c>
      <c r="Q42" s="3">
        <f t="shared" si="16"/>
        <v>4999936.2852555113</v>
      </c>
      <c r="R42" s="3">
        <f t="shared" si="17"/>
        <v>118707.23734459013</v>
      </c>
    </row>
    <row r="43" spans="1:26">
      <c r="A43" s="23">
        <v>46844</v>
      </c>
      <c r="B43" s="11">
        <f t="shared" si="19"/>
        <v>172800</v>
      </c>
      <c r="C43" s="11">
        <f>'Расходы (жена работает)'!$B$56</f>
        <v>112000</v>
      </c>
      <c r="D43" s="11">
        <f t="shared" si="1"/>
        <v>60800</v>
      </c>
      <c r="E43" s="11"/>
      <c r="F43" s="11">
        <f t="shared" si="0"/>
        <v>112000</v>
      </c>
      <c r="L43" s="38">
        <v>2035</v>
      </c>
      <c r="M43" s="3">
        <f t="shared" si="18"/>
        <v>4999936.2852555113</v>
      </c>
      <c r="N43" s="3">
        <f t="shared" si="13"/>
        <v>67703.440494183742</v>
      </c>
      <c r="O43" s="3">
        <f t="shared" si="14"/>
        <v>5453028.5408704337</v>
      </c>
      <c r="P43" s="3">
        <f t="shared" si="15"/>
        <v>5477625.4618542437</v>
      </c>
      <c r="Q43" s="3">
        <f t="shared" si="16"/>
        <v>10930654.002724677</v>
      </c>
      <c r="R43" s="3">
        <f t="shared" si="17"/>
        <v>520795.69610910572</v>
      </c>
    </row>
    <row r="44" spans="1:26">
      <c r="A44" s="23">
        <v>46874</v>
      </c>
      <c r="B44" s="11">
        <f t="shared" si="19"/>
        <v>172800</v>
      </c>
      <c r="C44" s="11">
        <f>'Расходы (жена работает)'!$B$56</f>
        <v>112000</v>
      </c>
      <c r="D44" s="11">
        <f t="shared" si="1"/>
        <v>60800</v>
      </c>
      <c r="E44" s="11"/>
      <c r="F44" s="11">
        <f t="shared" si="0"/>
        <v>112000</v>
      </c>
      <c r="L44" s="38">
        <v>2036</v>
      </c>
      <c r="M44" s="3">
        <f t="shared" si="18"/>
        <v>10930654.002724677</v>
      </c>
      <c r="N44" s="3">
        <f t="shared" si="13"/>
        <v>148010.46265695826</v>
      </c>
      <c r="O44" s="3">
        <f t="shared" si="14"/>
        <v>11921185.56050586</v>
      </c>
      <c r="P44" s="3">
        <f t="shared" si="15"/>
        <v>4748912.8386197006</v>
      </c>
      <c r="Q44" s="3">
        <f t="shared" si="16"/>
        <v>16670098.399125561</v>
      </c>
      <c r="R44" s="3">
        <f t="shared" si="17"/>
        <v>1138542.0204381405</v>
      </c>
    </row>
    <row r="45" spans="1:26">
      <c r="A45" s="23">
        <v>46905</v>
      </c>
      <c r="B45" s="11">
        <f t="shared" si="19"/>
        <v>172800</v>
      </c>
      <c r="C45" s="11">
        <f>'Расходы (жена работает)'!$B$56</f>
        <v>112000</v>
      </c>
      <c r="D45" s="11">
        <f t="shared" si="1"/>
        <v>60800</v>
      </c>
      <c r="E45" s="11"/>
      <c r="F45" s="11">
        <f t="shared" si="0"/>
        <v>112000</v>
      </c>
      <c r="L45" s="38">
        <v>2037</v>
      </c>
      <c r="M45" s="3">
        <f t="shared" si="18"/>
        <v>16670098.399125561</v>
      </c>
      <c r="N45" s="3">
        <f t="shared" ref="N45:N52" si="20">2400000*0.13+(R45-2400000)*0.15</f>
        <v>212454.78396139876</v>
      </c>
      <c r="O45" s="3">
        <f t="shared" si="14"/>
        <v>18194008.841573484</v>
      </c>
      <c r="P45" s="3">
        <f t="shared" si="15"/>
        <v>7389098.1670235191</v>
      </c>
      <c r="Q45" s="3">
        <f t="shared" si="16"/>
        <v>25583107.008597001</v>
      </c>
      <c r="R45" s="3">
        <f t="shared" si="17"/>
        <v>1736365.2264093249</v>
      </c>
    </row>
    <row r="46" spans="1:26">
      <c r="A46" s="23">
        <v>46935</v>
      </c>
      <c r="B46" s="11">
        <f t="shared" si="19"/>
        <v>172800</v>
      </c>
      <c r="C46" s="11">
        <f>'Расходы (жена работает)'!$B$56</f>
        <v>112000</v>
      </c>
      <c r="D46" s="11">
        <f t="shared" si="1"/>
        <v>60800</v>
      </c>
      <c r="E46" s="11"/>
      <c r="F46" s="11">
        <f t="shared" si="0"/>
        <v>112000</v>
      </c>
      <c r="L46" s="38">
        <v>2038</v>
      </c>
      <c r="M46" s="3">
        <f t="shared" si="18"/>
        <v>25583107.008597001</v>
      </c>
      <c r="N46" s="3">
        <f t="shared" si="20"/>
        <v>351712.25420810963</v>
      </c>
      <c r="O46" s="3">
        <f t="shared" si="14"/>
        <v>27896143.115776289</v>
      </c>
      <c r="P46" s="3">
        <f t="shared" si="15"/>
        <v>10695569.904266465</v>
      </c>
      <c r="Q46" s="3">
        <f t="shared" si="16"/>
        <v>38591713.020042755</v>
      </c>
      <c r="R46" s="3">
        <f t="shared" si="17"/>
        <v>2664748.3613873976</v>
      </c>
    </row>
    <row r="47" spans="1:26">
      <c r="A47" s="23">
        <v>46966</v>
      </c>
      <c r="B47" s="11">
        <f t="shared" si="19"/>
        <v>172800</v>
      </c>
      <c r="C47" s="11">
        <f>'Расходы (жена работает)'!$B$56</f>
        <v>112000</v>
      </c>
      <c r="D47" s="11">
        <f t="shared" si="1"/>
        <v>60800</v>
      </c>
      <c r="E47" s="11"/>
      <c r="F47" s="11">
        <f t="shared" si="0"/>
        <v>112000</v>
      </c>
      <c r="L47" s="38">
        <v>2039</v>
      </c>
      <c r="M47" s="3">
        <f t="shared" si="18"/>
        <v>38591713.020042755</v>
      </c>
      <c r="N47" s="3">
        <f t="shared" si="20"/>
        <v>554959.62487316725</v>
      </c>
      <c r="O47" s="3">
        <f t="shared" si="14"/>
        <v>42056484.22765737</v>
      </c>
      <c r="P47" s="3">
        <f t="shared" si="15"/>
        <v>14834669.394815849</v>
      </c>
      <c r="Q47" s="3">
        <f t="shared" si="16"/>
        <v>56891153.622473218</v>
      </c>
      <c r="R47" s="3">
        <f t="shared" si="17"/>
        <v>4019730.832487782</v>
      </c>
    </row>
    <row r="48" spans="1:26">
      <c r="A48" s="23">
        <v>46997</v>
      </c>
      <c r="B48" s="11">
        <f t="shared" si="19"/>
        <v>172800</v>
      </c>
      <c r="C48" s="11">
        <f>'Расходы (жена работает)'!$B$56</f>
        <v>112000</v>
      </c>
      <c r="D48" s="11">
        <f t="shared" si="1"/>
        <v>60800</v>
      </c>
      <c r="E48" s="11"/>
      <c r="F48" s="11">
        <f t="shared" si="0"/>
        <v>112000</v>
      </c>
      <c r="L48" s="38">
        <v>2040</v>
      </c>
      <c r="M48" s="3">
        <f t="shared" si="18"/>
        <v>56891153.622473218</v>
      </c>
      <c r="N48" s="3">
        <f t="shared" si="20"/>
        <v>840871.36544036667</v>
      </c>
      <c r="O48" s="3">
        <f t="shared" si="14"/>
        <v>61976091.359968625</v>
      </c>
      <c r="P48" s="3">
        <f t="shared" si="15"/>
        <v>15821445.486285403</v>
      </c>
      <c r="Q48" s="3">
        <f t="shared" si="16"/>
        <v>77797536.846254021</v>
      </c>
      <c r="R48" s="3">
        <f t="shared" si="17"/>
        <v>5925809.102935778</v>
      </c>
    </row>
    <row r="49" spans="1:18">
      <c r="A49" s="23">
        <v>47027</v>
      </c>
      <c r="B49" s="11">
        <f t="shared" si="19"/>
        <v>172800</v>
      </c>
      <c r="C49" s="11">
        <f>'Расходы (жена работает)'!$B$56</f>
        <v>112000</v>
      </c>
      <c r="D49" s="11">
        <f t="shared" si="1"/>
        <v>60800</v>
      </c>
      <c r="E49" s="11"/>
      <c r="F49" s="11">
        <f t="shared" si="0"/>
        <v>112000</v>
      </c>
      <c r="L49" s="38">
        <v>2041</v>
      </c>
      <c r="M49" s="3">
        <f t="shared" si="18"/>
        <v>77797536.846254021</v>
      </c>
      <c r="N49" s="3">
        <f t="shared" si="20"/>
        <v>1167514.1599573847</v>
      </c>
      <c r="O49" s="3">
        <f t="shared" si="14"/>
        <v>84733450.419345871</v>
      </c>
      <c r="P49" s="3">
        <f t="shared" si="15"/>
        <v>16390383.305736821</v>
      </c>
      <c r="Q49" s="3">
        <f t="shared" si="16"/>
        <v>101123833.7250827</v>
      </c>
      <c r="R49" s="3">
        <f t="shared" si="17"/>
        <v>8103427.7330492316</v>
      </c>
    </row>
    <row r="50" spans="1:18">
      <c r="A50" s="23">
        <v>47058</v>
      </c>
      <c r="B50" s="11">
        <f t="shared" si="19"/>
        <v>172800</v>
      </c>
      <c r="C50" s="11">
        <f>'Расходы (жена работает)'!$B$56</f>
        <v>112000</v>
      </c>
      <c r="D50" s="11">
        <f t="shared" si="1"/>
        <v>60800</v>
      </c>
      <c r="E50" s="11"/>
      <c r="F50" s="11">
        <f t="shared" si="0"/>
        <v>112000</v>
      </c>
      <c r="L50" s="38">
        <v>2042</v>
      </c>
      <c r="M50" s="3">
        <f t="shared" si="18"/>
        <v>101123833.7250827</v>
      </c>
      <c r="N50" s="3">
        <f t="shared" si="20"/>
        <v>1531965.8547664245</v>
      </c>
      <c r="O50" s="3">
        <f t="shared" si="14"/>
        <v>110124973.5687591</v>
      </c>
      <c r="P50" s="3">
        <f t="shared" si="15"/>
        <v>16982078.637966298</v>
      </c>
      <c r="Q50" s="3">
        <f t="shared" si="16"/>
        <v>127107052.20672539</v>
      </c>
      <c r="R50" s="3">
        <f t="shared" si="17"/>
        <v>10533105.69844283</v>
      </c>
    </row>
    <row r="51" spans="1:18">
      <c r="A51" s="23">
        <v>47088</v>
      </c>
      <c r="B51" s="11">
        <f t="shared" si="19"/>
        <v>172800</v>
      </c>
      <c r="C51" s="11">
        <f>'Расходы (жена работает)'!$B$56</f>
        <v>112000</v>
      </c>
      <c r="D51" s="11">
        <f t="shared" si="1"/>
        <v>60800</v>
      </c>
      <c r="E51" s="11"/>
      <c r="F51" s="11">
        <f t="shared" si="0"/>
        <v>112000</v>
      </c>
      <c r="L51" s="38">
        <v>2043</v>
      </c>
      <c r="M51" s="3">
        <f t="shared" si="18"/>
        <v>127107052.20672539</v>
      </c>
      <c r="N51" s="3">
        <f t="shared" si="20"/>
        <v>1937929.4786292005</v>
      </c>
      <c r="O51" s="3">
        <f t="shared" si="14"/>
        <v>138408652.58562419</v>
      </c>
      <c r="P51" s="3">
        <f>U21</f>
        <v>17597441.783484951</v>
      </c>
      <c r="Q51" s="3">
        <f>O51+P51</f>
        <v>156006094.36910915</v>
      </c>
      <c r="R51" s="3">
        <f>M51*$Q$28</f>
        <v>13239529.857528003</v>
      </c>
    </row>
    <row r="52" spans="1:18">
      <c r="A52" s="29">
        <v>47119</v>
      </c>
      <c r="B52" s="11">
        <f t="shared" ref="B52:B63" si="21">$B$51*$J$2</f>
        <v>207360</v>
      </c>
      <c r="C52" s="11">
        <f>'Расходы (жена работает)'!$B$65</f>
        <v>216500</v>
      </c>
      <c r="D52" s="11">
        <f t="shared" si="1"/>
        <v>-9140</v>
      </c>
      <c r="E52" s="11"/>
      <c r="F52" s="11">
        <f t="shared" si="0"/>
        <v>216500</v>
      </c>
      <c r="L52" s="38">
        <v>2044</v>
      </c>
      <c r="M52" s="3">
        <f>Q51</f>
        <v>156006094.36910915</v>
      </c>
      <c r="N52" s="3">
        <f t="shared" si="20"/>
        <v>2389450.1357292114</v>
      </c>
      <c r="O52" s="3">
        <f>M52+R52-N52</f>
        <v>169866311.80490801</v>
      </c>
      <c r="P52" s="3">
        <f>U22</f>
        <v>18237419.454824343</v>
      </c>
      <c r="Q52" s="9">
        <f>O52+P52</f>
        <v>188103731.25973237</v>
      </c>
      <c r="R52" s="3">
        <f t="shared" si="17"/>
        <v>16249667.571528077</v>
      </c>
    </row>
    <row r="53" spans="1:18">
      <c r="A53" s="23">
        <v>47150</v>
      </c>
      <c r="B53" s="11">
        <f t="shared" si="21"/>
        <v>207360</v>
      </c>
      <c r="C53" s="11">
        <f>'Расходы (жена работает)'!$B$65</f>
        <v>216500</v>
      </c>
      <c r="D53" s="11">
        <f t="shared" si="1"/>
        <v>-9140</v>
      </c>
      <c r="E53" s="11"/>
      <c r="F53" s="11">
        <f t="shared" si="0"/>
        <v>216500</v>
      </c>
    </row>
    <row r="54" spans="1:18">
      <c r="A54" s="23">
        <v>47178</v>
      </c>
      <c r="B54" s="11">
        <f t="shared" si="21"/>
        <v>207360</v>
      </c>
      <c r="C54" s="11">
        <f>'Расходы (жена работает)'!$B$65</f>
        <v>216500</v>
      </c>
      <c r="D54" s="11">
        <f t="shared" si="1"/>
        <v>-9140</v>
      </c>
      <c r="E54" s="11"/>
      <c r="F54" s="11">
        <f t="shared" si="0"/>
        <v>216500</v>
      </c>
      <c r="Q54" s="9">
        <f>Q52/(I7*I8^20)</f>
        <v>81760083.313045502</v>
      </c>
      <c r="R54" t="s">
        <v>76</v>
      </c>
    </row>
    <row r="55" spans="1:18">
      <c r="A55" s="23">
        <v>47209</v>
      </c>
      <c r="B55" s="11">
        <f t="shared" si="21"/>
        <v>207360</v>
      </c>
      <c r="C55" s="11">
        <f>'Расходы (жена работает)'!$B$65</f>
        <v>216500</v>
      </c>
      <c r="D55" s="11">
        <f t="shared" si="1"/>
        <v>-9140</v>
      </c>
      <c r="E55" s="11"/>
      <c r="F55" s="11">
        <f t="shared" si="0"/>
        <v>216500</v>
      </c>
      <c r="Q55" s="51">
        <f>Q54/R22</f>
        <v>18.185933729232591</v>
      </c>
      <c r="R55" t="s">
        <v>77</v>
      </c>
    </row>
    <row r="56" spans="1:18">
      <c r="A56" s="23">
        <v>47239</v>
      </c>
      <c r="B56" s="11">
        <f t="shared" si="21"/>
        <v>207360</v>
      </c>
      <c r="C56" s="11">
        <f>'Расходы (жена работает)'!$B$65</f>
        <v>216500</v>
      </c>
      <c r="D56" s="11">
        <f t="shared" si="1"/>
        <v>-9140</v>
      </c>
      <c r="E56" s="11"/>
      <c r="F56" s="11">
        <f t="shared" si="0"/>
        <v>216500</v>
      </c>
    </row>
    <row r="57" spans="1:18">
      <c r="A57" s="23">
        <v>47270</v>
      </c>
      <c r="B57" s="11">
        <f t="shared" si="21"/>
        <v>207360</v>
      </c>
      <c r="C57" s="11">
        <f>'Расходы (жена работает)'!$B$65</f>
        <v>216500</v>
      </c>
      <c r="D57" s="11">
        <f t="shared" si="1"/>
        <v>-9140</v>
      </c>
      <c r="E57" s="11"/>
      <c r="F57" s="11">
        <f t="shared" si="0"/>
        <v>216500</v>
      </c>
    </row>
    <row r="58" spans="1:18">
      <c r="A58" s="23">
        <v>47300</v>
      </c>
      <c r="B58" s="11">
        <f t="shared" si="21"/>
        <v>207360</v>
      </c>
      <c r="C58" s="11">
        <f>'Расходы (жена работает)'!$B$65</f>
        <v>216500</v>
      </c>
      <c r="D58" s="11">
        <f t="shared" si="1"/>
        <v>-9140</v>
      </c>
      <c r="E58" s="11"/>
      <c r="F58" s="11">
        <f t="shared" si="0"/>
        <v>216500</v>
      </c>
    </row>
    <row r="59" spans="1:18">
      <c r="A59" s="23">
        <v>47331</v>
      </c>
      <c r="B59" s="11">
        <f t="shared" si="21"/>
        <v>207360</v>
      </c>
      <c r="C59" s="11">
        <f>'Расходы (жена работает)'!$B$65</f>
        <v>216500</v>
      </c>
      <c r="D59" s="11">
        <f t="shared" si="1"/>
        <v>-9140</v>
      </c>
      <c r="E59" s="11"/>
      <c r="F59" s="11">
        <f t="shared" si="0"/>
        <v>216500</v>
      </c>
    </row>
    <row r="60" spans="1:18">
      <c r="A60" s="23">
        <v>47362</v>
      </c>
      <c r="B60" s="11">
        <f t="shared" si="21"/>
        <v>207360</v>
      </c>
      <c r="C60" s="11">
        <f>'Расходы (жена работает)'!$B$65</f>
        <v>216500</v>
      </c>
      <c r="D60" s="11">
        <f t="shared" si="1"/>
        <v>-9140</v>
      </c>
      <c r="E60" s="11"/>
      <c r="F60" s="11">
        <f t="shared" si="0"/>
        <v>216500</v>
      </c>
    </row>
    <row r="61" spans="1:18">
      <c r="A61" s="23">
        <v>47392</v>
      </c>
      <c r="B61" s="11">
        <f t="shared" si="21"/>
        <v>207360</v>
      </c>
      <c r="C61" s="11">
        <f>'Расходы (жена работает)'!$B$65</f>
        <v>216500</v>
      </c>
      <c r="D61" s="11">
        <f t="shared" si="1"/>
        <v>-9140</v>
      </c>
      <c r="E61" s="11"/>
      <c r="F61" s="11">
        <f t="shared" si="0"/>
        <v>216500</v>
      </c>
    </row>
    <row r="62" spans="1:18">
      <c r="A62" s="23">
        <v>47423</v>
      </c>
      <c r="B62" s="11">
        <f t="shared" si="21"/>
        <v>207360</v>
      </c>
      <c r="C62" s="11">
        <f>'Расходы (жена работает)'!$B$65</f>
        <v>216500</v>
      </c>
      <c r="D62" s="11">
        <f t="shared" si="1"/>
        <v>-9140</v>
      </c>
      <c r="E62" s="11"/>
      <c r="F62" s="11">
        <f t="shared" si="0"/>
        <v>216500</v>
      </c>
    </row>
    <row r="63" spans="1:18">
      <c r="A63" s="23">
        <v>47453</v>
      </c>
      <c r="B63" s="11">
        <f t="shared" si="21"/>
        <v>207360</v>
      </c>
      <c r="C63" s="11">
        <f>'Расходы (жена работает)'!$B$65</f>
        <v>216500</v>
      </c>
      <c r="D63" s="11">
        <f t="shared" si="1"/>
        <v>-9140</v>
      </c>
      <c r="E63" s="11"/>
      <c r="F63" s="11">
        <f t="shared" si="0"/>
        <v>216500</v>
      </c>
      <c r="L63" s="7" t="s">
        <v>31</v>
      </c>
    </row>
    <row r="64" spans="1:18" ht="32">
      <c r="A64" s="23">
        <v>47484</v>
      </c>
      <c r="B64" s="11">
        <f t="shared" ref="B64:B75" si="22">$B$63*$J$2</f>
        <v>248832</v>
      </c>
      <c r="C64" s="11">
        <f>'Расходы (жена работает)'!$B$65</f>
        <v>216500</v>
      </c>
      <c r="D64" s="11">
        <f t="shared" si="1"/>
        <v>32332</v>
      </c>
      <c r="E64" s="11"/>
      <c r="F64" s="11">
        <f t="shared" si="0"/>
        <v>216500</v>
      </c>
      <c r="L64" s="38" t="s">
        <v>15</v>
      </c>
      <c r="M64" s="38" t="s">
        <v>32</v>
      </c>
      <c r="N64" s="38" t="s">
        <v>27</v>
      </c>
      <c r="O64" s="38" t="s">
        <v>33</v>
      </c>
      <c r="P64" s="38" t="s">
        <v>28</v>
      </c>
      <c r="Q64" s="38" t="s">
        <v>34</v>
      </c>
      <c r="R64" s="39" t="s">
        <v>29</v>
      </c>
    </row>
    <row r="65" spans="1:18">
      <c r="A65" s="23">
        <v>47515</v>
      </c>
      <c r="B65" s="11">
        <f t="shared" si="22"/>
        <v>248832</v>
      </c>
      <c r="C65" s="11">
        <f>'Расходы (жена работает)'!$B$65</f>
        <v>216500</v>
      </c>
      <c r="D65" s="11">
        <f t="shared" si="1"/>
        <v>32332</v>
      </c>
      <c r="E65" s="11"/>
      <c r="F65" s="11">
        <f t="shared" si="0"/>
        <v>216500</v>
      </c>
      <c r="L65" s="38">
        <v>2024</v>
      </c>
      <c r="M65" s="3"/>
      <c r="N65" s="8"/>
      <c r="O65" s="3"/>
      <c r="P65" s="3">
        <f>U2</f>
        <v>50000</v>
      </c>
      <c r="Q65" s="4">
        <f>P65+O65</f>
        <v>50000</v>
      </c>
      <c r="R65" s="3"/>
    </row>
    <row r="66" spans="1:18">
      <c r="A66" s="23">
        <v>47543</v>
      </c>
      <c r="B66" s="11">
        <f t="shared" si="22"/>
        <v>248832</v>
      </c>
      <c r="C66" s="11">
        <f>'Расходы (жена работает)'!$B$65</f>
        <v>216500</v>
      </c>
      <c r="D66" s="11">
        <f t="shared" si="1"/>
        <v>32332</v>
      </c>
      <c r="E66" s="11"/>
      <c r="F66" s="11">
        <f t="shared" ref="F66:F129" si="23">SUM(C66,E66:E66)</f>
        <v>216500</v>
      </c>
      <c r="L66" s="38">
        <v>2025</v>
      </c>
      <c r="M66" s="3">
        <f>P65</f>
        <v>50000</v>
      </c>
      <c r="N66" s="3">
        <f>R66*0.13</f>
        <v>1044.039431212997</v>
      </c>
      <c r="O66" s="3">
        <f>M66+R66-N66</f>
        <v>56987.033116579289</v>
      </c>
      <c r="P66" s="3">
        <f t="shared" ref="P66:P85" si="24">U3</f>
        <v>315000</v>
      </c>
      <c r="Q66" s="3">
        <f>O66+P66</f>
        <v>371987.03311657929</v>
      </c>
      <c r="R66" s="3">
        <f>M66*$P$28</f>
        <v>8031.0725477922842</v>
      </c>
    </row>
    <row r="67" spans="1:18">
      <c r="A67" s="23">
        <v>47574</v>
      </c>
      <c r="B67" s="11">
        <f t="shared" si="22"/>
        <v>248832</v>
      </c>
      <c r="C67" s="11">
        <f>'Расходы (жена работает)'!$B$65</f>
        <v>216500</v>
      </c>
      <c r="D67" s="11">
        <f t="shared" ref="D67:D130" si="25">B67-C67</f>
        <v>32332</v>
      </c>
      <c r="E67" s="11"/>
      <c r="F67" s="11">
        <f t="shared" si="23"/>
        <v>216500</v>
      </c>
      <c r="L67" s="38">
        <v>2026</v>
      </c>
      <c r="M67" s="3">
        <f>Q66</f>
        <v>371987.03311657929</v>
      </c>
      <c r="N67" s="3">
        <f t="shared" ref="N67:N69" si="26">R67*0.13</f>
        <v>7767.3826094728738</v>
      </c>
      <c r="O67" s="3">
        <f t="shared" ref="O67:O72" si="27">M67+R67-N67</f>
        <v>423968.74750305159</v>
      </c>
      <c r="P67" s="3">
        <f t="shared" si="24"/>
        <v>173409.60000000009</v>
      </c>
      <c r="Q67" s="3">
        <f t="shared" ref="Q67:Q69" si="28">O67+P67</f>
        <v>597378.34750305163</v>
      </c>
      <c r="R67" s="3">
        <f t="shared" ref="R67:R85" si="29">M67*$P$28</f>
        <v>59749.096995945183</v>
      </c>
    </row>
    <row r="68" spans="1:18">
      <c r="A68" s="23">
        <v>47604</v>
      </c>
      <c r="B68" s="11">
        <f t="shared" si="22"/>
        <v>248832</v>
      </c>
      <c r="C68" s="11">
        <f>'Расходы (жена работает)'!$B$65</f>
        <v>216500</v>
      </c>
      <c r="D68" s="11">
        <f t="shared" si="25"/>
        <v>32332</v>
      </c>
      <c r="E68" s="11"/>
      <c r="F68" s="11">
        <f t="shared" si="23"/>
        <v>216500</v>
      </c>
      <c r="L68" s="38">
        <v>2027</v>
      </c>
      <c r="M68" s="3">
        <f t="shared" ref="M68:M70" si="30">Q67</f>
        <v>597378.34750305163</v>
      </c>
      <c r="N68" s="3">
        <f t="shared" si="26"/>
        <v>12473.73100292092</v>
      </c>
      <c r="O68" s="3">
        <f t="shared" si="27"/>
        <v>680856.39344567631</v>
      </c>
      <c r="P68" s="3">
        <f t="shared" si="24"/>
        <v>180981.96479999996</v>
      </c>
      <c r="Q68" s="3">
        <f t="shared" si="28"/>
        <v>861838.35824567627</v>
      </c>
      <c r="R68" s="3">
        <f t="shared" si="29"/>
        <v>95951.776945545542</v>
      </c>
    </row>
    <row r="69" spans="1:18">
      <c r="A69" s="23">
        <v>47635</v>
      </c>
      <c r="B69" s="11">
        <f t="shared" si="22"/>
        <v>248832</v>
      </c>
      <c r="C69" s="11">
        <f>'Расходы (жена работает)'!$B$65</f>
        <v>216500</v>
      </c>
      <c r="D69" s="11">
        <f t="shared" si="25"/>
        <v>32332</v>
      </c>
      <c r="E69" s="11"/>
      <c r="F69" s="11">
        <f t="shared" si="23"/>
        <v>216500</v>
      </c>
      <c r="L69" s="38">
        <v>2028</v>
      </c>
      <c r="M69" s="3">
        <f t="shared" si="30"/>
        <v>861838.35824567627</v>
      </c>
      <c r="N69" s="3">
        <f t="shared" si="26"/>
        <v>17995.86458680718</v>
      </c>
      <c r="O69" s="3">
        <f t="shared" si="27"/>
        <v>982272.22124969354</v>
      </c>
      <c r="P69" s="3">
        <f t="shared" si="24"/>
        <v>542364.22963199974</v>
      </c>
      <c r="Q69" s="3">
        <f t="shared" si="28"/>
        <v>1524636.4508816933</v>
      </c>
      <c r="R69" s="3">
        <f t="shared" si="29"/>
        <v>138429.72759082445</v>
      </c>
    </row>
    <row r="70" spans="1:18">
      <c r="A70" s="23">
        <v>47665</v>
      </c>
      <c r="B70" s="11">
        <f t="shared" si="22"/>
        <v>248832</v>
      </c>
      <c r="C70" s="11">
        <f>'Расходы (жена работает)'!$B$65</f>
        <v>216500</v>
      </c>
      <c r="D70" s="11">
        <f t="shared" si="25"/>
        <v>32332</v>
      </c>
      <c r="E70" s="11"/>
      <c r="F70" s="11">
        <f t="shared" si="23"/>
        <v>216500</v>
      </c>
      <c r="L70" s="38">
        <v>2029</v>
      </c>
      <c r="M70" s="3">
        <f t="shared" si="30"/>
        <v>1524636.4508816933</v>
      </c>
      <c r="N70" s="3">
        <f>R70*0.13</f>
        <v>31835.611459702512</v>
      </c>
      <c r="O70" s="3">
        <f t="shared" si="27"/>
        <v>1737690.1583427794</v>
      </c>
      <c r="P70" s="3">
        <f t="shared" si="24"/>
        <v>-545205.32739686407</v>
      </c>
      <c r="Q70" s="3">
        <f>O70+P70</f>
        <v>1192484.8309459153</v>
      </c>
      <c r="R70" s="3">
        <f t="shared" si="29"/>
        <v>244889.31892078853</v>
      </c>
    </row>
    <row r="71" spans="1:18">
      <c r="A71" s="23">
        <v>47696</v>
      </c>
      <c r="B71" s="11">
        <f t="shared" si="22"/>
        <v>248832</v>
      </c>
      <c r="C71" s="11">
        <f>'Расходы (жена работает)'!$B$65</f>
        <v>216500</v>
      </c>
      <c r="D71" s="11">
        <f t="shared" si="25"/>
        <v>32332</v>
      </c>
      <c r="E71" s="11"/>
      <c r="F71" s="11">
        <f t="shared" si="23"/>
        <v>216500</v>
      </c>
      <c r="L71" s="38">
        <v>2030</v>
      </c>
      <c r="M71" s="3">
        <f>Q70</f>
        <v>1192484.8309459153</v>
      </c>
      <c r="N71" s="3">
        <f t="shared" ref="N71:N72" si="31">R71*0.13</f>
        <v>24900.023692618004</v>
      </c>
      <c r="O71" s="3">
        <f t="shared" si="27"/>
        <v>1359123.4510426668</v>
      </c>
      <c r="P71" s="3">
        <f t="shared" si="24"/>
        <v>-28538.758099894039</v>
      </c>
      <c r="Q71" s="3">
        <f t="shared" ref="Q71:Q72" si="32">O71+P71</f>
        <v>1330584.6929427728</v>
      </c>
      <c r="R71" s="3">
        <f t="shared" si="29"/>
        <v>191538.64378936926</v>
      </c>
    </row>
    <row r="72" spans="1:18">
      <c r="A72" s="23">
        <v>47727</v>
      </c>
      <c r="B72" s="11">
        <f t="shared" si="22"/>
        <v>248832</v>
      </c>
      <c r="C72" s="11">
        <f>'Расходы (жена работает)'!$B$65</f>
        <v>216500</v>
      </c>
      <c r="D72" s="11">
        <f t="shared" si="25"/>
        <v>32332</v>
      </c>
      <c r="E72" s="11"/>
      <c r="F72" s="11">
        <f t="shared" si="23"/>
        <v>216500</v>
      </c>
      <c r="L72" s="38">
        <v>2031</v>
      </c>
      <c r="M72" s="3">
        <f t="shared" ref="M72" si="33">Q71</f>
        <v>1330584.6929427728</v>
      </c>
      <c r="N72" s="3">
        <f t="shared" si="31"/>
        <v>27783.657720013856</v>
      </c>
      <c r="O72" s="3">
        <f t="shared" si="27"/>
        <v>1516521.4792228655</v>
      </c>
      <c r="P72" s="3">
        <f t="shared" si="24"/>
        <v>-3465677.5887417463</v>
      </c>
      <c r="Q72" s="3">
        <f t="shared" si="32"/>
        <v>-1949156.1095188807</v>
      </c>
      <c r="R72" s="3">
        <f t="shared" si="29"/>
        <v>213720.44400010657</v>
      </c>
    </row>
    <row r="73" spans="1:18">
      <c r="A73" s="23">
        <v>47757</v>
      </c>
      <c r="B73" s="11">
        <f t="shared" si="22"/>
        <v>248832</v>
      </c>
      <c r="C73" s="11">
        <f>'Расходы (жена работает)'!$B$65</f>
        <v>216500</v>
      </c>
      <c r="D73" s="11">
        <f t="shared" si="25"/>
        <v>32332</v>
      </c>
      <c r="E73" s="11"/>
      <c r="F73" s="11">
        <f t="shared" si="23"/>
        <v>216500</v>
      </c>
      <c r="L73" s="38">
        <v>2032</v>
      </c>
      <c r="M73" s="3">
        <f>Q72</f>
        <v>-1949156.1095188807</v>
      </c>
      <c r="N73" s="3">
        <f>R73*0.13</f>
        <v>-40699.916718548608</v>
      </c>
      <c r="O73" s="3">
        <f>M73+R73-N73</f>
        <v>-2221532.4752507061</v>
      </c>
      <c r="P73" s="3">
        <f t="shared" si="24"/>
        <v>1344921.5520990221</v>
      </c>
      <c r="Q73" s="3">
        <f>O73+P73</f>
        <v>-876610.92315168399</v>
      </c>
      <c r="R73" s="3">
        <f t="shared" si="29"/>
        <v>-313076.28245037387</v>
      </c>
    </row>
    <row r="74" spans="1:18">
      <c r="A74" s="23">
        <v>47788</v>
      </c>
      <c r="B74" s="11">
        <f t="shared" si="22"/>
        <v>248832</v>
      </c>
      <c r="C74" s="11">
        <f>'Расходы (жена работает)'!$B$65</f>
        <v>216500</v>
      </c>
      <c r="D74" s="11">
        <f t="shared" si="25"/>
        <v>32332</v>
      </c>
      <c r="E74" s="11"/>
      <c r="F74" s="11">
        <f t="shared" si="23"/>
        <v>216500</v>
      </c>
      <c r="L74" s="38">
        <v>2033</v>
      </c>
      <c r="M74" s="3">
        <f>Q73</f>
        <v>-876610.92315168399</v>
      </c>
      <c r="N74" s="3">
        <f t="shared" ref="N74:N78" si="34">R74*0.13</f>
        <v>-18304.32739204769</v>
      </c>
      <c r="O74" s="3">
        <f>M74+R74-N74</f>
        <v>-999109.11416000314</v>
      </c>
      <c r="P74" s="3">
        <f t="shared" si="24"/>
        <v>2404125.9166503102</v>
      </c>
      <c r="Q74" s="3">
        <f t="shared" ref="Q74:Q85" si="35">O74+P74</f>
        <v>1405016.802490307</v>
      </c>
      <c r="R74" s="3">
        <f t="shared" si="29"/>
        <v>-140802.51840036683</v>
      </c>
    </row>
    <row r="75" spans="1:18">
      <c r="A75" s="23">
        <v>47818</v>
      </c>
      <c r="B75" s="11">
        <f t="shared" si="22"/>
        <v>248832</v>
      </c>
      <c r="C75" s="11">
        <f>'Расходы (жена работает)'!$B$65</f>
        <v>216500</v>
      </c>
      <c r="D75" s="11">
        <f t="shared" si="25"/>
        <v>32332</v>
      </c>
      <c r="E75" s="11"/>
      <c r="F75" s="11">
        <f t="shared" si="23"/>
        <v>216500</v>
      </c>
      <c r="L75" s="38">
        <v>2034</v>
      </c>
      <c r="M75" s="3">
        <f t="shared" ref="M75:M85" si="36">Q74</f>
        <v>1405016.802490307</v>
      </c>
      <c r="N75" s="3">
        <f t="shared" si="34"/>
        <v>29337.858866333674</v>
      </c>
      <c r="O75" s="3">
        <f t="shared" ref="O75:O85" si="37">M75+R75-N75</f>
        <v>1601354.7810573091</v>
      </c>
      <c r="P75" s="3">
        <f t="shared" si="24"/>
        <v>3757003.6763955494</v>
      </c>
      <c r="Q75" s="3">
        <f t="shared" si="35"/>
        <v>5358358.4574528588</v>
      </c>
      <c r="R75" s="3">
        <f t="shared" si="29"/>
        <v>225675.83743333595</v>
      </c>
    </row>
    <row r="76" spans="1:18">
      <c r="A76" s="29">
        <v>47849</v>
      </c>
      <c r="B76" s="11">
        <f t="shared" ref="B76:B87" si="38">$B$75*$J$2</f>
        <v>298598.39999999997</v>
      </c>
      <c r="C76" s="11">
        <f>'Расходы (жена работает)'!$B$73</f>
        <v>152000</v>
      </c>
      <c r="D76" s="11">
        <f t="shared" si="25"/>
        <v>146598.39999999997</v>
      </c>
      <c r="E76">
        <f>3000000+E185</f>
        <v>3072648.9114900474</v>
      </c>
      <c r="F76" s="11">
        <f t="shared" si="23"/>
        <v>3224648.9114900474</v>
      </c>
      <c r="L76" s="38">
        <v>2035</v>
      </c>
      <c r="M76" s="3">
        <f t="shared" si="36"/>
        <v>5358358.4574528588</v>
      </c>
      <c r="N76" s="3">
        <f t="shared" si="34"/>
        <v>111886.75032308868</v>
      </c>
      <c r="O76" s="3">
        <f t="shared" si="37"/>
        <v>6107139.0173073756</v>
      </c>
      <c r="P76" s="3">
        <f t="shared" si="24"/>
        <v>5477625.4618542437</v>
      </c>
      <c r="Q76" s="3">
        <f t="shared" si="35"/>
        <v>11584764.47916162</v>
      </c>
      <c r="R76" s="3">
        <f t="shared" si="29"/>
        <v>860667.31017760525</v>
      </c>
    </row>
    <row r="77" spans="1:18">
      <c r="A77" s="23">
        <v>47880</v>
      </c>
      <c r="B77" s="11">
        <f t="shared" si="38"/>
        <v>298598.39999999997</v>
      </c>
      <c r="C77" s="11">
        <f>'Расходы (жена работает)'!$B$73</f>
        <v>152000</v>
      </c>
      <c r="D77" s="11">
        <f t="shared" si="25"/>
        <v>146598.39999999997</v>
      </c>
      <c r="E77" s="50">
        <f>Ипотека!$J$3</f>
        <v>72648.911490047205</v>
      </c>
      <c r="F77" s="11">
        <f t="shared" si="23"/>
        <v>224648.91149004721</v>
      </c>
      <c r="L77" s="38">
        <v>2036</v>
      </c>
      <c r="M77" s="3">
        <f t="shared" si="36"/>
        <v>11584764.47916162</v>
      </c>
      <c r="N77" s="3">
        <f t="shared" si="34"/>
        <v>241899.01835120859</v>
      </c>
      <c r="O77" s="3">
        <f t="shared" si="37"/>
        <v>13203627.140435092</v>
      </c>
      <c r="P77" s="3">
        <f t="shared" si="24"/>
        <v>4748912.8386197006</v>
      </c>
      <c r="Q77" s="3">
        <f t="shared" si="35"/>
        <v>17952539.979054794</v>
      </c>
      <c r="R77" s="3">
        <f t="shared" si="29"/>
        <v>1860761.6796246814</v>
      </c>
    </row>
    <row r="78" spans="1:18">
      <c r="A78" s="23">
        <v>47908</v>
      </c>
      <c r="B78" s="11">
        <f t="shared" si="38"/>
        <v>298598.39999999997</v>
      </c>
      <c r="C78" s="11">
        <f>'Расходы (жена работает)'!$B$73</f>
        <v>152000</v>
      </c>
      <c r="D78" s="11">
        <f t="shared" si="25"/>
        <v>146598.39999999997</v>
      </c>
      <c r="E78" s="50">
        <f>Ипотека!$J$3</f>
        <v>72648.911490047205</v>
      </c>
      <c r="F78" s="11">
        <f t="shared" si="23"/>
        <v>224648.91149004721</v>
      </c>
      <c r="L78" s="38">
        <v>2037</v>
      </c>
      <c r="M78" s="3">
        <f t="shared" si="36"/>
        <v>17952539.979054794</v>
      </c>
      <c r="N78" s="3">
        <f t="shared" si="34"/>
        <v>374863.19257121912</v>
      </c>
      <c r="O78" s="3">
        <f t="shared" si="37"/>
        <v>20461239.806262184</v>
      </c>
      <c r="P78" s="3">
        <f t="shared" si="24"/>
        <v>7389098.1670235191</v>
      </c>
      <c r="Q78" s="3">
        <f t="shared" si="35"/>
        <v>27850337.973285705</v>
      </c>
      <c r="R78" s="3">
        <f t="shared" si="29"/>
        <v>2883563.0197786083</v>
      </c>
    </row>
    <row r="79" spans="1:18">
      <c r="A79" s="23">
        <v>47939</v>
      </c>
      <c r="B79" s="11">
        <f t="shared" si="38"/>
        <v>298598.39999999997</v>
      </c>
      <c r="C79" s="11">
        <f>'Расходы (жена работает)'!$B$73</f>
        <v>152000</v>
      </c>
      <c r="D79" s="11">
        <f t="shared" si="25"/>
        <v>146598.39999999997</v>
      </c>
      <c r="E79" s="50">
        <f>Ипотека!$J$3</f>
        <v>72648.911490047205</v>
      </c>
      <c r="F79" s="11">
        <f t="shared" si="23"/>
        <v>224648.91149004721</v>
      </c>
      <c r="L79" s="38">
        <v>2038</v>
      </c>
      <c r="M79" s="3">
        <f t="shared" si="36"/>
        <v>27850337.973285705</v>
      </c>
      <c r="N79" s="3">
        <f t="shared" ref="N79:N85" si="39">2400000*0.13+(R79-2400000)*0.15</f>
        <v>623004.25423197541</v>
      </c>
      <c r="O79" s="3">
        <f t="shared" si="37"/>
        <v>31700695.413933568</v>
      </c>
      <c r="P79" s="3">
        <f t="shared" si="24"/>
        <v>10695569.904266465</v>
      </c>
      <c r="Q79" s="3">
        <f t="shared" si="35"/>
        <v>42396265.318200037</v>
      </c>
      <c r="R79" s="3">
        <f t="shared" si="29"/>
        <v>4473361.6948798364</v>
      </c>
    </row>
    <row r="80" spans="1:18">
      <c r="A80" s="23">
        <v>47969</v>
      </c>
      <c r="B80" s="11">
        <f t="shared" si="38"/>
        <v>298598.39999999997</v>
      </c>
      <c r="C80" s="11">
        <f>'Расходы (жена работает)'!$B$73</f>
        <v>152000</v>
      </c>
      <c r="D80" s="11">
        <f t="shared" si="25"/>
        <v>146598.39999999997</v>
      </c>
      <c r="E80" s="50">
        <f>Ипотека!$J$3</f>
        <v>72648.911490047205</v>
      </c>
      <c r="F80" s="11">
        <f t="shared" si="23"/>
        <v>224648.91149004721</v>
      </c>
      <c r="L80" s="38">
        <v>2039</v>
      </c>
      <c r="M80" s="3">
        <f t="shared" si="36"/>
        <v>42396265.318200037</v>
      </c>
      <c r="N80" s="3">
        <f t="shared" si="39"/>
        <v>973462.44757774321</v>
      </c>
      <c r="O80" s="3">
        <f t="shared" si="37"/>
        <v>48232552.521140583</v>
      </c>
      <c r="P80" s="3">
        <f t="shared" si="24"/>
        <v>14834669.394815849</v>
      </c>
      <c r="Q80" s="3">
        <f t="shared" si="35"/>
        <v>63067221.91595643</v>
      </c>
      <c r="R80" s="3">
        <f t="shared" si="29"/>
        <v>6809749.6505182879</v>
      </c>
    </row>
    <row r="81" spans="1:18">
      <c r="A81" s="23">
        <v>48000</v>
      </c>
      <c r="B81" s="11">
        <f t="shared" si="38"/>
        <v>298598.39999999997</v>
      </c>
      <c r="C81" s="11">
        <f>'Расходы (жена работает)'!$B$73</f>
        <v>152000</v>
      </c>
      <c r="D81" s="11">
        <f t="shared" si="25"/>
        <v>146598.39999999997</v>
      </c>
      <c r="E81" s="50">
        <f>Ипотека!$J$3</f>
        <v>72648.911490047205</v>
      </c>
      <c r="F81" s="11">
        <f t="shared" si="23"/>
        <v>224648.91149004721</v>
      </c>
      <c r="L81" s="38">
        <v>2040</v>
      </c>
      <c r="M81" s="3">
        <f t="shared" si="36"/>
        <v>63067221.91595643</v>
      </c>
      <c r="N81" s="3">
        <f t="shared" si="39"/>
        <v>1471492.3037842847</v>
      </c>
      <c r="O81" s="3">
        <f t="shared" si="37"/>
        <v>71725678.304067373</v>
      </c>
      <c r="P81" s="3">
        <f t="shared" si="24"/>
        <v>15821445.486285403</v>
      </c>
      <c r="Q81" s="3">
        <f t="shared" si="35"/>
        <v>87547123.790352777</v>
      </c>
      <c r="R81" s="3">
        <f t="shared" si="29"/>
        <v>10129948.691895232</v>
      </c>
    </row>
    <row r="82" spans="1:18">
      <c r="A82" s="23">
        <v>48030</v>
      </c>
      <c r="B82" s="11">
        <f t="shared" si="38"/>
        <v>298598.39999999997</v>
      </c>
      <c r="C82" s="11">
        <f>'Расходы (жена работает)'!$B$73</f>
        <v>152000</v>
      </c>
      <c r="D82" s="11">
        <f t="shared" si="25"/>
        <v>146598.39999999997</v>
      </c>
      <c r="E82" s="50">
        <f>Ипотека!$J$3</f>
        <v>72648.911490047205</v>
      </c>
      <c r="F82" s="11">
        <f t="shared" si="23"/>
        <v>224648.91149004721</v>
      </c>
      <c r="L82" s="38">
        <v>2041</v>
      </c>
      <c r="M82" s="3">
        <f t="shared" si="36"/>
        <v>87547123.790352777</v>
      </c>
      <c r="N82" s="3">
        <f t="shared" si="39"/>
        <v>2061291.9075326247</v>
      </c>
      <c r="O82" s="3">
        <f t="shared" si="37"/>
        <v>99547777.933037654</v>
      </c>
      <c r="P82" s="3">
        <f t="shared" si="24"/>
        <v>16390383.305736821</v>
      </c>
      <c r="Q82" s="3">
        <f t="shared" si="35"/>
        <v>115938161.23877448</v>
      </c>
      <c r="R82" s="3">
        <f t="shared" si="29"/>
        <v>14061946.050217498</v>
      </c>
    </row>
    <row r="83" spans="1:18">
      <c r="A83" s="23">
        <v>48061</v>
      </c>
      <c r="B83" s="11">
        <f t="shared" si="38"/>
        <v>298598.39999999997</v>
      </c>
      <c r="C83" s="11">
        <f>'Расходы (жена работает)'!$B$73</f>
        <v>152000</v>
      </c>
      <c r="D83" s="11">
        <f t="shared" si="25"/>
        <v>146598.39999999997</v>
      </c>
      <c r="E83" s="50">
        <f>Ипотека!$J$3</f>
        <v>72648.911490047205</v>
      </c>
      <c r="F83" s="11">
        <f t="shared" si="23"/>
        <v>224648.91149004721</v>
      </c>
      <c r="L83" s="38">
        <v>2042</v>
      </c>
      <c r="M83" s="3">
        <f t="shared" si="36"/>
        <v>115938161.23877448</v>
      </c>
      <c r="N83" s="3">
        <f t="shared" si="39"/>
        <v>2745323.3518987112</v>
      </c>
      <c r="O83" s="3">
        <f t="shared" si="37"/>
        <v>131814993.56620051</v>
      </c>
      <c r="P83" s="3">
        <f t="shared" si="24"/>
        <v>16982078.637966298</v>
      </c>
      <c r="Q83" s="3">
        <f t="shared" si="35"/>
        <v>148797072.2041668</v>
      </c>
      <c r="R83" s="3">
        <f t="shared" si="29"/>
        <v>18622155.679324742</v>
      </c>
    </row>
    <row r="84" spans="1:18">
      <c r="A84" s="23">
        <v>48092</v>
      </c>
      <c r="B84" s="11">
        <f t="shared" si="38"/>
        <v>298598.39999999997</v>
      </c>
      <c r="C84" s="11">
        <f>'Расходы (жена работает)'!$B$73</f>
        <v>152000</v>
      </c>
      <c r="D84" s="11">
        <f t="shared" si="25"/>
        <v>146598.39999999997</v>
      </c>
      <c r="E84" s="50">
        <f>Ипотека!$J$3</f>
        <v>72648.911490047205</v>
      </c>
      <c r="F84" s="11">
        <f t="shared" si="23"/>
        <v>224648.91149004721</v>
      </c>
      <c r="L84" s="38">
        <v>2043</v>
      </c>
      <c r="M84" s="3">
        <f t="shared" si="36"/>
        <v>148797072.2041668</v>
      </c>
      <c r="N84" s="3">
        <f t="shared" si="39"/>
        <v>3537000.2453122507</v>
      </c>
      <c r="O84" s="3">
        <f t="shared" si="37"/>
        <v>169160073.59426957</v>
      </c>
      <c r="P84" s="3">
        <f t="shared" si="24"/>
        <v>17597441.783484951</v>
      </c>
      <c r="Q84" s="3">
        <f t="shared" si="35"/>
        <v>186757515.37775451</v>
      </c>
      <c r="R84" s="3">
        <f t="shared" si="29"/>
        <v>23900001.635415006</v>
      </c>
    </row>
    <row r="85" spans="1:18">
      <c r="A85" s="23">
        <v>48122</v>
      </c>
      <c r="B85" s="11">
        <f t="shared" si="38"/>
        <v>298598.39999999997</v>
      </c>
      <c r="C85" s="11">
        <f>'Расходы (жена работает)'!$B$73</f>
        <v>152000</v>
      </c>
      <c r="D85" s="11">
        <f t="shared" si="25"/>
        <v>146598.39999999997</v>
      </c>
      <c r="E85" s="50">
        <f>Ипотека!$J$3</f>
        <v>72648.911490047205</v>
      </c>
      <c r="F85" s="11">
        <f t="shared" si="23"/>
        <v>224648.91149004721</v>
      </c>
      <c r="L85" s="38">
        <v>2044</v>
      </c>
      <c r="M85" s="3">
        <f t="shared" si="36"/>
        <v>186757515.37775451</v>
      </c>
      <c r="N85" s="3">
        <f t="shared" si="39"/>
        <v>4451589.4645325383</v>
      </c>
      <c r="O85" s="3">
        <f t="shared" si="37"/>
        <v>212303189.01010558</v>
      </c>
      <c r="P85" s="3">
        <f t="shared" si="24"/>
        <v>18237419.454824343</v>
      </c>
      <c r="Q85" s="9">
        <f t="shared" si="35"/>
        <v>230540608.46492994</v>
      </c>
      <c r="R85" s="3">
        <f t="shared" si="29"/>
        <v>29997263.096883591</v>
      </c>
    </row>
    <row r="86" spans="1:18">
      <c r="A86" s="23">
        <v>48153</v>
      </c>
      <c r="B86" s="11">
        <f t="shared" si="38"/>
        <v>298598.39999999997</v>
      </c>
      <c r="C86" s="11">
        <f>'Расходы (жена работает)'!$B$73</f>
        <v>152000</v>
      </c>
      <c r="D86" s="11">
        <f t="shared" si="25"/>
        <v>146598.39999999997</v>
      </c>
      <c r="E86" s="50">
        <f>Ипотека!$J$3</f>
        <v>72648.911490047205</v>
      </c>
      <c r="F86" s="11">
        <f t="shared" si="23"/>
        <v>224648.91149004721</v>
      </c>
    </row>
    <row r="87" spans="1:18">
      <c r="A87" s="23">
        <v>48183</v>
      </c>
      <c r="B87" s="11">
        <f t="shared" si="38"/>
        <v>298598.39999999997</v>
      </c>
      <c r="C87" s="11">
        <f>'Расходы (жена работает)'!$B$73</f>
        <v>152000</v>
      </c>
      <c r="D87" s="11">
        <f t="shared" si="25"/>
        <v>146598.39999999997</v>
      </c>
      <c r="E87" s="50">
        <f>Ипотека!$J$3</f>
        <v>72648.911490047205</v>
      </c>
      <c r="F87" s="11">
        <f t="shared" si="23"/>
        <v>224648.91149004721</v>
      </c>
      <c r="Q87" s="9">
        <f>Q85/(I7*I8^20)</f>
        <v>100205451.68828297</v>
      </c>
      <c r="R87" t="s">
        <v>76</v>
      </c>
    </row>
    <row r="88" spans="1:18">
      <c r="A88" s="23">
        <v>48214</v>
      </c>
      <c r="B88" s="11">
        <f t="shared" ref="B88:B99" si="40">$B$87*$J$2</f>
        <v>358318.07999999996</v>
      </c>
      <c r="C88" s="11">
        <f>'Расходы (жена работает)'!$B$73</f>
        <v>152000</v>
      </c>
      <c r="D88" s="11">
        <f t="shared" si="25"/>
        <v>206318.07999999996</v>
      </c>
      <c r="E88" s="50">
        <f>Ипотека!$J$3</f>
        <v>72648.911490047205</v>
      </c>
      <c r="F88" s="11">
        <f t="shared" si="23"/>
        <v>224648.91149004721</v>
      </c>
      <c r="Q88" s="51">
        <f>Q87/R22</f>
        <v>22.288745679643458</v>
      </c>
      <c r="R88" t="s">
        <v>77</v>
      </c>
    </row>
    <row r="89" spans="1:18">
      <c r="A89" s="23">
        <v>48245</v>
      </c>
      <c r="B89" s="11">
        <f t="shared" si="40"/>
        <v>358318.07999999996</v>
      </c>
      <c r="C89" s="11">
        <f>'Расходы (жена работает)'!$B$73</f>
        <v>152000</v>
      </c>
      <c r="D89" s="11">
        <f t="shared" si="25"/>
        <v>206318.07999999996</v>
      </c>
      <c r="E89" s="50">
        <f>Ипотека!$J$3</f>
        <v>72648.911490047205</v>
      </c>
      <c r="F89" s="11">
        <f t="shared" si="23"/>
        <v>224648.91149004721</v>
      </c>
    </row>
    <row r="90" spans="1:18">
      <c r="A90" s="23">
        <v>48274</v>
      </c>
      <c r="B90" s="11">
        <f t="shared" si="40"/>
        <v>358318.07999999996</v>
      </c>
      <c r="C90" s="11">
        <f>'Расходы (жена работает)'!$B$73</f>
        <v>152000</v>
      </c>
      <c r="D90" s="11">
        <f t="shared" si="25"/>
        <v>206318.07999999996</v>
      </c>
      <c r="E90" s="50">
        <f>Ипотека!$J$3</f>
        <v>72648.911490047205</v>
      </c>
      <c r="F90" s="11">
        <f t="shared" si="23"/>
        <v>224648.91149004721</v>
      </c>
    </row>
    <row r="91" spans="1:18">
      <c r="A91" s="23">
        <v>48305</v>
      </c>
      <c r="B91" s="11">
        <f t="shared" si="40"/>
        <v>358318.07999999996</v>
      </c>
      <c r="C91" s="11">
        <f>'Расходы (жена работает)'!$B$73</f>
        <v>152000</v>
      </c>
      <c r="D91" s="11">
        <f t="shared" si="25"/>
        <v>206318.07999999996</v>
      </c>
      <c r="E91" s="50">
        <f>Ипотека!$J$3</f>
        <v>72648.911490047205</v>
      </c>
      <c r="F91" s="11">
        <f t="shared" si="23"/>
        <v>224648.91149004721</v>
      </c>
    </row>
    <row r="92" spans="1:18">
      <c r="A92" s="23">
        <v>48335</v>
      </c>
      <c r="B92" s="11">
        <f t="shared" si="40"/>
        <v>358318.07999999996</v>
      </c>
      <c r="C92" s="11">
        <f>'Расходы (жена работает)'!$B$73</f>
        <v>152000</v>
      </c>
      <c r="D92" s="11">
        <f t="shared" si="25"/>
        <v>206318.07999999996</v>
      </c>
      <c r="E92" s="50">
        <f>Ипотека!$J$3</f>
        <v>72648.911490047205</v>
      </c>
      <c r="F92" s="11">
        <f t="shared" si="23"/>
        <v>224648.91149004721</v>
      </c>
    </row>
    <row r="93" spans="1:18">
      <c r="A93" s="23">
        <v>48366</v>
      </c>
      <c r="B93" s="11">
        <f t="shared" si="40"/>
        <v>358318.07999999996</v>
      </c>
      <c r="C93" s="11">
        <f>'Расходы (жена работает)'!$B$73</f>
        <v>152000</v>
      </c>
      <c r="D93" s="11">
        <f t="shared" si="25"/>
        <v>206318.07999999996</v>
      </c>
      <c r="E93" s="50">
        <f>Ипотека!$J$3</f>
        <v>72648.911490047205</v>
      </c>
      <c r="F93" s="11">
        <f t="shared" si="23"/>
        <v>224648.91149004721</v>
      </c>
    </row>
    <row r="94" spans="1:18">
      <c r="A94" s="23">
        <v>48396</v>
      </c>
      <c r="B94" s="11">
        <f t="shared" si="40"/>
        <v>358318.07999999996</v>
      </c>
      <c r="C94" s="11">
        <f>'Расходы (жена работает)'!$B$73</f>
        <v>152000</v>
      </c>
      <c r="D94" s="11">
        <f t="shared" si="25"/>
        <v>206318.07999999996</v>
      </c>
      <c r="E94" s="50">
        <f>Ипотека!$J$3</f>
        <v>72648.911490047205</v>
      </c>
      <c r="F94" s="11">
        <f t="shared" si="23"/>
        <v>224648.91149004721</v>
      </c>
    </row>
    <row r="95" spans="1:18">
      <c r="A95" s="23">
        <v>48427</v>
      </c>
      <c r="B95" s="11">
        <f t="shared" si="40"/>
        <v>358318.07999999996</v>
      </c>
      <c r="C95" s="11">
        <f>'Расходы (жена работает)'!$B$73</f>
        <v>152000</v>
      </c>
      <c r="D95" s="11">
        <f t="shared" si="25"/>
        <v>206318.07999999996</v>
      </c>
      <c r="E95" s="50">
        <f>Ипотека!$J$3</f>
        <v>72648.911490047205</v>
      </c>
      <c r="F95" s="11">
        <f t="shared" si="23"/>
        <v>224648.91149004721</v>
      </c>
    </row>
    <row r="96" spans="1:18">
      <c r="A96" s="23">
        <v>48458</v>
      </c>
      <c r="B96" s="11">
        <f t="shared" si="40"/>
        <v>358318.07999999996</v>
      </c>
      <c r="C96" s="11">
        <f>'Расходы (жена работает)'!$B$73</f>
        <v>152000</v>
      </c>
      <c r="D96" s="11">
        <f t="shared" si="25"/>
        <v>206318.07999999996</v>
      </c>
      <c r="E96" s="50">
        <f>Ипотека!$J$3</f>
        <v>72648.911490047205</v>
      </c>
      <c r="F96" s="11">
        <f t="shared" si="23"/>
        <v>224648.91149004721</v>
      </c>
    </row>
    <row r="97" spans="1:6">
      <c r="A97" s="23">
        <v>48488</v>
      </c>
      <c r="B97" s="11">
        <f t="shared" si="40"/>
        <v>358318.07999999996</v>
      </c>
      <c r="C97" s="11">
        <f>'Расходы (жена работает)'!$B$73</f>
        <v>152000</v>
      </c>
      <c r="D97" s="11">
        <f t="shared" si="25"/>
        <v>206318.07999999996</v>
      </c>
      <c r="E97" s="50">
        <f>Ипотека!$J$3</f>
        <v>72648.911490047205</v>
      </c>
      <c r="F97" s="11">
        <f t="shared" si="23"/>
        <v>224648.91149004721</v>
      </c>
    </row>
    <row r="98" spans="1:6">
      <c r="A98" s="23">
        <v>48519</v>
      </c>
      <c r="B98" s="11">
        <f t="shared" si="40"/>
        <v>358318.07999999996</v>
      </c>
      <c r="C98" s="11">
        <f>'Расходы (жена работает)'!$B$73</f>
        <v>152000</v>
      </c>
      <c r="D98" s="11">
        <f t="shared" si="25"/>
        <v>206318.07999999996</v>
      </c>
      <c r="E98" s="50">
        <f>Ипотека!$J$3</f>
        <v>72648.911490047205</v>
      </c>
      <c r="F98" s="11">
        <f t="shared" si="23"/>
        <v>224648.91149004721</v>
      </c>
    </row>
    <row r="99" spans="1:6">
      <c r="A99" s="23">
        <v>48549</v>
      </c>
      <c r="B99" s="11">
        <f t="shared" si="40"/>
        <v>358318.07999999996</v>
      </c>
      <c r="C99" s="11">
        <f>'Расходы (жена работает)'!$B$73</f>
        <v>152000</v>
      </c>
      <c r="D99" s="11">
        <f t="shared" si="25"/>
        <v>206318.07999999996</v>
      </c>
      <c r="E99" s="50">
        <f>Ипотека!$J$3</f>
        <v>72648.911490047205</v>
      </c>
      <c r="F99" s="11">
        <f t="shared" si="23"/>
        <v>224648.91149004721</v>
      </c>
    </row>
    <row r="100" spans="1:6">
      <c r="A100" s="23">
        <v>48580</v>
      </c>
      <c r="B100" s="11">
        <f t="shared" ref="B100:B111" si="41">$B$99*$J$2</f>
        <v>429981.69599999994</v>
      </c>
      <c r="C100" s="11">
        <f>'Расходы (жена работает)'!$B$73</f>
        <v>152000</v>
      </c>
      <c r="D100" s="11">
        <f t="shared" si="25"/>
        <v>277981.69599999994</v>
      </c>
      <c r="E100" s="50">
        <f>Ипотека!$J$3</f>
        <v>72648.911490047205</v>
      </c>
      <c r="F100" s="11">
        <f t="shared" si="23"/>
        <v>224648.91149004721</v>
      </c>
    </row>
    <row r="101" spans="1:6">
      <c r="A101" s="23">
        <v>48611</v>
      </c>
      <c r="B101" s="11">
        <f t="shared" si="41"/>
        <v>429981.69599999994</v>
      </c>
      <c r="C101" s="11">
        <f>'Расходы (жена работает)'!$B$73</f>
        <v>152000</v>
      </c>
      <c r="D101" s="11">
        <f t="shared" si="25"/>
        <v>277981.69599999994</v>
      </c>
      <c r="E101" s="50">
        <f>Ипотека!$J$3</f>
        <v>72648.911490047205</v>
      </c>
      <c r="F101" s="11">
        <f t="shared" si="23"/>
        <v>224648.91149004721</v>
      </c>
    </row>
    <row r="102" spans="1:6">
      <c r="A102" s="23">
        <v>48639</v>
      </c>
      <c r="B102" s="11">
        <f t="shared" si="41"/>
        <v>429981.69599999994</v>
      </c>
      <c r="C102" s="11">
        <f>'Расходы (жена работает)'!$B$73</f>
        <v>152000</v>
      </c>
      <c r="D102" s="11">
        <f t="shared" si="25"/>
        <v>277981.69599999994</v>
      </c>
      <c r="E102" s="50">
        <f>Ипотека!$J$3</f>
        <v>72648.911490047205</v>
      </c>
      <c r="F102" s="11">
        <f t="shared" si="23"/>
        <v>224648.91149004721</v>
      </c>
    </row>
    <row r="103" spans="1:6">
      <c r="A103" s="23">
        <v>48670</v>
      </c>
      <c r="B103" s="11">
        <f t="shared" si="41"/>
        <v>429981.69599999994</v>
      </c>
      <c r="C103" s="11">
        <f>'Расходы (жена работает)'!$B$73</f>
        <v>152000</v>
      </c>
      <c r="D103" s="11">
        <f t="shared" si="25"/>
        <v>277981.69599999994</v>
      </c>
      <c r="E103" s="50">
        <f>Ипотека!$J$3</f>
        <v>72648.911490047205</v>
      </c>
      <c r="F103" s="11">
        <f t="shared" si="23"/>
        <v>224648.91149004721</v>
      </c>
    </row>
    <row r="104" spans="1:6">
      <c r="A104" s="23">
        <v>48700</v>
      </c>
      <c r="B104" s="11">
        <f t="shared" si="41"/>
        <v>429981.69599999994</v>
      </c>
      <c r="C104" s="11">
        <f>'Расходы (жена работает)'!$B$73</f>
        <v>152000</v>
      </c>
      <c r="D104" s="11">
        <f t="shared" si="25"/>
        <v>277981.69599999994</v>
      </c>
      <c r="E104" s="50">
        <f>Ипотека!$J$3</f>
        <v>72648.911490047205</v>
      </c>
      <c r="F104" s="11">
        <f t="shared" si="23"/>
        <v>224648.91149004721</v>
      </c>
    </row>
    <row r="105" spans="1:6">
      <c r="A105" s="23">
        <v>48731</v>
      </c>
      <c r="B105" s="11">
        <f t="shared" si="41"/>
        <v>429981.69599999994</v>
      </c>
      <c r="C105" s="11">
        <f>'Расходы (жена работает)'!$B$73</f>
        <v>152000</v>
      </c>
      <c r="D105" s="11">
        <f t="shared" si="25"/>
        <v>277981.69599999994</v>
      </c>
      <c r="E105" s="50">
        <f>Ипотека!$J$3</f>
        <v>72648.911490047205</v>
      </c>
      <c r="F105" s="11">
        <f t="shared" si="23"/>
        <v>224648.91149004721</v>
      </c>
    </row>
    <row r="106" spans="1:6">
      <c r="A106" s="23">
        <v>48761</v>
      </c>
      <c r="B106" s="11">
        <f t="shared" si="41"/>
        <v>429981.69599999994</v>
      </c>
      <c r="C106" s="11">
        <f>'Расходы (жена работает)'!$B$73</f>
        <v>152000</v>
      </c>
      <c r="D106" s="11">
        <f t="shared" si="25"/>
        <v>277981.69599999994</v>
      </c>
      <c r="E106" s="50">
        <f>Ипотека!$J$3</f>
        <v>72648.911490047205</v>
      </c>
      <c r="F106" s="11">
        <f t="shared" si="23"/>
        <v>224648.91149004721</v>
      </c>
    </row>
    <row r="107" spans="1:6">
      <c r="A107" s="23">
        <v>48792</v>
      </c>
      <c r="B107" s="11">
        <f t="shared" si="41"/>
        <v>429981.69599999994</v>
      </c>
      <c r="C107" s="11">
        <f>'Расходы (жена работает)'!$B$73</f>
        <v>152000</v>
      </c>
      <c r="D107" s="11">
        <f t="shared" si="25"/>
        <v>277981.69599999994</v>
      </c>
      <c r="E107" s="50">
        <f>Ипотека!$J$3</f>
        <v>72648.911490047205</v>
      </c>
      <c r="F107" s="11">
        <f t="shared" si="23"/>
        <v>224648.91149004721</v>
      </c>
    </row>
    <row r="108" spans="1:6">
      <c r="A108" s="23">
        <v>48823</v>
      </c>
      <c r="B108" s="11">
        <f t="shared" si="41"/>
        <v>429981.69599999994</v>
      </c>
      <c r="C108" s="11">
        <f>'Расходы (жена работает)'!$B$73</f>
        <v>152000</v>
      </c>
      <c r="D108" s="11">
        <f t="shared" si="25"/>
        <v>277981.69599999994</v>
      </c>
      <c r="E108" s="50">
        <f>Ипотека!$J$3</f>
        <v>72648.911490047205</v>
      </c>
      <c r="F108" s="11">
        <f t="shared" si="23"/>
        <v>224648.91149004721</v>
      </c>
    </row>
    <row r="109" spans="1:6">
      <c r="A109" s="23">
        <v>48853</v>
      </c>
      <c r="B109" s="11">
        <f t="shared" si="41"/>
        <v>429981.69599999994</v>
      </c>
      <c r="C109" s="11">
        <f>'Расходы (жена работает)'!$B$73</f>
        <v>152000</v>
      </c>
      <c r="D109" s="11">
        <f t="shared" si="25"/>
        <v>277981.69599999994</v>
      </c>
      <c r="E109" s="50">
        <f>Ипотека!$J$3</f>
        <v>72648.911490047205</v>
      </c>
      <c r="F109" s="11">
        <f t="shared" si="23"/>
        <v>224648.91149004721</v>
      </c>
    </row>
    <row r="110" spans="1:6">
      <c r="A110" s="23">
        <v>48884</v>
      </c>
      <c r="B110" s="11">
        <f t="shared" si="41"/>
        <v>429981.69599999994</v>
      </c>
      <c r="C110" s="11">
        <f>'Расходы (жена работает)'!$B$73</f>
        <v>152000</v>
      </c>
      <c r="D110" s="11">
        <f t="shared" si="25"/>
        <v>277981.69599999994</v>
      </c>
      <c r="E110" s="50">
        <f>Ипотека!$J$3</f>
        <v>72648.911490047205</v>
      </c>
      <c r="F110" s="11">
        <f t="shared" si="23"/>
        <v>224648.91149004721</v>
      </c>
    </row>
    <row r="111" spans="1:6">
      <c r="A111" s="23">
        <v>48914</v>
      </c>
      <c r="B111" s="11">
        <f t="shared" si="41"/>
        <v>429981.69599999994</v>
      </c>
      <c r="C111" s="11">
        <f>'Расходы (жена работает)'!$B$73</f>
        <v>152000</v>
      </c>
      <c r="D111" s="11">
        <f t="shared" si="25"/>
        <v>277981.69599999994</v>
      </c>
      <c r="E111" s="50">
        <f>Ипотека!$J$3</f>
        <v>72648.911490047205</v>
      </c>
      <c r="F111" s="11">
        <f t="shared" si="23"/>
        <v>224648.91149004721</v>
      </c>
    </row>
    <row r="112" spans="1:6">
      <c r="A112" s="23">
        <v>48945</v>
      </c>
      <c r="B112" s="11">
        <f t="shared" ref="B112:B123" si="42">$B$111*$J$2</f>
        <v>515978.03519999993</v>
      </c>
      <c r="C112" s="11">
        <f>'Расходы (жена работает)'!$B$73</f>
        <v>152000</v>
      </c>
      <c r="D112" s="11">
        <f t="shared" si="25"/>
        <v>363978.03519999993</v>
      </c>
      <c r="E112" s="50">
        <f>Ипотека!$J$3</f>
        <v>72648.911490047205</v>
      </c>
      <c r="F112" s="11">
        <f t="shared" si="23"/>
        <v>224648.91149004721</v>
      </c>
    </row>
    <row r="113" spans="1:6">
      <c r="A113" s="23">
        <v>48976</v>
      </c>
      <c r="B113" s="11">
        <f t="shared" si="42"/>
        <v>515978.03519999993</v>
      </c>
      <c r="C113" s="11">
        <f>'Расходы (жена работает)'!$B$73</f>
        <v>152000</v>
      </c>
      <c r="D113" s="11">
        <f t="shared" si="25"/>
        <v>363978.03519999993</v>
      </c>
      <c r="E113" s="50">
        <f>Ипотека!$J$3</f>
        <v>72648.911490047205</v>
      </c>
      <c r="F113" s="11">
        <f t="shared" si="23"/>
        <v>224648.91149004721</v>
      </c>
    </row>
    <row r="114" spans="1:6">
      <c r="A114" s="23">
        <v>49004</v>
      </c>
      <c r="B114" s="11">
        <f t="shared" si="42"/>
        <v>515978.03519999993</v>
      </c>
      <c r="C114" s="11">
        <f>'Расходы (жена работает)'!$B$73</f>
        <v>152000</v>
      </c>
      <c r="D114" s="11">
        <f t="shared" si="25"/>
        <v>363978.03519999993</v>
      </c>
      <c r="E114" s="50">
        <f>Ипотека!$J$3</f>
        <v>72648.911490047205</v>
      </c>
      <c r="F114" s="11">
        <f t="shared" si="23"/>
        <v>224648.91149004721</v>
      </c>
    </row>
    <row r="115" spans="1:6">
      <c r="A115" s="23">
        <v>49035</v>
      </c>
      <c r="B115" s="11">
        <f t="shared" si="42"/>
        <v>515978.03519999993</v>
      </c>
      <c r="C115" s="11">
        <f>'Расходы (жена работает)'!$B$73</f>
        <v>152000</v>
      </c>
      <c r="D115" s="11">
        <f t="shared" si="25"/>
        <v>363978.03519999993</v>
      </c>
      <c r="E115" s="50">
        <f>Ипотека!$J$3</f>
        <v>72648.911490047205</v>
      </c>
      <c r="F115" s="11">
        <f t="shared" si="23"/>
        <v>224648.91149004721</v>
      </c>
    </row>
    <row r="116" spans="1:6">
      <c r="A116" s="23">
        <v>49065</v>
      </c>
      <c r="B116" s="11">
        <f t="shared" si="42"/>
        <v>515978.03519999993</v>
      </c>
      <c r="C116" s="11">
        <f>'Расходы (жена работает)'!$B$73</f>
        <v>152000</v>
      </c>
      <c r="D116" s="11">
        <f t="shared" si="25"/>
        <v>363978.03519999993</v>
      </c>
      <c r="E116" s="50">
        <f>Ипотека!$J$3</f>
        <v>72648.911490047205</v>
      </c>
      <c r="F116" s="11">
        <f t="shared" si="23"/>
        <v>224648.91149004721</v>
      </c>
    </row>
    <row r="117" spans="1:6">
      <c r="A117" s="23">
        <v>49096</v>
      </c>
      <c r="B117" s="11">
        <f t="shared" si="42"/>
        <v>515978.03519999993</v>
      </c>
      <c r="C117" s="11">
        <f>'Расходы (жена работает)'!$B$73</f>
        <v>152000</v>
      </c>
      <c r="D117" s="11">
        <f t="shared" si="25"/>
        <v>363978.03519999993</v>
      </c>
      <c r="E117" s="50">
        <f>Ипотека!$J$3</f>
        <v>72648.911490047205</v>
      </c>
      <c r="F117" s="11">
        <f t="shared" si="23"/>
        <v>224648.91149004721</v>
      </c>
    </row>
    <row r="118" spans="1:6">
      <c r="A118" s="23">
        <v>49126</v>
      </c>
      <c r="B118" s="11">
        <f t="shared" si="42"/>
        <v>515978.03519999993</v>
      </c>
      <c r="C118" s="11">
        <f>'Расходы (жена работает)'!$B$73</f>
        <v>152000</v>
      </c>
      <c r="D118" s="11">
        <f t="shared" si="25"/>
        <v>363978.03519999993</v>
      </c>
      <c r="E118" s="50">
        <f>Ипотека!$J$3</f>
        <v>72648.911490047205</v>
      </c>
      <c r="F118" s="11">
        <f t="shared" si="23"/>
        <v>224648.91149004721</v>
      </c>
    </row>
    <row r="119" spans="1:6">
      <c r="A119" s="23">
        <v>49157</v>
      </c>
      <c r="B119" s="11">
        <f t="shared" si="42"/>
        <v>515978.03519999993</v>
      </c>
      <c r="C119" s="11">
        <f>'Расходы (жена работает)'!$B$73</f>
        <v>152000</v>
      </c>
      <c r="D119" s="11">
        <f t="shared" si="25"/>
        <v>363978.03519999993</v>
      </c>
      <c r="E119" s="50">
        <f>Ипотека!$J$3</f>
        <v>72648.911490047205</v>
      </c>
      <c r="F119" s="11">
        <f t="shared" si="23"/>
        <v>224648.91149004721</v>
      </c>
    </row>
    <row r="120" spans="1:6">
      <c r="A120" s="23">
        <v>49188</v>
      </c>
      <c r="B120" s="11">
        <f t="shared" si="42"/>
        <v>515978.03519999993</v>
      </c>
      <c r="C120" s="11">
        <f>'Расходы (жена работает)'!$B$73</f>
        <v>152000</v>
      </c>
      <c r="D120" s="11">
        <f t="shared" si="25"/>
        <v>363978.03519999993</v>
      </c>
      <c r="E120" s="50">
        <f>Ипотека!$J$3</f>
        <v>72648.911490047205</v>
      </c>
      <c r="F120" s="11">
        <f t="shared" si="23"/>
        <v>224648.91149004721</v>
      </c>
    </row>
    <row r="121" spans="1:6">
      <c r="A121" s="23">
        <v>49218</v>
      </c>
      <c r="B121" s="11">
        <f t="shared" si="42"/>
        <v>515978.03519999993</v>
      </c>
      <c r="C121" s="11">
        <f>'Расходы (жена работает)'!$B$73</f>
        <v>152000</v>
      </c>
      <c r="D121" s="11">
        <f t="shared" si="25"/>
        <v>363978.03519999993</v>
      </c>
      <c r="E121" s="50">
        <f>Ипотека!$J$3</f>
        <v>72648.911490047205</v>
      </c>
      <c r="F121" s="11">
        <f t="shared" si="23"/>
        <v>224648.91149004721</v>
      </c>
    </row>
    <row r="122" spans="1:6">
      <c r="A122" s="23">
        <v>49249</v>
      </c>
      <c r="B122" s="11">
        <f t="shared" si="42"/>
        <v>515978.03519999993</v>
      </c>
      <c r="C122" s="11">
        <f>'Расходы (жена работает)'!$B$73</f>
        <v>152000</v>
      </c>
      <c r="D122" s="11">
        <f t="shared" si="25"/>
        <v>363978.03519999993</v>
      </c>
      <c r="E122" s="50">
        <f>Ипотека!$J$3</f>
        <v>72648.911490047205</v>
      </c>
      <c r="F122" s="11">
        <f t="shared" si="23"/>
        <v>224648.91149004721</v>
      </c>
    </row>
    <row r="123" spans="1:6">
      <c r="A123" s="23">
        <v>49279</v>
      </c>
      <c r="B123" s="11">
        <f t="shared" si="42"/>
        <v>515978.03519999993</v>
      </c>
      <c r="C123" s="11">
        <f>'Расходы (жена работает)'!$B$73</f>
        <v>152000</v>
      </c>
      <c r="D123" s="11">
        <f t="shared" si="25"/>
        <v>363978.03519999993</v>
      </c>
      <c r="E123" s="50">
        <f>Ипотека!$J$3</f>
        <v>72648.911490047205</v>
      </c>
      <c r="F123" s="11">
        <f t="shared" si="23"/>
        <v>224648.91149004721</v>
      </c>
    </row>
    <row r="124" spans="1:6">
      <c r="A124" s="23">
        <v>49310</v>
      </c>
      <c r="B124" s="11">
        <f t="shared" ref="B124:B135" si="43">$B$123*$J$2</f>
        <v>619173.64223999984</v>
      </c>
      <c r="C124" s="11">
        <f>'Расходы (жена работает)'!$B$73</f>
        <v>152000</v>
      </c>
      <c r="D124" s="11">
        <f t="shared" si="25"/>
        <v>467173.64223999984</v>
      </c>
      <c r="E124" s="50">
        <f>Ипотека!$J$3</f>
        <v>72648.911490047205</v>
      </c>
      <c r="F124" s="11">
        <f t="shared" si="23"/>
        <v>224648.91149004721</v>
      </c>
    </row>
    <row r="125" spans="1:6">
      <c r="A125" s="23">
        <v>49341</v>
      </c>
      <c r="B125" s="11">
        <f t="shared" si="43"/>
        <v>619173.64223999984</v>
      </c>
      <c r="C125" s="11">
        <f>'Расходы (жена работает)'!$B$73</f>
        <v>152000</v>
      </c>
      <c r="D125" s="11">
        <f t="shared" si="25"/>
        <v>467173.64223999984</v>
      </c>
      <c r="E125" s="50">
        <f>Ипотека!$J$3</f>
        <v>72648.911490047205</v>
      </c>
      <c r="F125" s="11">
        <f t="shared" si="23"/>
        <v>224648.91149004721</v>
      </c>
    </row>
    <row r="126" spans="1:6">
      <c r="A126" s="23">
        <v>49369</v>
      </c>
      <c r="B126" s="11">
        <f t="shared" si="43"/>
        <v>619173.64223999984</v>
      </c>
      <c r="C126" s="11">
        <f>'Расходы (жена работает)'!$B$73</f>
        <v>152000</v>
      </c>
      <c r="D126" s="11">
        <f t="shared" si="25"/>
        <v>467173.64223999984</v>
      </c>
      <c r="E126" s="50">
        <f>Ипотека!$J$3</f>
        <v>72648.911490047205</v>
      </c>
      <c r="F126" s="11">
        <f t="shared" si="23"/>
        <v>224648.91149004721</v>
      </c>
    </row>
    <row r="127" spans="1:6">
      <c r="A127" s="23">
        <v>49400</v>
      </c>
      <c r="B127" s="11">
        <f t="shared" si="43"/>
        <v>619173.64223999984</v>
      </c>
      <c r="C127" s="11">
        <f>'Расходы (жена работает)'!$B$73</f>
        <v>152000</v>
      </c>
      <c r="D127" s="11">
        <f t="shared" si="25"/>
        <v>467173.64223999984</v>
      </c>
      <c r="E127" s="50">
        <f>Ипотека!$J$3</f>
        <v>72648.911490047205</v>
      </c>
      <c r="F127" s="11">
        <f t="shared" si="23"/>
        <v>224648.91149004721</v>
      </c>
    </row>
    <row r="128" spans="1:6">
      <c r="A128" s="23">
        <v>49430</v>
      </c>
      <c r="B128" s="11">
        <f t="shared" si="43"/>
        <v>619173.64223999984</v>
      </c>
      <c r="C128" s="11">
        <f>'Расходы (жена работает)'!$B$73</f>
        <v>152000</v>
      </c>
      <c r="D128" s="11">
        <f t="shared" si="25"/>
        <v>467173.64223999984</v>
      </c>
      <c r="E128" s="50">
        <f>Ипотека!$J$3</f>
        <v>72648.911490047205</v>
      </c>
      <c r="F128" s="11">
        <f t="shared" si="23"/>
        <v>224648.91149004721</v>
      </c>
    </row>
    <row r="129" spans="1:6">
      <c r="A129" s="23">
        <v>49461</v>
      </c>
      <c r="B129" s="11">
        <f t="shared" si="43"/>
        <v>619173.64223999984</v>
      </c>
      <c r="C129" s="11">
        <f>'Расходы (жена работает)'!$B$73</f>
        <v>152000</v>
      </c>
      <c r="D129" s="11">
        <f t="shared" si="25"/>
        <v>467173.64223999984</v>
      </c>
      <c r="E129" s="50">
        <f>Ипотека!$J$3</f>
        <v>72648.911490047205</v>
      </c>
      <c r="F129" s="11">
        <f t="shared" si="23"/>
        <v>224648.91149004721</v>
      </c>
    </row>
    <row r="130" spans="1:6">
      <c r="A130" s="23">
        <v>49491</v>
      </c>
      <c r="B130" s="11">
        <f t="shared" si="43"/>
        <v>619173.64223999984</v>
      </c>
      <c r="C130" s="11">
        <f>'Расходы (жена работает)'!$B$73</f>
        <v>152000</v>
      </c>
      <c r="D130" s="11">
        <f t="shared" si="25"/>
        <v>467173.64223999984</v>
      </c>
      <c r="E130" s="50">
        <f>Ипотека!$J$3</f>
        <v>72648.911490047205</v>
      </c>
      <c r="F130" s="11">
        <f t="shared" ref="F130:F193" si="44">SUM(C130,E130:E130)</f>
        <v>224648.91149004721</v>
      </c>
    </row>
    <row r="131" spans="1:6">
      <c r="A131" s="23">
        <v>49522</v>
      </c>
      <c r="B131" s="11">
        <f t="shared" si="43"/>
        <v>619173.64223999984</v>
      </c>
      <c r="C131" s="11">
        <f>'Расходы (жена работает)'!$B$73</f>
        <v>152000</v>
      </c>
      <c r="D131" s="11">
        <f t="shared" ref="D131:D194" si="45">B131-C131</f>
        <v>467173.64223999984</v>
      </c>
      <c r="E131" s="50">
        <f>Ипотека!$J$3</f>
        <v>72648.911490047205</v>
      </c>
      <c r="F131" s="11">
        <f t="shared" si="44"/>
        <v>224648.91149004721</v>
      </c>
    </row>
    <row r="132" spans="1:6">
      <c r="A132" s="23">
        <v>49553</v>
      </c>
      <c r="B132" s="11">
        <f t="shared" si="43"/>
        <v>619173.64223999984</v>
      </c>
      <c r="C132" s="11">
        <f>'Расходы (жена работает)'!$B$73</f>
        <v>152000</v>
      </c>
      <c r="D132" s="11">
        <f t="shared" si="45"/>
        <v>467173.64223999984</v>
      </c>
      <c r="E132" s="50">
        <f>Ипотека!$J$3</f>
        <v>72648.911490047205</v>
      </c>
      <c r="F132" s="11">
        <f t="shared" si="44"/>
        <v>224648.91149004721</v>
      </c>
    </row>
    <row r="133" spans="1:6">
      <c r="A133" s="23">
        <v>49583</v>
      </c>
      <c r="B133" s="11">
        <f t="shared" si="43"/>
        <v>619173.64223999984</v>
      </c>
      <c r="C133" s="11">
        <f>'Расходы (жена работает)'!$B$73</f>
        <v>152000</v>
      </c>
      <c r="D133" s="11">
        <f t="shared" si="45"/>
        <v>467173.64223999984</v>
      </c>
      <c r="E133" s="50">
        <f>Ипотека!$J$3</f>
        <v>72648.911490047205</v>
      </c>
      <c r="F133" s="11">
        <f t="shared" si="44"/>
        <v>224648.91149004721</v>
      </c>
    </row>
    <row r="134" spans="1:6">
      <c r="A134" s="23">
        <v>49614</v>
      </c>
      <c r="B134" s="11">
        <f t="shared" si="43"/>
        <v>619173.64223999984</v>
      </c>
      <c r="C134" s="11">
        <f>'Расходы (жена работает)'!$B$73</f>
        <v>152000</v>
      </c>
      <c r="D134" s="11">
        <f t="shared" si="45"/>
        <v>467173.64223999984</v>
      </c>
      <c r="E134" s="50">
        <f>Ипотека!$J$3</f>
        <v>72648.911490047205</v>
      </c>
      <c r="F134" s="11">
        <f t="shared" si="44"/>
        <v>224648.91149004721</v>
      </c>
    </row>
    <row r="135" spans="1:6">
      <c r="A135" s="23">
        <v>49644</v>
      </c>
      <c r="B135" s="11">
        <f t="shared" si="43"/>
        <v>619173.64223999984</v>
      </c>
      <c r="C135" s="11">
        <f>'Расходы (жена работает)'!$B$73</f>
        <v>152000</v>
      </c>
      <c r="D135" s="11">
        <f t="shared" si="45"/>
        <v>467173.64223999984</v>
      </c>
      <c r="E135" s="50">
        <f>Ипотека!$J$3</f>
        <v>72648.911490047205</v>
      </c>
      <c r="F135" s="11">
        <f t="shared" si="44"/>
        <v>224648.91149004721</v>
      </c>
    </row>
    <row r="136" spans="1:6">
      <c r="A136" s="29">
        <v>49675</v>
      </c>
      <c r="B136" s="11">
        <f t="shared" ref="B136:B147" si="46">$B$135*$J$2</f>
        <v>743008.37068799976</v>
      </c>
      <c r="C136" s="11">
        <f>'Расходы (жена работает)'!$B$81</f>
        <v>302000</v>
      </c>
      <c r="D136" s="11">
        <f t="shared" si="45"/>
        <v>441008.37068799976</v>
      </c>
      <c r="E136" s="50">
        <f>Ипотека!$J$3</f>
        <v>72648.911490047205</v>
      </c>
      <c r="F136" s="11">
        <f t="shared" si="44"/>
        <v>374648.91149004723</v>
      </c>
    </row>
    <row r="137" spans="1:6">
      <c r="A137" s="23">
        <v>49706</v>
      </c>
      <c r="B137" s="11">
        <f t="shared" si="46"/>
        <v>743008.37068799976</v>
      </c>
      <c r="C137" s="11">
        <f>'Расходы (жена работает)'!$B$81</f>
        <v>302000</v>
      </c>
      <c r="D137" s="11">
        <f t="shared" si="45"/>
        <v>441008.37068799976</v>
      </c>
      <c r="E137" s="50">
        <f>Ипотека!$J$3</f>
        <v>72648.911490047205</v>
      </c>
      <c r="F137" s="11">
        <f t="shared" si="44"/>
        <v>374648.91149004723</v>
      </c>
    </row>
    <row r="138" spans="1:6">
      <c r="A138" s="23">
        <v>49735</v>
      </c>
      <c r="B138" s="11">
        <f t="shared" si="46"/>
        <v>743008.37068799976</v>
      </c>
      <c r="C138" s="11">
        <f>'Расходы (жена работает)'!$B$81</f>
        <v>302000</v>
      </c>
      <c r="D138" s="11">
        <f t="shared" si="45"/>
        <v>441008.37068799976</v>
      </c>
      <c r="E138" s="50">
        <f>Ипотека!$J$3</f>
        <v>72648.911490047205</v>
      </c>
      <c r="F138" s="11">
        <f t="shared" si="44"/>
        <v>374648.91149004723</v>
      </c>
    </row>
    <row r="139" spans="1:6">
      <c r="A139" s="23">
        <v>49766</v>
      </c>
      <c r="B139" s="11">
        <f t="shared" si="46"/>
        <v>743008.37068799976</v>
      </c>
      <c r="C139" s="11">
        <f>'Расходы (жена работает)'!$B$81</f>
        <v>302000</v>
      </c>
      <c r="D139" s="11">
        <f t="shared" si="45"/>
        <v>441008.37068799976</v>
      </c>
      <c r="E139" s="50">
        <f>Ипотека!$J$3</f>
        <v>72648.911490047205</v>
      </c>
      <c r="F139" s="11">
        <f t="shared" si="44"/>
        <v>374648.91149004723</v>
      </c>
    </row>
    <row r="140" spans="1:6">
      <c r="A140" s="23">
        <v>49796</v>
      </c>
      <c r="B140" s="11">
        <f t="shared" si="46"/>
        <v>743008.37068799976</v>
      </c>
      <c r="C140" s="11">
        <f>'Расходы (жена работает)'!$B$81</f>
        <v>302000</v>
      </c>
      <c r="D140" s="11">
        <f t="shared" si="45"/>
        <v>441008.37068799976</v>
      </c>
      <c r="E140" s="50">
        <f>Ипотека!$J$3</f>
        <v>72648.911490047205</v>
      </c>
      <c r="F140" s="11">
        <f t="shared" si="44"/>
        <v>374648.91149004723</v>
      </c>
    </row>
    <row r="141" spans="1:6">
      <c r="A141" s="23">
        <v>49827</v>
      </c>
      <c r="B141" s="11">
        <f t="shared" si="46"/>
        <v>743008.37068799976</v>
      </c>
      <c r="C141" s="11">
        <f>'Расходы (жена работает)'!$B$81</f>
        <v>302000</v>
      </c>
      <c r="D141" s="11">
        <f t="shared" si="45"/>
        <v>441008.37068799976</v>
      </c>
      <c r="E141" s="50">
        <f>Ипотека!$J$3</f>
        <v>72648.911490047205</v>
      </c>
      <c r="F141" s="11">
        <f t="shared" si="44"/>
        <v>374648.91149004723</v>
      </c>
    </row>
    <row r="142" spans="1:6">
      <c r="A142" s="23">
        <v>49857</v>
      </c>
      <c r="B142" s="11">
        <f t="shared" si="46"/>
        <v>743008.37068799976</v>
      </c>
      <c r="C142" s="11">
        <f>'Расходы (жена работает)'!$B$81</f>
        <v>302000</v>
      </c>
      <c r="D142" s="11">
        <f t="shared" si="45"/>
        <v>441008.37068799976</v>
      </c>
      <c r="E142" s="50">
        <f>Ипотека!$J$3</f>
        <v>72648.911490047205</v>
      </c>
      <c r="F142" s="11">
        <f t="shared" si="44"/>
        <v>374648.91149004723</v>
      </c>
    </row>
    <row r="143" spans="1:6">
      <c r="A143" s="23">
        <v>49888</v>
      </c>
      <c r="B143" s="11">
        <f t="shared" si="46"/>
        <v>743008.37068799976</v>
      </c>
      <c r="C143" s="11">
        <f>'Расходы (жена работает)'!$B$81</f>
        <v>302000</v>
      </c>
      <c r="D143" s="11">
        <f t="shared" si="45"/>
        <v>441008.37068799976</v>
      </c>
      <c r="E143" s="50">
        <f>Ипотека!$J$3</f>
        <v>72648.911490047205</v>
      </c>
      <c r="F143" s="11">
        <f t="shared" si="44"/>
        <v>374648.91149004723</v>
      </c>
    </row>
    <row r="144" spans="1:6">
      <c r="A144" s="23">
        <v>49919</v>
      </c>
      <c r="B144" s="11">
        <f t="shared" si="46"/>
        <v>743008.37068799976</v>
      </c>
      <c r="C144" s="11">
        <f>'Расходы (жена работает)'!$B$81</f>
        <v>302000</v>
      </c>
      <c r="D144" s="11">
        <f t="shared" si="45"/>
        <v>441008.37068799976</v>
      </c>
      <c r="E144" s="50">
        <f>Ипотека!$J$3</f>
        <v>72648.911490047205</v>
      </c>
      <c r="F144" s="11">
        <f t="shared" si="44"/>
        <v>374648.91149004723</v>
      </c>
    </row>
    <row r="145" spans="1:6">
      <c r="A145" s="23">
        <v>49949</v>
      </c>
      <c r="B145" s="11">
        <f t="shared" si="46"/>
        <v>743008.37068799976</v>
      </c>
      <c r="C145" s="11">
        <f>'Расходы (жена работает)'!$B$81</f>
        <v>302000</v>
      </c>
      <c r="D145" s="11">
        <f t="shared" si="45"/>
        <v>441008.37068799976</v>
      </c>
      <c r="E145" s="50">
        <f>Ипотека!$J$3</f>
        <v>72648.911490047205</v>
      </c>
      <c r="F145" s="11">
        <f t="shared" si="44"/>
        <v>374648.91149004723</v>
      </c>
    </row>
    <row r="146" spans="1:6">
      <c r="A146" s="23">
        <v>49980</v>
      </c>
      <c r="B146" s="11">
        <f t="shared" si="46"/>
        <v>743008.37068799976</v>
      </c>
      <c r="C146" s="11">
        <f>'Расходы (жена работает)'!$B$81</f>
        <v>302000</v>
      </c>
      <c r="D146" s="11">
        <f t="shared" si="45"/>
        <v>441008.37068799976</v>
      </c>
      <c r="E146" s="50">
        <f>Ипотека!$J$3</f>
        <v>72648.911490047205</v>
      </c>
      <c r="F146" s="11">
        <f t="shared" si="44"/>
        <v>374648.91149004723</v>
      </c>
    </row>
    <row r="147" spans="1:6">
      <c r="A147" s="23">
        <v>50010</v>
      </c>
      <c r="B147" s="11">
        <f t="shared" si="46"/>
        <v>743008.37068799976</v>
      </c>
      <c r="C147" s="11">
        <f>'Расходы (жена работает)'!$B$81</f>
        <v>302000</v>
      </c>
      <c r="D147" s="11">
        <f t="shared" si="45"/>
        <v>441008.37068799976</v>
      </c>
      <c r="E147" s="50">
        <f>Ипотека!$J$3</f>
        <v>72648.911490047205</v>
      </c>
      <c r="F147" s="11">
        <f t="shared" si="44"/>
        <v>374648.91149004723</v>
      </c>
    </row>
    <row r="148" spans="1:6">
      <c r="A148" s="23">
        <v>50041</v>
      </c>
      <c r="B148" s="11">
        <f t="shared" ref="B148:B159" si="47">$B$147*$J$2</f>
        <v>891610.04482559965</v>
      </c>
      <c r="C148" s="11">
        <f>'Расходы (жена работает)'!$B$81</f>
        <v>302000</v>
      </c>
      <c r="D148" s="11">
        <f t="shared" si="45"/>
        <v>589610.04482559965</v>
      </c>
      <c r="E148" s="50">
        <f>Ипотека!$J$3</f>
        <v>72648.911490047205</v>
      </c>
      <c r="F148" s="11">
        <f t="shared" si="44"/>
        <v>374648.91149004723</v>
      </c>
    </row>
    <row r="149" spans="1:6">
      <c r="A149" s="23">
        <v>50072</v>
      </c>
      <c r="B149" s="11">
        <f t="shared" si="47"/>
        <v>891610.04482559965</v>
      </c>
      <c r="C149" s="11">
        <f>'Расходы (жена работает)'!$B$81</f>
        <v>302000</v>
      </c>
      <c r="D149" s="11">
        <f t="shared" si="45"/>
        <v>589610.04482559965</v>
      </c>
      <c r="E149" s="50">
        <f>Ипотека!$J$3</f>
        <v>72648.911490047205</v>
      </c>
      <c r="F149" s="11">
        <f t="shared" si="44"/>
        <v>374648.91149004723</v>
      </c>
    </row>
    <row r="150" spans="1:6">
      <c r="A150" s="23">
        <v>50100</v>
      </c>
      <c r="B150" s="11">
        <f t="shared" si="47"/>
        <v>891610.04482559965</v>
      </c>
      <c r="C150" s="11">
        <f>'Расходы (жена работает)'!$B$81</f>
        <v>302000</v>
      </c>
      <c r="D150" s="11">
        <f t="shared" si="45"/>
        <v>589610.04482559965</v>
      </c>
      <c r="E150" s="50">
        <f>Ипотека!$J$3</f>
        <v>72648.911490047205</v>
      </c>
      <c r="F150" s="11">
        <f t="shared" si="44"/>
        <v>374648.91149004723</v>
      </c>
    </row>
    <row r="151" spans="1:6">
      <c r="A151" s="23">
        <v>50131</v>
      </c>
      <c r="B151" s="11">
        <f t="shared" si="47"/>
        <v>891610.04482559965</v>
      </c>
      <c r="C151" s="11">
        <f>'Расходы (жена работает)'!$B$81</f>
        <v>302000</v>
      </c>
      <c r="D151" s="11">
        <f t="shared" si="45"/>
        <v>589610.04482559965</v>
      </c>
      <c r="E151" s="50">
        <f>Ипотека!$J$3</f>
        <v>72648.911490047205</v>
      </c>
      <c r="F151" s="11">
        <f t="shared" si="44"/>
        <v>374648.91149004723</v>
      </c>
    </row>
    <row r="152" spans="1:6">
      <c r="A152" s="23">
        <v>50161</v>
      </c>
      <c r="B152" s="11">
        <f t="shared" si="47"/>
        <v>891610.04482559965</v>
      </c>
      <c r="C152" s="11">
        <f>'Расходы (жена работает)'!$B$81</f>
        <v>302000</v>
      </c>
      <c r="D152" s="11">
        <f t="shared" si="45"/>
        <v>589610.04482559965</v>
      </c>
      <c r="E152" s="50">
        <f>Ипотека!$J$3</f>
        <v>72648.911490047205</v>
      </c>
      <c r="F152" s="11">
        <f t="shared" si="44"/>
        <v>374648.91149004723</v>
      </c>
    </row>
    <row r="153" spans="1:6">
      <c r="A153" s="23">
        <v>50192</v>
      </c>
      <c r="B153" s="11">
        <f t="shared" si="47"/>
        <v>891610.04482559965</v>
      </c>
      <c r="C153" s="11">
        <f>'Расходы (жена работает)'!$B$81</f>
        <v>302000</v>
      </c>
      <c r="D153" s="11">
        <f t="shared" si="45"/>
        <v>589610.04482559965</v>
      </c>
      <c r="E153" s="50">
        <f>Ипотека!$J$3</f>
        <v>72648.911490047205</v>
      </c>
      <c r="F153" s="11">
        <f t="shared" si="44"/>
        <v>374648.91149004723</v>
      </c>
    </row>
    <row r="154" spans="1:6">
      <c r="A154" s="23">
        <v>50222</v>
      </c>
      <c r="B154" s="11">
        <f t="shared" si="47"/>
        <v>891610.04482559965</v>
      </c>
      <c r="C154" s="11">
        <f>'Расходы (жена работает)'!$B$81</f>
        <v>302000</v>
      </c>
      <c r="D154" s="11">
        <f t="shared" si="45"/>
        <v>589610.04482559965</v>
      </c>
      <c r="E154" s="50">
        <f>Ипотека!$J$3</f>
        <v>72648.911490047205</v>
      </c>
      <c r="F154" s="11">
        <f t="shared" si="44"/>
        <v>374648.91149004723</v>
      </c>
    </row>
    <row r="155" spans="1:6">
      <c r="A155" s="23">
        <v>50253</v>
      </c>
      <c r="B155" s="11">
        <f t="shared" si="47"/>
        <v>891610.04482559965</v>
      </c>
      <c r="C155" s="11">
        <f>'Расходы (жена работает)'!$B$81</f>
        <v>302000</v>
      </c>
      <c r="D155" s="11">
        <f t="shared" si="45"/>
        <v>589610.04482559965</v>
      </c>
      <c r="E155" s="50">
        <f>Ипотека!$J$3</f>
        <v>72648.911490047205</v>
      </c>
      <c r="F155" s="11">
        <f t="shared" si="44"/>
        <v>374648.91149004723</v>
      </c>
    </row>
    <row r="156" spans="1:6">
      <c r="A156" s="23">
        <v>50284</v>
      </c>
      <c r="B156" s="11">
        <f t="shared" si="47"/>
        <v>891610.04482559965</v>
      </c>
      <c r="C156" s="11">
        <f>'Расходы (жена работает)'!$B$81</f>
        <v>302000</v>
      </c>
      <c r="D156" s="11">
        <f t="shared" si="45"/>
        <v>589610.04482559965</v>
      </c>
      <c r="E156" s="50">
        <f>Ипотека!$J$3</f>
        <v>72648.911490047205</v>
      </c>
      <c r="F156" s="11">
        <f t="shared" si="44"/>
        <v>374648.91149004723</v>
      </c>
    </row>
    <row r="157" spans="1:6">
      <c r="A157" s="23">
        <v>50314</v>
      </c>
      <c r="B157" s="11">
        <f t="shared" si="47"/>
        <v>891610.04482559965</v>
      </c>
      <c r="C157" s="11">
        <f>'Расходы (жена работает)'!$B$81</f>
        <v>302000</v>
      </c>
      <c r="D157" s="11">
        <f t="shared" si="45"/>
        <v>589610.04482559965</v>
      </c>
      <c r="E157" s="50">
        <f>Ипотека!$J$3</f>
        <v>72648.911490047205</v>
      </c>
      <c r="F157" s="11">
        <f t="shared" si="44"/>
        <v>374648.91149004723</v>
      </c>
    </row>
    <row r="158" spans="1:6">
      <c r="A158" s="23">
        <v>50345</v>
      </c>
      <c r="B158" s="11">
        <f t="shared" si="47"/>
        <v>891610.04482559965</v>
      </c>
      <c r="C158" s="11">
        <f>'Расходы (жена работает)'!$B$81</f>
        <v>302000</v>
      </c>
      <c r="D158" s="11">
        <f t="shared" si="45"/>
        <v>589610.04482559965</v>
      </c>
      <c r="E158" s="50">
        <f>Ипотека!$J$3</f>
        <v>72648.911490047205</v>
      </c>
      <c r="F158" s="11">
        <f t="shared" si="44"/>
        <v>374648.91149004723</v>
      </c>
    </row>
    <row r="159" spans="1:6">
      <c r="A159" s="23">
        <v>50375</v>
      </c>
      <c r="B159" s="11">
        <f t="shared" si="47"/>
        <v>891610.04482559965</v>
      </c>
      <c r="C159" s="11">
        <f>'Расходы (жена работает)'!$B$81</f>
        <v>302000</v>
      </c>
      <c r="D159" s="11">
        <f t="shared" si="45"/>
        <v>589610.04482559965</v>
      </c>
      <c r="E159" s="50">
        <f>Ипотека!$J$3</f>
        <v>72648.911490047205</v>
      </c>
      <c r="F159" s="11">
        <f t="shared" si="44"/>
        <v>374648.91149004723</v>
      </c>
    </row>
    <row r="160" spans="1:6">
      <c r="A160" s="23">
        <v>50406</v>
      </c>
      <c r="B160" s="11">
        <f t="shared" ref="B160:B171" si="48">$B$159*$J$2</f>
        <v>1069932.0537907195</v>
      </c>
      <c r="C160" s="11">
        <f>'Расходы (жена работает)'!$B$81</f>
        <v>302000</v>
      </c>
      <c r="D160" s="11">
        <f t="shared" si="45"/>
        <v>767932.05379071948</v>
      </c>
      <c r="E160" s="50">
        <f>Ипотека!$J$3</f>
        <v>72648.911490047205</v>
      </c>
      <c r="F160" s="11">
        <f t="shared" si="44"/>
        <v>374648.91149004723</v>
      </c>
    </row>
    <row r="161" spans="1:6">
      <c r="A161" s="23">
        <v>50437</v>
      </c>
      <c r="B161" s="11">
        <f t="shared" si="48"/>
        <v>1069932.0537907195</v>
      </c>
      <c r="C161" s="11">
        <f>'Расходы (жена работает)'!$B$81</f>
        <v>302000</v>
      </c>
      <c r="D161" s="11">
        <f t="shared" si="45"/>
        <v>767932.05379071948</v>
      </c>
      <c r="E161" s="50">
        <f>Ипотека!$J$3</f>
        <v>72648.911490047205</v>
      </c>
      <c r="F161" s="11">
        <f t="shared" si="44"/>
        <v>374648.91149004723</v>
      </c>
    </row>
    <row r="162" spans="1:6">
      <c r="A162" s="23">
        <v>50465</v>
      </c>
      <c r="B162" s="11">
        <f t="shared" si="48"/>
        <v>1069932.0537907195</v>
      </c>
      <c r="C162" s="11">
        <f>'Расходы (жена работает)'!$B$81</f>
        <v>302000</v>
      </c>
      <c r="D162" s="11">
        <f t="shared" si="45"/>
        <v>767932.05379071948</v>
      </c>
      <c r="E162" s="50">
        <f>Ипотека!$J$3</f>
        <v>72648.911490047205</v>
      </c>
      <c r="F162" s="11">
        <f t="shared" si="44"/>
        <v>374648.91149004723</v>
      </c>
    </row>
    <row r="163" spans="1:6">
      <c r="A163" s="23">
        <v>50496</v>
      </c>
      <c r="B163" s="11">
        <f t="shared" si="48"/>
        <v>1069932.0537907195</v>
      </c>
      <c r="C163" s="11">
        <f>'Расходы (жена работает)'!$B$81</f>
        <v>302000</v>
      </c>
      <c r="D163" s="11">
        <f t="shared" si="45"/>
        <v>767932.05379071948</v>
      </c>
      <c r="E163" s="50">
        <f>Ипотека!$J$3</f>
        <v>72648.911490047205</v>
      </c>
      <c r="F163" s="11">
        <f t="shared" si="44"/>
        <v>374648.91149004723</v>
      </c>
    </row>
    <row r="164" spans="1:6">
      <c r="A164" s="23">
        <v>50526</v>
      </c>
      <c r="B164" s="11">
        <f t="shared" si="48"/>
        <v>1069932.0537907195</v>
      </c>
      <c r="C164" s="11">
        <f>'Расходы (жена работает)'!$B$81</f>
        <v>302000</v>
      </c>
      <c r="D164" s="11">
        <f t="shared" si="45"/>
        <v>767932.05379071948</v>
      </c>
      <c r="E164" s="50">
        <f>Ипотека!$J$3</f>
        <v>72648.911490047205</v>
      </c>
      <c r="F164" s="11">
        <f t="shared" si="44"/>
        <v>374648.91149004723</v>
      </c>
    </row>
    <row r="165" spans="1:6">
      <c r="A165" s="23">
        <v>50557</v>
      </c>
      <c r="B165" s="11">
        <f t="shared" si="48"/>
        <v>1069932.0537907195</v>
      </c>
      <c r="C165" s="11">
        <f>'Расходы (жена работает)'!$B$81</f>
        <v>302000</v>
      </c>
      <c r="D165" s="11">
        <f t="shared" si="45"/>
        <v>767932.05379071948</v>
      </c>
      <c r="E165" s="50">
        <f>Ипотека!$J$3</f>
        <v>72648.911490047205</v>
      </c>
      <c r="F165" s="11">
        <f t="shared" si="44"/>
        <v>374648.91149004723</v>
      </c>
    </row>
    <row r="166" spans="1:6">
      <c r="A166" s="23">
        <v>50587</v>
      </c>
      <c r="B166" s="11">
        <f t="shared" si="48"/>
        <v>1069932.0537907195</v>
      </c>
      <c r="C166" s="11">
        <f>'Расходы (жена работает)'!$B$81</f>
        <v>302000</v>
      </c>
      <c r="D166" s="11">
        <f t="shared" si="45"/>
        <v>767932.05379071948</v>
      </c>
      <c r="E166" s="50">
        <f>Ипотека!$J$3</f>
        <v>72648.911490047205</v>
      </c>
      <c r="F166" s="11">
        <f t="shared" si="44"/>
        <v>374648.91149004723</v>
      </c>
    </row>
    <row r="167" spans="1:6">
      <c r="A167" s="23">
        <v>50618</v>
      </c>
      <c r="B167" s="11">
        <f t="shared" si="48"/>
        <v>1069932.0537907195</v>
      </c>
      <c r="C167" s="11">
        <f>'Расходы (жена работает)'!$B$81</f>
        <v>302000</v>
      </c>
      <c r="D167" s="11">
        <f t="shared" si="45"/>
        <v>767932.05379071948</v>
      </c>
      <c r="E167" s="50">
        <f>Ипотека!$J$3</f>
        <v>72648.911490047205</v>
      </c>
      <c r="F167" s="11">
        <f t="shared" si="44"/>
        <v>374648.91149004723</v>
      </c>
    </row>
    <row r="168" spans="1:6">
      <c r="A168" s="23">
        <v>50649</v>
      </c>
      <c r="B168" s="11">
        <f t="shared" si="48"/>
        <v>1069932.0537907195</v>
      </c>
      <c r="C168" s="11">
        <f>'Расходы (жена работает)'!$B$81</f>
        <v>302000</v>
      </c>
      <c r="D168" s="11">
        <f t="shared" si="45"/>
        <v>767932.05379071948</v>
      </c>
      <c r="E168" s="50">
        <f>Ипотека!$J$3</f>
        <v>72648.911490047205</v>
      </c>
      <c r="F168" s="11">
        <f t="shared" si="44"/>
        <v>374648.91149004723</v>
      </c>
    </row>
    <row r="169" spans="1:6">
      <c r="A169" s="23">
        <v>50679</v>
      </c>
      <c r="B169" s="11">
        <f t="shared" si="48"/>
        <v>1069932.0537907195</v>
      </c>
      <c r="C169" s="11">
        <f>'Расходы (жена работает)'!$B$81</f>
        <v>302000</v>
      </c>
      <c r="D169" s="11">
        <f t="shared" si="45"/>
        <v>767932.05379071948</v>
      </c>
      <c r="E169" s="50">
        <f>Ипотека!$J$3</f>
        <v>72648.911490047205</v>
      </c>
      <c r="F169" s="11">
        <f t="shared" si="44"/>
        <v>374648.91149004723</v>
      </c>
    </row>
    <row r="170" spans="1:6">
      <c r="A170" s="23">
        <v>50710</v>
      </c>
      <c r="B170" s="11">
        <f t="shared" si="48"/>
        <v>1069932.0537907195</v>
      </c>
      <c r="C170" s="11">
        <f>'Расходы (жена работает)'!$B$81</f>
        <v>302000</v>
      </c>
      <c r="D170" s="11">
        <f t="shared" si="45"/>
        <v>767932.05379071948</v>
      </c>
      <c r="E170" s="50">
        <f>Ипотека!$J$3</f>
        <v>72648.911490047205</v>
      </c>
      <c r="F170" s="11">
        <f t="shared" si="44"/>
        <v>374648.91149004723</v>
      </c>
    </row>
    <row r="171" spans="1:6">
      <c r="A171" s="23">
        <v>50740</v>
      </c>
      <c r="B171" s="11">
        <f t="shared" si="48"/>
        <v>1069932.0537907195</v>
      </c>
      <c r="C171" s="11">
        <f>'Расходы (жена работает)'!$B$81</f>
        <v>302000</v>
      </c>
      <c r="D171" s="11">
        <f t="shared" si="45"/>
        <v>767932.05379071948</v>
      </c>
      <c r="E171" s="50">
        <f>Ипотека!$J$3</f>
        <v>72648.911490047205</v>
      </c>
      <c r="F171" s="11">
        <f t="shared" si="44"/>
        <v>374648.91149004723</v>
      </c>
    </row>
    <row r="172" spans="1:6">
      <c r="A172" s="23">
        <v>50771</v>
      </c>
      <c r="B172" s="11">
        <f t="shared" ref="B172:B183" si="49">$B$171*$J$2</f>
        <v>1283918.4645488632</v>
      </c>
      <c r="C172" s="11">
        <f>'Расходы (жена работает)'!$B$81</f>
        <v>302000</v>
      </c>
      <c r="D172" s="11">
        <f t="shared" si="45"/>
        <v>981918.46454886324</v>
      </c>
      <c r="E172" s="50">
        <f>Ипотека!$J$3</f>
        <v>72648.911490047205</v>
      </c>
      <c r="F172" s="11">
        <f t="shared" si="44"/>
        <v>374648.91149004723</v>
      </c>
    </row>
    <row r="173" spans="1:6">
      <c r="A173" s="23">
        <v>50802</v>
      </c>
      <c r="B173" s="11">
        <f t="shared" si="49"/>
        <v>1283918.4645488632</v>
      </c>
      <c r="C173" s="11">
        <f>'Расходы (жена работает)'!$B$81</f>
        <v>302000</v>
      </c>
      <c r="D173" s="11">
        <f t="shared" si="45"/>
        <v>981918.46454886324</v>
      </c>
      <c r="E173" s="50">
        <f>Ипотека!$J$3</f>
        <v>72648.911490047205</v>
      </c>
      <c r="F173" s="11">
        <f t="shared" si="44"/>
        <v>374648.91149004723</v>
      </c>
    </row>
    <row r="174" spans="1:6">
      <c r="A174" s="23">
        <v>50830</v>
      </c>
      <c r="B174" s="11">
        <f t="shared" si="49"/>
        <v>1283918.4645488632</v>
      </c>
      <c r="C174" s="11">
        <f>'Расходы (жена работает)'!$B$81</f>
        <v>302000</v>
      </c>
      <c r="D174" s="11">
        <f t="shared" si="45"/>
        <v>981918.46454886324</v>
      </c>
      <c r="E174" s="50">
        <f>Ипотека!$J$3</f>
        <v>72648.911490047205</v>
      </c>
      <c r="F174" s="11">
        <f t="shared" si="44"/>
        <v>374648.91149004723</v>
      </c>
    </row>
    <row r="175" spans="1:6">
      <c r="A175" s="23">
        <v>50861</v>
      </c>
      <c r="B175" s="11">
        <f t="shared" si="49"/>
        <v>1283918.4645488632</v>
      </c>
      <c r="C175" s="11">
        <f>'Расходы (жена работает)'!$B$81</f>
        <v>302000</v>
      </c>
      <c r="D175" s="11">
        <f t="shared" si="45"/>
        <v>981918.46454886324</v>
      </c>
      <c r="E175" s="50">
        <f>Ипотека!$J$3</f>
        <v>72648.911490047205</v>
      </c>
      <c r="F175" s="11">
        <f t="shared" si="44"/>
        <v>374648.91149004723</v>
      </c>
    </row>
    <row r="176" spans="1:6">
      <c r="A176" s="23">
        <v>50891</v>
      </c>
      <c r="B176" s="11">
        <f t="shared" si="49"/>
        <v>1283918.4645488632</v>
      </c>
      <c r="C176" s="11">
        <f>'Расходы (жена работает)'!$B$81</f>
        <v>302000</v>
      </c>
      <c r="D176" s="11">
        <f t="shared" si="45"/>
        <v>981918.46454886324</v>
      </c>
      <c r="E176" s="50">
        <f>Ипотека!$J$3</f>
        <v>72648.911490047205</v>
      </c>
      <c r="F176" s="11">
        <f t="shared" si="44"/>
        <v>374648.91149004723</v>
      </c>
    </row>
    <row r="177" spans="1:6">
      <c r="A177" s="23">
        <v>50922</v>
      </c>
      <c r="B177" s="11">
        <f t="shared" si="49"/>
        <v>1283918.4645488632</v>
      </c>
      <c r="C177" s="11">
        <f>'Расходы (жена работает)'!$B$81</f>
        <v>302000</v>
      </c>
      <c r="D177" s="11">
        <f t="shared" si="45"/>
        <v>981918.46454886324</v>
      </c>
      <c r="E177" s="50">
        <f>Ипотека!$J$3</f>
        <v>72648.911490047205</v>
      </c>
      <c r="F177" s="11">
        <f t="shared" si="44"/>
        <v>374648.91149004723</v>
      </c>
    </row>
    <row r="178" spans="1:6">
      <c r="A178" s="23">
        <v>50952</v>
      </c>
      <c r="B178" s="11">
        <f t="shared" si="49"/>
        <v>1283918.4645488632</v>
      </c>
      <c r="C178" s="11">
        <f>'Расходы (жена работает)'!$B$81</f>
        <v>302000</v>
      </c>
      <c r="D178" s="11">
        <f t="shared" si="45"/>
        <v>981918.46454886324</v>
      </c>
      <c r="E178" s="50">
        <f>Ипотека!$J$3</f>
        <v>72648.911490047205</v>
      </c>
      <c r="F178" s="11">
        <f t="shared" si="44"/>
        <v>374648.91149004723</v>
      </c>
    </row>
    <row r="179" spans="1:6">
      <c r="A179" s="23">
        <v>50983</v>
      </c>
      <c r="B179" s="11">
        <f t="shared" si="49"/>
        <v>1283918.4645488632</v>
      </c>
      <c r="C179" s="11">
        <f>'Расходы (жена работает)'!$B$81</f>
        <v>302000</v>
      </c>
      <c r="D179" s="11">
        <f t="shared" si="45"/>
        <v>981918.46454886324</v>
      </c>
      <c r="E179" s="50">
        <f>Ипотека!$J$3</f>
        <v>72648.911490047205</v>
      </c>
      <c r="F179" s="11">
        <f t="shared" si="44"/>
        <v>374648.91149004723</v>
      </c>
    </row>
    <row r="180" spans="1:6">
      <c r="A180" s="23">
        <v>51014</v>
      </c>
      <c r="B180" s="11">
        <f t="shared" si="49"/>
        <v>1283918.4645488632</v>
      </c>
      <c r="C180" s="11">
        <f>'Расходы (жена работает)'!$B$81</f>
        <v>302000</v>
      </c>
      <c r="D180" s="11">
        <f t="shared" si="45"/>
        <v>981918.46454886324</v>
      </c>
      <c r="E180" s="50">
        <f>Ипотека!$J$3</f>
        <v>72648.911490047205</v>
      </c>
      <c r="F180" s="11">
        <f t="shared" si="44"/>
        <v>374648.91149004723</v>
      </c>
    </row>
    <row r="181" spans="1:6">
      <c r="A181" s="23">
        <v>51044</v>
      </c>
      <c r="B181" s="11">
        <f t="shared" si="49"/>
        <v>1283918.4645488632</v>
      </c>
      <c r="C181" s="11">
        <f>'Расходы (жена работает)'!$B$81</f>
        <v>302000</v>
      </c>
      <c r="D181" s="11">
        <f t="shared" si="45"/>
        <v>981918.46454886324</v>
      </c>
      <c r="E181" s="50">
        <f>Ипотека!$J$3</f>
        <v>72648.911490047205</v>
      </c>
      <c r="F181" s="11">
        <f t="shared" si="44"/>
        <v>374648.91149004723</v>
      </c>
    </row>
    <row r="182" spans="1:6">
      <c r="A182" s="23">
        <v>51075</v>
      </c>
      <c r="B182" s="11">
        <f t="shared" si="49"/>
        <v>1283918.4645488632</v>
      </c>
      <c r="C182" s="11">
        <f>'Расходы (жена работает)'!$B$81</f>
        <v>302000</v>
      </c>
      <c r="D182" s="11">
        <f t="shared" si="45"/>
        <v>981918.46454886324</v>
      </c>
      <c r="E182" s="50">
        <f>Ипотека!$J$3</f>
        <v>72648.911490047205</v>
      </c>
      <c r="F182" s="11">
        <f t="shared" si="44"/>
        <v>374648.91149004723</v>
      </c>
    </row>
    <row r="183" spans="1:6">
      <c r="A183" s="23">
        <v>51105</v>
      </c>
      <c r="B183" s="11">
        <f t="shared" si="49"/>
        <v>1283918.4645488632</v>
      </c>
      <c r="C183" s="11">
        <f>'Расходы (жена работает)'!$B$81</f>
        <v>302000</v>
      </c>
      <c r="D183" s="11">
        <f t="shared" si="45"/>
        <v>981918.46454886324</v>
      </c>
      <c r="E183" s="50">
        <f>Ипотека!$J$3</f>
        <v>72648.911490047205</v>
      </c>
      <c r="F183" s="11">
        <f t="shared" si="44"/>
        <v>374648.91149004723</v>
      </c>
    </row>
    <row r="184" spans="1:6">
      <c r="A184" s="23">
        <v>51136</v>
      </c>
      <c r="B184" s="11">
        <f t="shared" ref="B184:B215" si="50">$B$183*$J$3</f>
        <v>1283918.4645488632</v>
      </c>
      <c r="C184" s="11">
        <f>'Расходы (жена работает)'!$B$81</f>
        <v>302000</v>
      </c>
      <c r="D184" s="11">
        <f t="shared" si="45"/>
        <v>981918.46454886324</v>
      </c>
      <c r="E184" s="50">
        <f>Ипотека!$J$3</f>
        <v>72648.911490047205</v>
      </c>
      <c r="F184" s="11">
        <f t="shared" si="44"/>
        <v>374648.91149004723</v>
      </c>
    </row>
    <row r="185" spans="1:6">
      <c r="A185" s="23">
        <v>51167</v>
      </c>
      <c r="B185" s="11">
        <f t="shared" si="50"/>
        <v>1283918.4645488632</v>
      </c>
      <c r="C185" s="11">
        <f>'Расходы (жена работает)'!$B$81</f>
        <v>302000</v>
      </c>
      <c r="D185" s="11">
        <f t="shared" si="45"/>
        <v>981918.46454886324</v>
      </c>
      <c r="E185" s="50">
        <f>Ипотека!$J$3</f>
        <v>72648.911490047205</v>
      </c>
      <c r="F185" s="11">
        <f t="shared" si="44"/>
        <v>374648.91149004723</v>
      </c>
    </row>
    <row r="186" spans="1:6">
      <c r="A186" s="23">
        <v>51196</v>
      </c>
      <c r="B186" s="11">
        <f t="shared" si="50"/>
        <v>1283918.4645488632</v>
      </c>
      <c r="C186" s="11">
        <f>'Расходы (жена работает)'!$B$81</f>
        <v>302000</v>
      </c>
      <c r="D186" s="11">
        <f t="shared" si="45"/>
        <v>981918.46454886324</v>
      </c>
      <c r="E186" s="50">
        <f>Ипотека!$J$3</f>
        <v>72648.911490047205</v>
      </c>
      <c r="F186" s="11">
        <f t="shared" si="44"/>
        <v>374648.91149004723</v>
      </c>
    </row>
    <row r="187" spans="1:6">
      <c r="A187" s="23">
        <v>51227</v>
      </c>
      <c r="B187" s="11">
        <f t="shared" si="50"/>
        <v>1283918.4645488632</v>
      </c>
      <c r="C187" s="11">
        <f>'Расходы (жена работает)'!$B$81</f>
        <v>302000</v>
      </c>
      <c r="D187" s="11">
        <f t="shared" si="45"/>
        <v>981918.46454886324</v>
      </c>
      <c r="E187" s="50">
        <f>Ипотека!$J$3</f>
        <v>72648.911490047205</v>
      </c>
      <c r="F187" s="11">
        <f t="shared" si="44"/>
        <v>374648.91149004723</v>
      </c>
    </row>
    <row r="188" spans="1:6">
      <c r="A188" s="23">
        <v>51257</v>
      </c>
      <c r="B188" s="11">
        <f t="shared" si="50"/>
        <v>1283918.4645488632</v>
      </c>
      <c r="C188" s="11">
        <f>'Расходы (жена работает)'!$B$81</f>
        <v>302000</v>
      </c>
      <c r="D188" s="11">
        <f t="shared" si="45"/>
        <v>981918.46454886324</v>
      </c>
      <c r="E188" s="50">
        <f>Ипотека!$J$3</f>
        <v>72648.911490047205</v>
      </c>
      <c r="F188" s="11">
        <f t="shared" si="44"/>
        <v>374648.91149004723</v>
      </c>
    </row>
    <row r="189" spans="1:6">
      <c r="A189" s="23">
        <v>51288</v>
      </c>
      <c r="B189" s="11">
        <f t="shared" si="50"/>
        <v>1283918.4645488632</v>
      </c>
      <c r="C189" s="11">
        <f>'Расходы (жена работает)'!$B$81</f>
        <v>302000</v>
      </c>
      <c r="D189" s="11">
        <f t="shared" si="45"/>
        <v>981918.46454886324</v>
      </c>
      <c r="E189" s="50">
        <f>Ипотека!$J$3</f>
        <v>72648.911490047205</v>
      </c>
      <c r="F189" s="11">
        <f t="shared" si="44"/>
        <v>374648.91149004723</v>
      </c>
    </row>
    <row r="190" spans="1:6">
      <c r="A190" s="23">
        <v>51318</v>
      </c>
      <c r="B190" s="11">
        <f t="shared" si="50"/>
        <v>1283918.4645488632</v>
      </c>
      <c r="C190" s="11">
        <f>'Расходы (жена работает)'!$B$81</f>
        <v>302000</v>
      </c>
      <c r="D190" s="11">
        <f t="shared" si="45"/>
        <v>981918.46454886324</v>
      </c>
      <c r="E190" s="50">
        <f>Ипотека!$J$3</f>
        <v>72648.911490047205</v>
      </c>
      <c r="F190" s="11">
        <f t="shared" si="44"/>
        <v>374648.91149004723</v>
      </c>
    </row>
    <row r="191" spans="1:6">
      <c r="A191" s="23">
        <v>51349</v>
      </c>
      <c r="B191" s="11">
        <f t="shared" si="50"/>
        <v>1283918.4645488632</v>
      </c>
      <c r="C191" s="11">
        <f>'Расходы (жена работает)'!$B$81</f>
        <v>302000</v>
      </c>
      <c r="D191" s="11">
        <f t="shared" si="45"/>
        <v>981918.46454886324</v>
      </c>
      <c r="E191" s="50">
        <f>Ипотека!$J$3</f>
        <v>72648.911490047205</v>
      </c>
      <c r="F191" s="11">
        <f t="shared" si="44"/>
        <v>374648.91149004723</v>
      </c>
    </row>
    <row r="192" spans="1:6">
      <c r="A192" s="23">
        <v>51380</v>
      </c>
      <c r="B192" s="11">
        <f t="shared" si="50"/>
        <v>1283918.4645488632</v>
      </c>
      <c r="C192" s="11">
        <f>'Расходы (жена работает)'!$B$81</f>
        <v>302000</v>
      </c>
      <c r="D192" s="11">
        <f t="shared" si="45"/>
        <v>981918.46454886324</v>
      </c>
      <c r="E192" s="50">
        <f>Ипотека!$J$3</f>
        <v>72648.911490047205</v>
      </c>
      <c r="F192" s="11">
        <f t="shared" si="44"/>
        <v>374648.91149004723</v>
      </c>
    </row>
    <row r="193" spans="1:6">
      <c r="A193" s="23">
        <v>51410</v>
      </c>
      <c r="B193" s="11">
        <f t="shared" si="50"/>
        <v>1283918.4645488632</v>
      </c>
      <c r="C193" s="11">
        <f>'Расходы (жена работает)'!$B$81</f>
        <v>302000</v>
      </c>
      <c r="D193" s="11">
        <f t="shared" si="45"/>
        <v>981918.46454886324</v>
      </c>
      <c r="E193" s="50">
        <f>Ипотека!$J$3</f>
        <v>72648.911490047205</v>
      </c>
      <c r="F193" s="11">
        <f t="shared" si="44"/>
        <v>374648.91149004723</v>
      </c>
    </row>
    <row r="194" spans="1:6">
      <c r="A194" s="23">
        <v>51441</v>
      </c>
      <c r="B194" s="11">
        <f t="shared" si="50"/>
        <v>1283918.4645488632</v>
      </c>
      <c r="C194" s="11">
        <f>'Расходы (жена работает)'!$B$81</f>
        <v>302000</v>
      </c>
      <c r="D194" s="11">
        <f t="shared" si="45"/>
        <v>981918.46454886324</v>
      </c>
      <c r="E194" s="50">
        <f>Ипотека!$J$3</f>
        <v>72648.911490047205</v>
      </c>
      <c r="F194" s="11">
        <f t="shared" ref="F194:F243" si="51">SUM(C194,E194:E194)</f>
        <v>374648.91149004723</v>
      </c>
    </row>
    <row r="195" spans="1:6">
      <c r="A195" s="23">
        <v>51471</v>
      </c>
      <c r="B195" s="11">
        <f t="shared" si="50"/>
        <v>1283918.4645488632</v>
      </c>
      <c r="C195" s="11">
        <f>'Расходы (жена работает)'!$B$81</f>
        <v>302000</v>
      </c>
      <c r="D195" s="11">
        <f t="shared" ref="D195:D243" si="52">B195-C195</f>
        <v>981918.46454886324</v>
      </c>
      <c r="E195" s="50">
        <f>Ипотека!$J$3</f>
        <v>72648.911490047205</v>
      </c>
      <c r="F195" s="11">
        <f t="shared" si="51"/>
        <v>374648.91149004723</v>
      </c>
    </row>
    <row r="196" spans="1:6">
      <c r="A196" s="23">
        <v>51502</v>
      </c>
      <c r="B196" s="11">
        <f t="shared" si="50"/>
        <v>1283918.4645488632</v>
      </c>
      <c r="C196" s="11">
        <f>'Расходы (жена работает)'!$B$81</f>
        <v>302000</v>
      </c>
      <c r="D196" s="11">
        <f t="shared" si="52"/>
        <v>981918.46454886324</v>
      </c>
      <c r="E196" s="50">
        <f>Ипотека!$J$3</f>
        <v>72648.911490047205</v>
      </c>
      <c r="F196" s="11">
        <f t="shared" si="51"/>
        <v>374648.91149004723</v>
      </c>
    </row>
    <row r="197" spans="1:6">
      <c r="A197" s="23">
        <v>51533</v>
      </c>
      <c r="B197" s="11">
        <f t="shared" si="50"/>
        <v>1283918.4645488632</v>
      </c>
      <c r="C197" s="11">
        <f>'Расходы (жена работает)'!$B$81</f>
        <v>302000</v>
      </c>
      <c r="D197" s="11">
        <f t="shared" si="52"/>
        <v>981918.46454886324</v>
      </c>
      <c r="E197" s="50">
        <f>Ипотека!$J$3</f>
        <v>72648.911490047205</v>
      </c>
      <c r="F197" s="11">
        <f t="shared" si="51"/>
        <v>374648.91149004723</v>
      </c>
    </row>
    <row r="198" spans="1:6">
      <c r="A198" s="23">
        <v>51561</v>
      </c>
      <c r="B198" s="11">
        <f t="shared" si="50"/>
        <v>1283918.4645488632</v>
      </c>
      <c r="C198" s="11">
        <f>'Расходы (жена работает)'!$B$81</f>
        <v>302000</v>
      </c>
      <c r="D198" s="11">
        <f t="shared" si="52"/>
        <v>981918.46454886324</v>
      </c>
      <c r="E198" s="50">
        <f>Ипотека!$J$3</f>
        <v>72648.911490047205</v>
      </c>
      <c r="F198" s="11">
        <f t="shared" si="51"/>
        <v>374648.91149004723</v>
      </c>
    </row>
    <row r="199" spans="1:6">
      <c r="A199" s="23">
        <v>51592</v>
      </c>
      <c r="B199" s="11">
        <f t="shared" si="50"/>
        <v>1283918.4645488632</v>
      </c>
      <c r="C199" s="11">
        <f>'Расходы (жена работает)'!$B$81</f>
        <v>302000</v>
      </c>
      <c r="D199" s="11">
        <f t="shared" si="52"/>
        <v>981918.46454886324</v>
      </c>
      <c r="E199" s="50">
        <f>Ипотека!$J$3</f>
        <v>72648.911490047205</v>
      </c>
      <c r="F199" s="11">
        <f t="shared" si="51"/>
        <v>374648.91149004723</v>
      </c>
    </row>
    <row r="200" spans="1:6">
      <c r="A200" s="23">
        <v>51622</v>
      </c>
      <c r="B200" s="11">
        <f t="shared" si="50"/>
        <v>1283918.4645488632</v>
      </c>
      <c r="C200" s="11">
        <f>'Расходы (жена работает)'!$B$81</f>
        <v>302000</v>
      </c>
      <c r="D200" s="11">
        <f t="shared" si="52"/>
        <v>981918.46454886324</v>
      </c>
      <c r="E200" s="50">
        <f>Ипотека!$J$3</f>
        <v>72648.911490047205</v>
      </c>
      <c r="F200" s="11">
        <f t="shared" si="51"/>
        <v>374648.91149004723</v>
      </c>
    </row>
    <row r="201" spans="1:6">
      <c r="A201" s="23">
        <v>51653</v>
      </c>
      <c r="B201" s="11">
        <f t="shared" si="50"/>
        <v>1283918.4645488632</v>
      </c>
      <c r="C201" s="11">
        <f>'Расходы (жена работает)'!$B$81</f>
        <v>302000</v>
      </c>
      <c r="D201" s="11">
        <f t="shared" si="52"/>
        <v>981918.46454886324</v>
      </c>
      <c r="E201" s="50">
        <f>Ипотека!$J$3</f>
        <v>72648.911490047205</v>
      </c>
      <c r="F201" s="11">
        <f t="shared" si="51"/>
        <v>374648.91149004723</v>
      </c>
    </row>
    <row r="202" spans="1:6">
      <c r="A202" s="23">
        <v>51683</v>
      </c>
      <c r="B202" s="11">
        <f t="shared" si="50"/>
        <v>1283918.4645488632</v>
      </c>
      <c r="C202" s="11">
        <f>'Расходы (жена работает)'!$B$81</f>
        <v>302000</v>
      </c>
      <c r="D202" s="11">
        <f t="shared" si="52"/>
        <v>981918.46454886324</v>
      </c>
      <c r="E202" s="50">
        <f>Ипотека!$J$3</f>
        <v>72648.911490047205</v>
      </c>
      <c r="F202" s="11">
        <f t="shared" si="51"/>
        <v>374648.91149004723</v>
      </c>
    </row>
    <row r="203" spans="1:6">
      <c r="A203" s="23">
        <v>51714</v>
      </c>
      <c r="B203" s="11">
        <f t="shared" si="50"/>
        <v>1283918.4645488632</v>
      </c>
      <c r="C203" s="11">
        <f>'Расходы (жена работает)'!$B$81</f>
        <v>302000</v>
      </c>
      <c r="D203" s="11">
        <f t="shared" si="52"/>
        <v>981918.46454886324</v>
      </c>
      <c r="E203" s="50">
        <f>Ипотека!$J$3</f>
        <v>72648.911490047205</v>
      </c>
      <c r="F203" s="11">
        <f t="shared" si="51"/>
        <v>374648.91149004723</v>
      </c>
    </row>
    <row r="204" spans="1:6">
      <c r="A204" s="23">
        <v>51745</v>
      </c>
      <c r="B204" s="11">
        <f t="shared" si="50"/>
        <v>1283918.4645488632</v>
      </c>
      <c r="C204" s="11">
        <f>'Расходы (жена работает)'!$B$81</f>
        <v>302000</v>
      </c>
      <c r="D204" s="11">
        <f t="shared" si="52"/>
        <v>981918.46454886324</v>
      </c>
      <c r="E204" s="50">
        <f>Ипотека!$J$3</f>
        <v>72648.911490047205</v>
      </c>
      <c r="F204" s="11">
        <f t="shared" si="51"/>
        <v>374648.91149004723</v>
      </c>
    </row>
    <row r="205" spans="1:6">
      <c r="A205" s="23">
        <v>51775</v>
      </c>
      <c r="B205" s="11">
        <f t="shared" si="50"/>
        <v>1283918.4645488632</v>
      </c>
      <c r="C205" s="11">
        <f>'Расходы (жена работает)'!$B$81</f>
        <v>302000</v>
      </c>
      <c r="D205" s="11">
        <f t="shared" si="52"/>
        <v>981918.46454886324</v>
      </c>
      <c r="E205" s="50">
        <f>Ипотека!$J$3</f>
        <v>72648.911490047205</v>
      </c>
      <c r="F205" s="11">
        <f t="shared" si="51"/>
        <v>374648.91149004723</v>
      </c>
    </row>
    <row r="206" spans="1:6">
      <c r="A206" s="23">
        <v>51806</v>
      </c>
      <c r="B206" s="11">
        <f t="shared" si="50"/>
        <v>1283918.4645488632</v>
      </c>
      <c r="C206" s="11">
        <f>'Расходы (жена работает)'!$B$81</f>
        <v>302000</v>
      </c>
      <c r="D206" s="11">
        <f t="shared" si="52"/>
        <v>981918.46454886324</v>
      </c>
      <c r="E206" s="50">
        <f>Ипотека!$J$3</f>
        <v>72648.911490047205</v>
      </c>
      <c r="F206" s="11">
        <f t="shared" si="51"/>
        <v>374648.91149004723</v>
      </c>
    </row>
    <row r="207" spans="1:6">
      <c r="A207" s="23">
        <v>51836</v>
      </c>
      <c r="B207" s="11">
        <f t="shared" si="50"/>
        <v>1283918.4645488632</v>
      </c>
      <c r="C207" s="11">
        <f>'Расходы (жена работает)'!$B$81</f>
        <v>302000</v>
      </c>
      <c r="D207" s="11">
        <f t="shared" si="52"/>
        <v>981918.46454886324</v>
      </c>
      <c r="E207" s="50">
        <f>Ипотека!$J$3</f>
        <v>72648.911490047205</v>
      </c>
      <c r="F207" s="11">
        <f t="shared" si="51"/>
        <v>374648.91149004723</v>
      </c>
    </row>
    <row r="208" spans="1:6">
      <c r="A208" s="23">
        <v>51867</v>
      </c>
      <c r="B208" s="11">
        <f t="shared" si="50"/>
        <v>1283918.4645488632</v>
      </c>
      <c r="C208" s="11">
        <f>'Расходы (жена работает)'!$B$81</f>
        <v>302000</v>
      </c>
      <c r="D208" s="11">
        <f t="shared" si="52"/>
        <v>981918.46454886324</v>
      </c>
      <c r="E208" s="50">
        <f>Ипотека!$J$3</f>
        <v>72648.911490047205</v>
      </c>
      <c r="F208" s="11">
        <f t="shared" si="51"/>
        <v>374648.91149004723</v>
      </c>
    </row>
    <row r="209" spans="1:6">
      <c r="A209" s="23">
        <v>51898</v>
      </c>
      <c r="B209" s="11">
        <f t="shared" si="50"/>
        <v>1283918.4645488632</v>
      </c>
      <c r="C209" s="11">
        <f>'Расходы (жена работает)'!$B$81</f>
        <v>302000</v>
      </c>
      <c r="D209" s="11">
        <f t="shared" si="52"/>
        <v>981918.46454886324</v>
      </c>
      <c r="E209" s="50">
        <f>Ипотека!$J$3</f>
        <v>72648.911490047205</v>
      </c>
      <c r="F209" s="11">
        <f t="shared" si="51"/>
        <v>374648.91149004723</v>
      </c>
    </row>
    <row r="210" spans="1:6">
      <c r="A210" s="23">
        <v>51926</v>
      </c>
      <c r="B210" s="11">
        <f t="shared" si="50"/>
        <v>1283918.4645488632</v>
      </c>
      <c r="C210" s="11">
        <f>'Расходы (жена работает)'!$B$81</f>
        <v>302000</v>
      </c>
      <c r="D210" s="11">
        <f t="shared" si="52"/>
        <v>981918.46454886324</v>
      </c>
      <c r="E210" s="50">
        <f>Ипотека!$J$3</f>
        <v>72648.911490047205</v>
      </c>
      <c r="F210" s="11">
        <f t="shared" si="51"/>
        <v>374648.91149004723</v>
      </c>
    </row>
    <row r="211" spans="1:6">
      <c r="A211" s="23">
        <v>51957</v>
      </c>
      <c r="B211" s="11">
        <f t="shared" si="50"/>
        <v>1283918.4645488632</v>
      </c>
      <c r="C211" s="11">
        <f>'Расходы (жена работает)'!$B$81</f>
        <v>302000</v>
      </c>
      <c r="D211" s="11">
        <f t="shared" si="52"/>
        <v>981918.46454886324</v>
      </c>
      <c r="E211" s="50">
        <f>Ипотека!$J$3</f>
        <v>72648.911490047205</v>
      </c>
      <c r="F211" s="11">
        <f t="shared" si="51"/>
        <v>374648.91149004723</v>
      </c>
    </row>
    <row r="212" spans="1:6">
      <c r="A212" s="23">
        <v>51987</v>
      </c>
      <c r="B212" s="11">
        <f t="shared" si="50"/>
        <v>1283918.4645488632</v>
      </c>
      <c r="C212" s="11">
        <f>'Расходы (жена работает)'!$B$81</f>
        <v>302000</v>
      </c>
      <c r="D212" s="11">
        <f t="shared" si="52"/>
        <v>981918.46454886324</v>
      </c>
      <c r="E212" s="50">
        <f>Ипотека!$J$3</f>
        <v>72648.911490047205</v>
      </c>
      <c r="F212" s="11">
        <f t="shared" si="51"/>
        <v>374648.91149004723</v>
      </c>
    </row>
    <row r="213" spans="1:6">
      <c r="A213" s="23">
        <v>52018</v>
      </c>
      <c r="B213" s="11">
        <f t="shared" si="50"/>
        <v>1283918.4645488632</v>
      </c>
      <c r="C213" s="11">
        <f>'Расходы (жена работает)'!$B$81</f>
        <v>302000</v>
      </c>
      <c r="D213" s="11">
        <f t="shared" si="52"/>
        <v>981918.46454886324</v>
      </c>
      <c r="E213" s="50">
        <f>Ипотека!$J$3</f>
        <v>72648.911490047205</v>
      </c>
      <c r="F213" s="11">
        <f t="shared" si="51"/>
        <v>374648.91149004723</v>
      </c>
    </row>
    <row r="214" spans="1:6">
      <c r="A214" s="23">
        <v>52048</v>
      </c>
      <c r="B214" s="11">
        <f t="shared" si="50"/>
        <v>1283918.4645488632</v>
      </c>
      <c r="C214" s="11">
        <f>'Расходы (жена работает)'!$B$81</f>
        <v>302000</v>
      </c>
      <c r="D214" s="11">
        <f t="shared" si="52"/>
        <v>981918.46454886324</v>
      </c>
      <c r="E214" s="50">
        <f>Ипотека!$J$3</f>
        <v>72648.911490047205</v>
      </c>
      <c r="F214" s="11">
        <f t="shared" si="51"/>
        <v>374648.91149004723</v>
      </c>
    </row>
    <row r="215" spans="1:6">
      <c r="A215" s="23">
        <v>52079</v>
      </c>
      <c r="B215" s="11">
        <f t="shared" si="50"/>
        <v>1283918.4645488632</v>
      </c>
      <c r="C215" s="11">
        <f>'Расходы (жена работает)'!$B$81</f>
        <v>302000</v>
      </c>
      <c r="D215" s="11">
        <f t="shared" si="52"/>
        <v>981918.46454886324</v>
      </c>
      <c r="E215" s="50">
        <f>Ипотека!$J$3</f>
        <v>72648.911490047205</v>
      </c>
      <c r="F215" s="11">
        <f t="shared" si="51"/>
        <v>374648.91149004723</v>
      </c>
    </row>
    <row r="216" spans="1:6">
      <c r="A216" s="23">
        <v>52110</v>
      </c>
      <c r="B216" s="11">
        <f t="shared" ref="B216:B243" si="53">$B$183*$J$3</f>
        <v>1283918.4645488632</v>
      </c>
      <c r="C216" s="11">
        <f>'Расходы (жена работает)'!$B$81</f>
        <v>302000</v>
      </c>
      <c r="D216" s="11">
        <f t="shared" si="52"/>
        <v>981918.46454886324</v>
      </c>
      <c r="E216" s="50">
        <f>Ипотека!$J$3</f>
        <v>72648.911490047205</v>
      </c>
      <c r="F216" s="11">
        <f t="shared" si="51"/>
        <v>374648.91149004723</v>
      </c>
    </row>
    <row r="217" spans="1:6">
      <c r="A217" s="23">
        <v>52140</v>
      </c>
      <c r="B217" s="11">
        <f t="shared" si="53"/>
        <v>1283918.4645488632</v>
      </c>
      <c r="C217" s="11">
        <f>'Расходы (жена работает)'!$B$81</f>
        <v>302000</v>
      </c>
      <c r="D217" s="11">
        <f t="shared" si="52"/>
        <v>981918.46454886324</v>
      </c>
      <c r="E217" s="50">
        <f>Ипотека!$J$3</f>
        <v>72648.911490047205</v>
      </c>
      <c r="F217" s="11">
        <f t="shared" si="51"/>
        <v>374648.91149004723</v>
      </c>
    </row>
    <row r="218" spans="1:6">
      <c r="A218" s="23">
        <v>52171</v>
      </c>
      <c r="B218" s="11">
        <f t="shared" si="53"/>
        <v>1283918.4645488632</v>
      </c>
      <c r="C218" s="11">
        <f>'Расходы (жена работает)'!$B$81</f>
        <v>302000</v>
      </c>
      <c r="D218" s="11">
        <f t="shared" si="52"/>
        <v>981918.46454886324</v>
      </c>
      <c r="E218" s="50">
        <f>Ипотека!$J$3</f>
        <v>72648.911490047205</v>
      </c>
      <c r="F218" s="11">
        <f t="shared" si="51"/>
        <v>374648.91149004723</v>
      </c>
    </row>
    <row r="219" spans="1:6">
      <c r="A219" s="23">
        <v>52201</v>
      </c>
      <c r="B219" s="11">
        <f t="shared" si="53"/>
        <v>1283918.4645488632</v>
      </c>
      <c r="C219" s="11">
        <f>'Расходы (жена работает)'!$B$81</f>
        <v>302000</v>
      </c>
      <c r="D219" s="11">
        <f t="shared" si="52"/>
        <v>981918.46454886324</v>
      </c>
      <c r="E219" s="50">
        <f>Ипотека!$J$3</f>
        <v>72648.911490047205</v>
      </c>
      <c r="F219" s="11">
        <f t="shared" si="51"/>
        <v>374648.91149004723</v>
      </c>
    </row>
    <row r="220" spans="1:6">
      <c r="A220" s="23">
        <v>52232</v>
      </c>
      <c r="B220" s="11">
        <f t="shared" si="53"/>
        <v>1283918.4645488632</v>
      </c>
      <c r="C220" s="11">
        <f>'Расходы (жена работает)'!$B$81</f>
        <v>302000</v>
      </c>
      <c r="D220" s="11">
        <f t="shared" si="52"/>
        <v>981918.46454886324</v>
      </c>
      <c r="E220" s="50">
        <f>Ипотека!$J$3</f>
        <v>72648.911490047205</v>
      </c>
      <c r="F220" s="11">
        <f t="shared" si="51"/>
        <v>374648.91149004723</v>
      </c>
    </row>
    <row r="221" spans="1:6">
      <c r="A221" s="23">
        <v>52263</v>
      </c>
      <c r="B221" s="11">
        <f t="shared" si="53"/>
        <v>1283918.4645488632</v>
      </c>
      <c r="C221" s="11">
        <f>'Расходы (жена работает)'!$B$81</f>
        <v>302000</v>
      </c>
      <c r="D221" s="11">
        <f t="shared" si="52"/>
        <v>981918.46454886324</v>
      </c>
      <c r="E221" s="50">
        <f>Ипотека!$J$3</f>
        <v>72648.911490047205</v>
      </c>
      <c r="F221" s="11">
        <f t="shared" si="51"/>
        <v>374648.91149004723</v>
      </c>
    </row>
    <row r="222" spans="1:6">
      <c r="A222" s="23">
        <v>52291</v>
      </c>
      <c r="B222" s="11">
        <f t="shared" si="53"/>
        <v>1283918.4645488632</v>
      </c>
      <c r="C222" s="11">
        <f>'Расходы (жена работает)'!$B$81</f>
        <v>302000</v>
      </c>
      <c r="D222" s="11">
        <f t="shared" si="52"/>
        <v>981918.46454886324</v>
      </c>
      <c r="E222" s="50">
        <f>Ипотека!$J$3</f>
        <v>72648.911490047205</v>
      </c>
      <c r="F222" s="11">
        <f t="shared" si="51"/>
        <v>374648.91149004723</v>
      </c>
    </row>
    <row r="223" spans="1:6">
      <c r="A223" s="23">
        <v>52322</v>
      </c>
      <c r="B223" s="11">
        <f t="shared" si="53"/>
        <v>1283918.4645488632</v>
      </c>
      <c r="C223" s="11">
        <f>'Расходы (жена работает)'!$B$81</f>
        <v>302000</v>
      </c>
      <c r="D223" s="11">
        <f t="shared" si="52"/>
        <v>981918.46454886324</v>
      </c>
      <c r="E223" s="50">
        <f>Ипотека!$J$3</f>
        <v>72648.911490047205</v>
      </c>
      <c r="F223" s="11">
        <f t="shared" si="51"/>
        <v>374648.91149004723</v>
      </c>
    </row>
    <row r="224" spans="1:6">
      <c r="A224" s="23">
        <v>52352</v>
      </c>
      <c r="B224" s="11">
        <f t="shared" si="53"/>
        <v>1283918.4645488632</v>
      </c>
      <c r="C224" s="11">
        <f>'Расходы (жена работает)'!$B$81</f>
        <v>302000</v>
      </c>
      <c r="D224" s="11">
        <f t="shared" si="52"/>
        <v>981918.46454886324</v>
      </c>
      <c r="E224" s="50">
        <f>Ипотека!$J$3</f>
        <v>72648.911490047205</v>
      </c>
      <c r="F224" s="11">
        <f t="shared" si="51"/>
        <v>374648.91149004723</v>
      </c>
    </row>
    <row r="225" spans="1:6">
      <c r="A225" s="23">
        <v>52383</v>
      </c>
      <c r="B225" s="11">
        <f t="shared" si="53"/>
        <v>1283918.4645488632</v>
      </c>
      <c r="C225" s="11">
        <f>'Расходы (жена работает)'!$B$81</f>
        <v>302000</v>
      </c>
      <c r="D225" s="11">
        <f t="shared" si="52"/>
        <v>981918.46454886324</v>
      </c>
      <c r="E225" s="50">
        <f>Ипотека!$J$3</f>
        <v>72648.911490047205</v>
      </c>
      <c r="F225" s="11">
        <f t="shared" si="51"/>
        <v>374648.91149004723</v>
      </c>
    </row>
    <row r="226" spans="1:6">
      <c r="A226" s="23">
        <v>52413</v>
      </c>
      <c r="B226" s="11">
        <f t="shared" si="53"/>
        <v>1283918.4645488632</v>
      </c>
      <c r="C226" s="11">
        <f>'Расходы (жена работает)'!$B$81</f>
        <v>302000</v>
      </c>
      <c r="D226" s="11">
        <f t="shared" si="52"/>
        <v>981918.46454886324</v>
      </c>
      <c r="E226" s="50">
        <f>Ипотека!$J$3</f>
        <v>72648.911490047205</v>
      </c>
      <c r="F226" s="11">
        <f t="shared" si="51"/>
        <v>374648.91149004723</v>
      </c>
    </row>
    <row r="227" spans="1:6">
      <c r="A227" s="23">
        <v>52444</v>
      </c>
      <c r="B227" s="11">
        <f t="shared" si="53"/>
        <v>1283918.4645488632</v>
      </c>
      <c r="C227" s="11">
        <f>'Расходы (жена работает)'!$B$81</f>
        <v>302000</v>
      </c>
      <c r="D227" s="11">
        <f t="shared" si="52"/>
        <v>981918.46454886324</v>
      </c>
      <c r="E227" s="50">
        <f>Ипотека!$J$3</f>
        <v>72648.911490047205</v>
      </c>
      <c r="F227" s="11">
        <f t="shared" si="51"/>
        <v>374648.91149004723</v>
      </c>
    </row>
    <row r="228" spans="1:6">
      <c r="A228" s="23">
        <v>52475</v>
      </c>
      <c r="B228" s="11">
        <f t="shared" si="53"/>
        <v>1283918.4645488632</v>
      </c>
      <c r="C228" s="11">
        <f>'Расходы (жена работает)'!$B$81</f>
        <v>302000</v>
      </c>
      <c r="D228" s="11">
        <f t="shared" si="52"/>
        <v>981918.46454886324</v>
      </c>
      <c r="E228" s="50">
        <f>Ипотека!$J$3</f>
        <v>72648.911490047205</v>
      </c>
      <c r="F228" s="11">
        <f t="shared" si="51"/>
        <v>374648.91149004723</v>
      </c>
    </row>
    <row r="229" spans="1:6">
      <c r="A229" s="23">
        <v>52505</v>
      </c>
      <c r="B229" s="11">
        <f t="shared" si="53"/>
        <v>1283918.4645488632</v>
      </c>
      <c r="C229" s="11">
        <f>'Расходы (жена работает)'!$B$81</f>
        <v>302000</v>
      </c>
      <c r="D229" s="11">
        <f t="shared" si="52"/>
        <v>981918.46454886324</v>
      </c>
      <c r="E229" s="50">
        <f>Ипотека!$J$3</f>
        <v>72648.911490047205</v>
      </c>
      <c r="F229" s="11">
        <f t="shared" si="51"/>
        <v>374648.91149004723</v>
      </c>
    </row>
    <row r="230" spans="1:6">
      <c r="A230" s="23">
        <v>52536</v>
      </c>
      <c r="B230" s="11">
        <f t="shared" si="53"/>
        <v>1283918.4645488632</v>
      </c>
      <c r="C230" s="11">
        <f>'Расходы (жена работает)'!$B$81</f>
        <v>302000</v>
      </c>
      <c r="D230" s="11">
        <f t="shared" si="52"/>
        <v>981918.46454886324</v>
      </c>
      <c r="E230" s="50">
        <f>Ипотека!$J$3</f>
        <v>72648.911490047205</v>
      </c>
      <c r="F230" s="11">
        <f t="shared" si="51"/>
        <v>374648.91149004723</v>
      </c>
    </row>
    <row r="231" spans="1:6">
      <c r="A231" s="23">
        <v>52566</v>
      </c>
      <c r="B231" s="11">
        <f t="shared" si="53"/>
        <v>1283918.4645488632</v>
      </c>
      <c r="C231" s="11">
        <f>'Расходы (жена работает)'!$B$81</f>
        <v>302000</v>
      </c>
      <c r="D231" s="11">
        <f t="shared" si="52"/>
        <v>981918.46454886324</v>
      </c>
      <c r="E231" s="50">
        <f>Ипотека!$J$3</f>
        <v>72648.911490047205</v>
      </c>
      <c r="F231" s="11">
        <f t="shared" si="51"/>
        <v>374648.91149004723</v>
      </c>
    </row>
    <row r="232" spans="1:6">
      <c r="A232" s="23">
        <v>52597</v>
      </c>
      <c r="B232" s="11">
        <f t="shared" si="53"/>
        <v>1283918.4645488632</v>
      </c>
      <c r="C232" s="11">
        <f>'Расходы (жена работает)'!$B$81</f>
        <v>302000</v>
      </c>
      <c r="D232" s="11">
        <f t="shared" si="52"/>
        <v>981918.46454886324</v>
      </c>
      <c r="E232" s="50">
        <f>Ипотека!$J$3</f>
        <v>72648.911490047205</v>
      </c>
      <c r="F232" s="11">
        <f t="shared" si="51"/>
        <v>374648.91149004723</v>
      </c>
    </row>
    <row r="233" spans="1:6">
      <c r="A233" s="23">
        <v>52628</v>
      </c>
      <c r="B233" s="11">
        <f t="shared" si="53"/>
        <v>1283918.4645488632</v>
      </c>
      <c r="C233" s="11">
        <f>'Расходы (жена работает)'!$B$81</f>
        <v>302000</v>
      </c>
      <c r="D233" s="11">
        <f t="shared" si="52"/>
        <v>981918.46454886324</v>
      </c>
      <c r="E233" s="50">
        <f>Ипотека!$J$3</f>
        <v>72648.911490047205</v>
      </c>
      <c r="F233" s="11">
        <f t="shared" si="51"/>
        <v>374648.91149004723</v>
      </c>
    </row>
    <row r="234" spans="1:6">
      <c r="A234" s="23">
        <v>52657</v>
      </c>
      <c r="B234" s="11">
        <f t="shared" si="53"/>
        <v>1283918.4645488632</v>
      </c>
      <c r="C234" s="11">
        <f>'Расходы (жена работает)'!$B$81</f>
        <v>302000</v>
      </c>
      <c r="D234" s="11">
        <f t="shared" si="52"/>
        <v>981918.46454886324</v>
      </c>
      <c r="E234" s="50">
        <f>Ипотека!$J$3</f>
        <v>72648.911490047205</v>
      </c>
      <c r="F234" s="11">
        <f t="shared" si="51"/>
        <v>374648.91149004723</v>
      </c>
    </row>
    <row r="235" spans="1:6">
      <c r="A235" s="23">
        <v>52688</v>
      </c>
      <c r="B235" s="11">
        <f t="shared" si="53"/>
        <v>1283918.4645488632</v>
      </c>
      <c r="C235" s="11">
        <f>'Расходы (жена работает)'!$B$81</f>
        <v>302000</v>
      </c>
      <c r="D235" s="11">
        <f t="shared" si="52"/>
        <v>981918.46454886324</v>
      </c>
      <c r="E235" s="50">
        <f>Ипотека!$J$3</f>
        <v>72648.911490047205</v>
      </c>
      <c r="F235" s="11">
        <f t="shared" si="51"/>
        <v>374648.91149004723</v>
      </c>
    </row>
    <row r="236" spans="1:6">
      <c r="A236" s="23">
        <v>52718</v>
      </c>
      <c r="B236" s="11">
        <f t="shared" si="53"/>
        <v>1283918.4645488632</v>
      </c>
      <c r="C236" s="11">
        <f>'Расходы (жена работает)'!$B$81</f>
        <v>302000</v>
      </c>
      <c r="D236" s="11">
        <f t="shared" si="52"/>
        <v>981918.46454886324</v>
      </c>
      <c r="E236" s="50">
        <f>Ипотека!$J$3</f>
        <v>72648.911490047205</v>
      </c>
      <c r="F236" s="11">
        <f t="shared" si="51"/>
        <v>374648.91149004723</v>
      </c>
    </row>
    <row r="237" spans="1:6">
      <c r="A237" s="23">
        <v>52749</v>
      </c>
      <c r="B237" s="11">
        <f t="shared" si="53"/>
        <v>1283918.4645488632</v>
      </c>
      <c r="C237" s="11">
        <f>'Расходы (жена работает)'!$B$81</f>
        <v>302000</v>
      </c>
      <c r="D237" s="11">
        <f t="shared" si="52"/>
        <v>981918.46454886324</v>
      </c>
      <c r="E237" s="50">
        <f>Ипотека!$J$3</f>
        <v>72648.911490047205</v>
      </c>
      <c r="F237" s="11">
        <f t="shared" si="51"/>
        <v>374648.91149004723</v>
      </c>
    </row>
    <row r="238" spans="1:6">
      <c r="A238" s="23">
        <v>52779</v>
      </c>
      <c r="B238" s="11">
        <f t="shared" si="53"/>
        <v>1283918.4645488632</v>
      </c>
      <c r="C238" s="11">
        <f>'Расходы (жена работает)'!$B$81</f>
        <v>302000</v>
      </c>
      <c r="D238" s="11">
        <f t="shared" si="52"/>
        <v>981918.46454886324</v>
      </c>
      <c r="E238" s="50">
        <f>Ипотека!$J$3</f>
        <v>72648.911490047205</v>
      </c>
      <c r="F238" s="11">
        <f t="shared" si="51"/>
        <v>374648.91149004723</v>
      </c>
    </row>
    <row r="239" spans="1:6">
      <c r="A239" s="23">
        <v>52810</v>
      </c>
      <c r="B239" s="11">
        <f t="shared" si="53"/>
        <v>1283918.4645488632</v>
      </c>
      <c r="C239" s="11">
        <f>'Расходы (жена работает)'!$B$81</f>
        <v>302000</v>
      </c>
      <c r="D239" s="11">
        <f t="shared" si="52"/>
        <v>981918.46454886324</v>
      </c>
      <c r="E239" s="50">
        <f>Ипотека!$J$3</f>
        <v>72648.911490047205</v>
      </c>
      <c r="F239" s="11">
        <f t="shared" si="51"/>
        <v>374648.91149004723</v>
      </c>
    </row>
    <row r="240" spans="1:6">
      <c r="A240" s="23">
        <v>52841</v>
      </c>
      <c r="B240" s="11">
        <f t="shared" si="53"/>
        <v>1283918.4645488632</v>
      </c>
      <c r="C240" s="11">
        <f>'Расходы (жена работает)'!$B$81</f>
        <v>302000</v>
      </c>
      <c r="D240" s="11">
        <f t="shared" si="52"/>
        <v>981918.46454886324</v>
      </c>
      <c r="E240" s="50">
        <f>Ипотека!$J$3</f>
        <v>72648.911490047205</v>
      </c>
      <c r="F240" s="11">
        <f t="shared" si="51"/>
        <v>374648.91149004723</v>
      </c>
    </row>
    <row r="241" spans="1:6">
      <c r="A241" s="23">
        <v>52871</v>
      </c>
      <c r="B241" s="11">
        <f t="shared" si="53"/>
        <v>1283918.4645488632</v>
      </c>
      <c r="C241" s="11">
        <f>'Расходы (жена работает)'!$B$81</f>
        <v>302000</v>
      </c>
      <c r="D241" s="11">
        <f t="shared" si="52"/>
        <v>981918.46454886324</v>
      </c>
      <c r="E241" s="50">
        <f>Ипотека!$J$3</f>
        <v>72648.911490047205</v>
      </c>
      <c r="F241" s="11">
        <f t="shared" si="51"/>
        <v>374648.91149004723</v>
      </c>
    </row>
    <row r="242" spans="1:6">
      <c r="A242" s="23">
        <v>52902</v>
      </c>
      <c r="B242" s="11">
        <f t="shared" si="53"/>
        <v>1283918.4645488632</v>
      </c>
      <c r="C242" s="11">
        <f>'Расходы (жена работает)'!$B$81</f>
        <v>302000</v>
      </c>
      <c r="D242" s="11">
        <f t="shared" si="52"/>
        <v>981918.46454886324</v>
      </c>
      <c r="E242" s="50">
        <f>Ипотека!$J$3</f>
        <v>72648.911490047205</v>
      </c>
      <c r="F242" s="11">
        <f t="shared" si="51"/>
        <v>374648.91149004723</v>
      </c>
    </row>
    <row r="243" spans="1:6">
      <c r="A243" s="23">
        <v>52932</v>
      </c>
      <c r="B243" s="11">
        <f t="shared" si="53"/>
        <v>1283918.4645488632</v>
      </c>
      <c r="C243" s="11">
        <f>'Расходы (жена работает)'!$B$81</f>
        <v>302000</v>
      </c>
      <c r="D243" s="11">
        <f t="shared" si="52"/>
        <v>981918.46454886324</v>
      </c>
      <c r="E243" s="50">
        <f>Ипотека!$J$3</f>
        <v>72648.911490047205</v>
      </c>
      <c r="F243" s="11">
        <f t="shared" si="51"/>
        <v>374648.91149004723</v>
      </c>
    </row>
  </sheetData>
  <mergeCells count="7">
    <mergeCell ref="W1:X1"/>
    <mergeCell ref="M26:N26"/>
    <mergeCell ref="M27:N27"/>
    <mergeCell ref="M28:N28"/>
    <mergeCell ref="W26:X26"/>
    <mergeCell ref="W27:X27"/>
    <mergeCell ref="W28:X2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Z243"/>
  <sheetViews>
    <sheetView zoomScale="46" zoomScaleNormal="90" workbookViewId="0">
      <selection activeCell="J28" sqref="J28"/>
    </sheetView>
  </sheetViews>
  <sheetFormatPr baseColWidth="10" defaultColWidth="11" defaultRowHeight="16"/>
  <cols>
    <col min="1" max="1" width="8.6640625" customWidth="1"/>
    <col min="2" max="2" width="14" customWidth="1"/>
    <col min="3" max="3" width="11.6640625" bestFit="1" customWidth="1"/>
    <col min="4" max="4" width="15.5" customWidth="1"/>
    <col min="5" max="5" width="18.33203125" customWidth="1"/>
    <col min="6" max="6" width="14.5" customWidth="1"/>
    <col min="8" max="8" width="12.6640625" bestFit="1" customWidth="1"/>
    <col min="9" max="9" width="12.6640625" customWidth="1"/>
    <col min="10" max="10" width="18.33203125" customWidth="1"/>
    <col min="11" max="11" width="8" customWidth="1"/>
    <col min="12" max="12" width="10" customWidth="1"/>
    <col min="13" max="13" width="15.33203125" customWidth="1"/>
    <col min="14" max="14" width="15" customWidth="1"/>
    <col min="15" max="15" width="16.6640625" customWidth="1"/>
    <col min="16" max="16" width="16.33203125" customWidth="1"/>
    <col min="17" max="17" width="23.33203125" customWidth="1"/>
    <col min="18" max="18" width="15.5" customWidth="1"/>
    <col min="19" max="20" width="12.5" bestFit="1" customWidth="1"/>
    <col min="21" max="21" width="11.5" bestFit="1" customWidth="1"/>
    <col min="22" max="22" width="14" bestFit="1" customWidth="1"/>
    <col min="23" max="23" width="15.83203125" customWidth="1"/>
    <col min="24" max="24" width="17" customWidth="1"/>
    <col min="25" max="25" width="16.33203125" customWidth="1"/>
    <col min="26" max="26" width="15.5" customWidth="1"/>
    <col min="27" max="27" width="17.33203125" customWidth="1"/>
    <col min="28" max="28" width="16.1640625" customWidth="1"/>
  </cols>
  <sheetData>
    <row r="1" spans="1:24" ht="68">
      <c r="A1" s="24" t="s">
        <v>8</v>
      </c>
      <c r="B1" s="26" t="s">
        <v>59</v>
      </c>
      <c r="C1" s="26" t="s">
        <v>60</v>
      </c>
      <c r="D1" s="25" t="s">
        <v>6</v>
      </c>
      <c r="E1" s="25" t="s">
        <v>9</v>
      </c>
      <c r="F1" s="27" t="s">
        <v>10</v>
      </c>
      <c r="H1" s="5" t="s">
        <v>45</v>
      </c>
      <c r="I1" s="31" t="s">
        <v>48</v>
      </c>
      <c r="J1" s="31" t="s">
        <v>44</v>
      </c>
      <c r="L1" s="26" t="s">
        <v>15</v>
      </c>
      <c r="M1" s="26" t="s">
        <v>50</v>
      </c>
      <c r="N1" s="26" t="s">
        <v>49</v>
      </c>
      <c r="O1" s="26" t="s">
        <v>51</v>
      </c>
      <c r="P1" s="26" t="s">
        <v>22</v>
      </c>
      <c r="Q1" s="26" t="s">
        <v>52</v>
      </c>
      <c r="R1" s="26" t="s">
        <v>61</v>
      </c>
      <c r="S1" s="26" t="s">
        <v>53</v>
      </c>
      <c r="T1" s="26" t="s">
        <v>62</v>
      </c>
      <c r="U1" s="26" t="s">
        <v>63</v>
      </c>
      <c r="W1" s="155" t="s">
        <v>16</v>
      </c>
      <c r="X1" s="155"/>
    </row>
    <row r="2" spans="1:24">
      <c r="A2" s="23">
        <v>45597</v>
      </c>
      <c r="B2" s="11">
        <v>100000</v>
      </c>
      <c r="C2" s="11">
        <f>'Расходы (жена не работает)'!$B$34</f>
        <v>62000</v>
      </c>
      <c r="D2" s="11">
        <f>B2-C2</f>
        <v>38000</v>
      </c>
      <c r="E2" s="11"/>
      <c r="F2" s="11">
        <f t="shared" ref="F2:F65" si="0">SUM(C2,E2:E2)</f>
        <v>62000</v>
      </c>
      <c r="H2" s="32" t="s">
        <v>46</v>
      </c>
      <c r="I2" s="34">
        <f>1.24</f>
        <v>1.24</v>
      </c>
      <c r="J2" s="5">
        <v>1.2</v>
      </c>
      <c r="L2" s="30">
        <v>2024</v>
      </c>
      <c r="M2" s="36">
        <f>(B2+B3)</f>
        <v>200000</v>
      </c>
      <c r="N2" s="35">
        <f>M2</f>
        <v>200000</v>
      </c>
      <c r="O2" s="11">
        <f>N2*$X$2</f>
        <v>26000</v>
      </c>
      <c r="P2" s="11">
        <f>N2-O2</f>
        <v>174000</v>
      </c>
      <c r="Q2" s="36">
        <f>P2</f>
        <v>174000</v>
      </c>
      <c r="R2" s="37">
        <f>C2+C3</f>
        <v>124000</v>
      </c>
      <c r="S2" s="11">
        <f>R2</f>
        <v>124000</v>
      </c>
      <c r="T2" s="37">
        <f>Q2-R2</f>
        <v>50000</v>
      </c>
      <c r="U2" s="35">
        <f>P2-S2</f>
        <v>50000</v>
      </c>
      <c r="W2" s="5" t="s">
        <v>17</v>
      </c>
      <c r="X2" s="6">
        <v>0.13</v>
      </c>
    </row>
    <row r="3" spans="1:24">
      <c r="A3" s="23">
        <v>45627</v>
      </c>
      <c r="B3" s="11">
        <v>100000</v>
      </c>
      <c r="C3" s="11">
        <f>'Расходы (жена не работает)'!$B$34</f>
        <v>62000</v>
      </c>
      <c r="D3" s="11">
        <f t="shared" ref="D3:D66" si="1">B3-C3</f>
        <v>38000</v>
      </c>
      <c r="E3" s="11"/>
      <c r="F3" s="11">
        <f t="shared" si="0"/>
        <v>62000</v>
      </c>
      <c r="H3" s="5" t="s">
        <v>47</v>
      </c>
      <c r="I3" s="5">
        <v>1.04</v>
      </c>
      <c r="J3" s="5">
        <v>1</v>
      </c>
      <c r="L3" s="30">
        <v>2025</v>
      </c>
      <c r="M3" s="36">
        <f>1200000</f>
        <v>1200000</v>
      </c>
      <c r="N3" s="35">
        <f>M3*I7</f>
        <v>1260000</v>
      </c>
      <c r="O3" s="11">
        <f>N3*$X$2</f>
        <v>163800</v>
      </c>
      <c r="P3" s="11">
        <f t="shared" ref="P3:P21" si="2">N3-O3</f>
        <v>1096200</v>
      </c>
      <c r="Q3" s="36">
        <f>P3/($I$7*$I$8^(L3-2025))</f>
        <v>1044000</v>
      </c>
      <c r="R3" s="37">
        <f>F4*12</f>
        <v>744000</v>
      </c>
      <c r="S3" s="11">
        <f>R3*$I$7*$I$8^(L3-2025)</f>
        <v>781200</v>
      </c>
      <c r="T3" s="37">
        <f t="shared" ref="T3:T22" si="3">Q3-R3</f>
        <v>300000</v>
      </c>
      <c r="U3" s="35">
        <f t="shared" ref="U3:U21" si="4">P3-S3</f>
        <v>315000</v>
      </c>
      <c r="W3" s="5" t="s">
        <v>18</v>
      </c>
      <c r="X3" s="6">
        <v>0.15</v>
      </c>
    </row>
    <row r="4" spans="1:24">
      <c r="A4" s="23">
        <v>45658</v>
      </c>
      <c r="B4" s="11">
        <v>100000</v>
      </c>
      <c r="C4" s="11">
        <f>'Расходы (жена не работает)'!$B$34</f>
        <v>62000</v>
      </c>
      <c r="D4" s="11">
        <f t="shared" si="1"/>
        <v>38000</v>
      </c>
      <c r="E4" s="11"/>
      <c r="F4" s="11">
        <f t="shared" si="0"/>
        <v>62000</v>
      </c>
      <c r="L4" s="30">
        <v>2026</v>
      </c>
      <c r="M4" s="36">
        <f>M3*$J$2</f>
        <v>1440000</v>
      </c>
      <c r="N4" s="35">
        <f>M4*$I$7*$I$8^(L4-2025)</f>
        <v>1572480</v>
      </c>
      <c r="O4" s="11">
        <f>N4*$X$2</f>
        <v>204422.39999999999</v>
      </c>
      <c r="P4" s="11">
        <f t="shared" si="2"/>
        <v>1368057.6</v>
      </c>
      <c r="Q4" s="36">
        <f t="shared" ref="Q4:Q22" si="5">P4/($I$7*$I$8^(L4-2025))</f>
        <v>1252800</v>
      </c>
      <c r="R4" s="37">
        <f>SUM(F16:F27)</f>
        <v>1094000</v>
      </c>
      <c r="S4" s="11">
        <f>R4*$I$7*$I$8^(L4-2025)</f>
        <v>1194648</v>
      </c>
      <c r="T4" s="37">
        <f t="shared" si="3"/>
        <v>158800</v>
      </c>
      <c r="U4" s="35">
        <f t="shared" si="4"/>
        <v>173409.60000000009</v>
      </c>
      <c r="W4" s="5" t="s">
        <v>19</v>
      </c>
      <c r="X4" s="6">
        <v>0.18</v>
      </c>
    </row>
    <row r="5" spans="1:24">
      <c r="A5" s="23">
        <v>45689</v>
      </c>
      <c r="B5" s="11">
        <v>100000</v>
      </c>
      <c r="C5" s="11">
        <f>'Расходы (жена не работает)'!$B$34</f>
        <v>62000</v>
      </c>
      <c r="D5" s="11">
        <f t="shared" si="1"/>
        <v>38000</v>
      </c>
      <c r="E5" s="11"/>
      <c r="F5" s="11">
        <f t="shared" si="0"/>
        <v>62000</v>
      </c>
      <c r="L5" s="30">
        <v>2027</v>
      </c>
      <c r="M5" s="36">
        <f>M4*$J$2</f>
        <v>1728000</v>
      </c>
      <c r="N5" s="35">
        <f>M5*$I$7*$I$8^(L5-2025)</f>
        <v>1962455.0400000003</v>
      </c>
      <c r="O5" s="11">
        <f>N5*$X$2</f>
        <v>255119.15520000004</v>
      </c>
      <c r="P5" s="11">
        <f t="shared" si="2"/>
        <v>1707335.8848000001</v>
      </c>
      <c r="Q5" s="36">
        <f t="shared" si="5"/>
        <v>1503359.9999999998</v>
      </c>
      <c r="R5" s="37">
        <f>F28*12</f>
        <v>1344000</v>
      </c>
      <c r="S5" s="11">
        <f t="shared" ref="S5:S22" si="6">R5*$I$7*$I$8^(L5-2025)</f>
        <v>1526353.9200000002</v>
      </c>
      <c r="T5" s="37">
        <f t="shared" si="3"/>
        <v>159359.99999999977</v>
      </c>
      <c r="U5" s="35">
        <f t="shared" si="4"/>
        <v>180981.96479999996</v>
      </c>
      <c r="W5" s="5" t="s">
        <v>21</v>
      </c>
      <c r="X5" s="6">
        <v>0.2</v>
      </c>
    </row>
    <row r="6" spans="1:24" ht="17">
      <c r="A6" s="23">
        <v>45717</v>
      </c>
      <c r="B6" s="11">
        <v>100000</v>
      </c>
      <c r="C6" s="11">
        <f>'Расходы (жена не работает)'!$B$34</f>
        <v>62000</v>
      </c>
      <c r="D6" s="11">
        <f t="shared" si="1"/>
        <v>38000</v>
      </c>
      <c r="E6" s="11"/>
      <c r="F6" s="11">
        <f t="shared" si="0"/>
        <v>62000</v>
      </c>
      <c r="H6" s="5" t="s">
        <v>45</v>
      </c>
      <c r="I6" s="31" t="s">
        <v>0</v>
      </c>
      <c r="J6" s="31"/>
      <c r="L6" s="30">
        <v>2028</v>
      </c>
      <c r="M6" s="36">
        <f>M5*$J$2</f>
        <v>2073600</v>
      </c>
      <c r="N6" s="35">
        <f t="shared" ref="N6:N22" si="7">M6*$I$7*$I$8^(L6-2025)</f>
        <v>2449143.88992</v>
      </c>
      <c r="O6" s="11">
        <f>2400000*$X$2+(N6-2400000)*$X$3</f>
        <v>319371.58348799997</v>
      </c>
      <c r="P6" s="11">
        <f t="shared" si="2"/>
        <v>2129772.3064319999</v>
      </c>
      <c r="Q6" s="36">
        <f t="shared" si="5"/>
        <v>1803199.8335392415</v>
      </c>
      <c r="R6" s="37">
        <f>F40*12</f>
        <v>1344000</v>
      </c>
      <c r="S6" s="11">
        <f t="shared" si="6"/>
        <v>1587408.0768000002</v>
      </c>
      <c r="T6" s="37">
        <f t="shared" si="3"/>
        <v>459199.83353924146</v>
      </c>
      <c r="U6" s="35">
        <f t="shared" si="4"/>
        <v>542364.22963199974</v>
      </c>
      <c r="W6" s="5" t="s">
        <v>20</v>
      </c>
      <c r="X6" s="6">
        <v>0.22</v>
      </c>
    </row>
    <row r="7" spans="1:24">
      <c r="A7" s="23">
        <v>45748</v>
      </c>
      <c r="B7" s="11">
        <v>100000</v>
      </c>
      <c r="C7" s="11">
        <f>'Расходы (жена не работает)'!$B$34</f>
        <v>62000</v>
      </c>
      <c r="D7" s="11">
        <f t="shared" si="1"/>
        <v>38000</v>
      </c>
      <c r="E7" s="11"/>
      <c r="F7" s="11">
        <f t="shared" si="0"/>
        <v>62000</v>
      </c>
      <c r="H7" s="32" t="s">
        <v>46</v>
      </c>
      <c r="I7" s="34">
        <v>1.05</v>
      </c>
      <c r="J7" s="5"/>
      <c r="L7" s="30">
        <v>2029</v>
      </c>
      <c r="M7" s="36">
        <f t="shared" ref="M7:M16" si="8">M6*$J$2</f>
        <v>2488320</v>
      </c>
      <c r="N7" s="35">
        <f t="shared" si="7"/>
        <v>3056531.5746201607</v>
      </c>
      <c r="O7" s="11">
        <f>2400000*$X$2+(N7-2400000)*$X$3</f>
        <v>410479.73619302409</v>
      </c>
      <c r="P7" s="11">
        <f t="shared" si="2"/>
        <v>2646051.8384271367</v>
      </c>
      <c r="Q7" s="36">
        <f>P7/($I$7*$I$8^(L7-2025))</f>
        <v>2154148.7630185015</v>
      </c>
      <c r="R7" s="37">
        <f>$F$52*12</f>
        <v>2598000</v>
      </c>
      <c r="S7" s="11">
        <f t="shared" si="6"/>
        <v>3191257.1658240007</v>
      </c>
      <c r="T7" s="37">
        <f t="shared" si="3"/>
        <v>-443851.23698149854</v>
      </c>
      <c r="U7" s="35">
        <f t="shared" si="4"/>
        <v>-545205.32739686407</v>
      </c>
    </row>
    <row r="8" spans="1:24">
      <c r="A8" s="23">
        <v>45778</v>
      </c>
      <c r="B8" s="11">
        <v>100000</v>
      </c>
      <c r="C8" s="11">
        <f>'Расходы (жена не работает)'!$B$34</f>
        <v>62000</v>
      </c>
      <c r="D8" s="11">
        <f t="shared" si="1"/>
        <v>38000</v>
      </c>
      <c r="E8" s="11"/>
      <c r="F8" s="11">
        <f t="shared" si="0"/>
        <v>62000</v>
      </c>
      <c r="H8" s="5" t="s">
        <v>47</v>
      </c>
      <c r="I8" s="5">
        <v>1.04</v>
      </c>
      <c r="J8" s="5"/>
      <c r="L8" s="30">
        <v>2030</v>
      </c>
      <c r="M8" s="36">
        <f>M7*$J$2</f>
        <v>2985984</v>
      </c>
      <c r="N8" s="35">
        <f t="shared" si="7"/>
        <v>3814551.4051259612</v>
      </c>
      <c r="O8" s="11">
        <f>2400000*$X$2+(N8-2400000)*$X$3</f>
        <v>524182.71076889418</v>
      </c>
      <c r="P8" s="11">
        <f t="shared" si="2"/>
        <v>3290368.6943570669</v>
      </c>
      <c r="Q8" s="36">
        <f t="shared" si="5"/>
        <v>2575660.2105947132</v>
      </c>
      <c r="R8" s="37">
        <f>$F$64*12</f>
        <v>2598000</v>
      </c>
      <c r="S8" s="11">
        <f t="shared" si="6"/>
        <v>3318907.4524569609</v>
      </c>
      <c r="T8" s="37">
        <f t="shared" si="3"/>
        <v>-22339.789405286778</v>
      </c>
      <c r="U8" s="35">
        <f t="shared" si="4"/>
        <v>-28538.758099894039</v>
      </c>
    </row>
    <row r="9" spans="1:24">
      <c r="A9" s="23">
        <v>45809</v>
      </c>
      <c r="B9" s="11">
        <v>100000</v>
      </c>
      <c r="C9" s="11">
        <f>'Расходы (жена не работает)'!$B$34</f>
        <v>62000</v>
      </c>
      <c r="D9" s="11">
        <f t="shared" si="1"/>
        <v>38000</v>
      </c>
      <c r="E9" s="11"/>
      <c r="F9" s="11">
        <f t="shared" si="0"/>
        <v>62000</v>
      </c>
      <c r="L9" s="30">
        <v>2031</v>
      </c>
      <c r="M9" s="36">
        <f t="shared" si="8"/>
        <v>3583180.7999999998</v>
      </c>
      <c r="N9" s="35">
        <f t="shared" si="7"/>
        <v>4760560.1535971984</v>
      </c>
      <c r="O9" s="11">
        <f t="shared" ref="O9:O15" si="9">2400000*$X$2+(5000000-2400000)*$X$3+(N9-5000000)*$X$4</f>
        <v>658900.82764749567</v>
      </c>
      <c r="P9" s="11">
        <f t="shared" si="2"/>
        <v>4101659.3259497029</v>
      </c>
      <c r="Q9" s="36">
        <f t="shared" si="5"/>
        <v>3087238.995137684</v>
      </c>
      <c r="R9" s="42">
        <f>SUM(F76:F87)</f>
        <v>6439786.9378805682</v>
      </c>
      <c r="S9" s="11">
        <f>R9*$I$7*$I$8^(L9-2025)</f>
        <v>8555804.131940525</v>
      </c>
      <c r="T9" s="37">
        <f t="shared" si="3"/>
        <v>-3352547.9427428842</v>
      </c>
      <c r="U9" s="35">
        <f t="shared" si="4"/>
        <v>-4454144.8059908226</v>
      </c>
    </row>
    <row r="10" spans="1:24">
      <c r="A10" s="23">
        <v>45839</v>
      </c>
      <c r="B10" s="11">
        <v>100000</v>
      </c>
      <c r="C10" s="11">
        <f>'Расходы (жена не работает)'!$B$34</f>
        <v>62000</v>
      </c>
      <c r="D10" s="11">
        <f t="shared" si="1"/>
        <v>38000</v>
      </c>
      <c r="E10" s="11"/>
      <c r="F10" s="11">
        <f t="shared" si="0"/>
        <v>62000</v>
      </c>
      <c r="L10" s="30">
        <v>2032</v>
      </c>
      <c r="M10" s="36">
        <f t="shared" si="8"/>
        <v>4299816.96</v>
      </c>
      <c r="N10" s="35">
        <f t="shared" si="7"/>
        <v>5941179.071689304</v>
      </c>
      <c r="O10" s="11">
        <f t="shared" si="9"/>
        <v>871412.23290407471</v>
      </c>
      <c r="P10" s="11">
        <f t="shared" si="2"/>
        <v>5069766.8387852293</v>
      </c>
      <c r="Q10" s="36">
        <f t="shared" si="5"/>
        <v>3669148.6948323892</v>
      </c>
      <c r="R10" s="37">
        <f>$F$100*12</f>
        <v>3439786.9378805668</v>
      </c>
      <c r="S10" s="11">
        <f t="shared" si="6"/>
        <v>4752851.192625246</v>
      </c>
      <c r="T10" s="37">
        <f t="shared" si="3"/>
        <v>229361.75695182243</v>
      </c>
      <c r="U10" s="35">
        <f t="shared" si="4"/>
        <v>316915.64615998324</v>
      </c>
    </row>
    <row r="11" spans="1:24">
      <c r="A11" s="23">
        <v>45870</v>
      </c>
      <c r="B11" s="11">
        <v>100000</v>
      </c>
      <c r="C11" s="11">
        <f>'Расходы (жена не работает)'!$B$34</f>
        <v>62000</v>
      </c>
      <c r="D11" s="11">
        <f t="shared" si="1"/>
        <v>38000</v>
      </c>
      <c r="E11" s="11"/>
      <c r="F11" s="11">
        <f t="shared" si="0"/>
        <v>62000</v>
      </c>
      <c r="L11" s="30">
        <v>2033</v>
      </c>
      <c r="M11" s="36">
        <f t="shared" si="8"/>
        <v>5159780.352</v>
      </c>
      <c r="N11" s="35">
        <f t="shared" si="7"/>
        <v>7414591.4814682519</v>
      </c>
      <c r="O11" s="11">
        <f t="shared" si="9"/>
        <v>1136626.4666642854</v>
      </c>
      <c r="P11" s="11">
        <f t="shared" si="2"/>
        <v>6277965.0148039665</v>
      </c>
      <c r="Q11" s="36">
        <f t="shared" si="5"/>
        <v>4368807.1844403734</v>
      </c>
      <c r="R11" s="37">
        <f>$F$100*12</f>
        <v>3439786.9378805668</v>
      </c>
      <c r="S11" s="11">
        <f t="shared" si="6"/>
        <v>4942965.2403302565</v>
      </c>
      <c r="T11" s="37">
        <f t="shared" si="3"/>
        <v>929020.24655980663</v>
      </c>
      <c r="U11" s="35">
        <f t="shared" si="4"/>
        <v>1334999.77447371</v>
      </c>
    </row>
    <row r="12" spans="1:24">
      <c r="A12" s="23">
        <v>45901</v>
      </c>
      <c r="B12" s="11">
        <v>100000</v>
      </c>
      <c r="C12" s="11">
        <f>'Расходы (жена не работает)'!$B$34</f>
        <v>62000</v>
      </c>
      <c r="D12" s="11">
        <f t="shared" si="1"/>
        <v>38000</v>
      </c>
      <c r="E12" s="11"/>
      <c r="F12" s="11">
        <f t="shared" si="0"/>
        <v>62000</v>
      </c>
      <c r="J12" s="33"/>
      <c r="L12" s="30">
        <v>2034</v>
      </c>
      <c r="M12" s="36">
        <f t="shared" si="8"/>
        <v>6191736.4223999996</v>
      </c>
      <c r="N12" s="35">
        <f t="shared" si="7"/>
        <v>9253410.1688723806</v>
      </c>
      <c r="O12" s="11">
        <f t="shared" si="9"/>
        <v>1467613.8303970285</v>
      </c>
      <c r="P12" s="11">
        <f t="shared" si="2"/>
        <v>7785796.3384753522</v>
      </c>
      <c r="Q12" s="36">
        <f t="shared" si="5"/>
        <v>5209711.6507914364</v>
      </c>
      <c r="R12" s="37">
        <f>$F$112*12</f>
        <v>3439786.9378805668</v>
      </c>
      <c r="S12" s="11">
        <f t="shared" si="6"/>
        <v>5140683.8499434674</v>
      </c>
      <c r="T12" s="37">
        <f t="shared" si="3"/>
        <v>1769924.7129108696</v>
      </c>
      <c r="U12" s="35">
        <f t="shared" si="4"/>
        <v>2645112.4885318847</v>
      </c>
    </row>
    <row r="13" spans="1:24">
      <c r="A13" s="23">
        <v>45931</v>
      </c>
      <c r="B13" s="11">
        <v>100000</v>
      </c>
      <c r="C13" s="11">
        <f>'Расходы (жена не работает)'!$B$34</f>
        <v>62000</v>
      </c>
      <c r="D13" s="11">
        <f t="shared" si="1"/>
        <v>38000</v>
      </c>
      <c r="E13" s="11"/>
      <c r="F13" s="11">
        <f t="shared" si="0"/>
        <v>62000</v>
      </c>
      <c r="L13" s="30">
        <v>2035</v>
      </c>
      <c r="M13" s="36">
        <f t="shared" si="8"/>
        <v>7430083.7068799995</v>
      </c>
      <c r="N13" s="35">
        <f>M13*$I$7*$I$8^(L13-2025)</f>
        <v>11548255.890752729</v>
      </c>
      <c r="O13" s="11">
        <f t="shared" si="9"/>
        <v>1880686.0603354911</v>
      </c>
      <c r="P13" s="11">
        <f t="shared" si="2"/>
        <v>9667569.8304172382</v>
      </c>
      <c r="Q13" s="36">
        <f t="shared" si="5"/>
        <v>6220060.7400487503</v>
      </c>
      <c r="R13" s="37">
        <f>$F$124*12</f>
        <v>3439786.9378805668</v>
      </c>
      <c r="S13" s="11">
        <f t="shared" si="6"/>
        <v>5346311.2039412064</v>
      </c>
      <c r="T13" s="37">
        <f t="shared" si="3"/>
        <v>2780273.8021681835</v>
      </c>
      <c r="U13" s="35">
        <f t="shared" si="4"/>
        <v>4321258.6264760317</v>
      </c>
    </row>
    <row r="14" spans="1:24">
      <c r="A14" s="23">
        <v>45962</v>
      </c>
      <c r="B14" s="11">
        <v>100000</v>
      </c>
      <c r="C14" s="11">
        <f>'Расходы (жена не работает)'!$B$34</f>
        <v>62000</v>
      </c>
      <c r="D14" s="11">
        <f t="shared" si="1"/>
        <v>38000</v>
      </c>
      <c r="E14" s="11"/>
      <c r="F14" s="11">
        <f t="shared" si="0"/>
        <v>62000</v>
      </c>
      <c r="L14" s="30">
        <v>2036</v>
      </c>
      <c r="M14" s="36">
        <f t="shared" si="8"/>
        <v>8916100.448255999</v>
      </c>
      <c r="N14" s="35">
        <f t="shared" si="7"/>
        <v>14412223.351659406</v>
      </c>
      <c r="O14" s="11">
        <f t="shared" si="9"/>
        <v>2396200.2032986931</v>
      </c>
      <c r="P14" s="11">
        <f t="shared" si="2"/>
        <v>12016023.148360712</v>
      </c>
      <c r="Q14" s="36">
        <f t="shared" si="5"/>
        <v>7433694.7718075635</v>
      </c>
      <c r="R14" s="37">
        <f>$F$136*12</f>
        <v>5239786.9378805663</v>
      </c>
      <c r="S14" s="11">
        <f t="shared" si="6"/>
        <v>8469731.8185343519</v>
      </c>
      <c r="T14" s="37">
        <f t="shared" si="3"/>
        <v>2193907.8339269971</v>
      </c>
      <c r="U14" s="35">
        <f t="shared" si="4"/>
        <v>3546291.3298263606</v>
      </c>
    </row>
    <row r="15" spans="1:24">
      <c r="A15" s="23">
        <v>45992</v>
      </c>
      <c r="B15" s="11">
        <v>100000</v>
      </c>
      <c r="C15" s="11">
        <f>'Расходы (жена не работает)'!$B$34</f>
        <v>62000</v>
      </c>
      <c r="D15" s="11">
        <f t="shared" si="1"/>
        <v>38000</v>
      </c>
      <c r="E15" s="11"/>
      <c r="F15" s="11">
        <f t="shared" si="0"/>
        <v>62000</v>
      </c>
      <c r="L15" s="30">
        <v>2037</v>
      </c>
      <c r="M15" s="36">
        <f t="shared" si="8"/>
        <v>10699320.537907198</v>
      </c>
      <c r="N15" s="35">
        <f t="shared" si="7"/>
        <v>17986454.742870942</v>
      </c>
      <c r="O15" s="11">
        <f t="shared" si="9"/>
        <v>3039561.8537167693</v>
      </c>
      <c r="P15" s="11">
        <f t="shared" si="2"/>
        <v>14946892.889154173</v>
      </c>
      <c r="Q15" s="36">
        <f t="shared" si="5"/>
        <v>8891223.9990047161</v>
      </c>
      <c r="R15" s="37">
        <f>$F$148*12</f>
        <v>5239786.9378805663</v>
      </c>
      <c r="S15" s="11">
        <f t="shared" si="6"/>
        <v>8808521.0912757274</v>
      </c>
      <c r="T15" s="37">
        <f t="shared" si="3"/>
        <v>3651437.0611241497</v>
      </c>
      <c r="U15" s="35">
        <f t="shared" si="4"/>
        <v>6138371.7978784461</v>
      </c>
    </row>
    <row r="16" spans="1:24">
      <c r="A16" s="23">
        <v>46023</v>
      </c>
      <c r="B16" s="11">
        <f t="shared" ref="B16:B27" si="10">$B$15*$J$2</f>
        <v>120000</v>
      </c>
      <c r="C16" s="11">
        <f>'Расходы (жена не работает)'!$B$34</f>
        <v>62000</v>
      </c>
      <c r="D16" s="11">
        <f t="shared" si="1"/>
        <v>58000</v>
      </c>
      <c r="E16" s="11"/>
      <c r="F16" s="11">
        <f t="shared" si="0"/>
        <v>62000</v>
      </c>
      <c r="L16" s="30">
        <v>2038</v>
      </c>
      <c r="M16" s="36">
        <f t="shared" si="8"/>
        <v>12839184.645488637</v>
      </c>
      <c r="N16" s="35">
        <f t="shared" si="7"/>
        <v>22447095.519102931</v>
      </c>
      <c r="O16" s="11">
        <f>2400000*$X$2+(5000000-2400000)*$X$3+(20000000-5000000)*$X$4+(N16-20000000)*$X$5</f>
        <v>3891419.1038205861</v>
      </c>
      <c r="P16" s="11">
        <f t="shared" si="2"/>
        <v>18555676.415282346</v>
      </c>
      <c r="Q16" s="36">
        <f t="shared" si="5"/>
        <v>10613388.957827613</v>
      </c>
      <c r="R16" s="37">
        <f>$F$160*12</f>
        <v>5239786.9378805663</v>
      </c>
      <c r="S16" s="11">
        <f t="shared" si="6"/>
        <v>9160861.9349267557</v>
      </c>
      <c r="T16" s="37">
        <f t="shared" si="3"/>
        <v>5373602.0199470464</v>
      </c>
      <c r="U16" s="35">
        <f t="shared" si="4"/>
        <v>9394814.4803555906</v>
      </c>
    </row>
    <row r="17" spans="1:26">
      <c r="A17" s="23">
        <v>46054</v>
      </c>
      <c r="B17" s="11">
        <f t="shared" si="10"/>
        <v>120000</v>
      </c>
      <c r="C17" s="11">
        <f>'Расходы (жена не работает)'!$B$34</f>
        <v>62000</v>
      </c>
      <c r="D17" s="11">
        <f t="shared" si="1"/>
        <v>58000</v>
      </c>
      <c r="E17" s="11"/>
      <c r="F17" s="11">
        <f t="shared" si="0"/>
        <v>62000</v>
      </c>
      <c r="L17" s="30">
        <v>2039</v>
      </c>
      <c r="M17" s="36">
        <f>M16*$J$2</f>
        <v>15407021.574586364</v>
      </c>
      <c r="N17" s="35">
        <f>M17*$I$7*$I$8^(L17-2025)</f>
        <v>28013975.207840458</v>
      </c>
      <c r="O17" s="11">
        <f>2400000*$X$2+(5000000-2400000)*$X$3+(20000000-5000000)*$X$4+(N17-20000000)*$X$5</f>
        <v>5004795.0415680911</v>
      </c>
      <c r="P17" s="11">
        <f t="shared" si="2"/>
        <v>23009180.166272365</v>
      </c>
      <c r="Q17" s="36">
        <f t="shared" si="5"/>
        <v>12654503.068742841</v>
      </c>
      <c r="R17" s="37">
        <f>$F$172*12</f>
        <v>5239786.9378805663</v>
      </c>
      <c r="S17" s="11">
        <f t="shared" si="6"/>
        <v>9527296.4123238269</v>
      </c>
      <c r="T17" s="37">
        <f t="shared" si="3"/>
        <v>7414716.1308622751</v>
      </c>
      <c r="U17" s="35">
        <f t="shared" si="4"/>
        <v>13481883.753948538</v>
      </c>
    </row>
    <row r="18" spans="1:26">
      <c r="A18" s="23">
        <v>46082</v>
      </c>
      <c r="B18" s="11">
        <f t="shared" si="10"/>
        <v>120000</v>
      </c>
      <c r="C18" s="11">
        <f>'Расходы (жена не работает)'!$B$34</f>
        <v>62000</v>
      </c>
      <c r="D18" s="11">
        <f t="shared" si="1"/>
        <v>58000</v>
      </c>
      <c r="E18" s="11"/>
      <c r="F18" s="11">
        <f t="shared" si="0"/>
        <v>62000</v>
      </c>
      <c r="L18" s="30">
        <v>2040</v>
      </c>
      <c r="M18" s="36">
        <f>M17*$J$3</f>
        <v>15407021.574586364</v>
      </c>
      <c r="N18" s="35">
        <f t="shared" si="7"/>
        <v>29134534.216154076</v>
      </c>
      <c r="O18" s="11">
        <f>2400000*$X$2+(5000000-2400000)*$X$3+(20000000-5000000)*$X$4+(50000000-20000000)*$X$5+(N18-50000000)*$X$6</f>
        <v>4811597.5275538964</v>
      </c>
      <c r="P18" s="11">
        <f t="shared" si="2"/>
        <v>24322936.688600179</v>
      </c>
      <c r="Q18" s="36">
        <f t="shared" si="5"/>
        <v>12862536.518973375</v>
      </c>
      <c r="R18" s="37">
        <f>$F$184*12</f>
        <v>5239786.9378805663</v>
      </c>
      <c r="S18" s="11">
        <f t="shared" si="6"/>
        <v>9908388.2688167803</v>
      </c>
      <c r="T18" s="37">
        <f t="shared" si="3"/>
        <v>7622749.5810928084</v>
      </c>
      <c r="U18" s="35">
        <f t="shared" si="4"/>
        <v>14414548.419783399</v>
      </c>
    </row>
    <row r="19" spans="1:26">
      <c r="A19" s="23">
        <v>46113</v>
      </c>
      <c r="B19" s="11">
        <f t="shared" si="10"/>
        <v>120000</v>
      </c>
      <c r="C19" s="11">
        <f>'Расходы (жена не работает)'!$B$34</f>
        <v>62000</v>
      </c>
      <c r="D19" s="11">
        <f t="shared" si="1"/>
        <v>58000</v>
      </c>
      <c r="E19" s="11"/>
      <c r="F19" s="11">
        <f t="shared" si="0"/>
        <v>62000</v>
      </c>
      <c r="L19" s="30">
        <v>2041</v>
      </c>
      <c r="M19" s="36">
        <f t="shared" ref="M19:M22" si="11">M18*$J$3</f>
        <v>15407021.574586364</v>
      </c>
      <c r="N19" s="35">
        <f t="shared" si="7"/>
        <v>30299915.584800243</v>
      </c>
      <c r="O19" s="11">
        <f>2400000*$X$2+(5000000-2400000)*$X$3+(20000000-5000000)*$X$4+(50000000-20000000)*$X$5+(N19-50000000)*$X$6</f>
        <v>5067981.4286560537</v>
      </c>
      <c r="P19" s="11">
        <f t="shared" si="2"/>
        <v>25231934.156144191</v>
      </c>
      <c r="Q19" s="36">
        <f t="shared" si="5"/>
        <v>12830034.223173529</v>
      </c>
      <c r="R19" s="37">
        <f>$F$196*12</f>
        <v>5239786.9378805663</v>
      </c>
      <c r="S19" s="11">
        <f t="shared" si="6"/>
        <v>10304723.799569452</v>
      </c>
      <c r="T19" s="37">
        <f t="shared" si="3"/>
        <v>7590247.2852929626</v>
      </c>
      <c r="U19" s="35">
        <f t="shared" si="4"/>
        <v>14927210.356574738</v>
      </c>
    </row>
    <row r="20" spans="1:26">
      <c r="A20" s="29">
        <v>46143</v>
      </c>
      <c r="B20" s="11">
        <f t="shared" si="10"/>
        <v>120000</v>
      </c>
      <c r="C20" s="11">
        <f>'Расходы (жена не работает)'!$B$34</f>
        <v>62000</v>
      </c>
      <c r="D20" s="11">
        <f t="shared" si="1"/>
        <v>58000</v>
      </c>
      <c r="E20" s="11"/>
      <c r="F20" s="11">
        <f t="shared" si="0"/>
        <v>62000</v>
      </c>
      <c r="L20" s="30">
        <v>2042</v>
      </c>
      <c r="M20" s="36">
        <f>M19*$J$3</f>
        <v>15407021.574586364</v>
      </c>
      <c r="N20" s="35">
        <f t="shared" si="7"/>
        <v>31511912.208192255</v>
      </c>
      <c r="O20" s="11">
        <f>2400000*$X$2+(5000000-2400000)*$X$3+(20000000-5000000)*$X$4+(50000000-20000000)*$X$5+(N20-50000000)*$X$6</f>
        <v>5334620.6858022958</v>
      </c>
      <c r="P20" s="11">
        <f t="shared" si="2"/>
        <v>26177291.52238996</v>
      </c>
      <c r="Q20" s="36">
        <f t="shared" si="5"/>
        <v>12798782.015673677</v>
      </c>
      <c r="R20" s="37">
        <f>$F$208*12</f>
        <v>5239786.9378805663</v>
      </c>
      <c r="S20" s="11">
        <f t="shared" si="6"/>
        <v>10716912.751552232</v>
      </c>
      <c r="T20" s="37">
        <f t="shared" si="3"/>
        <v>7558995.0777931102</v>
      </c>
      <c r="U20" s="35">
        <f t="shared" si="4"/>
        <v>15460378.770837728</v>
      </c>
    </row>
    <row r="21" spans="1:26">
      <c r="A21" s="23">
        <v>46174</v>
      </c>
      <c r="B21" s="11">
        <f t="shared" si="10"/>
        <v>120000</v>
      </c>
      <c r="C21" s="11">
        <f>'Расходы (жена не работает)'!$B$47</f>
        <v>112000</v>
      </c>
      <c r="D21" s="11">
        <f t="shared" si="1"/>
        <v>8000</v>
      </c>
      <c r="E21" s="11"/>
      <c r="F21" s="11">
        <f t="shared" si="0"/>
        <v>112000</v>
      </c>
      <c r="L21" s="30">
        <v>2043</v>
      </c>
      <c r="M21" s="36">
        <f t="shared" si="11"/>
        <v>15407021.574586364</v>
      </c>
      <c r="N21" s="35">
        <f t="shared" si="7"/>
        <v>32772388.696519949</v>
      </c>
      <c r="O21" s="11">
        <f>2400000*$X$2+(5000000-2400000)*$X$3+(20000000-5000000)*$X$4+(50000000-20000000)*$X$5+(N21-50000000)*$X$6</f>
        <v>5611925.5132343881</v>
      </c>
      <c r="P21" s="11">
        <f t="shared" si="2"/>
        <v>27160463.18328556</v>
      </c>
      <c r="Q21" s="36">
        <f t="shared" si="5"/>
        <v>12768731.816154588</v>
      </c>
      <c r="R21" s="37">
        <f>$F$220*12</f>
        <v>5239786.9378805663</v>
      </c>
      <c r="S21" s="11">
        <f t="shared" si="6"/>
        <v>11145589.261614321</v>
      </c>
      <c r="T21" s="37">
        <f t="shared" si="3"/>
        <v>7528944.8782740217</v>
      </c>
      <c r="U21" s="35">
        <f t="shared" si="4"/>
        <v>16014873.92167124</v>
      </c>
    </row>
    <row r="22" spans="1:26">
      <c r="A22" s="23">
        <v>46204</v>
      </c>
      <c r="B22" s="11">
        <f t="shared" si="10"/>
        <v>120000</v>
      </c>
      <c r="C22" s="11">
        <f>'Расходы (жена не работает)'!$B$47</f>
        <v>112000</v>
      </c>
      <c r="D22" s="11">
        <f t="shared" si="1"/>
        <v>8000</v>
      </c>
      <c r="E22" s="11"/>
      <c r="F22" s="11">
        <f t="shared" si="0"/>
        <v>112000</v>
      </c>
      <c r="L22" s="30">
        <v>2044</v>
      </c>
      <c r="M22" s="36">
        <f t="shared" si="11"/>
        <v>15407021.574586364</v>
      </c>
      <c r="N22" s="35">
        <f t="shared" si="7"/>
        <v>34083284.244380742</v>
      </c>
      <c r="O22" s="11">
        <f>2400000*$X$2+(5000000-2400000)*$X$3+(20000000-5000000)*$X$4+(50000000-20000000)*$X$5+(N22-50000000)*$X$6</f>
        <v>5900322.5337637635</v>
      </c>
      <c r="P22" s="11">
        <f>N22-O22</f>
        <v>28182961.71061698</v>
      </c>
      <c r="Q22" s="36">
        <f t="shared" si="5"/>
        <v>12739837.393540079</v>
      </c>
      <c r="R22" s="37">
        <f>$F$232*12</f>
        <v>5239786.9378805663</v>
      </c>
      <c r="S22" s="11">
        <f t="shared" si="6"/>
        <v>11591412.832078895</v>
      </c>
      <c r="T22" s="37">
        <f t="shared" si="3"/>
        <v>7500050.4556595124</v>
      </c>
      <c r="U22" s="35">
        <f>P22-S22</f>
        <v>16591548.878538085</v>
      </c>
    </row>
    <row r="23" spans="1:26">
      <c r="A23" s="23">
        <v>46235</v>
      </c>
      <c r="B23" s="11">
        <f t="shared" si="10"/>
        <v>120000</v>
      </c>
      <c r="C23" s="11">
        <f>'Расходы (жена не работает)'!$B$47</f>
        <v>112000</v>
      </c>
      <c r="D23" s="11">
        <f t="shared" si="1"/>
        <v>8000</v>
      </c>
      <c r="E23" s="11"/>
      <c r="F23" s="11">
        <f t="shared" si="0"/>
        <v>112000</v>
      </c>
      <c r="N23" s="35"/>
      <c r="O23" s="33"/>
      <c r="P23" s="33"/>
      <c r="Q23" s="33"/>
      <c r="T23" s="33"/>
    </row>
    <row r="24" spans="1:26">
      <c r="A24" s="23">
        <v>46266</v>
      </c>
      <c r="B24" s="11">
        <f t="shared" si="10"/>
        <v>120000</v>
      </c>
      <c r="C24" s="11">
        <f>'Расходы (жена не работает)'!$B$47</f>
        <v>112000</v>
      </c>
      <c r="D24" s="11">
        <f t="shared" si="1"/>
        <v>8000</v>
      </c>
      <c r="E24" s="11"/>
      <c r="F24" s="11">
        <f t="shared" si="0"/>
        <v>112000</v>
      </c>
    </row>
    <row r="25" spans="1:26">
      <c r="A25" s="23">
        <v>46296</v>
      </c>
      <c r="B25" s="11">
        <f t="shared" si="10"/>
        <v>120000</v>
      </c>
      <c r="C25" s="11">
        <f>'Расходы (жена не работает)'!$B$47</f>
        <v>112000</v>
      </c>
      <c r="D25" s="11">
        <f t="shared" si="1"/>
        <v>8000</v>
      </c>
      <c r="E25" s="11"/>
      <c r="F25" s="11">
        <f t="shared" si="0"/>
        <v>112000</v>
      </c>
      <c r="P25" s="41" t="s">
        <v>25</v>
      </c>
      <c r="Q25" s="41" t="s">
        <v>26</v>
      </c>
      <c r="Z25" s="41" t="s">
        <v>26</v>
      </c>
    </row>
    <row r="26" spans="1:26">
      <c r="A26" s="23">
        <v>46327</v>
      </c>
      <c r="B26" s="11">
        <f t="shared" si="10"/>
        <v>120000</v>
      </c>
      <c r="C26" s="11">
        <f>'Расходы (жена не работает)'!$B$47</f>
        <v>112000</v>
      </c>
      <c r="D26" s="11">
        <f t="shared" si="1"/>
        <v>8000</v>
      </c>
      <c r="E26" s="11"/>
      <c r="F26" s="11">
        <f t="shared" si="0"/>
        <v>112000</v>
      </c>
      <c r="M26" s="154" t="s">
        <v>23</v>
      </c>
      <c r="N26" s="154"/>
      <c r="O26" s="40"/>
      <c r="P26" s="52">
        <v>0.2070463089940795</v>
      </c>
      <c r="Q26" s="52">
        <v>0.14832688519465645</v>
      </c>
      <c r="R26" s="10"/>
      <c r="W26" s="154" t="s">
        <v>23</v>
      </c>
      <c r="X26" s="154"/>
      <c r="Y26" s="40"/>
      <c r="Z26" s="52">
        <v>0.14832688519465645</v>
      </c>
    </row>
    <row r="27" spans="1:26">
      <c r="A27" s="23">
        <v>46357</v>
      </c>
      <c r="B27" s="11">
        <f t="shared" si="10"/>
        <v>120000</v>
      </c>
      <c r="C27" s="11">
        <f>'Расходы (жена не работает)'!$B$47</f>
        <v>112000</v>
      </c>
      <c r="D27" s="11">
        <f t="shared" si="1"/>
        <v>8000</v>
      </c>
      <c r="E27" s="11"/>
      <c r="F27" s="11">
        <f t="shared" si="0"/>
        <v>112000</v>
      </c>
      <c r="M27" s="154" t="s">
        <v>0</v>
      </c>
      <c r="N27" s="154"/>
      <c r="O27" s="40"/>
      <c r="P27" s="52">
        <v>0.04</v>
      </c>
      <c r="Q27" s="44">
        <v>0.04</v>
      </c>
      <c r="W27" s="154" t="s">
        <v>0</v>
      </c>
      <c r="X27" s="154"/>
      <c r="Y27" s="40"/>
      <c r="Z27" s="44">
        <v>0.04</v>
      </c>
    </row>
    <row r="28" spans="1:26">
      <c r="A28" s="23">
        <v>46388</v>
      </c>
      <c r="B28" s="11">
        <f t="shared" ref="B28:B39" si="12">$B$27*$J$2</f>
        <v>144000</v>
      </c>
      <c r="C28" s="11">
        <f>'Расходы (жена не работает)'!$B$47</f>
        <v>112000</v>
      </c>
      <c r="D28" s="11">
        <f>B28-C40</f>
        <v>32000</v>
      </c>
      <c r="E28" s="11"/>
      <c r="F28" s="11">
        <f t="shared" si="0"/>
        <v>112000</v>
      </c>
      <c r="M28" s="154" t="s">
        <v>24</v>
      </c>
      <c r="N28" s="154"/>
      <c r="O28" s="40"/>
      <c r="P28" s="52">
        <f>(1+P26)/(1+P27)-1</f>
        <v>0.16062145095584568</v>
      </c>
      <c r="Q28" s="52">
        <f>(1+Q26)/(1+Q27)-1</f>
        <v>0.10416046653332334</v>
      </c>
      <c r="W28" s="154" t="s">
        <v>24</v>
      </c>
      <c r="X28" s="154"/>
      <c r="Y28" s="40"/>
      <c r="Z28" s="52">
        <f>(1+Z26)/(1+Z27)-1</f>
        <v>0.10416046653332334</v>
      </c>
    </row>
    <row r="29" spans="1:26">
      <c r="A29" s="23">
        <v>46419</v>
      </c>
      <c r="B29" s="11">
        <f t="shared" si="12"/>
        <v>144000</v>
      </c>
      <c r="C29" s="11">
        <f>'Расходы (жена не работает)'!$B$47</f>
        <v>112000</v>
      </c>
      <c r="D29" s="11">
        <f t="shared" si="1"/>
        <v>32000</v>
      </c>
      <c r="E29" s="11"/>
      <c r="F29" s="11">
        <f t="shared" si="0"/>
        <v>112000</v>
      </c>
    </row>
    <row r="30" spans="1:26">
      <c r="A30" s="23">
        <v>46447</v>
      </c>
      <c r="B30" s="11">
        <f t="shared" si="12"/>
        <v>144000</v>
      </c>
      <c r="C30" s="11">
        <f>'Расходы (жена не работает)'!$B$47</f>
        <v>112000</v>
      </c>
      <c r="D30" s="11">
        <f t="shared" si="1"/>
        <v>32000</v>
      </c>
      <c r="E30" s="11"/>
      <c r="F30" s="11">
        <f t="shared" si="0"/>
        <v>112000</v>
      </c>
      <c r="L30" s="7" t="s">
        <v>30</v>
      </c>
      <c r="V30" s="7" t="s">
        <v>81</v>
      </c>
    </row>
    <row r="31" spans="1:26" ht="32">
      <c r="A31" s="23">
        <v>46478</v>
      </c>
      <c r="B31" s="11">
        <f t="shared" si="12"/>
        <v>144000</v>
      </c>
      <c r="C31" s="11">
        <f>'Расходы (жена не работает)'!$B$47</f>
        <v>112000</v>
      </c>
      <c r="D31" s="11">
        <f t="shared" si="1"/>
        <v>32000</v>
      </c>
      <c r="E31" s="11"/>
      <c r="F31" s="11">
        <f t="shared" si="0"/>
        <v>112000</v>
      </c>
      <c r="L31" s="38" t="s">
        <v>15</v>
      </c>
      <c r="M31" s="38" t="s">
        <v>32</v>
      </c>
      <c r="N31" s="38" t="s">
        <v>27</v>
      </c>
      <c r="O31" s="38" t="s">
        <v>33</v>
      </c>
      <c r="P31" s="38" t="s">
        <v>28</v>
      </c>
      <c r="Q31" s="38" t="s">
        <v>34</v>
      </c>
      <c r="R31" s="39" t="s">
        <v>29</v>
      </c>
      <c r="V31" s="38" t="s">
        <v>15</v>
      </c>
      <c r="W31" s="38" t="s">
        <v>34</v>
      </c>
      <c r="X31" s="39" t="s">
        <v>29</v>
      </c>
      <c r="Y31" s="38" t="s">
        <v>27</v>
      </c>
      <c r="Z31" s="38" t="s">
        <v>94</v>
      </c>
    </row>
    <row r="32" spans="1:26">
      <c r="A32" s="23">
        <v>46508</v>
      </c>
      <c r="B32" s="11">
        <f t="shared" si="12"/>
        <v>144000</v>
      </c>
      <c r="C32" s="11">
        <f>'Расходы (жена не работает)'!$B$47</f>
        <v>112000</v>
      </c>
      <c r="D32" s="11">
        <f t="shared" si="1"/>
        <v>32000</v>
      </c>
      <c r="E32" s="11"/>
      <c r="F32" s="11">
        <f t="shared" si="0"/>
        <v>112000</v>
      </c>
      <c r="L32" s="38">
        <v>2024</v>
      </c>
      <c r="M32" s="3"/>
      <c r="N32" s="8"/>
      <c r="O32" s="3"/>
      <c r="P32" s="3">
        <f>U2</f>
        <v>50000</v>
      </c>
      <c r="Q32" s="4">
        <f>P32+O32</f>
        <v>50000</v>
      </c>
      <c r="R32" s="3"/>
      <c r="V32" s="38">
        <v>2045</v>
      </c>
      <c r="W32" s="54">
        <f>Q52</f>
        <v>156446943.05963331</v>
      </c>
      <c r="X32" s="54">
        <f>W32*$Z$28</f>
        <v>16295586.576803677</v>
      </c>
      <c r="Y32" s="54">
        <f>2400000*0.13+(X32-2400000)*0.15</f>
        <v>2396337.9865205511</v>
      </c>
      <c r="Z32" s="55">
        <f>X32-Y32</f>
        <v>13899248.590283126</v>
      </c>
    </row>
    <row r="33" spans="1:26">
      <c r="A33" s="23">
        <v>46539</v>
      </c>
      <c r="B33" s="11">
        <f t="shared" si="12"/>
        <v>144000</v>
      </c>
      <c r="C33" s="11">
        <f>'Расходы (жена не работает)'!$B$47</f>
        <v>112000</v>
      </c>
      <c r="D33" s="11">
        <f t="shared" si="1"/>
        <v>32000</v>
      </c>
      <c r="E33" s="11"/>
      <c r="F33" s="11">
        <f t="shared" si="0"/>
        <v>112000</v>
      </c>
      <c r="L33" s="38">
        <v>2025</v>
      </c>
      <c r="M33" s="3">
        <f>P32</f>
        <v>50000</v>
      </c>
      <c r="N33" s="3">
        <f>R33*0.13</f>
        <v>677.04303246660174</v>
      </c>
      <c r="O33" s="3">
        <f>M33+R33-N33</f>
        <v>54530.980294199566</v>
      </c>
      <c r="P33" s="3">
        <f>U3</f>
        <v>315000</v>
      </c>
      <c r="Q33" s="3">
        <f>O33+P33</f>
        <v>369530.98029419954</v>
      </c>
      <c r="R33" s="3">
        <f>M33*$Q$28</f>
        <v>5208.0233266661671</v>
      </c>
    </row>
    <row r="34" spans="1:26">
      <c r="A34" s="23">
        <v>46569</v>
      </c>
      <c r="B34" s="11">
        <f t="shared" si="12"/>
        <v>144000</v>
      </c>
      <c r="C34" s="11">
        <f>'Расходы (жена не работает)'!$B$47</f>
        <v>112000</v>
      </c>
      <c r="D34" s="11">
        <f t="shared" si="1"/>
        <v>32000</v>
      </c>
      <c r="E34" s="11"/>
      <c r="F34" s="11">
        <f t="shared" si="0"/>
        <v>112000</v>
      </c>
      <c r="L34" s="38">
        <v>2026</v>
      </c>
      <c r="M34" s="3">
        <f>Q33</f>
        <v>369530.98029419954</v>
      </c>
      <c r="N34" s="3">
        <f t="shared" ref="N34:N45" si="13">R34*0.13</f>
        <v>5003.7675097748179</v>
      </c>
      <c r="O34" s="3">
        <f t="shared" ref="O34:O51" si="14">M34+R34-N34</f>
        <v>403017.73209038487</v>
      </c>
      <c r="P34" s="3">
        <f t="shared" ref="P34:P50" si="15">U4</f>
        <v>173409.60000000009</v>
      </c>
      <c r="Q34" s="3">
        <f t="shared" ref="Q34:Q50" si="16">O34+P34</f>
        <v>576427.33209038503</v>
      </c>
      <c r="R34" s="3">
        <f t="shared" ref="R34:R52" si="17">M34*$Q$28</f>
        <v>38490.519305960137</v>
      </c>
      <c r="Z34" s="9">
        <f>Z32/(I7*I8^21)</f>
        <v>5809006.9767508497</v>
      </c>
    </row>
    <row r="35" spans="1:26">
      <c r="A35" s="23">
        <v>46600</v>
      </c>
      <c r="B35" s="11">
        <f t="shared" si="12"/>
        <v>144000</v>
      </c>
      <c r="C35" s="11">
        <f>'Расходы (жена не работает)'!$B$47</f>
        <v>112000</v>
      </c>
      <c r="D35" s="11">
        <f t="shared" si="1"/>
        <v>32000</v>
      </c>
      <c r="E35" s="11"/>
      <c r="F35" s="11">
        <f t="shared" si="0"/>
        <v>112000</v>
      </c>
      <c r="L35" s="38">
        <v>2027</v>
      </c>
      <c r="M35" s="3">
        <f t="shared" ref="M35:M51" si="18">Q34</f>
        <v>576427.33209038503</v>
      </c>
      <c r="N35" s="3">
        <f t="shared" si="13"/>
        <v>7805.3221783021427</v>
      </c>
      <c r="O35" s="3">
        <f t="shared" si="14"/>
        <v>628662.94974517636</v>
      </c>
      <c r="P35" s="3">
        <f t="shared" si="15"/>
        <v>180981.96479999996</v>
      </c>
      <c r="Q35" s="3">
        <f t="shared" si="16"/>
        <v>809644.91454517632</v>
      </c>
      <c r="R35" s="3">
        <f t="shared" si="17"/>
        <v>60040.939833093405</v>
      </c>
    </row>
    <row r="36" spans="1:26">
      <c r="A36" s="23">
        <v>46631</v>
      </c>
      <c r="B36" s="11">
        <f t="shared" si="12"/>
        <v>144000</v>
      </c>
      <c r="C36" s="11">
        <f>'Расходы (жена не работает)'!$B$47</f>
        <v>112000</v>
      </c>
      <c r="D36" s="11">
        <f t="shared" si="1"/>
        <v>32000</v>
      </c>
      <c r="E36" s="11"/>
      <c r="F36" s="11">
        <f t="shared" si="0"/>
        <v>112000</v>
      </c>
      <c r="L36" s="38">
        <v>2028</v>
      </c>
      <c r="M36" s="3">
        <f t="shared" si="18"/>
        <v>809644.91454517632</v>
      </c>
      <c r="N36" s="3">
        <f t="shared" si="13"/>
        <v>10963.288963296574</v>
      </c>
      <c r="O36" s="3">
        <f t="shared" si="14"/>
        <v>883014.617607238</v>
      </c>
      <c r="P36" s="3">
        <f t="shared" si="15"/>
        <v>542364.22963199974</v>
      </c>
      <c r="Q36" s="3">
        <f t="shared" si="16"/>
        <v>1425378.8472392377</v>
      </c>
      <c r="R36" s="3">
        <f t="shared" si="17"/>
        <v>84332.992025358268</v>
      </c>
    </row>
    <row r="37" spans="1:26">
      <c r="A37" s="23">
        <v>46661</v>
      </c>
      <c r="B37" s="11">
        <f t="shared" si="12"/>
        <v>144000</v>
      </c>
      <c r="C37" s="11">
        <f>'Расходы (жена не работает)'!$B$47</f>
        <v>112000</v>
      </c>
      <c r="D37" s="11">
        <f t="shared" si="1"/>
        <v>32000</v>
      </c>
      <c r="E37" s="11"/>
      <c r="F37" s="11">
        <f t="shared" si="0"/>
        <v>112000</v>
      </c>
      <c r="L37" s="38">
        <v>2029</v>
      </c>
      <c r="M37" s="3">
        <f t="shared" si="18"/>
        <v>1425378.8472392377</v>
      </c>
      <c r="N37" s="3">
        <f>R37*0.13</f>
        <v>19300.856342972053</v>
      </c>
      <c r="O37" s="3">
        <f t="shared" si="14"/>
        <v>1554546.1166114353</v>
      </c>
      <c r="P37" s="3">
        <f t="shared" si="15"/>
        <v>-545205.32739686407</v>
      </c>
      <c r="Q37" s="3">
        <f>O37+P37</f>
        <v>1009340.7892145712</v>
      </c>
      <c r="R37" s="3">
        <f t="shared" si="17"/>
        <v>148468.12571516962</v>
      </c>
    </row>
    <row r="38" spans="1:26">
      <c r="A38" s="23">
        <v>46692</v>
      </c>
      <c r="B38" s="11">
        <f t="shared" si="12"/>
        <v>144000</v>
      </c>
      <c r="C38" s="11">
        <f>'Расходы (жена не работает)'!$B$47</f>
        <v>112000</v>
      </c>
      <c r="D38" s="11">
        <f t="shared" si="1"/>
        <v>32000</v>
      </c>
      <c r="E38" s="11"/>
      <c r="F38" s="11">
        <f t="shared" si="0"/>
        <v>112000</v>
      </c>
      <c r="L38" s="38">
        <v>2030</v>
      </c>
      <c r="M38" s="3">
        <f>Q37</f>
        <v>1009340.7892145712</v>
      </c>
      <c r="N38" s="3">
        <f t="shared" si="13"/>
        <v>13667.342974441328</v>
      </c>
      <c r="O38" s="3">
        <f t="shared" si="14"/>
        <v>1100806.8537358325</v>
      </c>
      <c r="P38" s="3">
        <f t="shared" si="15"/>
        <v>-28538.758099894039</v>
      </c>
      <c r="Q38" s="3">
        <f t="shared" si="16"/>
        <v>1072268.0956359385</v>
      </c>
      <c r="R38" s="3">
        <f t="shared" si="17"/>
        <v>105133.40749570252</v>
      </c>
    </row>
    <row r="39" spans="1:26">
      <c r="A39" s="23">
        <v>46722</v>
      </c>
      <c r="B39" s="11">
        <f t="shared" si="12"/>
        <v>144000</v>
      </c>
      <c r="C39" s="11">
        <f>'Расходы (жена не работает)'!$B$47</f>
        <v>112000</v>
      </c>
      <c r="D39" s="11">
        <f t="shared" si="1"/>
        <v>32000</v>
      </c>
      <c r="E39" s="11"/>
      <c r="F39" s="11">
        <f t="shared" si="0"/>
        <v>112000</v>
      </c>
      <c r="L39" s="38">
        <v>2031</v>
      </c>
      <c r="M39" s="3">
        <f t="shared" si="18"/>
        <v>1072268.0956359385</v>
      </c>
      <c r="N39" s="3">
        <f t="shared" si="13"/>
        <v>14519.432861730877</v>
      </c>
      <c r="O39" s="3">
        <f t="shared" si="14"/>
        <v>1169436.6078644451</v>
      </c>
      <c r="P39" s="3">
        <f t="shared" si="15"/>
        <v>-4454144.8059908226</v>
      </c>
      <c r="Q39" s="3">
        <f t="shared" si="16"/>
        <v>-3284708.1981263775</v>
      </c>
      <c r="R39" s="3">
        <f t="shared" si="17"/>
        <v>111687.94509023751</v>
      </c>
    </row>
    <row r="40" spans="1:26">
      <c r="A40" s="29">
        <v>46753</v>
      </c>
      <c r="B40" s="11">
        <f t="shared" ref="B40:B51" si="19">$B$39*$J$2</f>
        <v>172800</v>
      </c>
      <c r="C40" s="11">
        <f>'Расходы (жена не работает)'!$B$56</f>
        <v>112000</v>
      </c>
      <c r="D40" s="11">
        <f>B40-C40</f>
        <v>60800</v>
      </c>
      <c r="E40" s="11"/>
      <c r="F40" s="11">
        <f t="shared" si="0"/>
        <v>112000</v>
      </c>
      <c r="L40" s="38">
        <v>2032</v>
      </c>
      <c r="M40" s="3">
        <f>Q39</f>
        <v>-3284708.1981263775</v>
      </c>
      <c r="N40" s="3">
        <f>R40*0.13</f>
        <v>-44477.775984547792</v>
      </c>
      <c r="O40" s="3">
        <f>M40+R40-N40</f>
        <v>-3582367.1604845054</v>
      </c>
      <c r="P40" s="3">
        <f t="shared" si="15"/>
        <v>316915.64615998324</v>
      </c>
      <c r="Q40" s="3">
        <f>O40+P40</f>
        <v>-3265451.5143245221</v>
      </c>
      <c r="R40" s="3">
        <f t="shared" si="17"/>
        <v>-342136.73834267532</v>
      </c>
    </row>
    <row r="41" spans="1:26">
      <c r="A41" s="23">
        <v>46784</v>
      </c>
      <c r="B41" s="11">
        <f t="shared" si="19"/>
        <v>172800</v>
      </c>
      <c r="C41" s="11">
        <f>'Расходы (жена не работает)'!$B$56</f>
        <v>112000</v>
      </c>
      <c r="D41" s="11">
        <f>B41-C41</f>
        <v>60800</v>
      </c>
      <c r="E41" s="11"/>
      <c r="F41" s="11">
        <f t="shared" si="0"/>
        <v>112000</v>
      </c>
      <c r="L41" s="38">
        <v>2033</v>
      </c>
      <c r="M41" s="3">
        <f>Q40</f>
        <v>-3265451.5143245221</v>
      </c>
      <c r="N41" s="3">
        <f t="shared" si="13"/>
        <v>-44217.023912618621</v>
      </c>
      <c r="O41" s="3">
        <f>M41+R41-N41</f>
        <v>-3561365.4435858931</v>
      </c>
      <c r="P41" s="3">
        <f t="shared" si="15"/>
        <v>1334999.77447371</v>
      </c>
      <c r="Q41" s="3">
        <f t="shared" si="16"/>
        <v>-2226365.6691121832</v>
      </c>
      <c r="R41" s="3">
        <f t="shared" si="17"/>
        <v>-340130.95317398937</v>
      </c>
    </row>
    <row r="42" spans="1:26">
      <c r="A42" s="23">
        <v>46813</v>
      </c>
      <c r="B42" s="11">
        <f t="shared" si="19"/>
        <v>172800</v>
      </c>
      <c r="C42" s="11">
        <f>'Расходы (жена не работает)'!$B$56</f>
        <v>112000</v>
      </c>
      <c r="D42" s="11">
        <f t="shared" si="1"/>
        <v>60800</v>
      </c>
      <c r="E42" s="11"/>
      <c r="F42" s="11">
        <f t="shared" si="0"/>
        <v>112000</v>
      </c>
      <c r="L42" s="38">
        <v>2034</v>
      </c>
      <c r="M42" s="3">
        <f t="shared" si="18"/>
        <v>-2226365.6691121832</v>
      </c>
      <c r="N42" s="3">
        <f t="shared" si="13"/>
        <v>-30146.907279904943</v>
      </c>
      <c r="O42" s="3">
        <f t="shared" si="14"/>
        <v>-2428118.048600778</v>
      </c>
      <c r="P42" s="3">
        <f t="shared" si="15"/>
        <v>2645112.4885318847</v>
      </c>
      <c r="Q42" s="3">
        <f t="shared" si="16"/>
        <v>216994.43993110675</v>
      </c>
      <c r="R42" s="3">
        <f t="shared" si="17"/>
        <v>-231899.28676849956</v>
      </c>
    </row>
    <row r="43" spans="1:26">
      <c r="A43" s="23">
        <v>46844</v>
      </c>
      <c r="B43" s="11">
        <f t="shared" si="19"/>
        <v>172800</v>
      </c>
      <c r="C43" s="11">
        <f>'Расходы (жена не работает)'!$B$56</f>
        <v>112000</v>
      </c>
      <c r="D43" s="11">
        <f t="shared" si="1"/>
        <v>60800</v>
      </c>
      <c r="E43" s="11"/>
      <c r="F43" s="11">
        <f t="shared" si="0"/>
        <v>112000</v>
      </c>
      <c r="L43" s="38">
        <v>2035</v>
      </c>
      <c r="M43" s="3">
        <f t="shared" si="18"/>
        <v>216994.43993110675</v>
      </c>
      <c r="N43" s="3">
        <f t="shared" si="13"/>
        <v>2938.2914727869675</v>
      </c>
      <c r="O43" s="3">
        <f t="shared" si="14"/>
        <v>236658.39055668106</v>
      </c>
      <c r="P43" s="3">
        <f t="shared" si="15"/>
        <v>4321258.6264760317</v>
      </c>
      <c r="Q43" s="3">
        <f t="shared" si="16"/>
        <v>4557917.0170327127</v>
      </c>
      <c r="R43" s="3">
        <f t="shared" si="17"/>
        <v>22602.242098361286</v>
      </c>
    </row>
    <row r="44" spans="1:26">
      <c r="A44" s="23">
        <v>46874</v>
      </c>
      <c r="B44" s="11">
        <f t="shared" si="19"/>
        <v>172800</v>
      </c>
      <c r="C44" s="11">
        <f>'Расходы (жена не работает)'!$B$56</f>
        <v>112000</v>
      </c>
      <c r="D44" s="11">
        <f t="shared" si="1"/>
        <v>60800</v>
      </c>
      <c r="E44" s="11"/>
      <c r="F44" s="11">
        <f t="shared" si="0"/>
        <v>112000</v>
      </c>
      <c r="L44" s="38">
        <v>2036</v>
      </c>
      <c r="M44" s="3">
        <f t="shared" si="18"/>
        <v>4557917.0170327127</v>
      </c>
      <c r="N44" s="3">
        <f t="shared" si="13"/>
        <v>61718.119178859102</v>
      </c>
      <c r="O44" s="3">
        <f t="shared" si="14"/>
        <v>4970953.6607681541</v>
      </c>
      <c r="P44" s="3">
        <f t="shared" si="15"/>
        <v>3546291.3298263606</v>
      </c>
      <c r="Q44" s="3">
        <f t="shared" si="16"/>
        <v>8517244.9905945137</v>
      </c>
      <c r="R44" s="3">
        <f t="shared" si="17"/>
        <v>474754.76291430078</v>
      </c>
    </row>
    <row r="45" spans="1:26">
      <c r="A45" s="23">
        <v>46905</v>
      </c>
      <c r="B45" s="11">
        <f t="shared" si="19"/>
        <v>172800</v>
      </c>
      <c r="C45" s="11">
        <f>'Расходы (жена не работает)'!$B$56</f>
        <v>112000</v>
      </c>
      <c r="D45" s="11">
        <f t="shared" si="1"/>
        <v>60800</v>
      </c>
      <c r="E45" s="11"/>
      <c r="F45" s="11">
        <f t="shared" si="0"/>
        <v>112000</v>
      </c>
      <c r="L45" s="38">
        <v>2037</v>
      </c>
      <c r="M45" s="3">
        <f t="shared" si="18"/>
        <v>8517244.9905945137</v>
      </c>
      <c r="N45" s="3">
        <f t="shared" si="13"/>
        <v>115330.82753386164</v>
      </c>
      <c r="O45" s="3">
        <f t="shared" si="14"/>
        <v>9289074.3748595882</v>
      </c>
      <c r="P45" s="3">
        <f t="shared" si="15"/>
        <v>6138371.7978784461</v>
      </c>
      <c r="Q45" s="3">
        <f t="shared" si="16"/>
        <v>15427446.172738034</v>
      </c>
      <c r="R45" s="3">
        <f t="shared" si="17"/>
        <v>887160.21179893566</v>
      </c>
    </row>
    <row r="46" spans="1:26">
      <c r="A46" s="23">
        <v>46935</v>
      </c>
      <c r="B46" s="11">
        <f t="shared" si="19"/>
        <v>172800</v>
      </c>
      <c r="C46" s="11">
        <f>'Расходы (жена не работает)'!$B$56</f>
        <v>112000</v>
      </c>
      <c r="D46" s="11">
        <f t="shared" si="1"/>
        <v>60800</v>
      </c>
      <c r="E46" s="11"/>
      <c r="F46" s="11">
        <f t="shared" si="0"/>
        <v>112000</v>
      </c>
      <c r="L46" s="38">
        <v>2038</v>
      </c>
      <c r="M46" s="3">
        <f t="shared" si="18"/>
        <v>15427446.172738034</v>
      </c>
      <c r="N46" s="3">
        <f t="shared" ref="N46:N52" si="20">2400000*0.13+(R46-2400000)*0.15</f>
        <v>193039.49861551909</v>
      </c>
      <c r="O46" s="3">
        <f t="shared" si="14"/>
        <v>16841336.664892644</v>
      </c>
      <c r="P46" s="3">
        <f t="shared" si="15"/>
        <v>9394814.4803555906</v>
      </c>
      <c r="Q46" s="3">
        <f t="shared" si="16"/>
        <v>26236151.145248234</v>
      </c>
      <c r="R46" s="3">
        <f t="shared" si="17"/>
        <v>1606929.9907701272</v>
      </c>
    </row>
    <row r="47" spans="1:26">
      <c r="A47" s="23">
        <v>46966</v>
      </c>
      <c r="B47" s="11">
        <f t="shared" si="19"/>
        <v>172800</v>
      </c>
      <c r="C47" s="11">
        <f>'Расходы (жена не работает)'!$B$56</f>
        <v>112000</v>
      </c>
      <c r="D47" s="11">
        <f t="shared" si="1"/>
        <v>60800</v>
      </c>
      <c r="E47" s="11"/>
      <c r="F47" s="11">
        <f t="shared" si="0"/>
        <v>112000</v>
      </c>
      <c r="L47" s="38">
        <v>2039</v>
      </c>
      <c r="M47" s="3">
        <f t="shared" si="18"/>
        <v>26236151.145248234</v>
      </c>
      <c r="N47" s="3">
        <f t="shared" si="20"/>
        <v>361915.46149917622</v>
      </c>
      <c r="O47" s="3">
        <f t="shared" si="14"/>
        <v>28607005.427076899</v>
      </c>
      <c r="P47" s="3">
        <f t="shared" si="15"/>
        <v>13481883.753948538</v>
      </c>
      <c r="Q47" s="3">
        <f t="shared" si="16"/>
        <v>42088889.181025438</v>
      </c>
      <c r="R47" s="3">
        <f t="shared" si="17"/>
        <v>2732769.7433278416</v>
      </c>
    </row>
    <row r="48" spans="1:26">
      <c r="A48" s="23">
        <v>46997</v>
      </c>
      <c r="B48" s="11">
        <f t="shared" si="19"/>
        <v>172800</v>
      </c>
      <c r="C48" s="11">
        <f>'Расходы (жена не работает)'!$B$56</f>
        <v>112000</v>
      </c>
      <c r="D48" s="11">
        <f t="shared" si="1"/>
        <v>60800</v>
      </c>
      <c r="E48" s="11"/>
      <c r="F48" s="11">
        <f t="shared" si="0"/>
        <v>112000</v>
      </c>
      <c r="L48" s="38">
        <v>2040</v>
      </c>
      <c r="M48" s="3">
        <f t="shared" si="18"/>
        <v>42088889.181025438</v>
      </c>
      <c r="N48" s="3">
        <f t="shared" si="20"/>
        <v>609599.74994474323</v>
      </c>
      <c r="O48" s="3">
        <f t="shared" si="14"/>
        <v>45863287.764045648</v>
      </c>
      <c r="P48" s="3">
        <f t="shared" si="15"/>
        <v>14414548.419783399</v>
      </c>
      <c r="Q48" s="3">
        <f t="shared" si="16"/>
        <v>60277836.183829047</v>
      </c>
      <c r="R48" s="3">
        <f t="shared" si="17"/>
        <v>4383998.3329649549</v>
      </c>
    </row>
    <row r="49" spans="1:18">
      <c r="A49" s="23">
        <v>47027</v>
      </c>
      <c r="B49" s="11">
        <f t="shared" si="19"/>
        <v>172800</v>
      </c>
      <c r="C49" s="11">
        <f>'Расходы (жена не работает)'!$B$56</f>
        <v>112000</v>
      </c>
      <c r="D49" s="11">
        <f t="shared" si="1"/>
        <v>60800</v>
      </c>
      <c r="E49" s="11"/>
      <c r="F49" s="11">
        <f t="shared" si="0"/>
        <v>112000</v>
      </c>
      <c r="L49" s="38">
        <v>2041</v>
      </c>
      <c r="M49" s="3">
        <f t="shared" si="18"/>
        <v>60277836.183829047</v>
      </c>
      <c r="N49" s="3">
        <f t="shared" si="20"/>
        <v>893785.13077903085</v>
      </c>
      <c r="O49" s="3">
        <f t="shared" si="14"/>
        <v>65662618.591576889</v>
      </c>
      <c r="P49" s="3">
        <f t="shared" si="15"/>
        <v>14927210.356574738</v>
      </c>
      <c r="Q49" s="3">
        <f t="shared" si="16"/>
        <v>80589828.948151633</v>
      </c>
      <c r="R49" s="3">
        <f t="shared" si="17"/>
        <v>6278567.5385268722</v>
      </c>
    </row>
    <row r="50" spans="1:18">
      <c r="A50" s="23">
        <v>47058</v>
      </c>
      <c r="B50" s="11">
        <f t="shared" si="19"/>
        <v>172800</v>
      </c>
      <c r="C50" s="11">
        <f>'Расходы (жена не работает)'!$B$56</f>
        <v>112000</v>
      </c>
      <c r="D50" s="11">
        <f t="shared" si="1"/>
        <v>60800</v>
      </c>
      <c r="E50" s="11"/>
      <c r="F50" s="11">
        <f t="shared" si="0"/>
        <v>112000</v>
      </c>
      <c r="L50" s="38">
        <v>2042</v>
      </c>
      <c r="M50" s="3">
        <f t="shared" si="18"/>
        <v>80589828.948151633</v>
      </c>
      <c r="N50" s="3">
        <f t="shared" si="20"/>
        <v>1211141.12716203</v>
      </c>
      <c r="O50" s="3">
        <f t="shared" si="14"/>
        <v>87772962.002069816</v>
      </c>
      <c r="P50" s="3">
        <f t="shared" si="15"/>
        <v>15460378.770837728</v>
      </c>
      <c r="Q50" s="3">
        <f t="shared" si="16"/>
        <v>103233340.77290754</v>
      </c>
      <c r="R50" s="3">
        <f t="shared" si="17"/>
        <v>8394274.1810801998</v>
      </c>
    </row>
    <row r="51" spans="1:18">
      <c r="A51" s="23">
        <v>47088</v>
      </c>
      <c r="B51" s="11">
        <f t="shared" si="19"/>
        <v>172800</v>
      </c>
      <c r="C51" s="11">
        <f>'Расходы (жена не работает)'!$B$56</f>
        <v>112000</v>
      </c>
      <c r="D51" s="11">
        <f t="shared" si="1"/>
        <v>60800</v>
      </c>
      <c r="E51" s="11"/>
      <c r="F51" s="11">
        <f t="shared" si="0"/>
        <v>112000</v>
      </c>
      <c r="L51" s="38">
        <v>2043</v>
      </c>
      <c r="M51" s="3">
        <f t="shared" si="18"/>
        <v>103233340.77290754</v>
      </c>
      <c r="N51" s="3">
        <f t="shared" si="20"/>
        <v>1564924.9405049398</v>
      </c>
      <c r="O51" s="3">
        <f t="shared" si="14"/>
        <v>112421248.7691022</v>
      </c>
      <c r="P51" s="3">
        <f>U21</f>
        <v>16014873.92167124</v>
      </c>
      <c r="Q51" s="3">
        <f>O51+P51</f>
        <v>128436122.69077344</v>
      </c>
      <c r="R51" s="3">
        <f t="shared" si="17"/>
        <v>10752832.936699599</v>
      </c>
    </row>
    <row r="52" spans="1:18">
      <c r="A52" s="29">
        <v>47119</v>
      </c>
      <c r="B52" s="11">
        <f t="shared" ref="B52:B63" si="21">$B$51*$J$2</f>
        <v>207360</v>
      </c>
      <c r="C52" s="11">
        <f>'Расходы (жена не работает)'!$B$65</f>
        <v>216500</v>
      </c>
      <c r="D52" s="11">
        <f t="shared" si="1"/>
        <v>-9140</v>
      </c>
      <c r="E52" s="11"/>
      <c r="F52" s="11">
        <f t="shared" si="0"/>
        <v>216500</v>
      </c>
      <c r="L52" s="38">
        <v>2044</v>
      </c>
      <c r="M52" s="3">
        <f>Q51</f>
        <v>128436122.69077344</v>
      </c>
      <c r="N52" s="3">
        <f t="shared" si="20"/>
        <v>1958694.9688803174</v>
      </c>
      <c r="O52" s="3">
        <f>M52+R52-N52</f>
        <v>139855394.18109524</v>
      </c>
      <c r="P52" s="3">
        <f>U22</f>
        <v>16591548.878538085</v>
      </c>
      <c r="Q52" s="9">
        <f>O52+P52</f>
        <v>156446943.05963331</v>
      </c>
      <c r="R52" s="3">
        <f t="shared" si="17"/>
        <v>13377966.459202116</v>
      </c>
    </row>
    <row r="53" spans="1:18">
      <c r="A53" s="23">
        <v>47150</v>
      </c>
      <c r="B53" s="11">
        <f t="shared" si="21"/>
        <v>207360</v>
      </c>
      <c r="C53" s="11">
        <f>'Расходы (жена не работает)'!$B$65</f>
        <v>216500</v>
      </c>
      <c r="D53" s="11">
        <f t="shared" si="1"/>
        <v>-9140</v>
      </c>
      <c r="E53" s="11"/>
      <c r="F53" s="11">
        <f t="shared" si="0"/>
        <v>216500</v>
      </c>
    </row>
    <row r="54" spans="1:18">
      <c r="A54" s="23">
        <v>47178</v>
      </c>
      <c r="B54" s="11">
        <f t="shared" si="21"/>
        <v>207360</v>
      </c>
      <c r="C54" s="11">
        <f>'Расходы (жена не работает)'!$B$65</f>
        <v>216500</v>
      </c>
      <c r="D54" s="11">
        <f t="shared" si="1"/>
        <v>-9140</v>
      </c>
      <c r="E54" s="11"/>
      <c r="F54" s="11">
        <f t="shared" si="0"/>
        <v>216500</v>
      </c>
      <c r="Q54" s="9">
        <f>Q52/(I7*I8^20)</f>
        <v>68000326.271917582</v>
      </c>
      <c r="R54" t="s">
        <v>76</v>
      </c>
    </row>
    <row r="55" spans="1:18">
      <c r="A55" s="23">
        <v>47209</v>
      </c>
      <c r="B55" s="11">
        <f t="shared" si="21"/>
        <v>207360</v>
      </c>
      <c r="C55" s="11">
        <f>'Расходы (жена не работает)'!$B$65</f>
        <v>216500</v>
      </c>
      <c r="D55" s="11">
        <f t="shared" si="1"/>
        <v>-9140</v>
      </c>
      <c r="E55" s="11"/>
      <c r="F55" s="11">
        <f t="shared" si="0"/>
        <v>216500</v>
      </c>
      <c r="Q55" s="51">
        <f>Q54/R22</f>
        <v>12.977689184328348</v>
      </c>
      <c r="R55" t="s">
        <v>77</v>
      </c>
    </row>
    <row r="56" spans="1:18">
      <c r="A56" s="23">
        <v>47239</v>
      </c>
      <c r="B56" s="11">
        <f t="shared" si="21"/>
        <v>207360</v>
      </c>
      <c r="C56" s="11">
        <f>'Расходы (жена не работает)'!$B$65</f>
        <v>216500</v>
      </c>
      <c r="D56" s="11">
        <f t="shared" si="1"/>
        <v>-9140</v>
      </c>
      <c r="E56" s="11"/>
      <c r="F56" s="11">
        <f t="shared" si="0"/>
        <v>216500</v>
      </c>
    </row>
    <row r="57" spans="1:18">
      <c r="A57" s="23">
        <v>47270</v>
      </c>
      <c r="B57" s="11">
        <f t="shared" si="21"/>
        <v>207360</v>
      </c>
      <c r="C57" s="11">
        <f>'Расходы (жена не работает)'!$B$65</f>
        <v>216500</v>
      </c>
      <c r="D57" s="11">
        <f t="shared" si="1"/>
        <v>-9140</v>
      </c>
      <c r="E57" s="11"/>
      <c r="F57" s="11">
        <f t="shared" si="0"/>
        <v>216500</v>
      </c>
    </row>
    <row r="58" spans="1:18">
      <c r="A58" s="23">
        <v>47300</v>
      </c>
      <c r="B58" s="11">
        <f t="shared" si="21"/>
        <v>207360</v>
      </c>
      <c r="C58" s="11">
        <f>'Расходы (жена не работает)'!$B$65</f>
        <v>216500</v>
      </c>
      <c r="D58" s="11">
        <f t="shared" si="1"/>
        <v>-9140</v>
      </c>
      <c r="E58" s="11"/>
      <c r="F58" s="11">
        <f t="shared" si="0"/>
        <v>216500</v>
      </c>
    </row>
    <row r="59" spans="1:18">
      <c r="A59" s="23">
        <v>47331</v>
      </c>
      <c r="B59" s="11">
        <f t="shared" si="21"/>
        <v>207360</v>
      </c>
      <c r="C59" s="11">
        <f>'Расходы (жена не работает)'!$B$65</f>
        <v>216500</v>
      </c>
      <c r="D59" s="11">
        <f t="shared" si="1"/>
        <v>-9140</v>
      </c>
      <c r="E59" s="11"/>
      <c r="F59" s="11">
        <f t="shared" si="0"/>
        <v>216500</v>
      </c>
    </row>
    <row r="60" spans="1:18">
      <c r="A60" s="23">
        <v>47362</v>
      </c>
      <c r="B60" s="11">
        <f t="shared" si="21"/>
        <v>207360</v>
      </c>
      <c r="C60" s="11">
        <f>'Расходы (жена не работает)'!$B$65</f>
        <v>216500</v>
      </c>
      <c r="D60" s="11">
        <f t="shared" si="1"/>
        <v>-9140</v>
      </c>
      <c r="E60" s="11"/>
      <c r="F60" s="11">
        <f t="shared" si="0"/>
        <v>216500</v>
      </c>
    </row>
    <row r="61" spans="1:18">
      <c r="A61" s="23">
        <v>47392</v>
      </c>
      <c r="B61" s="11">
        <f t="shared" si="21"/>
        <v>207360</v>
      </c>
      <c r="C61" s="11">
        <f>'Расходы (жена не работает)'!$B$65</f>
        <v>216500</v>
      </c>
      <c r="D61" s="11">
        <f t="shared" si="1"/>
        <v>-9140</v>
      </c>
      <c r="E61" s="11"/>
      <c r="F61" s="11">
        <f t="shared" si="0"/>
        <v>216500</v>
      </c>
    </row>
    <row r="62" spans="1:18">
      <c r="A62" s="23">
        <v>47423</v>
      </c>
      <c r="B62" s="11">
        <f t="shared" si="21"/>
        <v>207360</v>
      </c>
      <c r="C62" s="11">
        <f>'Расходы (жена не работает)'!$B$65</f>
        <v>216500</v>
      </c>
      <c r="D62" s="11">
        <f t="shared" si="1"/>
        <v>-9140</v>
      </c>
      <c r="E62" s="11"/>
      <c r="F62" s="11">
        <f t="shared" si="0"/>
        <v>216500</v>
      </c>
    </row>
    <row r="63" spans="1:18">
      <c r="A63" s="23">
        <v>47453</v>
      </c>
      <c r="B63" s="11">
        <f t="shared" si="21"/>
        <v>207360</v>
      </c>
      <c r="C63" s="11">
        <f>'Расходы (жена не работает)'!$B$65</f>
        <v>216500</v>
      </c>
      <c r="D63" s="11">
        <f t="shared" si="1"/>
        <v>-9140</v>
      </c>
      <c r="E63" s="11"/>
      <c r="F63" s="11">
        <f t="shared" si="0"/>
        <v>216500</v>
      </c>
      <c r="L63" s="7" t="s">
        <v>31</v>
      </c>
    </row>
    <row r="64" spans="1:18" ht="32">
      <c r="A64" s="23">
        <v>47484</v>
      </c>
      <c r="B64" s="11">
        <f t="shared" ref="B64:B75" si="22">$B$63*$J$2</f>
        <v>248832</v>
      </c>
      <c r="C64" s="11">
        <f>'Расходы (жена не работает)'!$B$65</f>
        <v>216500</v>
      </c>
      <c r="D64" s="11">
        <f t="shared" si="1"/>
        <v>32332</v>
      </c>
      <c r="E64" s="11"/>
      <c r="F64" s="11">
        <f t="shared" si="0"/>
        <v>216500</v>
      </c>
      <c r="L64" s="38" t="s">
        <v>15</v>
      </c>
      <c r="M64" s="38" t="s">
        <v>32</v>
      </c>
      <c r="N64" s="38" t="s">
        <v>27</v>
      </c>
      <c r="O64" s="38" t="s">
        <v>33</v>
      </c>
      <c r="P64" s="38" t="s">
        <v>28</v>
      </c>
      <c r="Q64" s="38" t="s">
        <v>34</v>
      </c>
      <c r="R64" s="39" t="s">
        <v>29</v>
      </c>
    </row>
    <row r="65" spans="1:18">
      <c r="A65" s="23">
        <v>47515</v>
      </c>
      <c r="B65" s="11">
        <f t="shared" si="22"/>
        <v>248832</v>
      </c>
      <c r="C65" s="11">
        <f>'Расходы (жена не работает)'!$B$65</f>
        <v>216500</v>
      </c>
      <c r="D65" s="11">
        <f t="shared" si="1"/>
        <v>32332</v>
      </c>
      <c r="E65" s="11"/>
      <c r="F65" s="11">
        <f t="shared" si="0"/>
        <v>216500</v>
      </c>
      <c r="L65" s="38">
        <v>2024</v>
      </c>
      <c r="M65" s="3"/>
      <c r="N65" s="8"/>
      <c r="O65" s="3"/>
      <c r="P65" s="3">
        <f>U2</f>
        <v>50000</v>
      </c>
      <c r="Q65" s="4">
        <f>P65+O65</f>
        <v>50000</v>
      </c>
      <c r="R65" s="3"/>
    </row>
    <row r="66" spans="1:18">
      <c r="A66" s="23">
        <v>47543</v>
      </c>
      <c r="B66" s="11">
        <f t="shared" si="22"/>
        <v>248832</v>
      </c>
      <c r="C66" s="11">
        <f>'Расходы (жена не работает)'!$B$65</f>
        <v>216500</v>
      </c>
      <c r="D66" s="11">
        <f t="shared" si="1"/>
        <v>32332</v>
      </c>
      <c r="E66" s="11"/>
      <c r="F66" s="11">
        <f t="shared" ref="F66:F129" si="23">SUM(C66,E66:E66)</f>
        <v>216500</v>
      </c>
      <c r="L66" s="38">
        <v>2025</v>
      </c>
      <c r="M66" s="3">
        <f>P65</f>
        <v>50000</v>
      </c>
      <c r="N66" s="3">
        <f>R66*0.13</f>
        <v>1044.039431212997</v>
      </c>
      <c r="O66" s="3">
        <f>M66+R66-N66</f>
        <v>56987.033116579289</v>
      </c>
      <c r="P66" s="3">
        <f t="shared" ref="P66:P85" si="24">U3</f>
        <v>315000</v>
      </c>
      <c r="Q66" s="3">
        <f>O66+P66</f>
        <v>371987.03311657929</v>
      </c>
      <c r="R66" s="3">
        <f>M66*$P$28</f>
        <v>8031.0725477922842</v>
      </c>
    </row>
    <row r="67" spans="1:18">
      <c r="A67" s="23">
        <v>47574</v>
      </c>
      <c r="B67" s="11">
        <f t="shared" si="22"/>
        <v>248832</v>
      </c>
      <c r="C67" s="11">
        <f>'Расходы (жена не работает)'!$B$65</f>
        <v>216500</v>
      </c>
      <c r="D67" s="11">
        <f t="shared" ref="D67:D130" si="25">B67-C67</f>
        <v>32332</v>
      </c>
      <c r="E67" s="11"/>
      <c r="F67" s="11">
        <f t="shared" si="23"/>
        <v>216500</v>
      </c>
      <c r="L67" s="38">
        <v>2026</v>
      </c>
      <c r="M67" s="3">
        <f>Q66</f>
        <v>371987.03311657929</v>
      </c>
      <c r="N67" s="3">
        <f t="shared" ref="N67:N69" si="26">R67*0.13</f>
        <v>7767.3826094728738</v>
      </c>
      <c r="O67" s="3">
        <f t="shared" ref="O67:O72" si="27">M67+R67-N67</f>
        <v>423968.74750305159</v>
      </c>
      <c r="P67" s="3">
        <f t="shared" si="24"/>
        <v>173409.60000000009</v>
      </c>
      <c r="Q67" s="3">
        <f t="shared" ref="Q67:Q69" si="28">O67+P67</f>
        <v>597378.34750305163</v>
      </c>
      <c r="R67" s="3">
        <f t="shared" ref="R67:R85" si="29">M67*$P$28</f>
        <v>59749.096995945183</v>
      </c>
    </row>
    <row r="68" spans="1:18">
      <c r="A68" s="23">
        <v>47604</v>
      </c>
      <c r="B68" s="11">
        <f t="shared" si="22"/>
        <v>248832</v>
      </c>
      <c r="C68" s="11">
        <f>'Расходы (жена не работает)'!$B$65</f>
        <v>216500</v>
      </c>
      <c r="D68" s="11">
        <f t="shared" si="25"/>
        <v>32332</v>
      </c>
      <c r="E68" s="11"/>
      <c r="F68" s="11">
        <f t="shared" si="23"/>
        <v>216500</v>
      </c>
      <c r="L68" s="38">
        <v>2027</v>
      </c>
      <c r="M68" s="3">
        <f t="shared" ref="M68:M70" si="30">Q67</f>
        <v>597378.34750305163</v>
      </c>
      <c r="N68" s="3">
        <f t="shared" si="26"/>
        <v>12473.73100292092</v>
      </c>
      <c r="O68" s="3">
        <f t="shared" si="27"/>
        <v>680856.39344567631</v>
      </c>
      <c r="P68" s="3">
        <f t="shared" si="24"/>
        <v>180981.96479999996</v>
      </c>
      <c r="Q68" s="3">
        <f t="shared" si="28"/>
        <v>861838.35824567627</v>
      </c>
      <c r="R68" s="3">
        <f t="shared" si="29"/>
        <v>95951.776945545542</v>
      </c>
    </row>
    <row r="69" spans="1:18">
      <c r="A69" s="23">
        <v>47635</v>
      </c>
      <c r="B69" s="11">
        <f t="shared" si="22"/>
        <v>248832</v>
      </c>
      <c r="C69" s="11">
        <f>'Расходы (жена не работает)'!$B$65</f>
        <v>216500</v>
      </c>
      <c r="D69" s="11">
        <f t="shared" si="25"/>
        <v>32332</v>
      </c>
      <c r="E69" s="11"/>
      <c r="F69" s="11">
        <f t="shared" si="23"/>
        <v>216500</v>
      </c>
      <c r="L69" s="38">
        <v>2028</v>
      </c>
      <c r="M69" s="3">
        <f t="shared" si="30"/>
        <v>861838.35824567627</v>
      </c>
      <c r="N69" s="3">
        <f t="shared" si="26"/>
        <v>17995.86458680718</v>
      </c>
      <c r="O69" s="3">
        <f t="shared" si="27"/>
        <v>982272.22124969354</v>
      </c>
      <c r="P69" s="3">
        <f t="shared" si="24"/>
        <v>542364.22963199974</v>
      </c>
      <c r="Q69" s="3">
        <f t="shared" si="28"/>
        <v>1524636.4508816933</v>
      </c>
      <c r="R69" s="3">
        <f t="shared" si="29"/>
        <v>138429.72759082445</v>
      </c>
    </row>
    <row r="70" spans="1:18">
      <c r="A70" s="23">
        <v>47665</v>
      </c>
      <c r="B70" s="11">
        <f t="shared" si="22"/>
        <v>248832</v>
      </c>
      <c r="C70" s="11">
        <f>'Расходы (жена не работает)'!$B$65</f>
        <v>216500</v>
      </c>
      <c r="D70" s="11">
        <f t="shared" si="25"/>
        <v>32332</v>
      </c>
      <c r="E70" s="11"/>
      <c r="F70" s="11">
        <f t="shared" si="23"/>
        <v>216500</v>
      </c>
      <c r="L70" s="38">
        <v>2029</v>
      </c>
      <c r="M70" s="3">
        <f t="shared" si="30"/>
        <v>1524636.4508816933</v>
      </c>
      <c r="N70" s="3">
        <f>R70*0.13</f>
        <v>31835.611459702512</v>
      </c>
      <c r="O70" s="3">
        <f t="shared" si="27"/>
        <v>1737690.1583427794</v>
      </c>
      <c r="P70" s="3">
        <f t="shared" si="24"/>
        <v>-545205.32739686407</v>
      </c>
      <c r="Q70" s="3">
        <f>O70+P70</f>
        <v>1192484.8309459153</v>
      </c>
      <c r="R70" s="3">
        <f t="shared" si="29"/>
        <v>244889.31892078853</v>
      </c>
    </row>
    <row r="71" spans="1:18">
      <c r="A71" s="23">
        <v>47696</v>
      </c>
      <c r="B71" s="11">
        <f t="shared" si="22"/>
        <v>248832</v>
      </c>
      <c r="C71" s="11">
        <f>'Расходы (жена не работает)'!$B$65</f>
        <v>216500</v>
      </c>
      <c r="D71" s="11">
        <f t="shared" si="25"/>
        <v>32332</v>
      </c>
      <c r="E71" s="11"/>
      <c r="F71" s="11">
        <f t="shared" si="23"/>
        <v>216500</v>
      </c>
      <c r="L71" s="38">
        <v>2030</v>
      </c>
      <c r="M71" s="3">
        <f>Q70</f>
        <v>1192484.8309459153</v>
      </c>
      <c r="N71" s="3">
        <f t="shared" ref="N71:N72" si="31">R71*0.13</f>
        <v>24900.023692618004</v>
      </c>
      <c r="O71" s="3">
        <f t="shared" si="27"/>
        <v>1359123.4510426668</v>
      </c>
      <c r="P71" s="3">
        <f t="shared" si="24"/>
        <v>-28538.758099894039</v>
      </c>
      <c r="Q71" s="3">
        <f t="shared" ref="Q71:Q72" si="32">O71+P71</f>
        <v>1330584.6929427728</v>
      </c>
      <c r="R71" s="3">
        <f t="shared" si="29"/>
        <v>191538.64378936926</v>
      </c>
    </row>
    <row r="72" spans="1:18">
      <c r="A72" s="23">
        <v>47727</v>
      </c>
      <c r="B72" s="11">
        <f t="shared" si="22"/>
        <v>248832</v>
      </c>
      <c r="C72" s="11">
        <f>'Расходы (жена не работает)'!$B$65</f>
        <v>216500</v>
      </c>
      <c r="D72" s="11">
        <f t="shared" si="25"/>
        <v>32332</v>
      </c>
      <c r="E72" s="11"/>
      <c r="F72" s="11">
        <f t="shared" si="23"/>
        <v>216500</v>
      </c>
      <c r="L72" s="38">
        <v>2031</v>
      </c>
      <c r="M72" s="3">
        <f t="shared" ref="M72" si="33">Q71</f>
        <v>1330584.6929427728</v>
      </c>
      <c r="N72" s="3">
        <f t="shared" si="31"/>
        <v>27783.657720013856</v>
      </c>
      <c r="O72" s="3">
        <f t="shared" si="27"/>
        <v>1516521.4792228655</v>
      </c>
      <c r="P72" s="3">
        <f t="shared" si="24"/>
        <v>-4454144.8059908226</v>
      </c>
      <c r="Q72" s="3">
        <f t="shared" si="32"/>
        <v>-2937623.3267679568</v>
      </c>
      <c r="R72" s="3">
        <f t="shared" si="29"/>
        <v>213720.44400010657</v>
      </c>
    </row>
    <row r="73" spans="1:18">
      <c r="A73" s="23">
        <v>47757</v>
      </c>
      <c r="B73" s="11">
        <f t="shared" si="22"/>
        <v>248832</v>
      </c>
      <c r="C73" s="11">
        <f>'Расходы (жена не работает)'!$B$65</f>
        <v>216500</v>
      </c>
      <c r="D73" s="11">
        <f t="shared" si="25"/>
        <v>32332</v>
      </c>
      <c r="E73" s="11"/>
      <c r="F73" s="11">
        <f t="shared" si="23"/>
        <v>216500</v>
      </c>
      <c r="L73" s="38">
        <v>2032</v>
      </c>
      <c r="M73" s="3">
        <f>Q72</f>
        <v>-2937623.3267679568</v>
      </c>
      <c r="N73" s="3">
        <f>R73*0.13</f>
        <v>-61339.891743936991</v>
      </c>
      <c r="O73" s="3">
        <f>M73+R73-N73</f>
        <v>-3348128.7561312276</v>
      </c>
      <c r="P73" s="3">
        <f t="shared" si="24"/>
        <v>316915.64615998324</v>
      </c>
      <c r="Q73" s="3">
        <f>O73+P73</f>
        <v>-3031213.1099712444</v>
      </c>
      <c r="R73" s="3">
        <f t="shared" si="29"/>
        <v>-471845.32110720762</v>
      </c>
    </row>
    <row r="74" spans="1:18">
      <c r="A74" s="23">
        <v>47788</v>
      </c>
      <c r="B74" s="11">
        <f t="shared" si="22"/>
        <v>248832</v>
      </c>
      <c r="C74" s="11">
        <f>'Расходы (жена не работает)'!$B$65</f>
        <v>216500</v>
      </c>
      <c r="D74" s="11">
        <f t="shared" si="25"/>
        <v>32332</v>
      </c>
      <c r="E74" s="11"/>
      <c r="F74" s="11">
        <f t="shared" si="23"/>
        <v>216500</v>
      </c>
      <c r="L74" s="38">
        <v>2033</v>
      </c>
      <c r="M74" s="3">
        <f>Q73</f>
        <v>-3031213.1099712444</v>
      </c>
      <c r="N74" s="3">
        <f t="shared" ref="N74:N79" si="34">R74*0.13</f>
        <v>-63294.120224395156</v>
      </c>
      <c r="O74" s="3">
        <f>M74+R74-N74</f>
        <v>-3454796.8376268116</v>
      </c>
      <c r="P74" s="3">
        <f t="shared" si="24"/>
        <v>1334999.77447371</v>
      </c>
      <c r="Q74" s="3">
        <f t="shared" ref="Q74:Q85" si="35">O74+P74</f>
        <v>-2119797.0631531016</v>
      </c>
      <c r="R74" s="3">
        <f t="shared" si="29"/>
        <v>-486877.8478799627</v>
      </c>
    </row>
    <row r="75" spans="1:18">
      <c r="A75" s="23">
        <v>47818</v>
      </c>
      <c r="B75" s="11">
        <f t="shared" si="22"/>
        <v>248832</v>
      </c>
      <c r="C75" s="11">
        <f>'Расходы (жена не работает)'!$B$65</f>
        <v>216500</v>
      </c>
      <c r="D75" s="11">
        <f t="shared" si="25"/>
        <v>32332</v>
      </c>
      <c r="E75" s="11"/>
      <c r="F75" s="11">
        <f t="shared" si="23"/>
        <v>216500</v>
      </c>
      <c r="L75" s="38">
        <v>2034</v>
      </c>
      <c r="M75" s="3">
        <f t="shared" ref="M75:M85" si="36">Q74</f>
        <v>-2119797.0631531016</v>
      </c>
      <c r="N75" s="3">
        <f t="shared" si="34"/>
        <v>-44263.034402026911</v>
      </c>
      <c r="O75" s="3">
        <f t="shared" ref="O75:O85" si="37">M75+R75-N75</f>
        <v>-2416018.9087666664</v>
      </c>
      <c r="P75" s="3">
        <f t="shared" si="24"/>
        <v>2645112.4885318847</v>
      </c>
      <c r="Q75" s="3">
        <f t="shared" si="35"/>
        <v>229093.57976521831</v>
      </c>
      <c r="R75" s="3">
        <f t="shared" si="29"/>
        <v>-340484.88001559163</v>
      </c>
    </row>
    <row r="76" spans="1:18">
      <c r="A76" s="29">
        <v>47849</v>
      </c>
      <c r="B76" s="11">
        <f t="shared" ref="B76:B87" si="38">$B$75*$J$2</f>
        <v>298598.39999999997</v>
      </c>
      <c r="C76" s="11">
        <f>'Расходы (жена не работает)'!$B$73</f>
        <v>214000</v>
      </c>
      <c r="D76" s="11">
        <f t="shared" si="25"/>
        <v>84598.399999999965</v>
      </c>
      <c r="E76" s="11">
        <f>3000000+E77</f>
        <v>3072648.9114900474</v>
      </c>
      <c r="F76" s="11">
        <f t="shared" si="23"/>
        <v>3286648.9114900474</v>
      </c>
      <c r="L76" s="38">
        <v>2035</v>
      </c>
      <c r="M76" s="3">
        <f t="shared" si="36"/>
        <v>229093.57976521831</v>
      </c>
      <c r="N76" s="3">
        <f t="shared" si="34"/>
        <v>4783.6546142525567</v>
      </c>
      <c r="O76" s="3">
        <f t="shared" si="37"/>
        <v>261107.26833752386</v>
      </c>
      <c r="P76" s="3">
        <f t="shared" si="24"/>
        <v>4321258.6264760317</v>
      </c>
      <c r="Q76" s="3">
        <f t="shared" si="35"/>
        <v>4582365.8948135553</v>
      </c>
      <c r="R76" s="3">
        <f t="shared" si="29"/>
        <v>36797.34318655813</v>
      </c>
    </row>
    <row r="77" spans="1:18">
      <c r="A77" s="23">
        <v>47880</v>
      </c>
      <c r="B77" s="11">
        <f t="shared" si="38"/>
        <v>298598.39999999997</v>
      </c>
      <c r="C77" s="11">
        <f>'Расходы (жена не работает)'!$B$73</f>
        <v>214000</v>
      </c>
      <c r="D77" s="11">
        <f t="shared" si="25"/>
        <v>84598.399999999965</v>
      </c>
      <c r="E77" s="50">
        <f>Ипотека!$J$3</f>
        <v>72648.911490047205</v>
      </c>
      <c r="F77" s="11">
        <f t="shared" si="23"/>
        <v>286648.91149004723</v>
      </c>
      <c r="L77" s="38">
        <v>2036</v>
      </c>
      <c r="M77" s="3">
        <f t="shared" si="36"/>
        <v>4582365.8948135553</v>
      </c>
      <c r="N77" s="3">
        <f t="shared" si="34"/>
        <v>95683.413648619608</v>
      </c>
      <c r="O77" s="3">
        <f t="shared" si="37"/>
        <v>5222708.7400004715</v>
      </c>
      <c r="P77" s="3">
        <f t="shared" si="24"/>
        <v>3546291.3298263606</v>
      </c>
      <c r="Q77" s="3">
        <f t="shared" si="35"/>
        <v>8769000.069826832</v>
      </c>
      <c r="R77" s="3">
        <f t="shared" si="29"/>
        <v>736026.25883553538</v>
      </c>
    </row>
    <row r="78" spans="1:18">
      <c r="A78" s="23">
        <v>47908</v>
      </c>
      <c r="B78" s="11">
        <f t="shared" si="38"/>
        <v>298598.39999999997</v>
      </c>
      <c r="C78" s="11">
        <f>'Расходы (жена не работает)'!$B$73</f>
        <v>214000</v>
      </c>
      <c r="D78" s="11">
        <f t="shared" si="25"/>
        <v>84598.399999999965</v>
      </c>
      <c r="E78" s="50">
        <f>Ипотека!$J$3</f>
        <v>72648.911490047205</v>
      </c>
      <c r="F78" s="11">
        <f t="shared" si="23"/>
        <v>286648.91149004723</v>
      </c>
      <c r="L78" s="38">
        <v>2037</v>
      </c>
      <c r="M78" s="3">
        <f t="shared" si="36"/>
        <v>8769000.069826832</v>
      </c>
      <c r="N78" s="3">
        <f t="shared" si="34"/>
        <v>183103.63690417472</v>
      </c>
      <c r="O78" s="3">
        <f t="shared" si="37"/>
        <v>9994385.9475701544</v>
      </c>
      <c r="P78" s="3">
        <f t="shared" si="24"/>
        <v>6138371.7978784461</v>
      </c>
      <c r="Q78" s="3">
        <f t="shared" si="35"/>
        <v>16132757.745448601</v>
      </c>
      <c r="R78" s="3">
        <f t="shared" si="29"/>
        <v>1408489.5146474978</v>
      </c>
    </row>
    <row r="79" spans="1:18">
      <c r="A79" s="23">
        <v>47939</v>
      </c>
      <c r="B79" s="11">
        <f t="shared" si="38"/>
        <v>298598.39999999997</v>
      </c>
      <c r="C79" s="11">
        <f>'Расходы (жена не работает)'!$B$73</f>
        <v>214000</v>
      </c>
      <c r="D79" s="11">
        <f t="shared" si="25"/>
        <v>84598.399999999965</v>
      </c>
      <c r="E79" s="50">
        <f>Ипотека!$J$3</f>
        <v>72648.911490047205</v>
      </c>
      <c r="F79" s="11">
        <f t="shared" si="23"/>
        <v>286648.91149004723</v>
      </c>
      <c r="L79" s="38">
        <v>2038</v>
      </c>
      <c r="M79" s="3">
        <f t="shared" si="36"/>
        <v>16132757.745448601</v>
      </c>
      <c r="N79" s="3">
        <f t="shared" si="34"/>
        <v>336864.70440910454</v>
      </c>
      <c r="O79" s="3">
        <f t="shared" si="37"/>
        <v>18387159.998032607</v>
      </c>
      <c r="P79" s="3">
        <f t="shared" si="24"/>
        <v>9394814.4803555906</v>
      </c>
      <c r="Q79" s="3">
        <f t="shared" si="35"/>
        <v>27781974.478388198</v>
      </c>
      <c r="R79" s="3">
        <f t="shared" si="29"/>
        <v>2591266.9569931119</v>
      </c>
    </row>
    <row r="80" spans="1:18">
      <c r="A80" s="23">
        <v>47969</v>
      </c>
      <c r="B80" s="11">
        <f t="shared" si="38"/>
        <v>298598.39999999997</v>
      </c>
      <c r="C80" s="11">
        <f>'Расходы (жена не работает)'!$B$73</f>
        <v>214000</v>
      </c>
      <c r="D80" s="11">
        <f t="shared" si="25"/>
        <v>84598.399999999965</v>
      </c>
      <c r="E80" s="50">
        <f>Ипотека!$J$3</f>
        <v>72648.911490047205</v>
      </c>
      <c r="F80" s="11">
        <f t="shared" si="23"/>
        <v>286648.91149004723</v>
      </c>
      <c r="L80" s="38">
        <v>2039</v>
      </c>
      <c r="M80" s="3">
        <f t="shared" si="36"/>
        <v>27781974.478388198</v>
      </c>
      <c r="N80" s="3">
        <f t="shared" ref="N80:N85" si="39">2400000*0.13+(R80-2400000)*0.15</f>
        <v>621357.15767054795</v>
      </c>
      <c r="O80" s="3">
        <f t="shared" si="37"/>
        <v>31622998.371854637</v>
      </c>
      <c r="P80" s="3">
        <f t="shared" si="24"/>
        <v>13481883.753948538</v>
      </c>
      <c r="Q80" s="3">
        <f t="shared" si="35"/>
        <v>45104882.125803173</v>
      </c>
      <c r="R80" s="3">
        <f t="shared" si="29"/>
        <v>4462381.0511369864</v>
      </c>
    </row>
    <row r="81" spans="1:18">
      <c r="A81" s="23">
        <v>48000</v>
      </c>
      <c r="B81" s="11">
        <f t="shared" si="38"/>
        <v>298598.39999999997</v>
      </c>
      <c r="C81" s="11">
        <f>'Расходы (жена не работает)'!$B$73</f>
        <v>214000</v>
      </c>
      <c r="D81" s="11">
        <f t="shared" si="25"/>
        <v>84598.399999999965</v>
      </c>
      <c r="E81" s="50">
        <f>Ипотека!$J$3</f>
        <v>72648.911490047205</v>
      </c>
      <c r="F81" s="11">
        <f t="shared" si="23"/>
        <v>286648.91149004723</v>
      </c>
      <c r="L81" s="38">
        <v>2040</v>
      </c>
      <c r="M81" s="3">
        <f t="shared" si="36"/>
        <v>45104882.125803173</v>
      </c>
      <c r="N81" s="3">
        <f t="shared" si="39"/>
        <v>1038721.7418358342</v>
      </c>
      <c r="O81" s="3">
        <f t="shared" si="37"/>
        <v>51310971.996206239</v>
      </c>
      <c r="P81" s="3">
        <f t="shared" si="24"/>
        <v>14414548.419783399</v>
      </c>
      <c r="Q81" s="3">
        <f t="shared" si="35"/>
        <v>65725520.415989637</v>
      </c>
      <c r="R81" s="3">
        <f t="shared" si="29"/>
        <v>7244811.6122388951</v>
      </c>
    </row>
    <row r="82" spans="1:18">
      <c r="A82" s="23">
        <v>48030</v>
      </c>
      <c r="B82" s="11">
        <f t="shared" si="38"/>
        <v>298598.39999999997</v>
      </c>
      <c r="C82" s="11">
        <f>'Расходы (жена не работает)'!$B$73</f>
        <v>214000</v>
      </c>
      <c r="D82" s="11">
        <f t="shared" si="25"/>
        <v>84598.399999999965</v>
      </c>
      <c r="E82" s="50">
        <f>Ипотека!$J$3</f>
        <v>72648.911490047205</v>
      </c>
      <c r="F82" s="11">
        <f t="shared" si="23"/>
        <v>286648.91149004723</v>
      </c>
      <c r="L82" s="38">
        <v>2041</v>
      </c>
      <c r="M82" s="3">
        <f t="shared" si="36"/>
        <v>65725520.415989637</v>
      </c>
      <c r="N82" s="3">
        <f t="shared" si="39"/>
        <v>1535539.2681066471</v>
      </c>
      <c r="O82" s="3">
        <f t="shared" si="37"/>
        <v>74746909.601927295</v>
      </c>
      <c r="P82" s="3">
        <f t="shared" si="24"/>
        <v>14927210.356574738</v>
      </c>
      <c r="Q82" s="3">
        <f t="shared" si="35"/>
        <v>89674119.958502039</v>
      </c>
      <c r="R82" s="3">
        <f t="shared" si="29"/>
        <v>10556928.454044314</v>
      </c>
    </row>
    <row r="83" spans="1:18">
      <c r="A83" s="23">
        <v>48061</v>
      </c>
      <c r="B83" s="11">
        <f t="shared" si="38"/>
        <v>298598.39999999997</v>
      </c>
      <c r="C83" s="11">
        <f>'Расходы (жена не работает)'!$B$73</f>
        <v>214000</v>
      </c>
      <c r="D83" s="11">
        <f t="shared" si="25"/>
        <v>84598.399999999965</v>
      </c>
      <c r="E83" s="50">
        <f>Ипотека!$J$3</f>
        <v>72648.911490047205</v>
      </c>
      <c r="F83" s="11">
        <f t="shared" si="23"/>
        <v>286648.91149004723</v>
      </c>
      <c r="L83" s="38">
        <v>2042</v>
      </c>
      <c r="M83" s="3">
        <f t="shared" si="36"/>
        <v>89674119.958502039</v>
      </c>
      <c r="N83" s="3">
        <f t="shared" si="39"/>
        <v>2112538.0891384734</v>
      </c>
      <c r="O83" s="3">
        <f t="shared" si="37"/>
        <v>101965169.13028672</v>
      </c>
      <c r="P83" s="3">
        <f t="shared" si="24"/>
        <v>15460378.770837728</v>
      </c>
      <c r="Q83" s="3">
        <f t="shared" si="35"/>
        <v>117425547.90112445</v>
      </c>
      <c r="R83" s="3">
        <f t="shared" si="29"/>
        <v>14403587.260923158</v>
      </c>
    </row>
    <row r="84" spans="1:18">
      <c r="A84" s="23">
        <v>48092</v>
      </c>
      <c r="B84" s="11">
        <f t="shared" si="38"/>
        <v>298598.39999999997</v>
      </c>
      <c r="C84" s="11">
        <f>'Расходы (жена не работает)'!$B$73</f>
        <v>214000</v>
      </c>
      <c r="D84" s="11">
        <f t="shared" si="25"/>
        <v>84598.399999999965</v>
      </c>
      <c r="E84" s="50">
        <f>Ипотека!$J$3</f>
        <v>72648.911490047205</v>
      </c>
      <c r="F84" s="11">
        <f t="shared" si="23"/>
        <v>286648.91149004723</v>
      </c>
      <c r="L84" s="38">
        <v>2043</v>
      </c>
      <c r="M84" s="3">
        <f t="shared" si="36"/>
        <v>117425547.90112445</v>
      </c>
      <c r="N84" s="3">
        <f t="shared" si="39"/>
        <v>2781159.2824745653</v>
      </c>
      <c r="O84" s="3">
        <f t="shared" si="37"/>
        <v>133505450.50181367</v>
      </c>
      <c r="P84" s="3">
        <f t="shared" si="24"/>
        <v>16014873.92167124</v>
      </c>
      <c r="Q84" s="3">
        <f t="shared" si="35"/>
        <v>149520324.42348489</v>
      </c>
      <c r="R84" s="3">
        <f t="shared" si="29"/>
        <v>18861061.883163769</v>
      </c>
    </row>
    <row r="85" spans="1:18">
      <c r="A85" s="23">
        <v>48122</v>
      </c>
      <c r="B85" s="11">
        <f t="shared" si="38"/>
        <v>298598.39999999997</v>
      </c>
      <c r="C85" s="11">
        <f>'Расходы (жена не работает)'!$B$73</f>
        <v>214000</v>
      </c>
      <c r="D85" s="11">
        <f t="shared" si="25"/>
        <v>84598.399999999965</v>
      </c>
      <c r="E85" s="50">
        <f>Ипотека!$J$3</f>
        <v>72648.911490047205</v>
      </c>
      <c r="F85" s="11">
        <f t="shared" si="23"/>
        <v>286648.91149004723</v>
      </c>
      <c r="L85" s="38">
        <v>2044</v>
      </c>
      <c r="M85" s="3">
        <f t="shared" si="36"/>
        <v>149520324.42348489</v>
      </c>
      <c r="N85" s="3">
        <f t="shared" si="39"/>
        <v>3554425.7184433374</v>
      </c>
      <c r="O85" s="3">
        <f t="shared" si="37"/>
        <v>169982070.16133046</v>
      </c>
      <c r="P85" s="3">
        <f t="shared" si="24"/>
        <v>16591548.878538085</v>
      </c>
      <c r="Q85" s="9">
        <f t="shared" si="35"/>
        <v>186573619.03986853</v>
      </c>
      <c r="R85" s="3">
        <f t="shared" si="29"/>
        <v>24016171.456288915</v>
      </c>
    </row>
    <row r="86" spans="1:18">
      <c r="A86" s="23">
        <v>48153</v>
      </c>
      <c r="B86" s="11">
        <f t="shared" si="38"/>
        <v>298598.39999999997</v>
      </c>
      <c r="C86" s="11">
        <f>'Расходы (жена не работает)'!$B$73</f>
        <v>214000</v>
      </c>
      <c r="D86" s="11">
        <f t="shared" si="25"/>
        <v>84598.399999999965</v>
      </c>
      <c r="E86" s="50">
        <f>Ипотека!$J$3</f>
        <v>72648.911490047205</v>
      </c>
      <c r="F86" s="11">
        <f t="shared" si="23"/>
        <v>286648.91149004723</v>
      </c>
    </row>
    <row r="87" spans="1:18">
      <c r="A87" s="23">
        <v>48183</v>
      </c>
      <c r="B87" s="11">
        <f t="shared" si="38"/>
        <v>298598.39999999997</v>
      </c>
      <c r="C87" s="11">
        <f>'Расходы (жена не работает)'!$B$73</f>
        <v>214000</v>
      </c>
      <c r="D87" s="11">
        <f t="shared" si="25"/>
        <v>84598.399999999965</v>
      </c>
      <c r="E87" s="50">
        <f>Ипотека!$J$3</f>
        <v>72648.911490047205</v>
      </c>
      <c r="F87" s="11">
        <f t="shared" si="23"/>
        <v>286648.91149004723</v>
      </c>
      <c r="Q87" s="9">
        <f>Q85/(I7*I8^20)</f>
        <v>81095013.557456031</v>
      </c>
      <c r="R87" t="s">
        <v>76</v>
      </c>
    </row>
    <row r="88" spans="1:18">
      <c r="A88" s="23">
        <v>48214</v>
      </c>
      <c r="B88" s="11">
        <f t="shared" ref="B88:B99" si="40">$B$87*$J$2</f>
        <v>358318.07999999996</v>
      </c>
      <c r="C88" s="11">
        <f>'Расходы (жена не работает)'!$B$73</f>
        <v>214000</v>
      </c>
      <c r="D88" s="11">
        <f t="shared" si="25"/>
        <v>144318.07999999996</v>
      </c>
      <c r="E88" s="50">
        <f>Ипотека!$J$3</f>
        <v>72648.911490047205</v>
      </c>
      <c r="F88" s="11">
        <f t="shared" si="23"/>
        <v>286648.91149004723</v>
      </c>
      <c r="Q88" s="51">
        <f>Q87/R22</f>
        <v>15.476776922204023</v>
      </c>
      <c r="R88" t="s">
        <v>77</v>
      </c>
    </row>
    <row r="89" spans="1:18">
      <c r="A89" s="23">
        <v>48245</v>
      </c>
      <c r="B89" s="11">
        <f t="shared" si="40"/>
        <v>358318.07999999996</v>
      </c>
      <c r="C89" s="11">
        <f>'Расходы (жена не работает)'!$B$73</f>
        <v>214000</v>
      </c>
      <c r="D89" s="11">
        <f t="shared" si="25"/>
        <v>144318.07999999996</v>
      </c>
      <c r="E89" s="50">
        <f>Ипотека!$J$3</f>
        <v>72648.911490047205</v>
      </c>
      <c r="F89" s="11">
        <f t="shared" si="23"/>
        <v>286648.91149004723</v>
      </c>
    </row>
    <row r="90" spans="1:18">
      <c r="A90" s="23">
        <v>48274</v>
      </c>
      <c r="B90" s="11">
        <f t="shared" si="40"/>
        <v>358318.07999999996</v>
      </c>
      <c r="C90" s="11">
        <f>'Расходы (жена не работает)'!$B$73</f>
        <v>214000</v>
      </c>
      <c r="D90" s="11">
        <f t="shared" si="25"/>
        <v>144318.07999999996</v>
      </c>
      <c r="E90" s="50">
        <f>Ипотека!$J$3</f>
        <v>72648.911490047205</v>
      </c>
      <c r="F90" s="11">
        <f t="shared" si="23"/>
        <v>286648.91149004723</v>
      </c>
    </row>
    <row r="91" spans="1:18">
      <c r="A91" s="23">
        <v>48305</v>
      </c>
      <c r="B91" s="11">
        <f t="shared" si="40"/>
        <v>358318.07999999996</v>
      </c>
      <c r="C91" s="11">
        <f>'Расходы (жена не работает)'!$B$73</f>
        <v>214000</v>
      </c>
      <c r="D91" s="11">
        <f t="shared" si="25"/>
        <v>144318.07999999996</v>
      </c>
      <c r="E91" s="50">
        <f>Ипотека!$J$3</f>
        <v>72648.911490047205</v>
      </c>
      <c r="F91" s="11">
        <f t="shared" si="23"/>
        <v>286648.91149004723</v>
      </c>
    </row>
    <row r="92" spans="1:18">
      <c r="A92" s="23">
        <v>48335</v>
      </c>
      <c r="B92" s="11">
        <f t="shared" si="40"/>
        <v>358318.07999999996</v>
      </c>
      <c r="C92" s="11">
        <f>'Расходы (жена не работает)'!$B$73</f>
        <v>214000</v>
      </c>
      <c r="D92" s="11">
        <f t="shared" si="25"/>
        <v>144318.07999999996</v>
      </c>
      <c r="E92" s="50">
        <f>Ипотека!$J$3</f>
        <v>72648.911490047205</v>
      </c>
      <c r="F92" s="11">
        <f t="shared" si="23"/>
        <v>286648.91149004723</v>
      </c>
    </row>
    <row r="93" spans="1:18">
      <c r="A93" s="23">
        <v>48366</v>
      </c>
      <c r="B93" s="11">
        <f t="shared" si="40"/>
        <v>358318.07999999996</v>
      </c>
      <c r="C93" s="11">
        <f>'Расходы (жена не работает)'!$B$73</f>
        <v>214000</v>
      </c>
      <c r="D93" s="11">
        <f t="shared" si="25"/>
        <v>144318.07999999996</v>
      </c>
      <c r="E93" s="50">
        <f>Ипотека!$J$3</f>
        <v>72648.911490047205</v>
      </c>
      <c r="F93" s="11">
        <f t="shared" si="23"/>
        <v>286648.91149004723</v>
      </c>
    </row>
    <row r="94" spans="1:18">
      <c r="A94" s="23">
        <v>48396</v>
      </c>
      <c r="B94" s="11">
        <f t="shared" si="40"/>
        <v>358318.07999999996</v>
      </c>
      <c r="C94" s="11">
        <f>'Расходы (жена не работает)'!$B$73</f>
        <v>214000</v>
      </c>
      <c r="D94" s="11">
        <f t="shared" si="25"/>
        <v>144318.07999999996</v>
      </c>
      <c r="E94" s="50">
        <f>Ипотека!$J$3</f>
        <v>72648.911490047205</v>
      </c>
      <c r="F94" s="11">
        <f t="shared" si="23"/>
        <v>286648.91149004723</v>
      </c>
    </row>
    <row r="95" spans="1:18">
      <c r="A95" s="23">
        <v>48427</v>
      </c>
      <c r="B95" s="11">
        <f t="shared" si="40"/>
        <v>358318.07999999996</v>
      </c>
      <c r="C95" s="11">
        <f>'Расходы (жена не работает)'!$B$73</f>
        <v>214000</v>
      </c>
      <c r="D95" s="11">
        <f t="shared" si="25"/>
        <v>144318.07999999996</v>
      </c>
      <c r="E95" s="50">
        <f>Ипотека!$J$3</f>
        <v>72648.911490047205</v>
      </c>
      <c r="F95" s="11">
        <f t="shared" si="23"/>
        <v>286648.91149004723</v>
      </c>
    </row>
    <row r="96" spans="1:18">
      <c r="A96" s="23">
        <v>48458</v>
      </c>
      <c r="B96" s="11">
        <f t="shared" si="40"/>
        <v>358318.07999999996</v>
      </c>
      <c r="C96" s="11">
        <f>'Расходы (жена не работает)'!$B$73</f>
        <v>214000</v>
      </c>
      <c r="D96" s="11">
        <f t="shared" si="25"/>
        <v>144318.07999999996</v>
      </c>
      <c r="E96" s="50">
        <f>Ипотека!$J$3</f>
        <v>72648.911490047205</v>
      </c>
      <c r="F96" s="11">
        <f t="shared" si="23"/>
        <v>286648.91149004723</v>
      </c>
    </row>
    <row r="97" spans="1:6">
      <c r="A97" s="23">
        <v>48488</v>
      </c>
      <c r="B97" s="11">
        <f t="shared" si="40"/>
        <v>358318.07999999996</v>
      </c>
      <c r="C97" s="11">
        <f>'Расходы (жена не работает)'!$B$73</f>
        <v>214000</v>
      </c>
      <c r="D97" s="11">
        <f t="shared" si="25"/>
        <v>144318.07999999996</v>
      </c>
      <c r="E97" s="50">
        <f>Ипотека!$J$3</f>
        <v>72648.911490047205</v>
      </c>
      <c r="F97" s="11">
        <f t="shared" si="23"/>
        <v>286648.91149004723</v>
      </c>
    </row>
    <row r="98" spans="1:6">
      <c r="A98" s="23">
        <v>48519</v>
      </c>
      <c r="B98" s="11">
        <f t="shared" si="40"/>
        <v>358318.07999999996</v>
      </c>
      <c r="C98" s="11">
        <f>'Расходы (жена не работает)'!$B$73</f>
        <v>214000</v>
      </c>
      <c r="D98" s="11">
        <f t="shared" si="25"/>
        <v>144318.07999999996</v>
      </c>
      <c r="E98" s="50">
        <f>Ипотека!$J$3</f>
        <v>72648.911490047205</v>
      </c>
      <c r="F98" s="11">
        <f t="shared" si="23"/>
        <v>286648.91149004723</v>
      </c>
    </row>
    <row r="99" spans="1:6">
      <c r="A99" s="23">
        <v>48549</v>
      </c>
      <c r="B99" s="11">
        <f t="shared" si="40"/>
        <v>358318.07999999996</v>
      </c>
      <c r="C99" s="11">
        <f>'Расходы (жена не работает)'!$B$73</f>
        <v>214000</v>
      </c>
      <c r="D99" s="11">
        <f t="shared" si="25"/>
        <v>144318.07999999996</v>
      </c>
      <c r="E99" s="50">
        <f>Ипотека!$J$3</f>
        <v>72648.911490047205</v>
      </c>
      <c r="F99" s="11">
        <f t="shared" si="23"/>
        <v>286648.91149004723</v>
      </c>
    </row>
    <row r="100" spans="1:6">
      <c r="A100" s="23">
        <v>48580</v>
      </c>
      <c r="B100" s="11">
        <f t="shared" ref="B100:B111" si="41">$B$99*$J$2</f>
        <v>429981.69599999994</v>
      </c>
      <c r="C100" s="11">
        <f>'Расходы (жена не работает)'!$B$73</f>
        <v>214000</v>
      </c>
      <c r="D100" s="11">
        <f t="shared" si="25"/>
        <v>215981.69599999994</v>
      </c>
      <c r="E100" s="50">
        <f>Ипотека!$J$3</f>
        <v>72648.911490047205</v>
      </c>
      <c r="F100" s="11">
        <f t="shared" si="23"/>
        <v>286648.91149004723</v>
      </c>
    </row>
    <row r="101" spans="1:6">
      <c r="A101" s="23">
        <v>48611</v>
      </c>
      <c r="B101" s="11">
        <f t="shared" si="41"/>
        <v>429981.69599999994</v>
      </c>
      <c r="C101" s="11">
        <f>'Расходы (жена не работает)'!$B$73</f>
        <v>214000</v>
      </c>
      <c r="D101" s="11">
        <f t="shared" si="25"/>
        <v>215981.69599999994</v>
      </c>
      <c r="E101" s="50">
        <f>Ипотека!$J$3</f>
        <v>72648.911490047205</v>
      </c>
      <c r="F101" s="11">
        <f t="shared" si="23"/>
        <v>286648.91149004723</v>
      </c>
    </row>
    <row r="102" spans="1:6">
      <c r="A102" s="23">
        <v>48639</v>
      </c>
      <c r="B102" s="11">
        <f t="shared" si="41"/>
        <v>429981.69599999994</v>
      </c>
      <c r="C102" s="11">
        <f>'Расходы (жена не работает)'!$B$73</f>
        <v>214000</v>
      </c>
      <c r="D102" s="11">
        <f t="shared" si="25"/>
        <v>215981.69599999994</v>
      </c>
      <c r="E102" s="50">
        <f>Ипотека!$J$3</f>
        <v>72648.911490047205</v>
      </c>
      <c r="F102" s="11">
        <f t="shared" si="23"/>
        <v>286648.91149004723</v>
      </c>
    </row>
    <row r="103" spans="1:6">
      <c r="A103" s="23">
        <v>48670</v>
      </c>
      <c r="B103" s="11">
        <f t="shared" si="41"/>
        <v>429981.69599999994</v>
      </c>
      <c r="C103" s="11">
        <f>'Расходы (жена не работает)'!$B$73</f>
        <v>214000</v>
      </c>
      <c r="D103" s="11">
        <f t="shared" si="25"/>
        <v>215981.69599999994</v>
      </c>
      <c r="E103" s="50">
        <f>Ипотека!$J$3</f>
        <v>72648.911490047205</v>
      </c>
      <c r="F103" s="11">
        <f t="shared" si="23"/>
        <v>286648.91149004723</v>
      </c>
    </row>
    <row r="104" spans="1:6">
      <c r="A104" s="23">
        <v>48700</v>
      </c>
      <c r="B104" s="11">
        <f t="shared" si="41"/>
        <v>429981.69599999994</v>
      </c>
      <c r="C104" s="11">
        <f>'Расходы (жена не работает)'!$B$73</f>
        <v>214000</v>
      </c>
      <c r="D104" s="11">
        <f t="shared" si="25"/>
        <v>215981.69599999994</v>
      </c>
      <c r="E104" s="50">
        <f>Ипотека!$J$3</f>
        <v>72648.911490047205</v>
      </c>
      <c r="F104" s="11">
        <f t="shared" si="23"/>
        <v>286648.91149004723</v>
      </c>
    </row>
    <row r="105" spans="1:6">
      <c r="A105" s="23">
        <v>48731</v>
      </c>
      <c r="B105" s="11">
        <f t="shared" si="41"/>
        <v>429981.69599999994</v>
      </c>
      <c r="C105" s="11">
        <f>'Расходы (жена не работает)'!$B$73</f>
        <v>214000</v>
      </c>
      <c r="D105" s="11">
        <f t="shared" si="25"/>
        <v>215981.69599999994</v>
      </c>
      <c r="E105" s="50">
        <f>Ипотека!$J$3</f>
        <v>72648.911490047205</v>
      </c>
      <c r="F105" s="11">
        <f t="shared" si="23"/>
        <v>286648.91149004723</v>
      </c>
    </row>
    <row r="106" spans="1:6">
      <c r="A106" s="23">
        <v>48761</v>
      </c>
      <c r="B106" s="11">
        <f t="shared" si="41"/>
        <v>429981.69599999994</v>
      </c>
      <c r="C106" s="11">
        <f>'Расходы (жена не работает)'!$B$73</f>
        <v>214000</v>
      </c>
      <c r="D106" s="11">
        <f t="shared" si="25"/>
        <v>215981.69599999994</v>
      </c>
      <c r="E106" s="50">
        <f>Ипотека!$J$3</f>
        <v>72648.911490047205</v>
      </c>
      <c r="F106" s="11">
        <f t="shared" si="23"/>
        <v>286648.91149004723</v>
      </c>
    </row>
    <row r="107" spans="1:6">
      <c r="A107" s="23">
        <v>48792</v>
      </c>
      <c r="B107" s="11">
        <f t="shared" si="41"/>
        <v>429981.69599999994</v>
      </c>
      <c r="C107" s="11">
        <f>'Расходы (жена не работает)'!$B$73</f>
        <v>214000</v>
      </c>
      <c r="D107" s="11">
        <f t="shared" si="25"/>
        <v>215981.69599999994</v>
      </c>
      <c r="E107" s="50">
        <f>Ипотека!$J$3</f>
        <v>72648.911490047205</v>
      </c>
      <c r="F107" s="11">
        <f t="shared" si="23"/>
        <v>286648.91149004723</v>
      </c>
    </row>
    <row r="108" spans="1:6">
      <c r="A108" s="23">
        <v>48823</v>
      </c>
      <c r="B108" s="11">
        <f t="shared" si="41"/>
        <v>429981.69599999994</v>
      </c>
      <c r="C108" s="11">
        <f>'Расходы (жена не работает)'!$B$73</f>
        <v>214000</v>
      </c>
      <c r="D108" s="11">
        <f t="shared" si="25"/>
        <v>215981.69599999994</v>
      </c>
      <c r="E108" s="50">
        <f>Ипотека!$J$3</f>
        <v>72648.911490047205</v>
      </c>
      <c r="F108" s="11">
        <f t="shared" si="23"/>
        <v>286648.91149004723</v>
      </c>
    </row>
    <row r="109" spans="1:6">
      <c r="A109" s="23">
        <v>48853</v>
      </c>
      <c r="B109" s="11">
        <f t="shared" si="41"/>
        <v>429981.69599999994</v>
      </c>
      <c r="C109" s="11">
        <f>'Расходы (жена не работает)'!$B$73</f>
        <v>214000</v>
      </c>
      <c r="D109" s="11">
        <f t="shared" si="25"/>
        <v>215981.69599999994</v>
      </c>
      <c r="E109" s="50">
        <f>Ипотека!$J$3</f>
        <v>72648.911490047205</v>
      </c>
      <c r="F109" s="11">
        <f t="shared" si="23"/>
        <v>286648.91149004723</v>
      </c>
    </row>
    <row r="110" spans="1:6">
      <c r="A110" s="23">
        <v>48884</v>
      </c>
      <c r="B110" s="11">
        <f t="shared" si="41"/>
        <v>429981.69599999994</v>
      </c>
      <c r="C110" s="11">
        <f>'Расходы (жена не работает)'!$B$73</f>
        <v>214000</v>
      </c>
      <c r="D110" s="11">
        <f t="shared" si="25"/>
        <v>215981.69599999994</v>
      </c>
      <c r="E110" s="50">
        <f>Ипотека!$J$3</f>
        <v>72648.911490047205</v>
      </c>
      <c r="F110" s="11">
        <f t="shared" si="23"/>
        <v>286648.91149004723</v>
      </c>
    </row>
    <row r="111" spans="1:6">
      <c r="A111" s="23">
        <v>48914</v>
      </c>
      <c r="B111" s="11">
        <f t="shared" si="41"/>
        <v>429981.69599999994</v>
      </c>
      <c r="C111" s="11">
        <f>'Расходы (жена не работает)'!$B$73</f>
        <v>214000</v>
      </c>
      <c r="D111" s="11">
        <f t="shared" si="25"/>
        <v>215981.69599999994</v>
      </c>
      <c r="E111" s="50">
        <f>Ипотека!$J$3</f>
        <v>72648.911490047205</v>
      </c>
      <c r="F111" s="11">
        <f t="shared" si="23"/>
        <v>286648.91149004723</v>
      </c>
    </row>
    <row r="112" spans="1:6">
      <c r="A112" s="23">
        <v>48945</v>
      </c>
      <c r="B112" s="11">
        <f t="shared" ref="B112:B123" si="42">$B$111*$J$2</f>
        <v>515978.03519999993</v>
      </c>
      <c r="C112" s="11">
        <f>'Расходы (жена не работает)'!$B$73</f>
        <v>214000</v>
      </c>
      <c r="D112" s="11">
        <f t="shared" si="25"/>
        <v>301978.03519999993</v>
      </c>
      <c r="E112" s="50">
        <f>Ипотека!$J$3</f>
        <v>72648.911490047205</v>
      </c>
      <c r="F112" s="11">
        <f t="shared" si="23"/>
        <v>286648.91149004723</v>
      </c>
    </row>
    <row r="113" spans="1:6">
      <c r="A113" s="23">
        <v>48976</v>
      </c>
      <c r="B113" s="11">
        <f t="shared" si="42"/>
        <v>515978.03519999993</v>
      </c>
      <c r="C113" s="11">
        <f>'Расходы (жена не работает)'!$B$73</f>
        <v>214000</v>
      </c>
      <c r="D113" s="11">
        <f t="shared" si="25"/>
        <v>301978.03519999993</v>
      </c>
      <c r="E113" s="50">
        <f>Ипотека!$J$3</f>
        <v>72648.911490047205</v>
      </c>
      <c r="F113" s="11">
        <f t="shared" si="23"/>
        <v>286648.91149004723</v>
      </c>
    </row>
    <row r="114" spans="1:6">
      <c r="A114" s="23">
        <v>49004</v>
      </c>
      <c r="B114" s="11">
        <f t="shared" si="42"/>
        <v>515978.03519999993</v>
      </c>
      <c r="C114" s="11">
        <f>'Расходы (жена не работает)'!$B$73</f>
        <v>214000</v>
      </c>
      <c r="D114" s="11">
        <f t="shared" si="25"/>
        <v>301978.03519999993</v>
      </c>
      <c r="E114" s="50">
        <f>Ипотека!$J$3</f>
        <v>72648.911490047205</v>
      </c>
      <c r="F114" s="11">
        <f t="shared" si="23"/>
        <v>286648.91149004723</v>
      </c>
    </row>
    <row r="115" spans="1:6">
      <c r="A115" s="23">
        <v>49035</v>
      </c>
      <c r="B115" s="11">
        <f t="shared" si="42"/>
        <v>515978.03519999993</v>
      </c>
      <c r="C115" s="11">
        <f>'Расходы (жена не работает)'!$B$73</f>
        <v>214000</v>
      </c>
      <c r="D115" s="11">
        <f t="shared" si="25"/>
        <v>301978.03519999993</v>
      </c>
      <c r="E115" s="50">
        <f>Ипотека!$J$3</f>
        <v>72648.911490047205</v>
      </c>
      <c r="F115" s="11">
        <f t="shared" si="23"/>
        <v>286648.91149004723</v>
      </c>
    </row>
    <row r="116" spans="1:6">
      <c r="A116" s="23">
        <v>49065</v>
      </c>
      <c r="B116" s="11">
        <f t="shared" si="42"/>
        <v>515978.03519999993</v>
      </c>
      <c r="C116" s="11">
        <f>'Расходы (жена не работает)'!$B$73</f>
        <v>214000</v>
      </c>
      <c r="D116" s="11">
        <f t="shared" si="25"/>
        <v>301978.03519999993</v>
      </c>
      <c r="E116" s="50">
        <f>Ипотека!$J$3</f>
        <v>72648.911490047205</v>
      </c>
      <c r="F116" s="11">
        <f t="shared" si="23"/>
        <v>286648.91149004723</v>
      </c>
    </row>
    <row r="117" spans="1:6">
      <c r="A117" s="23">
        <v>49096</v>
      </c>
      <c r="B117" s="11">
        <f t="shared" si="42"/>
        <v>515978.03519999993</v>
      </c>
      <c r="C117" s="11">
        <f>'Расходы (жена не работает)'!$B$73</f>
        <v>214000</v>
      </c>
      <c r="D117" s="11">
        <f t="shared" si="25"/>
        <v>301978.03519999993</v>
      </c>
      <c r="E117" s="50">
        <f>Ипотека!$J$3</f>
        <v>72648.911490047205</v>
      </c>
      <c r="F117" s="11">
        <f t="shared" si="23"/>
        <v>286648.91149004723</v>
      </c>
    </row>
    <row r="118" spans="1:6">
      <c r="A118" s="23">
        <v>49126</v>
      </c>
      <c r="B118" s="11">
        <f t="shared" si="42"/>
        <v>515978.03519999993</v>
      </c>
      <c r="C118" s="11">
        <f>'Расходы (жена не работает)'!$B$73</f>
        <v>214000</v>
      </c>
      <c r="D118" s="11">
        <f t="shared" si="25"/>
        <v>301978.03519999993</v>
      </c>
      <c r="E118" s="50">
        <f>Ипотека!$J$3</f>
        <v>72648.911490047205</v>
      </c>
      <c r="F118" s="11">
        <f t="shared" si="23"/>
        <v>286648.91149004723</v>
      </c>
    </row>
    <row r="119" spans="1:6">
      <c r="A119" s="23">
        <v>49157</v>
      </c>
      <c r="B119" s="11">
        <f t="shared" si="42"/>
        <v>515978.03519999993</v>
      </c>
      <c r="C119" s="11">
        <f>'Расходы (жена не работает)'!$B$73</f>
        <v>214000</v>
      </c>
      <c r="D119" s="11">
        <f t="shared" si="25"/>
        <v>301978.03519999993</v>
      </c>
      <c r="E119" s="50">
        <f>Ипотека!$J$3</f>
        <v>72648.911490047205</v>
      </c>
      <c r="F119" s="11">
        <f t="shared" si="23"/>
        <v>286648.91149004723</v>
      </c>
    </row>
    <row r="120" spans="1:6">
      <c r="A120" s="23">
        <v>49188</v>
      </c>
      <c r="B120" s="11">
        <f t="shared" si="42"/>
        <v>515978.03519999993</v>
      </c>
      <c r="C120" s="11">
        <f>'Расходы (жена не работает)'!$B$73</f>
        <v>214000</v>
      </c>
      <c r="D120" s="11">
        <f t="shared" si="25"/>
        <v>301978.03519999993</v>
      </c>
      <c r="E120" s="50">
        <f>Ипотека!$J$3</f>
        <v>72648.911490047205</v>
      </c>
      <c r="F120" s="11">
        <f t="shared" si="23"/>
        <v>286648.91149004723</v>
      </c>
    </row>
    <row r="121" spans="1:6">
      <c r="A121" s="23">
        <v>49218</v>
      </c>
      <c r="B121" s="11">
        <f t="shared" si="42"/>
        <v>515978.03519999993</v>
      </c>
      <c r="C121" s="11">
        <f>'Расходы (жена не работает)'!$B$73</f>
        <v>214000</v>
      </c>
      <c r="D121" s="11">
        <f t="shared" si="25"/>
        <v>301978.03519999993</v>
      </c>
      <c r="E121" s="50">
        <f>Ипотека!$J$3</f>
        <v>72648.911490047205</v>
      </c>
      <c r="F121" s="11">
        <f t="shared" si="23"/>
        <v>286648.91149004723</v>
      </c>
    </row>
    <row r="122" spans="1:6">
      <c r="A122" s="23">
        <v>49249</v>
      </c>
      <c r="B122" s="11">
        <f t="shared" si="42"/>
        <v>515978.03519999993</v>
      </c>
      <c r="C122" s="11">
        <f>'Расходы (жена не работает)'!$B$73</f>
        <v>214000</v>
      </c>
      <c r="D122" s="11">
        <f t="shared" si="25"/>
        <v>301978.03519999993</v>
      </c>
      <c r="E122" s="50">
        <f>Ипотека!$J$3</f>
        <v>72648.911490047205</v>
      </c>
      <c r="F122" s="11">
        <f t="shared" si="23"/>
        <v>286648.91149004723</v>
      </c>
    </row>
    <row r="123" spans="1:6">
      <c r="A123" s="23">
        <v>49279</v>
      </c>
      <c r="B123" s="11">
        <f t="shared" si="42"/>
        <v>515978.03519999993</v>
      </c>
      <c r="C123" s="11">
        <f>'Расходы (жена не работает)'!$B$73</f>
        <v>214000</v>
      </c>
      <c r="D123" s="11">
        <f t="shared" si="25"/>
        <v>301978.03519999993</v>
      </c>
      <c r="E123" s="50">
        <f>Ипотека!$J$3</f>
        <v>72648.911490047205</v>
      </c>
      <c r="F123" s="11">
        <f t="shared" si="23"/>
        <v>286648.91149004723</v>
      </c>
    </row>
    <row r="124" spans="1:6">
      <c r="A124" s="23">
        <v>49310</v>
      </c>
      <c r="B124" s="11">
        <f t="shared" ref="B124:B135" si="43">$B$123*$J$2</f>
        <v>619173.64223999984</v>
      </c>
      <c r="C124" s="11">
        <f>'Расходы (жена не работает)'!$B$73</f>
        <v>214000</v>
      </c>
      <c r="D124" s="11">
        <f t="shared" si="25"/>
        <v>405173.64223999984</v>
      </c>
      <c r="E124" s="50">
        <f>Ипотека!$J$3</f>
        <v>72648.911490047205</v>
      </c>
      <c r="F124" s="11">
        <f t="shared" si="23"/>
        <v>286648.91149004723</v>
      </c>
    </row>
    <row r="125" spans="1:6">
      <c r="A125" s="23">
        <v>49341</v>
      </c>
      <c r="B125" s="11">
        <f t="shared" si="43"/>
        <v>619173.64223999984</v>
      </c>
      <c r="C125" s="11">
        <f>'Расходы (жена не работает)'!$B$73</f>
        <v>214000</v>
      </c>
      <c r="D125" s="11">
        <f t="shared" si="25"/>
        <v>405173.64223999984</v>
      </c>
      <c r="E125" s="50">
        <f>Ипотека!$J$3</f>
        <v>72648.911490047205</v>
      </c>
      <c r="F125" s="11">
        <f t="shared" si="23"/>
        <v>286648.91149004723</v>
      </c>
    </row>
    <row r="126" spans="1:6">
      <c r="A126" s="23">
        <v>49369</v>
      </c>
      <c r="B126" s="11">
        <f t="shared" si="43"/>
        <v>619173.64223999984</v>
      </c>
      <c r="C126" s="11">
        <f>'Расходы (жена не работает)'!$B$73</f>
        <v>214000</v>
      </c>
      <c r="D126" s="11">
        <f t="shared" si="25"/>
        <v>405173.64223999984</v>
      </c>
      <c r="E126" s="50">
        <f>Ипотека!$J$3</f>
        <v>72648.911490047205</v>
      </c>
      <c r="F126" s="11">
        <f t="shared" si="23"/>
        <v>286648.91149004723</v>
      </c>
    </row>
    <row r="127" spans="1:6">
      <c r="A127" s="23">
        <v>49400</v>
      </c>
      <c r="B127" s="11">
        <f t="shared" si="43"/>
        <v>619173.64223999984</v>
      </c>
      <c r="C127" s="11">
        <f>'Расходы (жена не работает)'!$B$73</f>
        <v>214000</v>
      </c>
      <c r="D127" s="11">
        <f t="shared" si="25"/>
        <v>405173.64223999984</v>
      </c>
      <c r="E127" s="50">
        <f>Ипотека!$J$3</f>
        <v>72648.911490047205</v>
      </c>
      <c r="F127" s="11">
        <f t="shared" si="23"/>
        <v>286648.91149004723</v>
      </c>
    </row>
    <row r="128" spans="1:6">
      <c r="A128" s="23">
        <v>49430</v>
      </c>
      <c r="B128" s="11">
        <f t="shared" si="43"/>
        <v>619173.64223999984</v>
      </c>
      <c r="C128" s="11">
        <f>'Расходы (жена не работает)'!$B$73</f>
        <v>214000</v>
      </c>
      <c r="D128" s="11">
        <f t="shared" si="25"/>
        <v>405173.64223999984</v>
      </c>
      <c r="E128" s="50">
        <f>Ипотека!$J$3</f>
        <v>72648.911490047205</v>
      </c>
      <c r="F128" s="11">
        <f t="shared" si="23"/>
        <v>286648.91149004723</v>
      </c>
    </row>
    <row r="129" spans="1:6">
      <c r="A129" s="23">
        <v>49461</v>
      </c>
      <c r="B129" s="11">
        <f t="shared" si="43"/>
        <v>619173.64223999984</v>
      </c>
      <c r="C129" s="11">
        <f>'Расходы (жена не работает)'!$B$73</f>
        <v>214000</v>
      </c>
      <c r="D129" s="11">
        <f t="shared" si="25"/>
        <v>405173.64223999984</v>
      </c>
      <c r="E129" s="50">
        <f>Ипотека!$J$3</f>
        <v>72648.911490047205</v>
      </c>
      <c r="F129" s="11">
        <f t="shared" si="23"/>
        <v>286648.91149004723</v>
      </c>
    </row>
    <row r="130" spans="1:6">
      <c r="A130" s="23">
        <v>49491</v>
      </c>
      <c r="B130" s="11">
        <f t="shared" si="43"/>
        <v>619173.64223999984</v>
      </c>
      <c r="C130" s="11">
        <f>'Расходы (жена не работает)'!$B$73</f>
        <v>214000</v>
      </c>
      <c r="D130" s="11">
        <f t="shared" si="25"/>
        <v>405173.64223999984</v>
      </c>
      <c r="E130" s="50">
        <f>Ипотека!$J$3</f>
        <v>72648.911490047205</v>
      </c>
      <c r="F130" s="11">
        <f t="shared" ref="F130:F193" si="44">SUM(C130,E130:E130)</f>
        <v>286648.91149004723</v>
      </c>
    </row>
    <row r="131" spans="1:6">
      <c r="A131" s="23">
        <v>49522</v>
      </c>
      <c r="B131" s="11">
        <f t="shared" si="43"/>
        <v>619173.64223999984</v>
      </c>
      <c r="C131" s="11">
        <f>'Расходы (жена не работает)'!$B$73</f>
        <v>214000</v>
      </c>
      <c r="D131" s="11">
        <f t="shared" ref="D131:D194" si="45">B131-C131</f>
        <v>405173.64223999984</v>
      </c>
      <c r="E131" s="50">
        <f>Ипотека!$J$3</f>
        <v>72648.911490047205</v>
      </c>
      <c r="F131" s="11">
        <f t="shared" si="44"/>
        <v>286648.91149004723</v>
      </c>
    </row>
    <row r="132" spans="1:6">
      <c r="A132" s="23">
        <v>49553</v>
      </c>
      <c r="B132" s="11">
        <f t="shared" si="43"/>
        <v>619173.64223999984</v>
      </c>
      <c r="C132" s="11">
        <f>'Расходы (жена не работает)'!$B$73</f>
        <v>214000</v>
      </c>
      <c r="D132" s="11">
        <f t="shared" si="45"/>
        <v>405173.64223999984</v>
      </c>
      <c r="E132" s="50">
        <f>Ипотека!$J$3</f>
        <v>72648.911490047205</v>
      </c>
      <c r="F132" s="11">
        <f t="shared" si="44"/>
        <v>286648.91149004723</v>
      </c>
    </row>
    <row r="133" spans="1:6">
      <c r="A133" s="23">
        <v>49583</v>
      </c>
      <c r="B133" s="11">
        <f t="shared" si="43"/>
        <v>619173.64223999984</v>
      </c>
      <c r="C133" s="11">
        <f>'Расходы (жена не работает)'!$B$73</f>
        <v>214000</v>
      </c>
      <c r="D133" s="11">
        <f t="shared" si="45"/>
        <v>405173.64223999984</v>
      </c>
      <c r="E133" s="50">
        <f>Ипотека!$J$3</f>
        <v>72648.911490047205</v>
      </c>
      <c r="F133" s="11">
        <f t="shared" si="44"/>
        <v>286648.91149004723</v>
      </c>
    </row>
    <row r="134" spans="1:6">
      <c r="A134" s="23">
        <v>49614</v>
      </c>
      <c r="B134" s="11">
        <f t="shared" si="43"/>
        <v>619173.64223999984</v>
      </c>
      <c r="C134" s="11">
        <f>'Расходы (жена не работает)'!$B$73</f>
        <v>214000</v>
      </c>
      <c r="D134" s="11">
        <f t="shared" si="45"/>
        <v>405173.64223999984</v>
      </c>
      <c r="E134" s="50">
        <f>Ипотека!$J$3</f>
        <v>72648.911490047205</v>
      </c>
      <c r="F134" s="11">
        <f t="shared" si="44"/>
        <v>286648.91149004723</v>
      </c>
    </row>
    <row r="135" spans="1:6">
      <c r="A135" s="23">
        <v>49644</v>
      </c>
      <c r="B135" s="11">
        <f t="shared" si="43"/>
        <v>619173.64223999984</v>
      </c>
      <c r="C135" s="11">
        <f>'Расходы (жена не работает)'!$B$73</f>
        <v>214000</v>
      </c>
      <c r="D135" s="11">
        <f t="shared" si="45"/>
        <v>405173.64223999984</v>
      </c>
      <c r="E135" s="50">
        <f>Ипотека!$J$3</f>
        <v>72648.911490047205</v>
      </c>
      <c r="F135" s="11">
        <f t="shared" si="44"/>
        <v>286648.91149004723</v>
      </c>
    </row>
    <row r="136" spans="1:6">
      <c r="A136" s="29">
        <v>49675</v>
      </c>
      <c r="B136" s="11">
        <f t="shared" ref="B136:B147" si="46">$B$135*$J$2</f>
        <v>743008.37068799976</v>
      </c>
      <c r="C136" s="11">
        <f>'Расходы (жена не работает)'!$B$81</f>
        <v>364000</v>
      </c>
      <c r="D136" s="11">
        <f t="shared" si="45"/>
        <v>379008.37068799976</v>
      </c>
      <c r="E136" s="50">
        <f>Ипотека!$J$3</f>
        <v>72648.911490047205</v>
      </c>
      <c r="F136" s="11">
        <f t="shared" si="44"/>
        <v>436648.91149004723</v>
      </c>
    </row>
    <row r="137" spans="1:6">
      <c r="A137" s="23">
        <v>49706</v>
      </c>
      <c r="B137" s="11">
        <f t="shared" si="46"/>
        <v>743008.37068799976</v>
      </c>
      <c r="C137" s="11">
        <f>'Расходы (жена не работает)'!$B$81</f>
        <v>364000</v>
      </c>
      <c r="D137" s="11">
        <f t="shared" si="45"/>
        <v>379008.37068799976</v>
      </c>
      <c r="E137" s="50">
        <f>Ипотека!$J$3</f>
        <v>72648.911490047205</v>
      </c>
      <c r="F137" s="11">
        <f t="shared" si="44"/>
        <v>436648.91149004723</v>
      </c>
    </row>
    <row r="138" spans="1:6">
      <c r="A138" s="23">
        <v>49735</v>
      </c>
      <c r="B138" s="11">
        <f t="shared" si="46"/>
        <v>743008.37068799976</v>
      </c>
      <c r="C138" s="11">
        <f>'Расходы (жена не работает)'!$B$81</f>
        <v>364000</v>
      </c>
      <c r="D138" s="11">
        <f t="shared" si="45"/>
        <v>379008.37068799976</v>
      </c>
      <c r="E138" s="50">
        <f>Ипотека!$J$3</f>
        <v>72648.911490047205</v>
      </c>
      <c r="F138" s="11">
        <f t="shared" si="44"/>
        <v>436648.91149004723</v>
      </c>
    </row>
    <row r="139" spans="1:6">
      <c r="A139" s="23">
        <v>49766</v>
      </c>
      <c r="B139" s="11">
        <f t="shared" si="46"/>
        <v>743008.37068799976</v>
      </c>
      <c r="C139" s="11">
        <f>'Расходы (жена не работает)'!$B$81</f>
        <v>364000</v>
      </c>
      <c r="D139" s="11">
        <f t="shared" si="45"/>
        <v>379008.37068799976</v>
      </c>
      <c r="E139" s="50">
        <f>Ипотека!$J$3</f>
        <v>72648.911490047205</v>
      </c>
      <c r="F139" s="11">
        <f t="shared" si="44"/>
        <v>436648.91149004723</v>
      </c>
    </row>
    <row r="140" spans="1:6">
      <c r="A140" s="23">
        <v>49796</v>
      </c>
      <c r="B140" s="11">
        <f t="shared" si="46"/>
        <v>743008.37068799976</v>
      </c>
      <c r="C140" s="11">
        <f>'Расходы (жена не работает)'!$B$81</f>
        <v>364000</v>
      </c>
      <c r="D140" s="11">
        <f t="shared" si="45"/>
        <v>379008.37068799976</v>
      </c>
      <c r="E140" s="50">
        <f>Ипотека!$J$3</f>
        <v>72648.911490047205</v>
      </c>
      <c r="F140" s="11">
        <f t="shared" si="44"/>
        <v>436648.91149004723</v>
      </c>
    </row>
    <row r="141" spans="1:6">
      <c r="A141" s="23">
        <v>49827</v>
      </c>
      <c r="B141" s="11">
        <f t="shared" si="46"/>
        <v>743008.37068799976</v>
      </c>
      <c r="C141" s="11">
        <f>'Расходы (жена не работает)'!$B$81</f>
        <v>364000</v>
      </c>
      <c r="D141" s="11">
        <f t="shared" si="45"/>
        <v>379008.37068799976</v>
      </c>
      <c r="E141" s="50">
        <f>Ипотека!$J$3</f>
        <v>72648.911490047205</v>
      </c>
      <c r="F141" s="11">
        <f t="shared" si="44"/>
        <v>436648.91149004723</v>
      </c>
    </row>
    <row r="142" spans="1:6">
      <c r="A142" s="23">
        <v>49857</v>
      </c>
      <c r="B142" s="11">
        <f t="shared" si="46"/>
        <v>743008.37068799976</v>
      </c>
      <c r="C142" s="11">
        <f>'Расходы (жена не работает)'!$B$81</f>
        <v>364000</v>
      </c>
      <c r="D142" s="11">
        <f t="shared" si="45"/>
        <v>379008.37068799976</v>
      </c>
      <c r="E142" s="50">
        <f>Ипотека!$J$3</f>
        <v>72648.911490047205</v>
      </c>
      <c r="F142" s="11">
        <f t="shared" si="44"/>
        <v>436648.91149004723</v>
      </c>
    </row>
    <row r="143" spans="1:6">
      <c r="A143" s="23">
        <v>49888</v>
      </c>
      <c r="B143" s="11">
        <f t="shared" si="46"/>
        <v>743008.37068799976</v>
      </c>
      <c r="C143" s="11">
        <f>'Расходы (жена не работает)'!$B$81</f>
        <v>364000</v>
      </c>
      <c r="D143" s="11">
        <f t="shared" si="45"/>
        <v>379008.37068799976</v>
      </c>
      <c r="E143" s="50">
        <f>Ипотека!$J$3</f>
        <v>72648.911490047205</v>
      </c>
      <c r="F143" s="11">
        <f t="shared" si="44"/>
        <v>436648.91149004723</v>
      </c>
    </row>
    <row r="144" spans="1:6">
      <c r="A144" s="23">
        <v>49919</v>
      </c>
      <c r="B144" s="11">
        <f t="shared" si="46"/>
        <v>743008.37068799976</v>
      </c>
      <c r="C144" s="11">
        <f>'Расходы (жена не работает)'!$B$81</f>
        <v>364000</v>
      </c>
      <c r="D144" s="11">
        <f t="shared" si="45"/>
        <v>379008.37068799976</v>
      </c>
      <c r="E144" s="50">
        <f>Ипотека!$J$3</f>
        <v>72648.911490047205</v>
      </c>
      <c r="F144" s="11">
        <f t="shared" si="44"/>
        <v>436648.91149004723</v>
      </c>
    </row>
    <row r="145" spans="1:6">
      <c r="A145" s="23">
        <v>49949</v>
      </c>
      <c r="B145" s="11">
        <f t="shared" si="46"/>
        <v>743008.37068799976</v>
      </c>
      <c r="C145" s="11">
        <f>'Расходы (жена не работает)'!$B$81</f>
        <v>364000</v>
      </c>
      <c r="D145" s="11">
        <f t="shared" si="45"/>
        <v>379008.37068799976</v>
      </c>
      <c r="E145" s="50">
        <f>Ипотека!$J$3</f>
        <v>72648.911490047205</v>
      </c>
      <c r="F145" s="11">
        <f t="shared" si="44"/>
        <v>436648.91149004723</v>
      </c>
    </row>
    <row r="146" spans="1:6">
      <c r="A146" s="23">
        <v>49980</v>
      </c>
      <c r="B146" s="11">
        <f t="shared" si="46"/>
        <v>743008.37068799976</v>
      </c>
      <c r="C146" s="11">
        <f>'Расходы (жена не работает)'!$B$81</f>
        <v>364000</v>
      </c>
      <c r="D146" s="11">
        <f t="shared" si="45"/>
        <v>379008.37068799976</v>
      </c>
      <c r="E146" s="50">
        <f>Ипотека!$J$3</f>
        <v>72648.911490047205</v>
      </c>
      <c r="F146" s="11">
        <f t="shared" si="44"/>
        <v>436648.91149004723</v>
      </c>
    </row>
    <row r="147" spans="1:6">
      <c r="A147" s="23">
        <v>50010</v>
      </c>
      <c r="B147" s="11">
        <f t="shared" si="46"/>
        <v>743008.37068799976</v>
      </c>
      <c r="C147" s="11">
        <f>'Расходы (жена не работает)'!$B$81</f>
        <v>364000</v>
      </c>
      <c r="D147" s="11">
        <f t="shared" si="45"/>
        <v>379008.37068799976</v>
      </c>
      <c r="E147" s="50">
        <f>Ипотека!$J$3</f>
        <v>72648.911490047205</v>
      </c>
      <c r="F147" s="11">
        <f t="shared" si="44"/>
        <v>436648.91149004723</v>
      </c>
    </row>
    <row r="148" spans="1:6">
      <c r="A148" s="23">
        <v>50041</v>
      </c>
      <c r="B148" s="11">
        <f t="shared" ref="B148:B159" si="47">$B$147*$J$2</f>
        <v>891610.04482559965</v>
      </c>
      <c r="C148" s="11">
        <f>'Расходы (жена не работает)'!$B$81</f>
        <v>364000</v>
      </c>
      <c r="D148" s="11">
        <f t="shared" si="45"/>
        <v>527610.04482559965</v>
      </c>
      <c r="E148" s="50">
        <f>Ипотека!$J$3</f>
        <v>72648.911490047205</v>
      </c>
      <c r="F148" s="11">
        <f t="shared" si="44"/>
        <v>436648.91149004723</v>
      </c>
    </row>
    <row r="149" spans="1:6">
      <c r="A149" s="23">
        <v>50072</v>
      </c>
      <c r="B149" s="11">
        <f t="shared" si="47"/>
        <v>891610.04482559965</v>
      </c>
      <c r="C149" s="11">
        <f>'Расходы (жена не работает)'!$B$81</f>
        <v>364000</v>
      </c>
      <c r="D149" s="11">
        <f t="shared" si="45"/>
        <v>527610.04482559965</v>
      </c>
      <c r="E149" s="50">
        <f>Ипотека!$J$3</f>
        <v>72648.911490047205</v>
      </c>
      <c r="F149" s="11">
        <f t="shared" si="44"/>
        <v>436648.91149004723</v>
      </c>
    </row>
    <row r="150" spans="1:6">
      <c r="A150" s="23">
        <v>50100</v>
      </c>
      <c r="B150" s="11">
        <f t="shared" si="47"/>
        <v>891610.04482559965</v>
      </c>
      <c r="C150" s="11">
        <f>'Расходы (жена не работает)'!$B$81</f>
        <v>364000</v>
      </c>
      <c r="D150" s="11">
        <f t="shared" si="45"/>
        <v>527610.04482559965</v>
      </c>
      <c r="E150" s="50">
        <f>Ипотека!$J$3</f>
        <v>72648.911490047205</v>
      </c>
      <c r="F150" s="11">
        <f t="shared" si="44"/>
        <v>436648.91149004723</v>
      </c>
    </row>
    <row r="151" spans="1:6">
      <c r="A151" s="23">
        <v>50131</v>
      </c>
      <c r="B151" s="11">
        <f t="shared" si="47"/>
        <v>891610.04482559965</v>
      </c>
      <c r="C151" s="11">
        <f>'Расходы (жена не работает)'!$B$81</f>
        <v>364000</v>
      </c>
      <c r="D151" s="11">
        <f t="shared" si="45"/>
        <v>527610.04482559965</v>
      </c>
      <c r="E151" s="50">
        <f>Ипотека!$J$3</f>
        <v>72648.911490047205</v>
      </c>
      <c r="F151" s="11">
        <f t="shared" si="44"/>
        <v>436648.91149004723</v>
      </c>
    </row>
    <row r="152" spans="1:6">
      <c r="A152" s="23">
        <v>50161</v>
      </c>
      <c r="B152" s="11">
        <f t="shared" si="47"/>
        <v>891610.04482559965</v>
      </c>
      <c r="C152" s="11">
        <f>'Расходы (жена не работает)'!$B$81</f>
        <v>364000</v>
      </c>
      <c r="D152" s="11">
        <f t="shared" si="45"/>
        <v>527610.04482559965</v>
      </c>
      <c r="E152" s="50">
        <f>Ипотека!$J$3</f>
        <v>72648.911490047205</v>
      </c>
      <c r="F152" s="11">
        <f t="shared" si="44"/>
        <v>436648.91149004723</v>
      </c>
    </row>
    <row r="153" spans="1:6">
      <c r="A153" s="23">
        <v>50192</v>
      </c>
      <c r="B153" s="11">
        <f t="shared" si="47"/>
        <v>891610.04482559965</v>
      </c>
      <c r="C153" s="11">
        <f>'Расходы (жена не работает)'!$B$81</f>
        <v>364000</v>
      </c>
      <c r="D153" s="11">
        <f t="shared" si="45"/>
        <v>527610.04482559965</v>
      </c>
      <c r="E153" s="50">
        <f>Ипотека!$J$3</f>
        <v>72648.911490047205</v>
      </c>
      <c r="F153" s="11">
        <f t="shared" si="44"/>
        <v>436648.91149004723</v>
      </c>
    </row>
    <row r="154" spans="1:6">
      <c r="A154" s="23">
        <v>50222</v>
      </c>
      <c r="B154" s="11">
        <f t="shared" si="47"/>
        <v>891610.04482559965</v>
      </c>
      <c r="C154" s="11">
        <f>'Расходы (жена не работает)'!$B$81</f>
        <v>364000</v>
      </c>
      <c r="D154" s="11">
        <f t="shared" si="45"/>
        <v>527610.04482559965</v>
      </c>
      <c r="E154" s="50">
        <f>Ипотека!$J$3</f>
        <v>72648.911490047205</v>
      </c>
      <c r="F154" s="11">
        <f t="shared" si="44"/>
        <v>436648.91149004723</v>
      </c>
    </row>
    <row r="155" spans="1:6">
      <c r="A155" s="23">
        <v>50253</v>
      </c>
      <c r="B155" s="11">
        <f t="shared" si="47"/>
        <v>891610.04482559965</v>
      </c>
      <c r="C155" s="11">
        <f>'Расходы (жена не работает)'!$B$81</f>
        <v>364000</v>
      </c>
      <c r="D155" s="11">
        <f t="shared" si="45"/>
        <v>527610.04482559965</v>
      </c>
      <c r="E155" s="50">
        <f>Ипотека!$J$3</f>
        <v>72648.911490047205</v>
      </c>
      <c r="F155" s="11">
        <f t="shared" si="44"/>
        <v>436648.91149004723</v>
      </c>
    </row>
    <row r="156" spans="1:6">
      <c r="A156" s="23">
        <v>50284</v>
      </c>
      <c r="B156" s="11">
        <f t="shared" si="47"/>
        <v>891610.04482559965</v>
      </c>
      <c r="C156" s="11">
        <f>'Расходы (жена не работает)'!$B$81</f>
        <v>364000</v>
      </c>
      <c r="D156" s="11">
        <f t="shared" si="45"/>
        <v>527610.04482559965</v>
      </c>
      <c r="E156" s="50">
        <f>Ипотека!$J$3</f>
        <v>72648.911490047205</v>
      </c>
      <c r="F156" s="11">
        <f t="shared" si="44"/>
        <v>436648.91149004723</v>
      </c>
    </row>
    <row r="157" spans="1:6">
      <c r="A157" s="23">
        <v>50314</v>
      </c>
      <c r="B157" s="11">
        <f t="shared" si="47"/>
        <v>891610.04482559965</v>
      </c>
      <c r="C157" s="11">
        <f>'Расходы (жена не работает)'!$B$81</f>
        <v>364000</v>
      </c>
      <c r="D157" s="11">
        <f t="shared" si="45"/>
        <v>527610.04482559965</v>
      </c>
      <c r="E157" s="50">
        <f>Ипотека!$J$3</f>
        <v>72648.911490047205</v>
      </c>
      <c r="F157" s="11">
        <f t="shared" si="44"/>
        <v>436648.91149004723</v>
      </c>
    </row>
    <row r="158" spans="1:6">
      <c r="A158" s="23">
        <v>50345</v>
      </c>
      <c r="B158" s="11">
        <f t="shared" si="47"/>
        <v>891610.04482559965</v>
      </c>
      <c r="C158" s="11">
        <f>'Расходы (жена не работает)'!$B$81</f>
        <v>364000</v>
      </c>
      <c r="D158" s="11">
        <f t="shared" si="45"/>
        <v>527610.04482559965</v>
      </c>
      <c r="E158" s="50">
        <f>Ипотека!$J$3</f>
        <v>72648.911490047205</v>
      </c>
      <c r="F158" s="11">
        <f t="shared" si="44"/>
        <v>436648.91149004723</v>
      </c>
    </row>
    <row r="159" spans="1:6">
      <c r="A159" s="23">
        <v>50375</v>
      </c>
      <c r="B159" s="11">
        <f t="shared" si="47"/>
        <v>891610.04482559965</v>
      </c>
      <c r="C159" s="11">
        <f>'Расходы (жена не работает)'!$B$81</f>
        <v>364000</v>
      </c>
      <c r="D159" s="11">
        <f t="shared" si="45"/>
        <v>527610.04482559965</v>
      </c>
      <c r="E159" s="50">
        <f>Ипотека!$J$3</f>
        <v>72648.911490047205</v>
      </c>
      <c r="F159" s="11">
        <f t="shared" si="44"/>
        <v>436648.91149004723</v>
      </c>
    </row>
    <row r="160" spans="1:6">
      <c r="A160" s="23">
        <v>50406</v>
      </c>
      <c r="B160" s="11">
        <f t="shared" ref="B160:B171" si="48">$B$159*$J$2</f>
        <v>1069932.0537907195</v>
      </c>
      <c r="C160" s="11">
        <f>'Расходы (жена не работает)'!$B$81</f>
        <v>364000</v>
      </c>
      <c r="D160" s="11">
        <f t="shared" si="45"/>
        <v>705932.05379071948</v>
      </c>
      <c r="E160" s="50">
        <f>Ипотека!$J$3</f>
        <v>72648.911490047205</v>
      </c>
      <c r="F160" s="11">
        <f t="shared" si="44"/>
        <v>436648.91149004723</v>
      </c>
    </row>
    <row r="161" spans="1:6">
      <c r="A161" s="23">
        <v>50437</v>
      </c>
      <c r="B161" s="11">
        <f t="shared" si="48"/>
        <v>1069932.0537907195</v>
      </c>
      <c r="C161" s="11">
        <f>'Расходы (жена не работает)'!$B$81</f>
        <v>364000</v>
      </c>
      <c r="D161" s="11">
        <f t="shared" si="45"/>
        <v>705932.05379071948</v>
      </c>
      <c r="E161" s="50">
        <f>Ипотека!$J$3</f>
        <v>72648.911490047205</v>
      </c>
      <c r="F161" s="11">
        <f t="shared" si="44"/>
        <v>436648.91149004723</v>
      </c>
    </row>
    <row r="162" spans="1:6">
      <c r="A162" s="23">
        <v>50465</v>
      </c>
      <c r="B162" s="11">
        <f t="shared" si="48"/>
        <v>1069932.0537907195</v>
      </c>
      <c r="C162" s="11">
        <f>'Расходы (жена не работает)'!$B$81</f>
        <v>364000</v>
      </c>
      <c r="D162" s="11">
        <f t="shared" si="45"/>
        <v>705932.05379071948</v>
      </c>
      <c r="E162" s="50">
        <f>Ипотека!$J$3</f>
        <v>72648.911490047205</v>
      </c>
      <c r="F162" s="11">
        <f t="shared" si="44"/>
        <v>436648.91149004723</v>
      </c>
    </row>
    <row r="163" spans="1:6">
      <c r="A163" s="23">
        <v>50496</v>
      </c>
      <c r="B163" s="11">
        <f t="shared" si="48"/>
        <v>1069932.0537907195</v>
      </c>
      <c r="C163" s="11">
        <f>'Расходы (жена не работает)'!$B$81</f>
        <v>364000</v>
      </c>
      <c r="D163" s="11">
        <f t="shared" si="45"/>
        <v>705932.05379071948</v>
      </c>
      <c r="E163" s="50">
        <f>Ипотека!$J$3</f>
        <v>72648.911490047205</v>
      </c>
      <c r="F163" s="11">
        <f t="shared" si="44"/>
        <v>436648.91149004723</v>
      </c>
    </row>
    <row r="164" spans="1:6">
      <c r="A164" s="23">
        <v>50526</v>
      </c>
      <c r="B164" s="11">
        <f t="shared" si="48"/>
        <v>1069932.0537907195</v>
      </c>
      <c r="C164" s="11">
        <f>'Расходы (жена не работает)'!$B$81</f>
        <v>364000</v>
      </c>
      <c r="D164" s="11">
        <f t="shared" si="45"/>
        <v>705932.05379071948</v>
      </c>
      <c r="E164" s="50">
        <f>Ипотека!$J$3</f>
        <v>72648.911490047205</v>
      </c>
      <c r="F164" s="11">
        <f t="shared" si="44"/>
        <v>436648.91149004723</v>
      </c>
    </row>
    <row r="165" spans="1:6">
      <c r="A165" s="23">
        <v>50557</v>
      </c>
      <c r="B165" s="11">
        <f t="shared" si="48"/>
        <v>1069932.0537907195</v>
      </c>
      <c r="C165" s="11">
        <f>'Расходы (жена не работает)'!$B$81</f>
        <v>364000</v>
      </c>
      <c r="D165" s="11">
        <f t="shared" si="45"/>
        <v>705932.05379071948</v>
      </c>
      <c r="E165" s="50">
        <f>Ипотека!$J$3</f>
        <v>72648.911490047205</v>
      </c>
      <c r="F165" s="11">
        <f t="shared" si="44"/>
        <v>436648.91149004723</v>
      </c>
    </row>
    <row r="166" spans="1:6">
      <c r="A166" s="23">
        <v>50587</v>
      </c>
      <c r="B166" s="11">
        <f t="shared" si="48"/>
        <v>1069932.0537907195</v>
      </c>
      <c r="C166" s="11">
        <f>'Расходы (жена не работает)'!$B$81</f>
        <v>364000</v>
      </c>
      <c r="D166" s="11">
        <f t="shared" si="45"/>
        <v>705932.05379071948</v>
      </c>
      <c r="E166" s="50">
        <f>Ипотека!$J$3</f>
        <v>72648.911490047205</v>
      </c>
      <c r="F166" s="11">
        <f t="shared" si="44"/>
        <v>436648.91149004723</v>
      </c>
    </row>
    <row r="167" spans="1:6">
      <c r="A167" s="23">
        <v>50618</v>
      </c>
      <c r="B167" s="11">
        <f t="shared" si="48"/>
        <v>1069932.0537907195</v>
      </c>
      <c r="C167" s="11">
        <f>'Расходы (жена не работает)'!$B$81</f>
        <v>364000</v>
      </c>
      <c r="D167" s="11">
        <f t="shared" si="45"/>
        <v>705932.05379071948</v>
      </c>
      <c r="E167" s="50">
        <f>Ипотека!$J$3</f>
        <v>72648.911490047205</v>
      </c>
      <c r="F167" s="11">
        <f t="shared" si="44"/>
        <v>436648.91149004723</v>
      </c>
    </row>
    <row r="168" spans="1:6">
      <c r="A168" s="23">
        <v>50649</v>
      </c>
      <c r="B168" s="11">
        <f t="shared" si="48"/>
        <v>1069932.0537907195</v>
      </c>
      <c r="C168" s="11">
        <f>'Расходы (жена не работает)'!$B$81</f>
        <v>364000</v>
      </c>
      <c r="D168" s="11">
        <f t="shared" si="45"/>
        <v>705932.05379071948</v>
      </c>
      <c r="E168" s="50">
        <f>Ипотека!$J$3</f>
        <v>72648.911490047205</v>
      </c>
      <c r="F168" s="11">
        <f t="shared" si="44"/>
        <v>436648.91149004723</v>
      </c>
    </row>
    <row r="169" spans="1:6">
      <c r="A169" s="23">
        <v>50679</v>
      </c>
      <c r="B169" s="11">
        <f t="shared" si="48"/>
        <v>1069932.0537907195</v>
      </c>
      <c r="C169" s="11">
        <f>'Расходы (жена не работает)'!$B$81</f>
        <v>364000</v>
      </c>
      <c r="D169" s="11">
        <f t="shared" si="45"/>
        <v>705932.05379071948</v>
      </c>
      <c r="E169" s="50">
        <f>Ипотека!$J$3</f>
        <v>72648.911490047205</v>
      </c>
      <c r="F169" s="11">
        <f t="shared" si="44"/>
        <v>436648.91149004723</v>
      </c>
    </row>
    <row r="170" spans="1:6">
      <c r="A170" s="23">
        <v>50710</v>
      </c>
      <c r="B170" s="11">
        <f t="shared" si="48"/>
        <v>1069932.0537907195</v>
      </c>
      <c r="C170" s="11">
        <f>'Расходы (жена не работает)'!$B$81</f>
        <v>364000</v>
      </c>
      <c r="D170" s="11">
        <f t="shared" si="45"/>
        <v>705932.05379071948</v>
      </c>
      <c r="E170" s="50">
        <f>Ипотека!$J$3</f>
        <v>72648.911490047205</v>
      </c>
      <c r="F170" s="11">
        <f t="shared" si="44"/>
        <v>436648.91149004723</v>
      </c>
    </row>
    <row r="171" spans="1:6">
      <c r="A171" s="23">
        <v>50740</v>
      </c>
      <c r="B171" s="11">
        <f t="shared" si="48"/>
        <v>1069932.0537907195</v>
      </c>
      <c r="C171" s="11">
        <f>'Расходы (жена не работает)'!$B$81</f>
        <v>364000</v>
      </c>
      <c r="D171" s="11">
        <f t="shared" si="45"/>
        <v>705932.05379071948</v>
      </c>
      <c r="E171" s="50">
        <f>Ипотека!$J$3</f>
        <v>72648.911490047205</v>
      </c>
      <c r="F171" s="11">
        <f t="shared" si="44"/>
        <v>436648.91149004723</v>
      </c>
    </row>
    <row r="172" spans="1:6">
      <c r="A172" s="23">
        <v>50771</v>
      </c>
      <c r="B172" s="11">
        <f t="shared" ref="B172:B183" si="49">$B$171*$J$2</f>
        <v>1283918.4645488632</v>
      </c>
      <c r="C172" s="11">
        <f>'Расходы (жена не работает)'!$B$81</f>
        <v>364000</v>
      </c>
      <c r="D172" s="11">
        <f t="shared" si="45"/>
        <v>919918.46454886324</v>
      </c>
      <c r="E172" s="50">
        <f>Ипотека!$J$3</f>
        <v>72648.911490047205</v>
      </c>
      <c r="F172" s="11">
        <f t="shared" si="44"/>
        <v>436648.91149004723</v>
      </c>
    </row>
    <row r="173" spans="1:6">
      <c r="A173" s="23">
        <v>50802</v>
      </c>
      <c r="B173" s="11">
        <f t="shared" si="49"/>
        <v>1283918.4645488632</v>
      </c>
      <c r="C173" s="11">
        <f>'Расходы (жена не работает)'!$B$81</f>
        <v>364000</v>
      </c>
      <c r="D173" s="11">
        <f t="shared" si="45"/>
        <v>919918.46454886324</v>
      </c>
      <c r="E173" s="50">
        <f>Ипотека!$J$3</f>
        <v>72648.911490047205</v>
      </c>
      <c r="F173" s="11">
        <f t="shared" si="44"/>
        <v>436648.91149004723</v>
      </c>
    </row>
    <row r="174" spans="1:6">
      <c r="A174" s="23">
        <v>50830</v>
      </c>
      <c r="B174" s="11">
        <f t="shared" si="49"/>
        <v>1283918.4645488632</v>
      </c>
      <c r="C174" s="11">
        <f>'Расходы (жена не работает)'!$B$81</f>
        <v>364000</v>
      </c>
      <c r="D174" s="11">
        <f t="shared" si="45"/>
        <v>919918.46454886324</v>
      </c>
      <c r="E174" s="50">
        <f>Ипотека!$J$3</f>
        <v>72648.911490047205</v>
      </c>
      <c r="F174" s="11">
        <f t="shared" si="44"/>
        <v>436648.91149004723</v>
      </c>
    </row>
    <row r="175" spans="1:6">
      <c r="A175" s="23">
        <v>50861</v>
      </c>
      <c r="B175" s="11">
        <f t="shared" si="49"/>
        <v>1283918.4645488632</v>
      </c>
      <c r="C175" s="11">
        <f>'Расходы (жена не работает)'!$B$81</f>
        <v>364000</v>
      </c>
      <c r="D175" s="11">
        <f t="shared" si="45"/>
        <v>919918.46454886324</v>
      </c>
      <c r="E175" s="50">
        <f>Ипотека!$J$3</f>
        <v>72648.911490047205</v>
      </c>
      <c r="F175" s="11">
        <f t="shared" si="44"/>
        <v>436648.91149004723</v>
      </c>
    </row>
    <row r="176" spans="1:6">
      <c r="A176" s="23">
        <v>50891</v>
      </c>
      <c r="B176" s="11">
        <f t="shared" si="49"/>
        <v>1283918.4645488632</v>
      </c>
      <c r="C176" s="11">
        <f>'Расходы (жена не работает)'!$B$81</f>
        <v>364000</v>
      </c>
      <c r="D176" s="11">
        <f t="shared" si="45"/>
        <v>919918.46454886324</v>
      </c>
      <c r="E176" s="50">
        <f>Ипотека!$J$3</f>
        <v>72648.911490047205</v>
      </c>
      <c r="F176" s="11">
        <f t="shared" si="44"/>
        <v>436648.91149004723</v>
      </c>
    </row>
    <row r="177" spans="1:6">
      <c r="A177" s="23">
        <v>50922</v>
      </c>
      <c r="B177" s="11">
        <f t="shared" si="49"/>
        <v>1283918.4645488632</v>
      </c>
      <c r="C177" s="11">
        <f>'Расходы (жена не работает)'!$B$81</f>
        <v>364000</v>
      </c>
      <c r="D177" s="11">
        <f t="shared" si="45"/>
        <v>919918.46454886324</v>
      </c>
      <c r="E177" s="50">
        <f>Ипотека!$J$3</f>
        <v>72648.911490047205</v>
      </c>
      <c r="F177" s="11">
        <f t="shared" si="44"/>
        <v>436648.91149004723</v>
      </c>
    </row>
    <row r="178" spans="1:6">
      <c r="A178" s="23">
        <v>50952</v>
      </c>
      <c r="B178" s="11">
        <f t="shared" si="49"/>
        <v>1283918.4645488632</v>
      </c>
      <c r="C178" s="11">
        <f>'Расходы (жена не работает)'!$B$81</f>
        <v>364000</v>
      </c>
      <c r="D178" s="11">
        <f t="shared" si="45"/>
        <v>919918.46454886324</v>
      </c>
      <c r="E178" s="50">
        <f>Ипотека!$J$3</f>
        <v>72648.911490047205</v>
      </c>
      <c r="F178" s="11">
        <f t="shared" si="44"/>
        <v>436648.91149004723</v>
      </c>
    </row>
    <row r="179" spans="1:6">
      <c r="A179" s="23">
        <v>50983</v>
      </c>
      <c r="B179" s="11">
        <f t="shared" si="49"/>
        <v>1283918.4645488632</v>
      </c>
      <c r="C179" s="11">
        <f>'Расходы (жена не работает)'!$B$81</f>
        <v>364000</v>
      </c>
      <c r="D179" s="11">
        <f t="shared" si="45"/>
        <v>919918.46454886324</v>
      </c>
      <c r="E179" s="50">
        <f>Ипотека!$J$3</f>
        <v>72648.911490047205</v>
      </c>
      <c r="F179" s="11">
        <f t="shared" si="44"/>
        <v>436648.91149004723</v>
      </c>
    </row>
    <row r="180" spans="1:6">
      <c r="A180" s="23">
        <v>51014</v>
      </c>
      <c r="B180" s="11">
        <f t="shared" si="49"/>
        <v>1283918.4645488632</v>
      </c>
      <c r="C180" s="11">
        <f>'Расходы (жена не работает)'!$B$81</f>
        <v>364000</v>
      </c>
      <c r="D180" s="11">
        <f t="shared" si="45"/>
        <v>919918.46454886324</v>
      </c>
      <c r="E180" s="50">
        <f>Ипотека!$J$3</f>
        <v>72648.911490047205</v>
      </c>
      <c r="F180" s="11">
        <f t="shared" si="44"/>
        <v>436648.91149004723</v>
      </c>
    </row>
    <row r="181" spans="1:6">
      <c r="A181" s="23">
        <v>51044</v>
      </c>
      <c r="B181" s="11">
        <f t="shared" si="49"/>
        <v>1283918.4645488632</v>
      </c>
      <c r="C181" s="11">
        <f>'Расходы (жена не работает)'!$B$81</f>
        <v>364000</v>
      </c>
      <c r="D181" s="11">
        <f t="shared" si="45"/>
        <v>919918.46454886324</v>
      </c>
      <c r="E181" s="50">
        <f>Ипотека!$J$3</f>
        <v>72648.911490047205</v>
      </c>
      <c r="F181" s="11">
        <f t="shared" si="44"/>
        <v>436648.91149004723</v>
      </c>
    </row>
    <row r="182" spans="1:6">
      <c r="A182" s="23">
        <v>51075</v>
      </c>
      <c r="B182" s="11">
        <f t="shared" si="49"/>
        <v>1283918.4645488632</v>
      </c>
      <c r="C182" s="11">
        <f>'Расходы (жена не работает)'!$B$81</f>
        <v>364000</v>
      </c>
      <c r="D182" s="11">
        <f t="shared" si="45"/>
        <v>919918.46454886324</v>
      </c>
      <c r="E182" s="50">
        <f>Ипотека!$J$3</f>
        <v>72648.911490047205</v>
      </c>
      <c r="F182" s="11">
        <f t="shared" si="44"/>
        <v>436648.91149004723</v>
      </c>
    </row>
    <row r="183" spans="1:6">
      <c r="A183" s="23">
        <v>51105</v>
      </c>
      <c r="B183" s="11">
        <f t="shared" si="49"/>
        <v>1283918.4645488632</v>
      </c>
      <c r="C183" s="11">
        <f>'Расходы (жена не работает)'!$B$81</f>
        <v>364000</v>
      </c>
      <c r="D183" s="11">
        <f t="shared" si="45"/>
        <v>919918.46454886324</v>
      </c>
      <c r="E183" s="50">
        <f>Ипотека!$J$3</f>
        <v>72648.911490047205</v>
      </c>
      <c r="F183" s="11">
        <f t="shared" si="44"/>
        <v>436648.91149004723</v>
      </c>
    </row>
    <row r="184" spans="1:6">
      <c r="A184" s="23">
        <v>51136</v>
      </c>
      <c r="B184" s="11">
        <f t="shared" ref="B184:B215" si="50">$B$183*$J$3</f>
        <v>1283918.4645488632</v>
      </c>
      <c r="C184" s="11">
        <f>'Расходы (жена не работает)'!$B$81</f>
        <v>364000</v>
      </c>
      <c r="D184" s="11">
        <f t="shared" si="45"/>
        <v>919918.46454886324</v>
      </c>
      <c r="E184" s="50">
        <f>Ипотека!$J$3</f>
        <v>72648.911490047205</v>
      </c>
      <c r="F184" s="11">
        <f t="shared" si="44"/>
        <v>436648.91149004723</v>
      </c>
    </row>
    <row r="185" spans="1:6">
      <c r="A185" s="23">
        <v>51167</v>
      </c>
      <c r="B185" s="11">
        <f t="shared" si="50"/>
        <v>1283918.4645488632</v>
      </c>
      <c r="C185" s="11">
        <f>'Расходы (жена не работает)'!$B$81</f>
        <v>364000</v>
      </c>
      <c r="D185" s="11">
        <f t="shared" si="45"/>
        <v>919918.46454886324</v>
      </c>
      <c r="E185" s="50">
        <f>Ипотека!$J$3</f>
        <v>72648.911490047205</v>
      </c>
      <c r="F185" s="11">
        <f t="shared" si="44"/>
        <v>436648.91149004723</v>
      </c>
    </row>
    <row r="186" spans="1:6">
      <c r="A186" s="23">
        <v>51196</v>
      </c>
      <c r="B186" s="11">
        <f t="shared" si="50"/>
        <v>1283918.4645488632</v>
      </c>
      <c r="C186" s="11">
        <f>'Расходы (жена не работает)'!$B$81</f>
        <v>364000</v>
      </c>
      <c r="D186" s="11">
        <f t="shared" si="45"/>
        <v>919918.46454886324</v>
      </c>
      <c r="E186" s="50">
        <f>Ипотека!$J$3</f>
        <v>72648.911490047205</v>
      </c>
      <c r="F186" s="11">
        <f t="shared" si="44"/>
        <v>436648.91149004723</v>
      </c>
    </row>
    <row r="187" spans="1:6">
      <c r="A187" s="23">
        <v>51227</v>
      </c>
      <c r="B187" s="11">
        <f t="shared" si="50"/>
        <v>1283918.4645488632</v>
      </c>
      <c r="C187" s="11">
        <f>'Расходы (жена не работает)'!$B$81</f>
        <v>364000</v>
      </c>
      <c r="D187" s="11">
        <f t="shared" si="45"/>
        <v>919918.46454886324</v>
      </c>
      <c r="E187" s="50">
        <f>Ипотека!$J$3</f>
        <v>72648.911490047205</v>
      </c>
      <c r="F187" s="11">
        <f t="shared" si="44"/>
        <v>436648.91149004723</v>
      </c>
    </row>
    <row r="188" spans="1:6">
      <c r="A188" s="23">
        <v>51257</v>
      </c>
      <c r="B188" s="11">
        <f t="shared" si="50"/>
        <v>1283918.4645488632</v>
      </c>
      <c r="C188" s="11">
        <f>'Расходы (жена не работает)'!$B$81</f>
        <v>364000</v>
      </c>
      <c r="D188" s="11">
        <f t="shared" si="45"/>
        <v>919918.46454886324</v>
      </c>
      <c r="E188" s="50">
        <f>Ипотека!$J$3</f>
        <v>72648.911490047205</v>
      </c>
      <c r="F188" s="11">
        <f t="shared" si="44"/>
        <v>436648.91149004723</v>
      </c>
    </row>
    <row r="189" spans="1:6">
      <c r="A189" s="23">
        <v>51288</v>
      </c>
      <c r="B189" s="11">
        <f t="shared" si="50"/>
        <v>1283918.4645488632</v>
      </c>
      <c r="C189" s="11">
        <f>'Расходы (жена не работает)'!$B$81</f>
        <v>364000</v>
      </c>
      <c r="D189" s="11">
        <f t="shared" si="45"/>
        <v>919918.46454886324</v>
      </c>
      <c r="E189" s="50">
        <f>Ипотека!$J$3</f>
        <v>72648.911490047205</v>
      </c>
      <c r="F189" s="11">
        <f t="shared" si="44"/>
        <v>436648.91149004723</v>
      </c>
    </row>
    <row r="190" spans="1:6">
      <c r="A190" s="23">
        <v>51318</v>
      </c>
      <c r="B190" s="11">
        <f t="shared" si="50"/>
        <v>1283918.4645488632</v>
      </c>
      <c r="C190" s="11">
        <f>'Расходы (жена не работает)'!$B$81</f>
        <v>364000</v>
      </c>
      <c r="D190" s="11">
        <f t="shared" si="45"/>
        <v>919918.46454886324</v>
      </c>
      <c r="E190" s="50">
        <f>Ипотека!$J$3</f>
        <v>72648.911490047205</v>
      </c>
      <c r="F190" s="11">
        <f t="shared" si="44"/>
        <v>436648.91149004723</v>
      </c>
    </row>
    <row r="191" spans="1:6">
      <c r="A191" s="23">
        <v>51349</v>
      </c>
      <c r="B191" s="11">
        <f t="shared" si="50"/>
        <v>1283918.4645488632</v>
      </c>
      <c r="C191" s="11">
        <f>'Расходы (жена не работает)'!$B$81</f>
        <v>364000</v>
      </c>
      <c r="D191" s="11">
        <f t="shared" si="45"/>
        <v>919918.46454886324</v>
      </c>
      <c r="E191" s="50">
        <f>Ипотека!$J$3</f>
        <v>72648.911490047205</v>
      </c>
      <c r="F191" s="11">
        <f t="shared" si="44"/>
        <v>436648.91149004723</v>
      </c>
    </row>
    <row r="192" spans="1:6">
      <c r="A192" s="23">
        <v>51380</v>
      </c>
      <c r="B192" s="11">
        <f t="shared" si="50"/>
        <v>1283918.4645488632</v>
      </c>
      <c r="C192" s="11">
        <f>'Расходы (жена не работает)'!$B$81</f>
        <v>364000</v>
      </c>
      <c r="D192" s="11">
        <f t="shared" si="45"/>
        <v>919918.46454886324</v>
      </c>
      <c r="E192" s="50">
        <f>Ипотека!$J$3</f>
        <v>72648.911490047205</v>
      </c>
      <c r="F192" s="11">
        <f t="shared" si="44"/>
        <v>436648.91149004723</v>
      </c>
    </row>
    <row r="193" spans="1:6">
      <c r="A193" s="23">
        <v>51410</v>
      </c>
      <c r="B193" s="11">
        <f t="shared" si="50"/>
        <v>1283918.4645488632</v>
      </c>
      <c r="C193" s="11">
        <f>'Расходы (жена не работает)'!$B$81</f>
        <v>364000</v>
      </c>
      <c r="D193" s="11">
        <f t="shared" si="45"/>
        <v>919918.46454886324</v>
      </c>
      <c r="E193" s="50">
        <f>Ипотека!$J$3</f>
        <v>72648.911490047205</v>
      </c>
      <c r="F193" s="11">
        <f t="shared" si="44"/>
        <v>436648.91149004723</v>
      </c>
    </row>
    <row r="194" spans="1:6">
      <c r="A194" s="23">
        <v>51441</v>
      </c>
      <c r="B194" s="11">
        <f t="shared" si="50"/>
        <v>1283918.4645488632</v>
      </c>
      <c r="C194" s="11">
        <f>'Расходы (жена не работает)'!$B$81</f>
        <v>364000</v>
      </c>
      <c r="D194" s="11">
        <f t="shared" si="45"/>
        <v>919918.46454886324</v>
      </c>
      <c r="E194" s="50">
        <f>Ипотека!$J$3</f>
        <v>72648.911490047205</v>
      </c>
      <c r="F194" s="11">
        <f t="shared" ref="F194:F243" si="51">SUM(C194,E194:E194)</f>
        <v>436648.91149004723</v>
      </c>
    </row>
    <row r="195" spans="1:6">
      <c r="A195" s="23">
        <v>51471</v>
      </c>
      <c r="B195" s="11">
        <f t="shared" si="50"/>
        <v>1283918.4645488632</v>
      </c>
      <c r="C195" s="11">
        <f>'Расходы (жена не работает)'!$B$81</f>
        <v>364000</v>
      </c>
      <c r="D195" s="11">
        <f t="shared" ref="D195:D243" si="52">B195-C195</f>
        <v>919918.46454886324</v>
      </c>
      <c r="E195" s="50">
        <f>Ипотека!$J$3</f>
        <v>72648.911490047205</v>
      </c>
      <c r="F195" s="11">
        <f t="shared" si="51"/>
        <v>436648.91149004723</v>
      </c>
    </row>
    <row r="196" spans="1:6">
      <c r="A196" s="23">
        <v>51502</v>
      </c>
      <c r="B196" s="11">
        <f t="shared" si="50"/>
        <v>1283918.4645488632</v>
      </c>
      <c r="C196" s="11">
        <f>'Расходы (жена не работает)'!$B$81</f>
        <v>364000</v>
      </c>
      <c r="D196" s="11">
        <f t="shared" si="52"/>
        <v>919918.46454886324</v>
      </c>
      <c r="E196" s="50">
        <f>Ипотека!$J$3</f>
        <v>72648.911490047205</v>
      </c>
      <c r="F196" s="11">
        <f t="shared" si="51"/>
        <v>436648.91149004723</v>
      </c>
    </row>
    <row r="197" spans="1:6">
      <c r="A197" s="23">
        <v>51533</v>
      </c>
      <c r="B197" s="11">
        <f t="shared" si="50"/>
        <v>1283918.4645488632</v>
      </c>
      <c r="C197" s="11">
        <f>'Расходы (жена не работает)'!$B$81</f>
        <v>364000</v>
      </c>
      <c r="D197" s="11">
        <f t="shared" si="52"/>
        <v>919918.46454886324</v>
      </c>
      <c r="E197" s="50">
        <f>Ипотека!$J$3</f>
        <v>72648.911490047205</v>
      </c>
      <c r="F197" s="11">
        <f t="shared" si="51"/>
        <v>436648.91149004723</v>
      </c>
    </row>
    <row r="198" spans="1:6">
      <c r="A198" s="23">
        <v>51561</v>
      </c>
      <c r="B198" s="11">
        <f t="shared" si="50"/>
        <v>1283918.4645488632</v>
      </c>
      <c r="C198" s="11">
        <f>'Расходы (жена не работает)'!$B$81</f>
        <v>364000</v>
      </c>
      <c r="D198" s="11">
        <f t="shared" si="52"/>
        <v>919918.46454886324</v>
      </c>
      <c r="E198" s="50">
        <f>Ипотека!$J$3</f>
        <v>72648.911490047205</v>
      </c>
      <c r="F198" s="11">
        <f t="shared" si="51"/>
        <v>436648.91149004723</v>
      </c>
    </row>
    <row r="199" spans="1:6">
      <c r="A199" s="23">
        <v>51592</v>
      </c>
      <c r="B199" s="11">
        <f t="shared" si="50"/>
        <v>1283918.4645488632</v>
      </c>
      <c r="C199" s="11">
        <f>'Расходы (жена не работает)'!$B$81</f>
        <v>364000</v>
      </c>
      <c r="D199" s="11">
        <f t="shared" si="52"/>
        <v>919918.46454886324</v>
      </c>
      <c r="E199" s="50">
        <f>Ипотека!$J$3</f>
        <v>72648.911490047205</v>
      </c>
      <c r="F199" s="11">
        <f t="shared" si="51"/>
        <v>436648.91149004723</v>
      </c>
    </row>
    <row r="200" spans="1:6">
      <c r="A200" s="23">
        <v>51622</v>
      </c>
      <c r="B200" s="11">
        <f t="shared" si="50"/>
        <v>1283918.4645488632</v>
      </c>
      <c r="C200" s="11">
        <f>'Расходы (жена не работает)'!$B$81</f>
        <v>364000</v>
      </c>
      <c r="D200" s="11">
        <f t="shared" si="52"/>
        <v>919918.46454886324</v>
      </c>
      <c r="E200" s="50">
        <f>Ипотека!$J$3</f>
        <v>72648.911490047205</v>
      </c>
      <c r="F200" s="11">
        <f t="shared" si="51"/>
        <v>436648.91149004723</v>
      </c>
    </row>
    <row r="201" spans="1:6">
      <c r="A201" s="23">
        <v>51653</v>
      </c>
      <c r="B201" s="11">
        <f t="shared" si="50"/>
        <v>1283918.4645488632</v>
      </c>
      <c r="C201" s="11">
        <f>'Расходы (жена не работает)'!$B$81</f>
        <v>364000</v>
      </c>
      <c r="D201" s="11">
        <f t="shared" si="52"/>
        <v>919918.46454886324</v>
      </c>
      <c r="E201" s="50">
        <f>Ипотека!$J$3</f>
        <v>72648.911490047205</v>
      </c>
      <c r="F201" s="11">
        <f t="shared" si="51"/>
        <v>436648.91149004723</v>
      </c>
    </row>
    <row r="202" spans="1:6">
      <c r="A202" s="23">
        <v>51683</v>
      </c>
      <c r="B202" s="11">
        <f t="shared" si="50"/>
        <v>1283918.4645488632</v>
      </c>
      <c r="C202" s="11">
        <f>'Расходы (жена не работает)'!$B$81</f>
        <v>364000</v>
      </c>
      <c r="D202" s="11">
        <f t="shared" si="52"/>
        <v>919918.46454886324</v>
      </c>
      <c r="E202" s="50">
        <f>Ипотека!$J$3</f>
        <v>72648.911490047205</v>
      </c>
      <c r="F202" s="11">
        <f t="shared" si="51"/>
        <v>436648.91149004723</v>
      </c>
    </row>
    <row r="203" spans="1:6">
      <c r="A203" s="23">
        <v>51714</v>
      </c>
      <c r="B203" s="11">
        <f t="shared" si="50"/>
        <v>1283918.4645488632</v>
      </c>
      <c r="C203" s="11">
        <f>'Расходы (жена не работает)'!$B$81</f>
        <v>364000</v>
      </c>
      <c r="D203" s="11">
        <f t="shared" si="52"/>
        <v>919918.46454886324</v>
      </c>
      <c r="E203" s="50">
        <f>Ипотека!$J$3</f>
        <v>72648.911490047205</v>
      </c>
      <c r="F203" s="11">
        <f t="shared" si="51"/>
        <v>436648.91149004723</v>
      </c>
    </row>
    <row r="204" spans="1:6">
      <c r="A204" s="23">
        <v>51745</v>
      </c>
      <c r="B204" s="11">
        <f t="shared" si="50"/>
        <v>1283918.4645488632</v>
      </c>
      <c r="C204" s="11">
        <f>'Расходы (жена не работает)'!$B$81</f>
        <v>364000</v>
      </c>
      <c r="D204" s="11">
        <f t="shared" si="52"/>
        <v>919918.46454886324</v>
      </c>
      <c r="E204" s="50">
        <f>Ипотека!$J$3</f>
        <v>72648.911490047205</v>
      </c>
      <c r="F204" s="11">
        <f t="shared" si="51"/>
        <v>436648.91149004723</v>
      </c>
    </row>
    <row r="205" spans="1:6">
      <c r="A205" s="23">
        <v>51775</v>
      </c>
      <c r="B205" s="11">
        <f t="shared" si="50"/>
        <v>1283918.4645488632</v>
      </c>
      <c r="C205" s="11">
        <f>'Расходы (жена не работает)'!$B$81</f>
        <v>364000</v>
      </c>
      <c r="D205" s="11">
        <f t="shared" si="52"/>
        <v>919918.46454886324</v>
      </c>
      <c r="E205" s="50">
        <f>Ипотека!$J$3</f>
        <v>72648.911490047205</v>
      </c>
      <c r="F205" s="11">
        <f t="shared" si="51"/>
        <v>436648.91149004723</v>
      </c>
    </row>
    <row r="206" spans="1:6">
      <c r="A206" s="23">
        <v>51806</v>
      </c>
      <c r="B206" s="11">
        <f t="shared" si="50"/>
        <v>1283918.4645488632</v>
      </c>
      <c r="C206" s="11">
        <f>'Расходы (жена не работает)'!$B$81</f>
        <v>364000</v>
      </c>
      <c r="D206" s="11">
        <f t="shared" si="52"/>
        <v>919918.46454886324</v>
      </c>
      <c r="E206" s="50">
        <f>Ипотека!$J$3</f>
        <v>72648.911490047205</v>
      </c>
      <c r="F206" s="11">
        <f t="shared" si="51"/>
        <v>436648.91149004723</v>
      </c>
    </row>
    <row r="207" spans="1:6">
      <c r="A207" s="23">
        <v>51836</v>
      </c>
      <c r="B207" s="11">
        <f t="shared" si="50"/>
        <v>1283918.4645488632</v>
      </c>
      <c r="C207" s="11">
        <f>'Расходы (жена не работает)'!$B$81</f>
        <v>364000</v>
      </c>
      <c r="D207" s="11">
        <f t="shared" si="52"/>
        <v>919918.46454886324</v>
      </c>
      <c r="E207" s="50">
        <f>Ипотека!$J$3</f>
        <v>72648.911490047205</v>
      </c>
      <c r="F207" s="11">
        <f t="shared" si="51"/>
        <v>436648.91149004723</v>
      </c>
    </row>
    <row r="208" spans="1:6">
      <c r="A208" s="23">
        <v>51867</v>
      </c>
      <c r="B208" s="11">
        <f t="shared" si="50"/>
        <v>1283918.4645488632</v>
      </c>
      <c r="C208" s="11">
        <f>'Расходы (жена не работает)'!$B$81</f>
        <v>364000</v>
      </c>
      <c r="D208" s="11">
        <f t="shared" si="52"/>
        <v>919918.46454886324</v>
      </c>
      <c r="E208" s="50">
        <f>Ипотека!$J$3</f>
        <v>72648.911490047205</v>
      </c>
      <c r="F208" s="11">
        <f t="shared" si="51"/>
        <v>436648.91149004723</v>
      </c>
    </row>
    <row r="209" spans="1:6">
      <c r="A209" s="23">
        <v>51898</v>
      </c>
      <c r="B209" s="11">
        <f t="shared" si="50"/>
        <v>1283918.4645488632</v>
      </c>
      <c r="C209" s="11">
        <f>'Расходы (жена не работает)'!$B$81</f>
        <v>364000</v>
      </c>
      <c r="D209" s="11">
        <f t="shared" si="52"/>
        <v>919918.46454886324</v>
      </c>
      <c r="E209" s="50">
        <f>Ипотека!$J$3</f>
        <v>72648.911490047205</v>
      </c>
      <c r="F209" s="11">
        <f t="shared" si="51"/>
        <v>436648.91149004723</v>
      </c>
    </row>
    <row r="210" spans="1:6">
      <c r="A210" s="23">
        <v>51926</v>
      </c>
      <c r="B210" s="11">
        <f t="shared" si="50"/>
        <v>1283918.4645488632</v>
      </c>
      <c r="C210" s="11">
        <f>'Расходы (жена не работает)'!$B$81</f>
        <v>364000</v>
      </c>
      <c r="D210" s="11">
        <f t="shared" si="52"/>
        <v>919918.46454886324</v>
      </c>
      <c r="E210" s="50">
        <f>Ипотека!$J$3</f>
        <v>72648.911490047205</v>
      </c>
      <c r="F210" s="11">
        <f t="shared" si="51"/>
        <v>436648.91149004723</v>
      </c>
    </row>
    <row r="211" spans="1:6">
      <c r="A211" s="23">
        <v>51957</v>
      </c>
      <c r="B211" s="11">
        <f t="shared" si="50"/>
        <v>1283918.4645488632</v>
      </c>
      <c r="C211" s="11">
        <f>'Расходы (жена не работает)'!$B$81</f>
        <v>364000</v>
      </c>
      <c r="D211" s="11">
        <f t="shared" si="52"/>
        <v>919918.46454886324</v>
      </c>
      <c r="E211" s="50">
        <f>Ипотека!$J$3</f>
        <v>72648.911490047205</v>
      </c>
      <c r="F211" s="11">
        <f t="shared" si="51"/>
        <v>436648.91149004723</v>
      </c>
    </row>
    <row r="212" spans="1:6">
      <c r="A212" s="23">
        <v>51987</v>
      </c>
      <c r="B212" s="11">
        <f t="shared" si="50"/>
        <v>1283918.4645488632</v>
      </c>
      <c r="C212" s="11">
        <f>'Расходы (жена не работает)'!$B$81</f>
        <v>364000</v>
      </c>
      <c r="D212" s="11">
        <f t="shared" si="52"/>
        <v>919918.46454886324</v>
      </c>
      <c r="E212" s="50">
        <f>Ипотека!$J$3</f>
        <v>72648.911490047205</v>
      </c>
      <c r="F212" s="11">
        <f t="shared" si="51"/>
        <v>436648.91149004723</v>
      </c>
    </row>
    <row r="213" spans="1:6">
      <c r="A213" s="23">
        <v>52018</v>
      </c>
      <c r="B213" s="11">
        <f t="shared" si="50"/>
        <v>1283918.4645488632</v>
      </c>
      <c r="C213" s="11">
        <f>'Расходы (жена не работает)'!$B$81</f>
        <v>364000</v>
      </c>
      <c r="D213" s="11">
        <f t="shared" si="52"/>
        <v>919918.46454886324</v>
      </c>
      <c r="E213" s="50">
        <f>Ипотека!$J$3</f>
        <v>72648.911490047205</v>
      </c>
      <c r="F213" s="11">
        <f t="shared" si="51"/>
        <v>436648.91149004723</v>
      </c>
    </row>
    <row r="214" spans="1:6">
      <c r="A214" s="23">
        <v>52048</v>
      </c>
      <c r="B214" s="11">
        <f t="shared" si="50"/>
        <v>1283918.4645488632</v>
      </c>
      <c r="C214" s="11">
        <f>'Расходы (жена не работает)'!$B$81</f>
        <v>364000</v>
      </c>
      <c r="D214" s="11">
        <f t="shared" si="52"/>
        <v>919918.46454886324</v>
      </c>
      <c r="E214" s="50">
        <f>Ипотека!$J$3</f>
        <v>72648.911490047205</v>
      </c>
      <c r="F214" s="11">
        <f t="shared" si="51"/>
        <v>436648.91149004723</v>
      </c>
    </row>
    <row r="215" spans="1:6">
      <c r="A215" s="23">
        <v>52079</v>
      </c>
      <c r="B215" s="11">
        <f t="shared" si="50"/>
        <v>1283918.4645488632</v>
      </c>
      <c r="C215" s="11">
        <f>'Расходы (жена не работает)'!$B$81</f>
        <v>364000</v>
      </c>
      <c r="D215" s="11">
        <f t="shared" si="52"/>
        <v>919918.46454886324</v>
      </c>
      <c r="E215" s="50">
        <f>Ипотека!$J$3</f>
        <v>72648.911490047205</v>
      </c>
      <c r="F215" s="11">
        <f t="shared" si="51"/>
        <v>436648.91149004723</v>
      </c>
    </row>
    <row r="216" spans="1:6">
      <c r="A216" s="23">
        <v>52110</v>
      </c>
      <c r="B216" s="11">
        <f t="shared" ref="B216:B243" si="53">$B$183*$J$3</f>
        <v>1283918.4645488632</v>
      </c>
      <c r="C216" s="11">
        <f>'Расходы (жена не работает)'!$B$81</f>
        <v>364000</v>
      </c>
      <c r="D216" s="11">
        <f t="shared" si="52"/>
        <v>919918.46454886324</v>
      </c>
      <c r="E216" s="50">
        <f>Ипотека!$J$3</f>
        <v>72648.911490047205</v>
      </c>
      <c r="F216" s="11">
        <f t="shared" si="51"/>
        <v>436648.91149004723</v>
      </c>
    </row>
    <row r="217" spans="1:6">
      <c r="A217" s="23">
        <v>52140</v>
      </c>
      <c r="B217" s="11">
        <f t="shared" si="53"/>
        <v>1283918.4645488632</v>
      </c>
      <c r="C217" s="11">
        <f>'Расходы (жена не работает)'!$B$81</f>
        <v>364000</v>
      </c>
      <c r="D217" s="11">
        <f t="shared" si="52"/>
        <v>919918.46454886324</v>
      </c>
      <c r="E217" s="50">
        <f>Ипотека!$J$3</f>
        <v>72648.911490047205</v>
      </c>
      <c r="F217" s="11">
        <f t="shared" si="51"/>
        <v>436648.91149004723</v>
      </c>
    </row>
    <row r="218" spans="1:6">
      <c r="A218" s="23">
        <v>52171</v>
      </c>
      <c r="B218" s="11">
        <f t="shared" si="53"/>
        <v>1283918.4645488632</v>
      </c>
      <c r="C218" s="11">
        <f>'Расходы (жена не работает)'!$B$81</f>
        <v>364000</v>
      </c>
      <c r="D218" s="11">
        <f t="shared" si="52"/>
        <v>919918.46454886324</v>
      </c>
      <c r="E218" s="50">
        <f>Ипотека!$J$3</f>
        <v>72648.911490047205</v>
      </c>
      <c r="F218" s="11">
        <f t="shared" si="51"/>
        <v>436648.91149004723</v>
      </c>
    </row>
    <row r="219" spans="1:6">
      <c r="A219" s="23">
        <v>52201</v>
      </c>
      <c r="B219" s="11">
        <f t="shared" si="53"/>
        <v>1283918.4645488632</v>
      </c>
      <c r="C219" s="11">
        <f>'Расходы (жена не работает)'!$B$81</f>
        <v>364000</v>
      </c>
      <c r="D219" s="11">
        <f t="shared" si="52"/>
        <v>919918.46454886324</v>
      </c>
      <c r="E219" s="50">
        <f>Ипотека!$J$3</f>
        <v>72648.911490047205</v>
      </c>
      <c r="F219" s="11">
        <f t="shared" si="51"/>
        <v>436648.91149004723</v>
      </c>
    </row>
    <row r="220" spans="1:6">
      <c r="A220" s="23">
        <v>52232</v>
      </c>
      <c r="B220" s="11">
        <f t="shared" si="53"/>
        <v>1283918.4645488632</v>
      </c>
      <c r="C220" s="11">
        <f>'Расходы (жена не работает)'!$B$81</f>
        <v>364000</v>
      </c>
      <c r="D220" s="11">
        <f t="shared" si="52"/>
        <v>919918.46454886324</v>
      </c>
      <c r="E220" s="50">
        <f>Ипотека!$J$3</f>
        <v>72648.911490047205</v>
      </c>
      <c r="F220" s="11">
        <f t="shared" si="51"/>
        <v>436648.91149004723</v>
      </c>
    </row>
    <row r="221" spans="1:6">
      <c r="A221" s="23">
        <v>52263</v>
      </c>
      <c r="B221" s="11">
        <f t="shared" si="53"/>
        <v>1283918.4645488632</v>
      </c>
      <c r="C221" s="11">
        <f>'Расходы (жена не работает)'!$B$81</f>
        <v>364000</v>
      </c>
      <c r="D221" s="11">
        <f t="shared" si="52"/>
        <v>919918.46454886324</v>
      </c>
      <c r="E221" s="50">
        <f>Ипотека!$J$3</f>
        <v>72648.911490047205</v>
      </c>
      <c r="F221" s="11">
        <f t="shared" si="51"/>
        <v>436648.91149004723</v>
      </c>
    </row>
    <row r="222" spans="1:6">
      <c r="A222" s="23">
        <v>52291</v>
      </c>
      <c r="B222" s="11">
        <f t="shared" si="53"/>
        <v>1283918.4645488632</v>
      </c>
      <c r="C222" s="11">
        <f>'Расходы (жена не работает)'!$B$81</f>
        <v>364000</v>
      </c>
      <c r="D222" s="11">
        <f t="shared" si="52"/>
        <v>919918.46454886324</v>
      </c>
      <c r="E222" s="50">
        <f>Ипотека!$J$3</f>
        <v>72648.911490047205</v>
      </c>
      <c r="F222" s="11">
        <f t="shared" si="51"/>
        <v>436648.91149004723</v>
      </c>
    </row>
    <row r="223" spans="1:6">
      <c r="A223" s="23">
        <v>52322</v>
      </c>
      <c r="B223" s="11">
        <f t="shared" si="53"/>
        <v>1283918.4645488632</v>
      </c>
      <c r="C223" s="11">
        <f>'Расходы (жена не работает)'!$B$81</f>
        <v>364000</v>
      </c>
      <c r="D223" s="11">
        <f t="shared" si="52"/>
        <v>919918.46454886324</v>
      </c>
      <c r="E223" s="50">
        <f>Ипотека!$J$3</f>
        <v>72648.911490047205</v>
      </c>
      <c r="F223" s="11">
        <f t="shared" si="51"/>
        <v>436648.91149004723</v>
      </c>
    </row>
    <row r="224" spans="1:6">
      <c r="A224" s="23">
        <v>52352</v>
      </c>
      <c r="B224" s="11">
        <f t="shared" si="53"/>
        <v>1283918.4645488632</v>
      </c>
      <c r="C224" s="11">
        <f>'Расходы (жена не работает)'!$B$81</f>
        <v>364000</v>
      </c>
      <c r="D224" s="11">
        <f t="shared" si="52"/>
        <v>919918.46454886324</v>
      </c>
      <c r="E224" s="50">
        <f>Ипотека!$J$3</f>
        <v>72648.911490047205</v>
      </c>
      <c r="F224" s="11">
        <f t="shared" si="51"/>
        <v>436648.91149004723</v>
      </c>
    </row>
    <row r="225" spans="1:6">
      <c r="A225" s="23">
        <v>52383</v>
      </c>
      <c r="B225" s="11">
        <f t="shared" si="53"/>
        <v>1283918.4645488632</v>
      </c>
      <c r="C225" s="11">
        <f>'Расходы (жена не работает)'!$B$81</f>
        <v>364000</v>
      </c>
      <c r="D225" s="11">
        <f t="shared" si="52"/>
        <v>919918.46454886324</v>
      </c>
      <c r="E225" s="50">
        <f>Ипотека!$J$3</f>
        <v>72648.911490047205</v>
      </c>
      <c r="F225" s="11">
        <f t="shared" si="51"/>
        <v>436648.91149004723</v>
      </c>
    </row>
    <row r="226" spans="1:6">
      <c r="A226" s="23">
        <v>52413</v>
      </c>
      <c r="B226" s="11">
        <f t="shared" si="53"/>
        <v>1283918.4645488632</v>
      </c>
      <c r="C226" s="11">
        <f>'Расходы (жена не работает)'!$B$81</f>
        <v>364000</v>
      </c>
      <c r="D226" s="11">
        <f t="shared" si="52"/>
        <v>919918.46454886324</v>
      </c>
      <c r="E226" s="50">
        <f>Ипотека!$J$3</f>
        <v>72648.911490047205</v>
      </c>
      <c r="F226" s="11">
        <f t="shared" si="51"/>
        <v>436648.91149004723</v>
      </c>
    </row>
    <row r="227" spans="1:6">
      <c r="A227" s="23">
        <v>52444</v>
      </c>
      <c r="B227" s="11">
        <f t="shared" si="53"/>
        <v>1283918.4645488632</v>
      </c>
      <c r="C227" s="11">
        <f>'Расходы (жена не работает)'!$B$81</f>
        <v>364000</v>
      </c>
      <c r="D227" s="11">
        <f t="shared" si="52"/>
        <v>919918.46454886324</v>
      </c>
      <c r="E227" s="50">
        <f>Ипотека!$J$3</f>
        <v>72648.911490047205</v>
      </c>
      <c r="F227" s="11">
        <f t="shared" si="51"/>
        <v>436648.91149004723</v>
      </c>
    </row>
    <row r="228" spans="1:6">
      <c r="A228" s="23">
        <v>52475</v>
      </c>
      <c r="B228" s="11">
        <f t="shared" si="53"/>
        <v>1283918.4645488632</v>
      </c>
      <c r="C228" s="11">
        <f>'Расходы (жена не работает)'!$B$81</f>
        <v>364000</v>
      </c>
      <c r="D228" s="11">
        <f t="shared" si="52"/>
        <v>919918.46454886324</v>
      </c>
      <c r="E228" s="50">
        <f>Ипотека!$J$3</f>
        <v>72648.911490047205</v>
      </c>
      <c r="F228" s="11">
        <f t="shared" si="51"/>
        <v>436648.91149004723</v>
      </c>
    </row>
    <row r="229" spans="1:6">
      <c r="A229" s="23">
        <v>52505</v>
      </c>
      <c r="B229" s="11">
        <f t="shared" si="53"/>
        <v>1283918.4645488632</v>
      </c>
      <c r="C229" s="11">
        <f>'Расходы (жена не работает)'!$B$81</f>
        <v>364000</v>
      </c>
      <c r="D229" s="11">
        <f t="shared" si="52"/>
        <v>919918.46454886324</v>
      </c>
      <c r="E229" s="50">
        <f>Ипотека!$J$3</f>
        <v>72648.911490047205</v>
      </c>
      <c r="F229" s="11">
        <f t="shared" si="51"/>
        <v>436648.91149004723</v>
      </c>
    </row>
    <row r="230" spans="1:6">
      <c r="A230" s="23">
        <v>52536</v>
      </c>
      <c r="B230" s="11">
        <f t="shared" si="53"/>
        <v>1283918.4645488632</v>
      </c>
      <c r="C230" s="11">
        <f>'Расходы (жена не работает)'!$B$81</f>
        <v>364000</v>
      </c>
      <c r="D230" s="11">
        <f t="shared" si="52"/>
        <v>919918.46454886324</v>
      </c>
      <c r="E230" s="50">
        <f>Ипотека!$J$3</f>
        <v>72648.911490047205</v>
      </c>
      <c r="F230" s="11">
        <f t="shared" si="51"/>
        <v>436648.91149004723</v>
      </c>
    </row>
    <row r="231" spans="1:6">
      <c r="A231" s="23">
        <v>52566</v>
      </c>
      <c r="B231" s="11">
        <f t="shared" si="53"/>
        <v>1283918.4645488632</v>
      </c>
      <c r="C231" s="11">
        <f>'Расходы (жена не работает)'!$B$81</f>
        <v>364000</v>
      </c>
      <c r="D231" s="11">
        <f t="shared" si="52"/>
        <v>919918.46454886324</v>
      </c>
      <c r="E231" s="50">
        <f>Ипотека!$J$3</f>
        <v>72648.911490047205</v>
      </c>
      <c r="F231" s="11">
        <f t="shared" si="51"/>
        <v>436648.91149004723</v>
      </c>
    </row>
    <row r="232" spans="1:6">
      <c r="A232" s="23">
        <v>52597</v>
      </c>
      <c r="B232" s="11">
        <f t="shared" si="53"/>
        <v>1283918.4645488632</v>
      </c>
      <c r="C232" s="11">
        <f>'Расходы (жена не работает)'!$B$81</f>
        <v>364000</v>
      </c>
      <c r="D232" s="11">
        <f t="shared" si="52"/>
        <v>919918.46454886324</v>
      </c>
      <c r="E232" s="50">
        <f>Ипотека!$J$3</f>
        <v>72648.911490047205</v>
      </c>
      <c r="F232" s="11">
        <f t="shared" si="51"/>
        <v>436648.91149004723</v>
      </c>
    </row>
    <row r="233" spans="1:6">
      <c r="A233" s="23">
        <v>52628</v>
      </c>
      <c r="B233" s="11">
        <f t="shared" si="53"/>
        <v>1283918.4645488632</v>
      </c>
      <c r="C233" s="11">
        <f>'Расходы (жена не работает)'!$B$81</f>
        <v>364000</v>
      </c>
      <c r="D233" s="11">
        <f t="shared" si="52"/>
        <v>919918.46454886324</v>
      </c>
      <c r="E233" s="50">
        <f>Ипотека!$J$3</f>
        <v>72648.911490047205</v>
      </c>
      <c r="F233" s="11">
        <f t="shared" si="51"/>
        <v>436648.91149004723</v>
      </c>
    </row>
    <row r="234" spans="1:6">
      <c r="A234" s="23">
        <v>52657</v>
      </c>
      <c r="B234" s="11">
        <f t="shared" si="53"/>
        <v>1283918.4645488632</v>
      </c>
      <c r="C234" s="11">
        <f>'Расходы (жена не работает)'!$B$81</f>
        <v>364000</v>
      </c>
      <c r="D234" s="11">
        <f t="shared" si="52"/>
        <v>919918.46454886324</v>
      </c>
      <c r="E234" s="50">
        <f>Ипотека!$J$3</f>
        <v>72648.911490047205</v>
      </c>
      <c r="F234" s="11">
        <f t="shared" si="51"/>
        <v>436648.91149004723</v>
      </c>
    </row>
    <row r="235" spans="1:6">
      <c r="A235" s="23">
        <v>52688</v>
      </c>
      <c r="B235" s="11">
        <f t="shared" si="53"/>
        <v>1283918.4645488632</v>
      </c>
      <c r="C235" s="11">
        <f>'Расходы (жена не работает)'!$B$81</f>
        <v>364000</v>
      </c>
      <c r="D235" s="11">
        <f t="shared" si="52"/>
        <v>919918.46454886324</v>
      </c>
      <c r="E235" s="50">
        <f>Ипотека!$J$3</f>
        <v>72648.911490047205</v>
      </c>
      <c r="F235" s="11">
        <f t="shared" si="51"/>
        <v>436648.91149004723</v>
      </c>
    </row>
    <row r="236" spans="1:6">
      <c r="A236" s="23">
        <v>52718</v>
      </c>
      <c r="B236" s="11">
        <f t="shared" si="53"/>
        <v>1283918.4645488632</v>
      </c>
      <c r="C236" s="11">
        <f>'Расходы (жена не работает)'!$B$81</f>
        <v>364000</v>
      </c>
      <c r="D236" s="11">
        <f t="shared" si="52"/>
        <v>919918.46454886324</v>
      </c>
      <c r="E236" s="50">
        <f>Ипотека!$J$3</f>
        <v>72648.911490047205</v>
      </c>
      <c r="F236" s="11">
        <f t="shared" si="51"/>
        <v>436648.91149004723</v>
      </c>
    </row>
    <row r="237" spans="1:6">
      <c r="A237" s="23">
        <v>52749</v>
      </c>
      <c r="B237" s="11">
        <f t="shared" si="53"/>
        <v>1283918.4645488632</v>
      </c>
      <c r="C237" s="11">
        <f>'Расходы (жена не работает)'!$B$81</f>
        <v>364000</v>
      </c>
      <c r="D237" s="11">
        <f t="shared" si="52"/>
        <v>919918.46454886324</v>
      </c>
      <c r="E237" s="50">
        <f>Ипотека!$J$3</f>
        <v>72648.911490047205</v>
      </c>
      <c r="F237" s="11">
        <f t="shared" si="51"/>
        <v>436648.91149004723</v>
      </c>
    </row>
    <row r="238" spans="1:6">
      <c r="A238" s="23">
        <v>52779</v>
      </c>
      <c r="B238" s="11">
        <f t="shared" si="53"/>
        <v>1283918.4645488632</v>
      </c>
      <c r="C238" s="11">
        <f>'Расходы (жена не работает)'!$B$81</f>
        <v>364000</v>
      </c>
      <c r="D238" s="11">
        <f t="shared" si="52"/>
        <v>919918.46454886324</v>
      </c>
      <c r="E238" s="50">
        <f>Ипотека!$J$3</f>
        <v>72648.911490047205</v>
      </c>
      <c r="F238" s="11">
        <f t="shared" si="51"/>
        <v>436648.91149004723</v>
      </c>
    </row>
    <row r="239" spans="1:6">
      <c r="A239" s="23">
        <v>52810</v>
      </c>
      <c r="B239" s="11">
        <f t="shared" si="53"/>
        <v>1283918.4645488632</v>
      </c>
      <c r="C239" s="11">
        <f>'Расходы (жена не работает)'!$B$81</f>
        <v>364000</v>
      </c>
      <c r="D239" s="11">
        <f t="shared" si="52"/>
        <v>919918.46454886324</v>
      </c>
      <c r="E239" s="50">
        <f>Ипотека!$J$3</f>
        <v>72648.911490047205</v>
      </c>
      <c r="F239" s="11">
        <f t="shared" si="51"/>
        <v>436648.91149004723</v>
      </c>
    </row>
    <row r="240" spans="1:6">
      <c r="A240" s="23">
        <v>52841</v>
      </c>
      <c r="B240" s="11">
        <f t="shared" si="53"/>
        <v>1283918.4645488632</v>
      </c>
      <c r="C240" s="11">
        <f>'Расходы (жена не работает)'!$B$81</f>
        <v>364000</v>
      </c>
      <c r="D240" s="11">
        <f t="shared" si="52"/>
        <v>919918.46454886324</v>
      </c>
      <c r="E240" s="50">
        <f>Ипотека!$J$3</f>
        <v>72648.911490047205</v>
      </c>
      <c r="F240" s="11">
        <f t="shared" si="51"/>
        <v>436648.91149004723</v>
      </c>
    </row>
    <row r="241" spans="1:6">
      <c r="A241" s="23">
        <v>52871</v>
      </c>
      <c r="B241" s="11">
        <f t="shared" si="53"/>
        <v>1283918.4645488632</v>
      </c>
      <c r="C241" s="11">
        <f>'Расходы (жена не работает)'!$B$81</f>
        <v>364000</v>
      </c>
      <c r="D241" s="11">
        <f t="shared" si="52"/>
        <v>919918.46454886324</v>
      </c>
      <c r="E241" s="50">
        <f>Ипотека!$J$3</f>
        <v>72648.911490047205</v>
      </c>
      <c r="F241" s="11">
        <f t="shared" si="51"/>
        <v>436648.91149004723</v>
      </c>
    </row>
    <row r="242" spans="1:6">
      <c r="A242" s="23">
        <v>52902</v>
      </c>
      <c r="B242" s="11">
        <f t="shared" si="53"/>
        <v>1283918.4645488632</v>
      </c>
      <c r="C242" s="11">
        <f>'Расходы (жена не работает)'!$B$81</f>
        <v>364000</v>
      </c>
      <c r="D242" s="11">
        <f t="shared" si="52"/>
        <v>919918.46454886324</v>
      </c>
      <c r="E242" s="50">
        <f>Ипотека!$J$3</f>
        <v>72648.911490047205</v>
      </c>
      <c r="F242" s="11">
        <f t="shared" si="51"/>
        <v>436648.91149004723</v>
      </c>
    </row>
    <row r="243" spans="1:6">
      <c r="A243" s="23">
        <v>52932</v>
      </c>
      <c r="B243" s="11">
        <f t="shared" si="53"/>
        <v>1283918.4645488632</v>
      </c>
      <c r="C243" s="11">
        <f>'Расходы (жена не работает)'!$B$81</f>
        <v>364000</v>
      </c>
      <c r="D243" s="11">
        <f t="shared" si="52"/>
        <v>919918.46454886324</v>
      </c>
      <c r="E243" s="50">
        <f>Ипотека!$J$3</f>
        <v>72648.911490047205</v>
      </c>
      <c r="F243" s="11">
        <f t="shared" si="51"/>
        <v>436648.91149004723</v>
      </c>
    </row>
  </sheetData>
  <mergeCells count="7">
    <mergeCell ref="M28:N28"/>
    <mergeCell ref="W28:X28"/>
    <mergeCell ref="W1:X1"/>
    <mergeCell ref="M26:N26"/>
    <mergeCell ref="W26:X26"/>
    <mergeCell ref="M27:N27"/>
    <mergeCell ref="W27:X2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Z243"/>
  <sheetViews>
    <sheetView zoomScale="90" zoomScaleNormal="90" workbookViewId="0">
      <selection activeCell="I21" sqref="I21"/>
    </sheetView>
  </sheetViews>
  <sheetFormatPr baseColWidth="10" defaultColWidth="11" defaultRowHeight="16"/>
  <cols>
    <col min="1" max="1" width="8.6640625" customWidth="1"/>
    <col min="2" max="2" width="14" customWidth="1"/>
    <col min="3" max="3" width="11.6640625" bestFit="1" customWidth="1"/>
    <col min="4" max="4" width="15.5" customWidth="1"/>
    <col min="5" max="5" width="18.33203125" customWidth="1"/>
    <col min="6" max="6" width="14.5" customWidth="1"/>
    <col min="8" max="8" width="12.6640625" bestFit="1" customWidth="1"/>
    <col min="9" max="9" width="12.6640625" customWidth="1"/>
    <col min="10" max="10" width="18.33203125" customWidth="1"/>
    <col min="11" max="11" width="8" customWidth="1"/>
    <col min="12" max="12" width="10" customWidth="1"/>
    <col min="13" max="13" width="15.33203125" customWidth="1"/>
    <col min="14" max="14" width="15" customWidth="1"/>
    <col min="15" max="15" width="16.6640625" customWidth="1"/>
    <col min="16" max="16" width="16.33203125" customWidth="1"/>
    <col min="17" max="17" width="23.33203125" customWidth="1"/>
    <col min="18" max="18" width="15.5" customWidth="1"/>
    <col min="19" max="20" width="12.5" bestFit="1" customWidth="1"/>
    <col min="21" max="21" width="11.5" bestFit="1" customWidth="1"/>
    <col min="22" max="22" width="14" bestFit="1" customWidth="1"/>
    <col min="23" max="23" width="15.83203125" customWidth="1"/>
    <col min="24" max="24" width="17" customWidth="1"/>
    <col min="25" max="25" width="16.33203125" customWidth="1"/>
    <col min="26" max="26" width="15.5" customWidth="1"/>
    <col min="27" max="27" width="17.33203125" customWidth="1"/>
    <col min="28" max="28" width="16.1640625" customWidth="1"/>
  </cols>
  <sheetData>
    <row r="1" spans="1:24" ht="68">
      <c r="A1" s="24" t="s">
        <v>8</v>
      </c>
      <c r="B1" s="26" t="s">
        <v>59</v>
      </c>
      <c r="C1" s="26" t="s">
        <v>60</v>
      </c>
      <c r="D1" s="25" t="s">
        <v>6</v>
      </c>
      <c r="E1" s="25" t="s">
        <v>9</v>
      </c>
      <c r="F1" s="27" t="s">
        <v>10</v>
      </c>
      <c r="H1" s="5" t="s">
        <v>45</v>
      </c>
      <c r="I1" s="31" t="s">
        <v>48</v>
      </c>
      <c r="J1" s="31" t="s">
        <v>44</v>
      </c>
      <c r="L1" s="26" t="s">
        <v>15</v>
      </c>
      <c r="M1" s="26" t="s">
        <v>50</v>
      </c>
      <c r="N1" s="26" t="s">
        <v>49</v>
      </c>
      <c r="O1" s="26" t="s">
        <v>51</v>
      </c>
      <c r="P1" s="26" t="s">
        <v>22</v>
      </c>
      <c r="Q1" s="26" t="s">
        <v>52</v>
      </c>
      <c r="R1" s="26" t="s">
        <v>61</v>
      </c>
      <c r="S1" s="26" t="s">
        <v>53</v>
      </c>
      <c r="T1" s="26" t="s">
        <v>62</v>
      </c>
      <c r="U1" s="26" t="s">
        <v>63</v>
      </c>
      <c r="W1" s="155" t="s">
        <v>16</v>
      </c>
      <c r="X1" s="155"/>
    </row>
    <row r="2" spans="1:24">
      <c r="A2" s="23">
        <v>45597</v>
      </c>
      <c r="B2" s="11">
        <v>100000</v>
      </c>
      <c r="C2" s="11">
        <f>'Расходы (жена не работает)'!$B$34</f>
        <v>62000</v>
      </c>
      <c r="D2" s="11">
        <f>B2-C2</f>
        <v>38000</v>
      </c>
      <c r="E2" s="11"/>
      <c r="F2" s="11">
        <f t="shared" ref="F2:F65" si="0">SUM(C2,E2:E2)</f>
        <v>62000</v>
      </c>
      <c r="H2" s="32" t="s">
        <v>46</v>
      </c>
      <c r="I2" s="34">
        <f>1.29</f>
        <v>1.29</v>
      </c>
      <c r="J2" s="5">
        <v>1.25</v>
      </c>
      <c r="L2" s="30">
        <v>2024</v>
      </c>
      <c r="M2" s="36">
        <f>(B2+B3)</f>
        <v>200000</v>
      </c>
      <c r="N2" s="35">
        <f>M2</f>
        <v>200000</v>
      </c>
      <c r="O2" s="11">
        <f>N2*$X$2</f>
        <v>26000</v>
      </c>
      <c r="P2" s="11">
        <f>N2-O2</f>
        <v>174000</v>
      </c>
      <c r="Q2" s="36">
        <f>P2</f>
        <v>174000</v>
      </c>
      <c r="R2" s="37">
        <f>C2+C3</f>
        <v>124000</v>
      </c>
      <c r="S2" s="11">
        <f>R2</f>
        <v>124000</v>
      </c>
      <c r="T2" s="37">
        <f>Q2-R2</f>
        <v>50000</v>
      </c>
      <c r="U2" s="35">
        <f>P2-S2</f>
        <v>50000</v>
      </c>
      <c r="W2" s="5" t="s">
        <v>17</v>
      </c>
      <c r="X2" s="6">
        <v>0.13</v>
      </c>
    </row>
    <row r="3" spans="1:24">
      <c r="A3" s="23">
        <v>45627</v>
      </c>
      <c r="B3" s="11">
        <v>100000</v>
      </c>
      <c r="C3" s="11">
        <f>'Расходы (жена не работает)'!$B$34</f>
        <v>62000</v>
      </c>
      <c r="D3" s="11">
        <f t="shared" ref="D3:D66" si="1">B3-C3</f>
        <v>38000</v>
      </c>
      <c r="E3" s="11"/>
      <c r="F3" s="11">
        <f t="shared" si="0"/>
        <v>62000</v>
      </c>
      <c r="H3" s="5" t="s">
        <v>47</v>
      </c>
      <c r="I3" s="5">
        <v>1.04</v>
      </c>
      <c r="J3" s="5">
        <v>1</v>
      </c>
      <c r="L3" s="30">
        <v>2025</v>
      </c>
      <c r="M3" s="36">
        <f>1200000</f>
        <v>1200000</v>
      </c>
      <c r="N3" s="35">
        <f>M3*I7</f>
        <v>1260000</v>
      </c>
      <c r="O3" s="11">
        <f>N3*$X$2</f>
        <v>163800</v>
      </c>
      <c r="P3" s="11">
        <f t="shared" ref="P3:P21" si="2">N3-O3</f>
        <v>1096200</v>
      </c>
      <c r="Q3" s="36">
        <f>P3/($I$7*$I$8^(L3-2025))</f>
        <v>1044000</v>
      </c>
      <c r="R3" s="37">
        <f>F4*12</f>
        <v>744000</v>
      </c>
      <c r="S3" s="11">
        <f>R3*$I$7*$I$8^(L3-2025)</f>
        <v>781200</v>
      </c>
      <c r="T3" s="37">
        <f t="shared" ref="T3:T22" si="3">Q3-R3</f>
        <v>300000</v>
      </c>
      <c r="U3" s="35">
        <f t="shared" ref="U3:U21" si="4">P3-S3</f>
        <v>315000</v>
      </c>
      <c r="W3" s="5" t="s">
        <v>18</v>
      </c>
      <c r="X3" s="6">
        <v>0.15</v>
      </c>
    </row>
    <row r="4" spans="1:24">
      <c r="A4" s="23">
        <v>45658</v>
      </c>
      <c r="B4" s="11">
        <v>100000</v>
      </c>
      <c r="C4" s="11">
        <f>'Расходы (жена не работает)'!$B$34</f>
        <v>62000</v>
      </c>
      <c r="D4" s="11">
        <f t="shared" si="1"/>
        <v>38000</v>
      </c>
      <c r="E4" s="11"/>
      <c r="F4" s="11">
        <f t="shared" si="0"/>
        <v>62000</v>
      </c>
      <c r="L4" s="30">
        <v>2026</v>
      </c>
      <c r="M4" s="36">
        <f>M3*$J$2</f>
        <v>1500000</v>
      </c>
      <c r="N4" s="35">
        <f>M4*$I$7*$I$8^(L4-2025)</f>
        <v>1638000</v>
      </c>
      <c r="O4" s="11">
        <f>N4*$X$2</f>
        <v>212940</v>
      </c>
      <c r="P4" s="11">
        <f t="shared" si="2"/>
        <v>1425060</v>
      </c>
      <c r="Q4" s="36">
        <f t="shared" ref="Q4:Q22" si="5">P4/($I$7*$I$8^(L4-2025))</f>
        <v>1305000</v>
      </c>
      <c r="R4" s="37">
        <f>SUM(F16:F27)</f>
        <v>1094000</v>
      </c>
      <c r="S4" s="11">
        <f>R4*$I$7*$I$8^(L4-2025)</f>
        <v>1194648</v>
      </c>
      <c r="T4" s="37">
        <f t="shared" si="3"/>
        <v>211000</v>
      </c>
      <c r="U4" s="35">
        <f t="shared" si="4"/>
        <v>230412</v>
      </c>
      <c r="W4" s="5" t="s">
        <v>19</v>
      </c>
      <c r="X4" s="6">
        <v>0.18</v>
      </c>
    </row>
    <row r="5" spans="1:24">
      <c r="A5" s="23">
        <v>45689</v>
      </c>
      <c r="B5" s="11">
        <v>100000</v>
      </c>
      <c r="C5" s="11">
        <f>'Расходы (жена не работает)'!$B$34</f>
        <v>62000</v>
      </c>
      <c r="D5" s="11">
        <f t="shared" si="1"/>
        <v>38000</v>
      </c>
      <c r="E5" s="11"/>
      <c r="F5" s="11">
        <f t="shared" si="0"/>
        <v>62000</v>
      </c>
      <c r="L5" s="30">
        <v>2027</v>
      </c>
      <c r="M5" s="36">
        <f>M4*$J$2</f>
        <v>1875000</v>
      </c>
      <c r="N5" s="35">
        <f>M5*$I$7*$I$8^(L5-2025)</f>
        <v>2129400</v>
      </c>
      <c r="O5" s="11">
        <f>N5*$X$2</f>
        <v>276822</v>
      </c>
      <c r="P5" s="11">
        <f t="shared" si="2"/>
        <v>1852578</v>
      </c>
      <c r="Q5" s="36">
        <f t="shared" si="5"/>
        <v>1631249.9999999995</v>
      </c>
      <c r="R5" s="37">
        <f>F28*12</f>
        <v>1344000</v>
      </c>
      <c r="S5" s="11">
        <f t="shared" ref="S5:S22" si="6">R5*$I$7*$I$8^(L5-2025)</f>
        <v>1526353.9200000002</v>
      </c>
      <c r="T5" s="37">
        <f t="shared" si="3"/>
        <v>287249.99999999953</v>
      </c>
      <c r="U5" s="35">
        <f t="shared" si="4"/>
        <v>326224.07999999984</v>
      </c>
      <c r="W5" s="5" t="s">
        <v>21</v>
      </c>
      <c r="X5" s="6">
        <v>0.2</v>
      </c>
    </row>
    <row r="6" spans="1:24" ht="17">
      <c r="A6" s="23">
        <v>45717</v>
      </c>
      <c r="B6" s="11">
        <v>100000</v>
      </c>
      <c r="C6" s="11">
        <f>'Расходы (жена не работает)'!$B$34</f>
        <v>62000</v>
      </c>
      <c r="D6" s="11">
        <f t="shared" si="1"/>
        <v>38000</v>
      </c>
      <c r="E6" s="11"/>
      <c r="F6" s="11">
        <f t="shared" si="0"/>
        <v>62000</v>
      </c>
      <c r="H6" s="5" t="s">
        <v>45</v>
      </c>
      <c r="I6" s="31" t="s">
        <v>0</v>
      </c>
      <c r="J6" s="31"/>
      <c r="L6" s="30">
        <v>2028</v>
      </c>
      <c r="M6" s="36">
        <f>M5*$J$2</f>
        <v>2343750</v>
      </c>
      <c r="N6" s="35">
        <f t="shared" ref="N6:N22" si="7">M6*$I$7*$I$8^(L6-2025)</f>
        <v>2768220</v>
      </c>
      <c r="O6" s="11">
        <f>2400000*$X$2+(N6-2400000)*$X$3</f>
        <v>367233</v>
      </c>
      <c r="P6" s="11">
        <f t="shared" si="2"/>
        <v>2400987</v>
      </c>
      <c r="Q6" s="36">
        <f t="shared" si="5"/>
        <v>2032827.3335392415</v>
      </c>
      <c r="R6" s="37">
        <f>F40*12</f>
        <v>1344000</v>
      </c>
      <c r="S6" s="11">
        <f t="shared" si="6"/>
        <v>1587408.0768000002</v>
      </c>
      <c r="T6" s="37">
        <f t="shared" si="3"/>
        <v>688827.33353924146</v>
      </c>
      <c r="U6" s="35">
        <f t="shared" si="4"/>
        <v>813578.92319999984</v>
      </c>
      <c r="W6" s="5" t="s">
        <v>20</v>
      </c>
      <c r="X6" s="6">
        <v>0.22</v>
      </c>
    </row>
    <row r="7" spans="1:24">
      <c r="A7" s="23">
        <v>45748</v>
      </c>
      <c r="B7" s="11">
        <v>100000</v>
      </c>
      <c r="C7" s="11">
        <f>'Расходы (жена не работает)'!$B$34</f>
        <v>62000</v>
      </c>
      <c r="D7" s="11">
        <f t="shared" si="1"/>
        <v>38000</v>
      </c>
      <c r="E7" s="11"/>
      <c r="F7" s="11">
        <f t="shared" si="0"/>
        <v>62000</v>
      </c>
      <c r="H7" s="32" t="s">
        <v>46</v>
      </c>
      <c r="I7" s="34">
        <v>1.05</v>
      </c>
      <c r="J7" s="5"/>
      <c r="L7" s="30">
        <v>2029</v>
      </c>
      <c r="M7" s="36">
        <f t="shared" ref="M7:M16" si="8">M6*$J$2</f>
        <v>2929687.5</v>
      </c>
      <c r="N7" s="35">
        <f t="shared" si="7"/>
        <v>3598686.0000000005</v>
      </c>
      <c r="O7" s="11">
        <f>2400000*$X$2+(N7-2400000)*$X$3</f>
        <v>491802.9</v>
      </c>
      <c r="P7" s="11">
        <f t="shared" si="2"/>
        <v>3106883.1000000006</v>
      </c>
      <c r="Q7" s="36">
        <f>P7/($I$7*$I$8^(L7-2025))</f>
        <v>2529311.1380185015</v>
      </c>
      <c r="R7" s="37">
        <f>$F$52*12</f>
        <v>2598000</v>
      </c>
      <c r="S7" s="11">
        <f t="shared" si="6"/>
        <v>3191257.1658240007</v>
      </c>
      <c r="T7" s="37">
        <f t="shared" si="3"/>
        <v>-68688.861981498543</v>
      </c>
      <c r="U7" s="35">
        <f t="shared" si="4"/>
        <v>-84374.065824000165</v>
      </c>
    </row>
    <row r="8" spans="1:24">
      <c r="A8" s="23">
        <v>45778</v>
      </c>
      <c r="B8" s="11">
        <v>100000</v>
      </c>
      <c r="C8" s="11">
        <f>'Расходы (жена не работает)'!$B$34</f>
        <v>62000</v>
      </c>
      <c r="D8" s="11">
        <f t="shared" si="1"/>
        <v>38000</v>
      </c>
      <c r="E8" s="11"/>
      <c r="F8" s="11">
        <f t="shared" si="0"/>
        <v>62000</v>
      </c>
      <c r="H8" s="5" t="s">
        <v>47</v>
      </c>
      <c r="I8" s="5">
        <v>1.04</v>
      </c>
      <c r="J8" s="5"/>
      <c r="L8" s="30">
        <v>2030</v>
      </c>
      <c r="M8" s="36">
        <f>M7*$J$2</f>
        <v>3662109.375</v>
      </c>
      <c r="N8" s="35">
        <f t="shared" si="7"/>
        <v>4678291.8000000017</v>
      </c>
      <c r="O8" s="11">
        <f>2400000*$X$2+(N8-2400000)*$X$3</f>
        <v>653743.77000000025</v>
      </c>
      <c r="P8" s="11">
        <f t="shared" si="2"/>
        <v>4024548.0300000012</v>
      </c>
      <c r="Q8" s="36">
        <f t="shared" si="5"/>
        <v>3150366.7793447133</v>
      </c>
      <c r="R8" s="37">
        <f>$F$64*12</f>
        <v>2598000</v>
      </c>
      <c r="S8" s="11">
        <f t="shared" si="6"/>
        <v>3318907.4524569609</v>
      </c>
      <c r="T8" s="37">
        <f t="shared" si="3"/>
        <v>552366.77934471332</v>
      </c>
      <c r="U8" s="35">
        <f t="shared" si="4"/>
        <v>705640.57754304027</v>
      </c>
    </row>
    <row r="9" spans="1:24">
      <c r="A9" s="23">
        <v>45809</v>
      </c>
      <c r="B9" s="11">
        <v>100000</v>
      </c>
      <c r="C9" s="11">
        <f>'Расходы (жена не работает)'!$B$34</f>
        <v>62000</v>
      </c>
      <c r="D9" s="11">
        <f t="shared" si="1"/>
        <v>38000</v>
      </c>
      <c r="E9" s="11"/>
      <c r="F9" s="11">
        <f t="shared" si="0"/>
        <v>62000</v>
      </c>
      <c r="L9" s="30">
        <v>2031</v>
      </c>
      <c r="M9" s="36">
        <f t="shared" si="8"/>
        <v>4577636.71875</v>
      </c>
      <c r="N9" s="35">
        <f t="shared" si="7"/>
        <v>6081779.3400000017</v>
      </c>
      <c r="O9" s="11">
        <f t="shared" ref="O9:O15" si="9">2400000*$X$2+(5000000-2400000)*$X$3+(N9-5000000)*$X$4</f>
        <v>896720.28120000032</v>
      </c>
      <c r="P9" s="11">
        <f t="shared" si="2"/>
        <v>5185059.0588000016</v>
      </c>
      <c r="Q9" s="36">
        <f t="shared" si="5"/>
        <v>3902692.8485126845</v>
      </c>
      <c r="R9" s="42">
        <f>SUM(F76:F87)</f>
        <v>6439786.9378805682</v>
      </c>
      <c r="S9" s="11">
        <f>R9*$I$7*$I$8^(L9-2025)</f>
        <v>8555804.131940525</v>
      </c>
      <c r="T9" s="37">
        <f t="shared" si="3"/>
        <v>-2537094.0893678837</v>
      </c>
      <c r="U9" s="35">
        <f t="shared" si="4"/>
        <v>-3370745.0731405234</v>
      </c>
    </row>
    <row r="10" spans="1:24">
      <c r="A10" s="23">
        <v>45839</v>
      </c>
      <c r="B10" s="11">
        <v>100000</v>
      </c>
      <c r="C10" s="11">
        <f>'Расходы (жена не работает)'!$B$34</f>
        <v>62000</v>
      </c>
      <c r="D10" s="11">
        <f t="shared" si="1"/>
        <v>38000</v>
      </c>
      <c r="E10" s="11"/>
      <c r="F10" s="11">
        <f t="shared" si="0"/>
        <v>62000</v>
      </c>
      <c r="L10" s="30">
        <v>2032</v>
      </c>
      <c r="M10" s="36">
        <f t="shared" si="8"/>
        <v>5722045.8984375</v>
      </c>
      <c r="N10" s="35">
        <f t="shared" si="7"/>
        <v>7906313.1420000019</v>
      </c>
      <c r="O10" s="11">
        <f t="shared" si="9"/>
        <v>1225136.3655600003</v>
      </c>
      <c r="P10" s="11">
        <f t="shared" si="2"/>
        <v>6681176.776440002</v>
      </c>
      <c r="Q10" s="36">
        <f t="shared" si="5"/>
        <v>4835376.4243511399</v>
      </c>
      <c r="R10" s="37">
        <f>$F$100*12</f>
        <v>3439786.9378805668</v>
      </c>
      <c r="S10" s="11">
        <f t="shared" si="6"/>
        <v>4752851.192625246</v>
      </c>
      <c r="T10" s="37">
        <f t="shared" si="3"/>
        <v>1395589.4864705731</v>
      </c>
      <c r="U10" s="35">
        <f t="shared" si="4"/>
        <v>1928325.583814756</v>
      </c>
    </row>
    <row r="11" spans="1:24">
      <c r="A11" s="23">
        <v>45870</v>
      </c>
      <c r="B11" s="11">
        <v>100000</v>
      </c>
      <c r="C11" s="11">
        <f>'Расходы (жена не работает)'!$B$34</f>
        <v>62000</v>
      </c>
      <c r="D11" s="11">
        <f t="shared" si="1"/>
        <v>38000</v>
      </c>
      <c r="E11" s="11"/>
      <c r="F11" s="11">
        <f t="shared" si="0"/>
        <v>62000</v>
      </c>
      <c r="L11" s="30">
        <v>2033</v>
      </c>
      <c r="M11" s="36">
        <f t="shared" si="8"/>
        <v>7152557.373046875</v>
      </c>
      <c r="N11" s="35">
        <f t="shared" si="7"/>
        <v>10278207.084600003</v>
      </c>
      <c r="O11" s="11">
        <f t="shared" si="9"/>
        <v>1652077.2752280007</v>
      </c>
      <c r="P11" s="11">
        <f t="shared" si="2"/>
        <v>8626129.8093720023</v>
      </c>
      <c r="Q11" s="36">
        <f t="shared" si="5"/>
        <v>6002884.3416988105</v>
      </c>
      <c r="R11" s="37">
        <f>$F$100*12</f>
        <v>3439786.9378805668</v>
      </c>
      <c r="S11" s="11">
        <f t="shared" si="6"/>
        <v>4942965.2403302565</v>
      </c>
      <c r="T11" s="37">
        <f t="shared" si="3"/>
        <v>2563097.4038182436</v>
      </c>
      <c r="U11" s="35">
        <f t="shared" si="4"/>
        <v>3683164.5690417457</v>
      </c>
    </row>
    <row r="12" spans="1:24">
      <c r="A12" s="23">
        <v>45901</v>
      </c>
      <c r="B12" s="11">
        <v>100000</v>
      </c>
      <c r="C12" s="11">
        <f>'Расходы (жена не работает)'!$B$34</f>
        <v>62000</v>
      </c>
      <c r="D12" s="11">
        <f t="shared" si="1"/>
        <v>38000</v>
      </c>
      <c r="E12" s="11"/>
      <c r="F12" s="11">
        <f t="shared" si="0"/>
        <v>62000</v>
      </c>
      <c r="J12" s="33"/>
      <c r="L12" s="30">
        <v>2034</v>
      </c>
      <c r="M12" s="36">
        <f t="shared" si="8"/>
        <v>8940696.7163085938</v>
      </c>
      <c r="N12" s="35">
        <f t="shared" si="7"/>
        <v>13361669.209980005</v>
      </c>
      <c r="O12" s="11">
        <f t="shared" si="9"/>
        <v>2207100.4577964009</v>
      </c>
      <c r="P12" s="11">
        <f t="shared" si="2"/>
        <v>11154568.752183605</v>
      </c>
      <c r="Q12" s="36">
        <f t="shared" si="5"/>
        <v>7463859.0917964829</v>
      </c>
      <c r="R12" s="37">
        <f>$F$112*12</f>
        <v>3439786.9378805668</v>
      </c>
      <c r="S12" s="11">
        <f t="shared" si="6"/>
        <v>5140683.8499434674</v>
      </c>
      <c r="T12" s="37">
        <f t="shared" si="3"/>
        <v>4024072.1539159161</v>
      </c>
      <c r="U12" s="35">
        <f t="shared" si="4"/>
        <v>6013884.9022401376</v>
      </c>
    </row>
    <row r="13" spans="1:24">
      <c r="A13" s="23">
        <v>45931</v>
      </c>
      <c r="B13" s="11">
        <v>100000</v>
      </c>
      <c r="C13" s="11">
        <f>'Расходы (жена не работает)'!$B$34</f>
        <v>62000</v>
      </c>
      <c r="D13" s="11">
        <f t="shared" si="1"/>
        <v>38000</v>
      </c>
      <c r="E13" s="11"/>
      <c r="F13" s="11">
        <f t="shared" si="0"/>
        <v>62000</v>
      </c>
      <c r="L13" s="30">
        <v>2035</v>
      </c>
      <c r="M13" s="36">
        <f t="shared" si="8"/>
        <v>11175870.895385742</v>
      </c>
      <c r="N13" s="35">
        <f>M13*$I$7*$I$8^(L13-2025)</f>
        <v>17370169.972974006</v>
      </c>
      <c r="O13" s="11">
        <f t="shared" si="9"/>
        <v>2928630.5951353209</v>
      </c>
      <c r="P13" s="11">
        <f t="shared" si="2"/>
        <v>14441539.377838686</v>
      </c>
      <c r="Q13" s="36">
        <f t="shared" si="5"/>
        <v>9291606.2346234601</v>
      </c>
      <c r="R13" s="37">
        <f>$F$124*12</f>
        <v>3439786.9378805668</v>
      </c>
      <c r="S13" s="11">
        <f t="shared" si="6"/>
        <v>5346311.2039412064</v>
      </c>
      <c r="T13" s="37">
        <f t="shared" si="3"/>
        <v>5851819.2967428938</v>
      </c>
      <c r="U13" s="35">
        <f t="shared" si="4"/>
        <v>9095228.1738974787</v>
      </c>
    </row>
    <row r="14" spans="1:24">
      <c r="A14" s="23">
        <v>45962</v>
      </c>
      <c r="B14" s="11">
        <v>100000</v>
      </c>
      <c r="C14" s="11">
        <f>'Расходы (жена не работает)'!$B$34</f>
        <v>62000</v>
      </c>
      <c r="D14" s="11">
        <f t="shared" si="1"/>
        <v>38000</v>
      </c>
      <c r="E14" s="11"/>
      <c r="F14" s="11">
        <f t="shared" si="0"/>
        <v>62000</v>
      </c>
      <c r="L14" s="30">
        <v>2036</v>
      </c>
      <c r="M14" s="36">
        <f t="shared" si="8"/>
        <v>13969838.619232178</v>
      </c>
      <c r="N14" s="35">
        <f t="shared" si="7"/>
        <v>22581220.96486621</v>
      </c>
      <c r="O14" s="11">
        <f t="shared" si="9"/>
        <v>3866619.7736759176</v>
      </c>
      <c r="P14" s="11">
        <f t="shared" si="2"/>
        <v>18714601.191190291</v>
      </c>
      <c r="Q14" s="36">
        <f t="shared" si="5"/>
        <v>11577760.072008029</v>
      </c>
      <c r="R14" s="37">
        <f>$F$136*12</f>
        <v>5239786.9378805663</v>
      </c>
      <c r="S14" s="11">
        <f t="shared" si="6"/>
        <v>8469731.8185343519</v>
      </c>
      <c r="T14" s="37">
        <f t="shared" si="3"/>
        <v>6337973.1341274623</v>
      </c>
      <c r="U14" s="35">
        <f t="shared" si="4"/>
        <v>10244869.372655939</v>
      </c>
    </row>
    <row r="15" spans="1:24">
      <c r="A15" s="23">
        <v>45992</v>
      </c>
      <c r="B15" s="11">
        <v>100000</v>
      </c>
      <c r="C15" s="11">
        <f>'Расходы (жена не работает)'!$B$34</f>
        <v>62000</v>
      </c>
      <c r="D15" s="11">
        <f t="shared" si="1"/>
        <v>38000</v>
      </c>
      <c r="E15" s="11"/>
      <c r="F15" s="11">
        <f t="shared" si="0"/>
        <v>62000</v>
      </c>
      <c r="L15" s="30">
        <v>2037</v>
      </c>
      <c r="M15" s="36">
        <f t="shared" si="8"/>
        <v>17462298.274040222</v>
      </c>
      <c r="N15" s="35">
        <f t="shared" si="7"/>
        <v>29355587.254326079</v>
      </c>
      <c r="O15" s="11">
        <f t="shared" si="9"/>
        <v>5086005.7057786938</v>
      </c>
      <c r="P15" s="11">
        <f t="shared" si="2"/>
        <v>24269581.548547387</v>
      </c>
      <c r="Q15" s="36">
        <f t="shared" si="5"/>
        <v>14436865.742633795</v>
      </c>
      <c r="R15" s="37">
        <f>$F$148*12</f>
        <v>5239786.9378805663</v>
      </c>
      <c r="S15" s="11">
        <f t="shared" si="6"/>
        <v>8808521.0912757274</v>
      </c>
      <c r="T15" s="37">
        <f t="shared" si="3"/>
        <v>9197078.804753229</v>
      </c>
      <c r="U15" s="35">
        <f t="shared" si="4"/>
        <v>15461060.45727166</v>
      </c>
    </row>
    <row r="16" spans="1:24">
      <c r="A16" s="23">
        <v>46023</v>
      </c>
      <c r="B16" s="11">
        <f t="shared" ref="B16:B27" si="10">$B$15*$J$2</f>
        <v>125000</v>
      </c>
      <c r="C16" s="11">
        <f>'Расходы (жена не работает)'!$B$34</f>
        <v>62000</v>
      </c>
      <c r="D16" s="11">
        <f t="shared" si="1"/>
        <v>63000</v>
      </c>
      <c r="E16" s="11"/>
      <c r="F16" s="11">
        <f t="shared" si="0"/>
        <v>62000</v>
      </c>
      <c r="L16" s="30">
        <v>2038</v>
      </c>
      <c r="M16" s="36">
        <f t="shared" si="8"/>
        <v>21827872.842550278</v>
      </c>
      <c r="N16" s="35">
        <f t="shared" si="7"/>
        <v>38162263.430623904</v>
      </c>
      <c r="O16" s="11">
        <f>2400000*$X$2+(5000000-2400000)*$X$3+(20000000-5000000)*$X$4+(N16-20000000)*$X$5</f>
        <v>7034452.6861247811</v>
      </c>
      <c r="P16" s="11">
        <f t="shared" si="2"/>
        <v>31127810.744499125</v>
      </c>
      <c r="Q16" s="36">
        <f t="shared" si="5"/>
        <v>17804339.515476927</v>
      </c>
      <c r="R16" s="37">
        <f>$F$160*12</f>
        <v>5239786.9378805663</v>
      </c>
      <c r="S16" s="11">
        <f t="shared" si="6"/>
        <v>9160861.9349267557</v>
      </c>
      <c r="T16" s="37">
        <f t="shared" si="3"/>
        <v>12564552.577596361</v>
      </c>
      <c r="U16" s="35">
        <f t="shared" si="4"/>
        <v>21966948.809572369</v>
      </c>
    </row>
    <row r="17" spans="1:26">
      <c r="A17" s="23">
        <v>46054</v>
      </c>
      <c r="B17" s="11">
        <f t="shared" si="10"/>
        <v>125000</v>
      </c>
      <c r="C17" s="11">
        <f>'Расходы (жена не работает)'!$B$34</f>
        <v>62000</v>
      </c>
      <c r="D17" s="11">
        <f t="shared" si="1"/>
        <v>63000</v>
      </c>
      <c r="E17" s="11"/>
      <c r="F17" s="11">
        <f t="shared" si="0"/>
        <v>62000</v>
      </c>
      <c r="L17" s="30">
        <v>2039</v>
      </c>
      <c r="M17" s="36">
        <f>M16*$J$2</f>
        <v>27284841.053187847</v>
      </c>
      <c r="N17" s="35">
        <f>M17*$I$7*$I$8^(L17-2025)</f>
        <v>49610942.459811069</v>
      </c>
      <c r="O17" s="11">
        <f>2400000*$X$2+(5000000-2400000)*$X$3+(20000000-5000000)*$X$4+(N17-20000000)*$X$5</f>
        <v>9324188.4919622131</v>
      </c>
      <c r="P17" s="11">
        <f t="shared" si="2"/>
        <v>40286753.967848852</v>
      </c>
      <c r="Q17" s="36">
        <f t="shared" si="5"/>
        <v>22156758.651624028</v>
      </c>
      <c r="R17" s="37">
        <f>$F$172*12</f>
        <v>5239786.9378805663</v>
      </c>
      <c r="S17" s="11">
        <f t="shared" si="6"/>
        <v>9527296.4123238269</v>
      </c>
      <c r="T17" s="37">
        <f t="shared" si="3"/>
        <v>16916971.713743463</v>
      </c>
      <c r="U17" s="35">
        <f t="shared" si="4"/>
        <v>30759457.555525027</v>
      </c>
    </row>
    <row r="18" spans="1:26">
      <c r="A18" s="23">
        <v>46082</v>
      </c>
      <c r="B18" s="11">
        <f t="shared" si="10"/>
        <v>125000</v>
      </c>
      <c r="C18" s="11">
        <f>'Расходы (жена не работает)'!$B$34</f>
        <v>62000</v>
      </c>
      <c r="D18" s="11">
        <f t="shared" si="1"/>
        <v>63000</v>
      </c>
      <c r="E18" s="11"/>
      <c r="F18" s="11">
        <f t="shared" si="0"/>
        <v>62000</v>
      </c>
      <c r="L18" s="30">
        <v>2040</v>
      </c>
      <c r="M18" s="36">
        <f>M17*$J$3</f>
        <v>27284841.053187847</v>
      </c>
      <c r="N18" s="35">
        <f t="shared" si="7"/>
        <v>51595380.158203512</v>
      </c>
      <c r="O18" s="11">
        <f>2400000*$X$2+(5000000-2400000)*$X$3+(20000000-5000000)*$X$4+(50000000-20000000)*$X$5+(N18-50000000)*$X$6</f>
        <v>9752983.6348047722</v>
      </c>
      <c r="P18" s="11">
        <f t="shared" si="2"/>
        <v>41842396.523398742</v>
      </c>
      <c r="Q18" s="36">
        <f t="shared" si="5"/>
        <v>22127235.712282531</v>
      </c>
      <c r="R18" s="37">
        <f>$F$184*12</f>
        <v>5239786.9378805663</v>
      </c>
      <c r="S18" s="11">
        <f t="shared" si="6"/>
        <v>9908388.2688167803</v>
      </c>
      <c r="T18" s="37">
        <f t="shared" si="3"/>
        <v>16887448.774401963</v>
      </c>
      <c r="U18" s="35">
        <f t="shared" si="4"/>
        <v>31934008.254581962</v>
      </c>
    </row>
    <row r="19" spans="1:26">
      <c r="A19" s="23">
        <v>46113</v>
      </c>
      <c r="B19" s="11">
        <f t="shared" si="10"/>
        <v>125000</v>
      </c>
      <c r="C19" s="11">
        <f>'Расходы (жена не работает)'!$B$34</f>
        <v>62000</v>
      </c>
      <c r="D19" s="11">
        <f t="shared" si="1"/>
        <v>63000</v>
      </c>
      <c r="E19" s="11"/>
      <c r="F19" s="11">
        <f t="shared" si="0"/>
        <v>62000</v>
      </c>
      <c r="L19" s="30">
        <v>2041</v>
      </c>
      <c r="M19" s="36">
        <f t="shared" ref="M19:M22" si="11">M18*$J$3</f>
        <v>27284841.053187847</v>
      </c>
      <c r="N19" s="35">
        <f t="shared" si="7"/>
        <v>53659195.364531666</v>
      </c>
      <c r="O19" s="11">
        <f>2400000*$X$2+(5000000-2400000)*$X$3+(20000000-5000000)*$X$4+(50000000-20000000)*$X$5+(N19-50000000)*$X$6</f>
        <v>10207022.980196966</v>
      </c>
      <c r="P19" s="11">
        <f t="shared" si="2"/>
        <v>43452172.384334698</v>
      </c>
      <c r="Q19" s="36">
        <f t="shared" si="5"/>
        <v>22094733.416482687</v>
      </c>
      <c r="R19" s="37">
        <f>$F$196*12</f>
        <v>5239786.9378805663</v>
      </c>
      <c r="S19" s="11">
        <f t="shared" si="6"/>
        <v>10304723.799569452</v>
      </c>
      <c r="T19" s="37">
        <f t="shared" si="3"/>
        <v>16854946.478602119</v>
      </c>
      <c r="U19" s="35">
        <f t="shared" si="4"/>
        <v>33147448.584765248</v>
      </c>
    </row>
    <row r="20" spans="1:26">
      <c r="A20" s="29">
        <v>46143</v>
      </c>
      <c r="B20" s="11">
        <f t="shared" si="10"/>
        <v>125000</v>
      </c>
      <c r="C20" s="11">
        <f>'Расходы (жена не работает)'!$B$34</f>
        <v>62000</v>
      </c>
      <c r="D20" s="11">
        <f t="shared" si="1"/>
        <v>63000</v>
      </c>
      <c r="E20" s="11"/>
      <c r="F20" s="11">
        <f t="shared" si="0"/>
        <v>62000</v>
      </c>
      <c r="L20" s="30">
        <v>2042</v>
      </c>
      <c r="M20" s="36">
        <f>M19*$J$3</f>
        <v>27284841.053187847</v>
      </c>
      <c r="N20" s="35">
        <f t="shared" si="7"/>
        <v>55805563.179112934</v>
      </c>
      <c r="O20" s="11">
        <f>2400000*$X$2+(5000000-2400000)*$X$3+(20000000-5000000)*$X$4+(50000000-20000000)*$X$5+(N20-50000000)*$X$6</f>
        <v>10679223.899404846</v>
      </c>
      <c r="P20" s="11">
        <f t="shared" si="2"/>
        <v>45126339.279708087</v>
      </c>
      <c r="Q20" s="36">
        <f t="shared" si="5"/>
        <v>22063481.208982833</v>
      </c>
      <c r="R20" s="37">
        <f>$F$208*12</f>
        <v>5239786.9378805663</v>
      </c>
      <c r="S20" s="11">
        <f t="shared" si="6"/>
        <v>10716912.751552232</v>
      </c>
      <c r="T20" s="37">
        <f t="shared" si="3"/>
        <v>16823694.271102265</v>
      </c>
      <c r="U20" s="35">
        <f t="shared" si="4"/>
        <v>34409426.528155856</v>
      </c>
    </row>
    <row r="21" spans="1:26">
      <c r="A21" s="23">
        <v>46174</v>
      </c>
      <c r="B21" s="11">
        <f t="shared" si="10"/>
        <v>125000</v>
      </c>
      <c r="C21" s="11">
        <f>'Расходы (жена не работает)'!$B$47</f>
        <v>112000</v>
      </c>
      <c r="D21" s="11">
        <f t="shared" si="1"/>
        <v>13000</v>
      </c>
      <c r="E21" s="11"/>
      <c r="F21" s="11">
        <f t="shared" si="0"/>
        <v>112000</v>
      </c>
      <c r="L21" s="30">
        <v>2043</v>
      </c>
      <c r="M21" s="36">
        <f t="shared" si="11"/>
        <v>27284841.053187847</v>
      </c>
      <c r="N21" s="35">
        <f t="shared" si="7"/>
        <v>58037785.706277452</v>
      </c>
      <c r="O21" s="11">
        <f>2400000*$X$2+(5000000-2400000)*$X$3+(20000000-5000000)*$X$4+(50000000-20000000)*$X$5+(N21-50000000)*$X$6</f>
        <v>11170312.85538104</v>
      </c>
      <c r="P21" s="11">
        <f t="shared" si="2"/>
        <v>46867472.850896411</v>
      </c>
      <c r="Q21" s="36">
        <f t="shared" si="5"/>
        <v>22033431.009463742</v>
      </c>
      <c r="R21" s="37">
        <f>$F$220*12</f>
        <v>5239786.9378805663</v>
      </c>
      <c r="S21" s="11">
        <f t="shared" si="6"/>
        <v>11145589.261614321</v>
      </c>
      <c r="T21" s="37">
        <f t="shared" si="3"/>
        <v>16793644.071583174</v>
      </c>
      <c r="U21" s="35">
        <f t="shared" si="4"/>
        <v>35721883.589282088</v>
      </c>
    </row>
    <row r="22" spans="1:26">
      <c r="A22" s="23">
        <v>46204</v>
      </c>
      <c r="B22" s="11">
        <f t="shared" si="10"/>
        <v>125000</v>
      </c>
      <c r="C22" s="11">
        <f>'Расходы (жена не работает)'!$B$47</f>
        <v>112000</v>
      </c>
      <c r="D22" s="11">
        <f t="shared" si="1"/>
        <v>13000</v>
      </c>
      <c r="E22" s="11"/>
      <c r="F22" s="11">
        <f t="shared" si="0"/>
        <v>112000</v>
      </c>
      <c r="L22" s="30">
        <v>2044</v>
      </c>
      <c r="M22" s="36">
        <f t="shared" si="11"/>
        <v>27284841.053187847</v>
      </c>
      <c r="N22" s="35">
        <f t="shared" si="7"/>
        <v>60359297.134528548</v>
      </c>
      <c r="O22" s="11">
        <f>2400000*$X$2+(5000000-2400000)*$X$3+(20000000-5000000)*$X$4+(50000000-20000000)*$X$5+(N22-50000000)*$X$6</f>
        <v>11681045.36959628</v>
      </c>
      <c r="P22" s="11">
        <f>N22-O22</f>
        <v>48678251.764932267</v>
      </c>
      <c r="Q22" s="36">
        <f t="shared" si="5"/>
        <v>22004536.586849235</v>
      </c>
      <c r="R22" s="37">
        <f>$F$232*12</f>
        <v>5239786.9378805663</v>
      </c>
      <c r="S22" s="11">
        <f t="shared" si="6"/>
        <v>11591412.832078895</v>
      </c>
      <c r="T22" s="37">
        <f t="shared" si="3"/>
        <v>16764749.648968669</v>
      </c>
      <c r="U22" s="35">
        <f>P22-S22</f>
        <v>37086838.932853371</v>
      </c>
    </row>
    <row r="23" spans="1:26">
      <c r="A23" s="23">
        <v>46235</v>
      </c>
      <c r="B23" s="11">
        <f t="shared" si="10"/>
        <v>125000</v>
      </c>
      <c r="C23" s="11">
        <f>'Расходы (жена не работает)'!$B$47</f>
        <v>112000</v>
      </c>
      <c r="D23" s="11">
        <f t="shared" si="1"/>
        <v>13000</v>
      </c>
      <c r="E23" s="11"/>
      <c r="F23" s="11">
        <f t="shared" si="0"/>
        <v>112000</v>
      </c>
      <c r="N23" s="35"/>
      <c r="O23" s="33"/>
      <c r="P23" s="33"/>
      <c r="Q23" s="33"/>
      <c r="T23" s="33"/>
    </row>
    <row r="24" spans="1:26">
      <c r="A24" s="23">
        <v>46266</v>
      </c>
      <c r="B24" s="11">
        <f t="shared" si="10"/>
        <v>125000</v>
      </c>
      <c r="C24" s="11">
        <f>'Расходы (жена не работает)'!$B$47</f>
        <v>112000</v>
      </c>
      <c r="D24" s="11">
        <f t="shared" si="1"/>
        <v>13000</v>
      </c>
      <c r="E24" s="11"/>
      <c r="F24" s="11">
        <f t="shared" si="0"/>
        <v>112000</v>
      </c>
    </row>
    <row r="25" spans="1:26">
      <c r="A25" s="23">
        <v>46296</v>
      </c>
      <c r="B25" s="11">
        <f t="shared" si="10"/>
        <v>125000</v>
      </c>
      <c r="C25" s="11">
        <f>'Расходы (жена не работает)'!$B$47</f>
        <v>112000</v>
      </c>
      <c r="D25" s="11">
        <f t="shared" si="1"/>
        <v>13000</v>
      </c>
      <c r="E25" s="11"/>
      <c r="F25" s="11">
        <f t="shared" si="0"/>
        <v>112000</v>
      </c>
      <c r="P25" s="41" t="s">
        <v>25</v>
      </c>
      <c r="Q25" s="41" t="s">
        <v>26</v>
      </c>
      <c r="Z25" s="41" t="s">
        <v>26</v>
      </c>
    </row>
    <row r="26" spans="1:26">
      <c r="A26" s="23">
        <v>46327</v>
      </c>
      <c r="B26" s="11">
        <f t="shared" si="10"/>
        <v>125000</v>
      </c>
      <c r="C26" s="11">
        <f>'Расходы (жена не работает)'!$B$47</f>
        <v>112000</v>
      </c>
      <c r="D26" s="11">
        <f t="shared" si="1"/>
        <v>13000</v>
      </c>
      <c r="E26" s="11"/>
      <c r="F26" s="11">
        <f t="shared" si="0"/>
        <v>112000</v>
      </c>
      <c r="M26" s="154" t="s">
        <v>23</v>
      </c>
      <c r="N26" s="154"/>
      <c r="O26" s="40"/>
      <c r="P26" s="52">
        <v>0.2070463089940795</v>
      </c>
      <c r="Q26" s="52">
        <v>0.14832688519465645</v>
      </c>
      <c r="R26" s="10"/>
      <c r="W26" s="154" t="s">
        <v>23</v>
      </c>
      <c r="X26" s="154"/>
      <c r="Y26" s="40"/>
      <c r="Z26" s="52">
        <v>0.14832688519465645</v>
      </c>
    </row>
    <row r="27" spans="1:26">
      <c r="A27" s="23">
        <v>46357</v>
      </c>
      <c r="B27" s="11">
        <f t="shared" si="10"/>
        <v>125000</v>
      </c>
      <c r="C27" s="11">
        <f>'Расходы (жена не работает)'!$B$47</f>
        <v>112000</v>
      </c>
      <c r="D27" s="11">
        <f t="shared" si="1"/>
        <v>13000</v>
      </c>
      <c r="E27" s="11"/>
      <c r="F27" s="11">
        <f t="shared" si="0"/>
        <v>112000</v>
      </c>
      <c r="M27" s="154" t="s">
        <v>0</v>
      </c>
      <c r="N27" s="154"/>
      <c r="O27" s="40"/>
      <c r="P27" s="52">
        <v>0.04</v>
      </c>
      <c r="Q27" s="44">
        <v>0.04</v>
      </c>
      <c r="W27" s="154" t="s">
        <v>0</v>
      </c>
      <c r="X27" s="154"/>
      <c r="Y27" s="40"/>
      <c r="Z27" s="44">
        <v>0.04</v>
      </c>
    </row>
    <row r="28" spans="1:26">
      <c r="A28" s="23">
        <v>46388</v>
      </c>
      <c r="B28" s="11">
        <f t="shared" ref="B28:B39" si="12">$B$27*$J$2</f>
        <v>156250</v>
      </c>
      <c r="C28" s="11">
        <f>'Расходы (жена не работает)'!$B$47</f>
        <v>112000</v>
      </c>
      <c r="D28" s="11">
        <f>B28-C40</f>
        <v>44250</v>
      </c>
      <c r="E28" s="11"/>
      <c r="F28" s="11">
        <f t="shared" si="0"/>
        <v>112000</v>
      </c>
      <c r="M28" s="154" t="s">
        <v>24</v>
      </c>
      <c r="N28" s="154"/>
      <c r="O28" s="40"/>
      <c r="P28" s="52">
        <f>(1+P26)/(1+P27)-1</f>
        <v>0.16062145095584568</v>
      </c>
      <c r="Q28" s="52">
        <f>(1+Q26)/(1+Q27)-1</f>
        <v>0.10416046653332334</v>
      </c>
      <c r="W28" s="154" t="s">
        <v>24</v>
      </c>
      <c r="X28" s="154"/>
      <c r="Y28" s="40"/>
      <c r="Z28" s="52">
        <f>(1+Z26)/(1+Z27)-1</f>
        <v>0.10416046653332334</v>
      </c>
    </row>
    <row r="29" spans="1:26">
      <c r="A29" s="23">
        <v>46419</v>
      </c>
      <c r="B29" s="11">
        <f t="shared" si="12"/>
        <v>156250</v>
      </c>
      <c r="C29" s="11">
        <f>'Расходы (жена не работает)'!$B$47</f>
        <v>112000</v>
      </c>
      <c r="D29" s="11">
        <f t="shared" si="1"/>
        <v>44250</v>
      </c>
      <c r="E29" s="11"/>
      <c r="F29" s="11">
        <f t="shared" si="0"/>
        <v>112000</v>
      </c>
    </row>
    <row r="30" spans="1:26">
      <c r="A30" s="23">
        <v>46447</v>
      </c>
      <c r="B30" s="11">
        <f t="shared" si="12"/>
        <v>156250</v>
      </c>
      <c r="C30" s="11">
        <f>'Расходы (жена не работает)'!$B$47</f>
        <v>112000</v>
      </c>
      <c r="D30" s="11">
        <f t="shared" si="1"/>
        <v>44250</v>
      </c>
      <c r="E30" s="11"/>
      <c r="F30" s="11">
        <f t="shared" si="0"/>
        <v>112000</v>
      </c>
      <c r="L30" s="7" t="s">
        <v>30</v>
      </c>
      <c r="V30" s="7" t="s">
        <v>81</v>
      </c>
    </row>
    <row r="31" spans="1:26" ht="32">
      <c r="A31" s="23">
        <v>46478</v>
      </c>
      <c r="B31" s="11">
        <f t="shared" si="12"/>
        <v>156250</v>
      </c>
      <c r="C31" s="11">
        <f>'Расходы (жена не работает)'!$B$47</f>
        <v>112000</v>
      </c>
      <c r="D31" s="11">
        <f t="shared" si="1"/>
        <v>44250</v>
      </c>
      <c r="E31" s="11"/>
      <c r="F31" s="11">
        <f t="shared" si="0"/>
        <v>112000</v>
      </c>
      <c r="L31" s="38" t="s">
        <v>15</v>
      </c>
      <c r="M31" s="38" t="s">
        <v>32</v>
      </c>
      <c r="N31" s="38" t="s">
        <v>27</v>
      </c>
      <c r="O31" s="38" t="s">
        <v>33</v>
      </c>
      <c r="P31" s="38" t="s">
        <v>28</v>
      </c>
      <c r="Q31" s="38" t="s">
        <v>34</v>
      </c>
      <c r="R31" s="39" t="s">
        <v>29</v>
      </c>
      <c r="V31" s="38" t="s">
        <v>15</v>
      </c>
      <c r="W31" s="38" t="s">
        <v>34</v>
      </c>
      <c r="X31" s="39" t="s">
        <v>29</v>
      </c>
      <c r="Y31" s="38" t="s">
        <v>27</v>
      </c>
      <c r="Z31" s="38" t="s">
        <v>94</v>
      </c>
    </row>
    <row r="32" spans="1:26">
      <c r="A32" s="23">
        <v>46508</v>
      </c>
      <c r="B32" s="11">
        <f t="shared" si="12"/>
        <v>156250</v>
      </c>
      <c r="C32" s="11">
        <f>'Расходы (жена не работает)'!$B$47</f>
        <v>112000</v>
      </c>
      <c r="D32" s="11">
        <f t="shared" si="1"/>
        <v>44250</v>
      </c>
      <c r="E32" s="11"/>
      <c r="F32" s="11">
        <f t="shared" si="0"/>
        <v>112000</v>
      </c>
      <c r="L32" s="38">
        <v>2024</v>
      </c>
      <c r="M32" s="3"/>
      <c r="N32" s="8"/>
      <c r="O32" s="3"/>
      <c r="P32" s="3">
        <f>U2</f>
        <v>50000</v>
      </c>
      <c r="Q32" s="4">
        <f>P32+O32</f>
        <v>50000</v>
      </c>
      <c r="R32" s="3"/>
      <c r="V32" s="38">
        <v>2045</v>
      </c>
      <c r="W32" s="54">
        <f>Q52</f>
        <v>384433802.81568098</v>
      </c>
      <c r="X32" s="54">
        <f>W32*$Z$28</f>
        <v>40042804.252460964</v>
      </c>
      <c r="Y32" s="54">
        <f>2400000*0.13+(X32-2400000)*0.15</f>
        <v>5958420.6378691448</v>
      </c>
      <c r="Z32" s="55">
        <f>X32-Y32</f>
        <v>34084383.614591822</v>
      </c>
    </row>
    <row r="33" spans="1:26">
      <c r="A33" s="23">
        <v>46539</v>
      </c>
      <c r="B33" s="11">
        <f t="shared" si="12"/>
        <v>156250</v>
      </c>
      <c r="C33" s="11">
        <f>'Расходы (жена не работает)'!$B$47</f>
        <v>112000</v>
      </c>
      <c r="D33" s="11">
        <f t="shared" si="1"/>
        <v>44250</v>
      </c>
      <c r="E33" s="11"/>
      <c r="F33" s="11">
        <f t="shared" si="0"/>
        <v>112000</v>
      </c>
      <c r="L33" s="38">
        <v>2025</v>
      </c>
      <c r="M33" s="3">
        <f>P32</f>
        <v>50000</v>
      </c>
      <c r="N33" s="3">
        <f>R33*0.13</f>
        <v>677.04303246660174</v>
      </c>
      <c r="O33" s="3">
        <f>M33+R33-N33</f>
        <v>54530.980294199566</v>
      </c>
      <c r="P33" s="3">
        <f>U3</f>
        <v>315000</v>
      </c>
      <c r="Q33" s="3">
        <f>O33+P33</f>
        <v>369530.98029419954</v>
      </c>
      <c r="R33" s="3">
        <f>M33*$Q$28</f>
        <v>5208.0233266661671</v>
      </c>
    </row>
    <row r="34" spans="1:26">
      <c r="A34" s="23">
        <v>46569</v>
      </c>
      <c r="B34" s="11">
        <f t="shared" si="12"/>
        <v>156250</v>
      </c>
      <c r="C34" s="11">
        <f>'Расходы (жена не работает)'!$B$47</f>
        <v>112000</v>
      </c>
      <c r="D34" s="11">
        <f t="shared" si="1"/>
        <v>44250</v>
      </c>
      <c r="E34" s="11"/>
      <c r="F34" s="11">
        <f t="shared" si="0"/>
        <v>112000</v>
      </c>
      <c r="L34" s="38">
        <v>2026</v>
      </c>
      <c r="M34" s="3">
        <f>Q33</f>
        <v>369530.98029419954</v>
      </c>
      <c r="N34" s="3">
        <f t="shared" ref="N34:N43" si="13">R34*0.13</f>
        <v>5003.7675097748179</v>
      </c>
      <c r="O34" s="3">
        <f t="shared" ref="O34:O51" si="14">M34+R34-N34</f>
        <v>403017.73209038487</v>
      </c>
      <c r="P34" s="3">
        <f t="shared" ref="P34:P50" si="15">U4</f>
        <v>230412</v>
      </c>
      <c r="Q34" s="3">
        <f t="shared" ref="Q34:Q50" si="16">O34+P34</f>
        <v>633429.73209038493</v>
      </c>
      <c r="R34" s="3">
        <f t="shared" ref="R34:R52" si="17">M34*$Q$28</f>
        <v>38490.519305960137</v>
      </c>
      <c r="Z34" s="9">
        <f>Z32/(I7*I8^21)</f>
        <v>14245116.988110727</v>
      </c>
    </row>
    <row r="35" spans="1:26">
      <c r="A35" s="23">
        <v>46600</v>
      </c>
      <c r="B35" s="11">
        <f t="shared" si="12"/>
        <v>156250</v>
      </c>
      <c r="C35" s="11">
        <f>'Расходы (жена не работает)'!$B$47</f>
        <v>112000</v>
      </c>
      <c r="D35" s="11">
        <f t="shared" si="1"/>
        <v>44250</v>
      </c>
      <c r="E35" s="11"/>
      <c r="F35" s="11">
        <f t="shared" si="0"/>
        <v>112000</v>
      </c>
      <c r="L35" s="38">
        <v>2027</v>
      </c>
      <c r="M35" s="3">
        <f t="shared" ref="M35:M51" si="18">Q34</f>
        <v>633429.73209038493</v>
      </c>
      <c r="N35" s="3">
        <f t="shared" si="13"/>
        <v>8577.1837333796266</v>
      </c>
      <c r="O35" s="3">
        <f t="shared" si="14"/>
        <v>690830.88476761791</v>
      </c>
      <c r="P35" s="3">
        <f t="shared" si="15"/>
        <v>326224.07999999984</v>
      </c>
      <c r="Q35" s="3">
        <f t="shared" si="16"/>
        <v>1017054.9647676178</v>
      </c>
      <c r="R35" s="3">
        <f t="shared" si="17"/>
        <v>65978.336410612508</v>
      </c>
    </row>
    <row r="36" spans="1:26">
      <c r="A36" s="23">
        <v>46631</v>
      </c>
      <c r="B36" s="11">
        <f t="shared" si="12"/>
        <v>156250</v>
      </c>
      <c r="C36" s="11">
        <f>'Расходы (жена не работает)'!$B$47</f>
        <v>112000</v>
      </c>
      <c r="D36" s="11">
        <f t="shared" si="1"/>
        <v>44250</v>
      </c>
      <c r="E36" s="11"/>
      <c r="F36" s="11">
        <f t="shared" si="0"/>
        <v>112000</v>
      </c>
      <c r="L36" s="38">
        <v>2028</v>
      </c>
      <c r="M36" s="3">
        <f t="shared" si="18"/>
        <v>1017054.9647676178</v>
      </c>
      <c r="N36" s="3">
        <f t="shared" si="13"/>
        <v>13771.799550629614</v>
      </c>
      <c r="O36" s="3">
        <f t="shared" si="14"/>
        <v>1109220.084837216</v>
      </c>
      <c r="P36" s="3">
        <f t="shared" si="15"/>
        <v>813578.92319999984</v>
      </c>
      <c r="Q36" s="3">
        <f t="shared" si="16"/>
        <v>1922799.0080372158</v>
      </c>
      <c r="R36" s="3">
        <f t="shared" si="17"/>
        <v>105936.9196202278</v>
      </c>
    </row>
    <row r="37" spans="1:26">
      <c r="A37" s="23">
        <v>46661</v>
      </c>
      <c r="B37" s="11">
        <f t="shared" si="12"/>
        <v>156250</v>
      </c>
      <c r="C37" s="11">
        <f>'Расходы (жена не работает)'!$B$47</f>
        <v>112000</v>
      </c>
      <c r="D37" s="11">
        <f t="shared" si="1"/>
        <v>44250</v>
      </c>
      <c r="E37" s="11"/>
      <c r="F37" s="11">
        <f t="shared" si="0"/>
        <v>112000</v>
      </c>
      <c r="L37" s="38">
        <v>2029</v>
      </c>
      <c r="M37" s="3">
        <f t="shared" si="18"/>
        <v>1922799.0080372158</v>
      </c>
      <c r="N37" s="3">
        <f>R37*0.13</f>
        <v>26036.353424505807</v>
      </c>
      <c r="O37" s="3">
        <f t="shared" si="14"/>
        <v>2097042.2963396776</v>
      </c>
      <c r="P37" s="3">
        <f t="shared" si="15"/>
        <v>-84374.065824000165</v>
      </c>
      <c r="Q37" s="3">
        <f>O37+P37</f>
        <v>2012668.2305156775</v>
      </c>
      <c r="R37" s="3">
        <f t="shared" si="17"/>
        <v>200279.64172696773</v>
      </c>
    </row>
    <row r="38" spans="1:26">
      <c r="A38" s="23">
        <v>46692</v>
      </c>
      <c r="B38" s="11">
        <f t="shared" si="12"/>
        <v>156250</v>
      </c>
      <c r="C38" s="11">
        <f>'Расходы (жена не работает)'!$B$47</f>
        <v>112000</v>
      </c>
      <c r="D38" s="11">
        <f t="shared" si="1"/>
        <v>44250</v>
      </c>
      <c r="E38" s="11"/>
      <c r="F38" s="11">
        <f t="shared" si="0"/>
        <v>112000</v>
      </c>
      <c r="L38" s="38">
        <v>2030</v>
      </c>
      <c r="M38" s="3">
        <f>Q37</f>
        <v>2012668.2305156775</v>
      </c>
      <c r="N38" s="3">
        <f t="shared" si="13"/>
        <v>27253.260042750473</v>
      </c>
      <c r="O38" s="3">
        <f t="shared" si="14"/>
        <v>2195055.4323402387</v>
      </c>
      <c r="P38" s="3">
        <f t="shared" si="15"/>
        <v>705640.57754304027</v>
      </c>
      <c r="Q38" s="3">
        <f t="shared" si="16"/>
        <v>2900696.009883279</v>
      </c>
      <c r="R38" s="3">
        <f t="shared" si="17"/>
        <v>209640.46186731133</v>
      </c>
    </row>
    <row r="39" spans="1:26">
      <c r="A39" s="23">
        <v>46722</v>
      </c>
      <c r="B39" s="11">
        <f t="shared" si="12"/>
        <v>156250</v>
      </c>
      <c r="C39" s="11">
        <f>'Расходы (жена не работает)'!$B$47</f>
        <v>112000</v>
      </c>
      <c r="D39" s="11">
        <f t="shared" si="1"/>
        <v>44250</v>
      </c>
      <c r="E39" s="11"/>
      <c r="F39" s="11">
        <f t="shared" si="0"/>
        <v>112000</v>
      </c>
      <c r="L39" s="38">
        <v>2031</v>
      </c>
      <c r="M39" s="3">
        <f t="shared" si="18"/>
        <v>2900696.009883279</v>
      </c>
      <c r="N39" s="3">
        <f t="shared" si="13"/>
        <v>39277.920455902939</v>
      </c>
      <c r="O39" s="3">
        <f t="shared" si="14"/>
        <v>3163555.9390881681</v>
      </c>
      <c r="P39" s="3">
        <f t="shared" si="15"/>
        <v>-3370745.0731405234</v>
      </c>
      <c r="Q39" s="3">
        <f t="shared" si="16"/>
        <v>-207189.13405235531</v>
      </c>
      <c r="R39" s="3">
        <f t="shared" si="17"/>
        <v>302137.84966079181</v>
      </c>
    </row>
    <row r="40" spans="1:26">
      <c r="A40" s="29">
        <v>46753</v>
      </c>
      <c r="B40" s="11">
        <f t="shared" ref="B40:B51" si="19">$B$39*$J$2</f>
        <v>195312.5</v>
      </c>
      <c r="C40" s="11">
        <f>'Расходы (жена не работает)'!$B$56</f>
        <v>112000</v>
      </c>
      <c r="D40" s="11">
        <f>B40-C40</f>
        <v>83312.5</v>
      </c>
      <c r="E40" s="11"/>
      <c r="F40" s="11">
        <f t="shared" si="0"/>
        <v>112000</v>
      </c>
      <c r="L40" s="38">
        <v>2032</v>
      </c>
      <c r="M40" s="3">
        <f>Q39</f>
        <v>-207189.13405235531</v>
      </c>
      <c r="N40" s="3">
        <f>R40*0.13</f>
        <v>-2805.5191922587178</v>
      </c>
      <c r="O40" s="3">
        <f>M40+R40-N40</f>
        <v>-225964.5317236252</v>
      </c>
      <c r="P40" s="3">
        <f t="shared" si="15"/>
        <v>1928325.583814756</v>
      </c>
      <c r="Q40" s="3">
        <f>O40+P40</f>
        <v>1702361.0520911308</v>
      </c>
      <c r="R40" s="3">
        <f t="shared" si="17"/>
        <v>-21580.916863528597</v>
      </c>
    </row>
    <row r="41" spans="1:26">
      <c r="A41" s="23">
        <v>46784</v>
      </c>
      <c r="B41" s="11">
        <f t="shared" si="19"/>
        <v>195312.5</v>
      </c>
      <c r="C41" s="11">
        <f>'Расходы (жена не работает)'!$B$56</f>
        <v>112000</v>
      </c>
      <c r="D41" s="11">
        <f>B41-C41</f>
        <v>83312.5</v>
      </c>
      <c r="E41" s="11"/>
      <c r="F41" s="11">
        <f t="shared" si="0"/>
        <v>112000</v>
      </c>
      <c r="L41" s="38">
        <v>2033</v>
      </c>
      <c r="M41" s="3">
        <f>Q40</f>
        <v>1702361.0520911308</v>
      </c>
      <c r="N41" s="3">
        <f t="shared" si="13"/>
        <v>23051.433781216274</v>
      </c>
      <c r="O41" s="3">
        <f>M41+R41-N41</f>
        <v>1856628.3397038856</v>
      </c>
      <c r="P41" s="3">
        <f t="shared" si="15"/>
        <v>3683164.5690417457</v>
      </c>
      <c r="Q41" s="3">
        <f t="shared" si="16"/>
        <v>5539792.9087456316</v>
      </c>
      <c r="R41" s="3">
        <f t="shared" si="17"/>
        <v>177318.72139397133</v>
      </c>
    </row>
    <row r="42" spans="1:26">
      <c r="A42" s="23">
        <v>46813</v>
      </c>
      <c r="B42" s="11">
        <f t="shared" si="19"/>
        <v>195312.5</v>
      </c>
      <c r="C42" s="11">
        <f>'Расходы (жена не работает)'!$B$56</f>
        <v>112000</v>
      </c>
      <c r="D42" s="11">
        <f t="shared" si="1"/>
        <v>83312.5</v>
      </c>
      <c r="E42" s="11"/>
      <c r="F42" s="11">
        <f t="shared" si="0"/>
        <v>112000</v>
      </c>
      <c r="L42" s="38">
        <v>2034</v>
      </c>
      <c r="M42" s="3">
        <f t="shared" si="18"/>
        <v>5539792.9087456316</v>
      </c>
      <c r="N42" s="3">
        <f t="shared" si="13"/>
        <v>75013.563803482364</v>
      </c>
      <c r="O42" s="3">
        <f t="shared" si="14"/>
        <v>6041806.7588150902</v>
      </c>
      <c r="P42" s="3">
        <f t="shared" si="15"/>
        <v>6013884.9022401376</v>
      </c>
      <c r="Q42" s="3">
        <f t="shared" si="16"/>
        <v>12055691.661055228</v>
      </c>
      <c r="R42" s="3">
        <f t="shared" si="17"/>
        <v>577027.41387294128</v>
      </c>
    </row>
    <row r="43" spans="1:26">
      <c r="A43" s="23">
        <v>46844</v>
      </c>
      <c r="B43" s="11">
        <f t="shared" si="19"/>
        <v>195312.5</v>
      </c>
      <c r="C43" s="11">
        <f>'Расходы (жена не работает)'!$B$56</f>
        <v>112000</v>
      </c>
      <c r="D43" s="11">
        <f t="shared" si="1"/>
        <v>83312.5</v>
      </c>
      <c r="E43" s="11"/>
      <c r="F43" s="11">
        <f t="shared" si="0"/>
        <v>112000</v>
      </c>
      <c r="L43" s="38">
        <v>2035</v>
      </c>
      <c r="M43" s="3">
        <f t="shared" si="18"/>
        <v>12055691.661055228</v>
      </c>
      <c r="N43" s="3">
        <f t="shared" si="13"/>
        <v>163244.4408136631</v>
      </c>
      <c r="O43" s="3">
        <f t="shared" si="14"/>
        <v>13148173.688038973</v>
      </c>
      <c r="P43" s="3">
        <f t="shared" si="15"/>
        <v>9095228.1738974787</v>
      </c>
      <c r="Q43" s="3">
        <f t="shared" si="16"/>
        <v>22243401.86193645</v>
      </c>
      <c r="R43" s="3">
        <f t="shared" si="17"/>
        <v>1255726.4677974083</v>
      </c>
    </row>
    <row r="44" spans="1:26">
      <c r="A44" s="23">
        <v>46874</v>
      </c>
      <c r="B44" s="11">
        <f t="shared" si="19"/>
        <v>195312.5</v>
      </c>
      <c r="C44" s="11">
        <f>'Расходы (жена не работает)'!$B$56</f>
        <v>112000</v>
      </c>
      <c r="D44" s="11">
        <f t="shared" si="1"/>
        <v>83312.5</v>
      </c>
      <c r="E44" s="11"/>
      <c r="F44" s="11">
        <f t="shared" si="0"/>
        <v>112000</v>
      </c>
      <c r="L44" s="38">
        <v>2036</v>
      </c>
      <c r="M44" s="3">
        <f t="shared" si="18"/>
        <v>22243401.86193645</v>
      </c>
      <c r="N44" s="3">
        <f>2400000*0.13+(R44-2400000)*0.15</f>
        <v>299532.467284124</v>
      </c>
      <c r="O44" s="3">
        <f t="shared" si="14"/>
        <v>24260752.50987982</v>
      </c>
      <c r="P44" s="3">
        <f t="shared" si="15"/>
        <v>10244869.372655939</v>
      </c>
      <c r="Q44" s="3">
        <f t="shared" si="16"/>
        <v>34505621.882535756</v>
      </c>
      <c r="R44" s="3">
        <f t="shared" si="17"/>
        <v>2316883.1152274935</v>
      </c>
    </row>
    <row r="45" spans="1:26">
      <c r="A45" s="23">
        <v>46905</v>
      </c>
      <c r="B45" s="11">
        <f t="shared" si="19"/>
        <v>195312.5</v>
      </c>
      <c r="C45" s="11">
        <f>'Расходы (жена не работает)'!$B$56</f>
        <v>112000</v>
      </c>
      <c r="D45" s="11">
        <f t="shared" si="1"/>
        <v>83312.5</v>
      </c>
      <c r="E45" s="11"/>
      <c r="F45" s="11">
        <f t="shared" si="0"/>
        <v>112000</v>
      </c>
      <c r="L45" s="38">
        <v>2037</v>
      </c>
      <c r="M45" s="3">
        <f t="shared" si="18"/>
        <v>34505621.882535756</v>
      </c>
      <c r="N45" s="3">
        <f t="shared" ref="N45:N52" si="20">2400000*0.13+(R45-2400000)*0.15</f>
        <v>491118.25099610625</v>
      </c>
      <c r="O45" s="3">
        <f t="shared" si="14"/>
        <v>37608625.304847024</v>
      </c>
      <c r="P45" s="3">
        <f t="shared" si="15"/>
        <v>15461060.45727166</v>
      </c>
      <c r="Q45" s="3">
        <f t="shared" si="16"/>
        <v>53069685.762118682</v>
      </c>
      <c r="R45" s="3">
        <f t="shared" si="17"/>
        <v>3594121.6733073751</v>
      </c>
    </row>
    <row r="46" spans="1:26">
      <c r="A46" s="23">
        <v>46935</v>
      </c>
      <c r="B46" s="11">
        <f t="shared" si="19"/>
        <v>195312.5</v>
      </c>
      <c r="C46" s="11">
        <f>'Расходы (жена не работает)'!$B$56</f>
        <v>112000</v>
      </c>
      <c r="D46" s="11">
        <f t="shared" si="1"/>
        <v>83312.5</v>
      </c>
      <c r="E46" s="11"/>
      <c r="F46" s="11">
        <f t="shared" si="0"/>
        <v>112000</v>
      </c>
      <c r="L46" s="38">
        <v>2038</v>
      </c>
      <c r="M46" s="3">
        <f t="shared" si="18"/>
        <v>53069685.762118682</v>
      </c>
      <c r="N46" s="3">
        <f t="shared" si="20"/>
        <v>781164.48416387232</v>
      </c>
      <c r="O46" s="3">
        <f t="shared" si="14"/>
        <v>57816284.505713962</v>
      </c>
      <c r="P46" s="3">
        <f t="shared" si="15"/>
        <v>21966948.809572369</v>
      </c>
      <c r="Q46" s="3">
        <f t="shared" si="16"/>
        <v>79783233.315286338</v>
      </c>
      <c r="R46" s="3">
        <f t="shared" si="17"/>
        <v>5527763.2277591489</v>
      </c>
    </row>
    <row r="47" spans="1:26">
      <c r="A47" s="23">
        <v>46966</v>
      </c>
      <c r="B47" s="11">
        <f t="shared" si="19"/>
        <v>195312.5</v>
      </c>
      <c r="C47" s="11">
        <f>'Расходы (жена не работает)'!$B$56</f>
        <v>112000</v>
      </c>
      <c r="D47" s="11">
        <f t="shared" si="1"/>
        <v>83312.5</v>
      </c>
      <c r="E47" s="11"/>
      <c r="F47" s="11">
        <f t="shared" si="0"/>
        <v>112000</v>
      </c>
      <c r="L47" s="38">
        <v>2039</v>
      </c>
      <c r="M47" s="3">
        <f t="shared" si="18"/>
        <v>79783233.315286338</v>
      </c>
      <c r="N47" s="3">
        <f t="shared" si="20"/>
        <v>1198538.8205485814</v>
      </c>
      <c r="O47" s="3">
        <f t="shared" si="14"/>
        <v>86894953.298394963</v>
      </c>
      <c r="P47" s="3">
        <f t="shared" si="15"/>
        <v>30759457.555525027</v>
      </c>
      <c r="Q47" s="3">
        <f t="shared" si="16"/>
        <v>117654410.85391998</v>
      </c>
      <c r="R47" s="3">
        <f t="shared" si="17"/>
        <v>8310258.8036572104</v>
      </c>
    </row>
    <row r="48" spans="1:26">
      <c r="A48" s="23">
        <v>46997</v>
      </c>
      <c r="B48" s="11">
        <f t="shared" si="19"/>
        <v>195312.5</v>
      </c>
      <c r="C48" s="11">
        <f>'Расходы (жена не работает)'!$B$56</f>
        <v>112000</v>
      </c>
      <c r="D48" s="11">
        <f t="shared" si="1"/>
        <v>83312.5</v>
      </c>
      <c r="E48" s="11"/>
      <c r="F48" s="11">
        <f t="shared" si="0"/>
        <v>112000</v>
      </c>
      <c r="L48" s="38">
        <v>2040</v>
      </c>
      <c r="M48" s="3">
        <f t="shared" si="18"/>
        <v>117654410.85391998</v>
      </c>
      <c r="N48" s="3">
        <f t="shared" si="20"/>
        <v>1790240.748637141</v>
      </c>
      <c r="O48" s="3">
        <f t="shared" si="14"/>
        <v>128119108.42953044</v>
      </c>
      <c r="P48" s="3">
        <f t="shared" si="15"/>
        <v>31934008.254581962</v>
      </c>
      <c r="Q48" s="3">
        <f t="shared" si="16"/>
        <v>160053116.6841124</v>
      </c>
      <c r="R48" s="3">
        <f t="shared" si="17"/>
        <v>12254938.324247606</v>
      </c>
    </row>
    <row r="49" spans="1:18">
      <c r="A49" s="23">
        <v>47027</v>
      </c>
      <c r="B49" s="11">
        <f t="shared" si="19"/>
        <v>195312.5</v>
      </c>
      <c r="C49" s="11">
        <f>'Расходы (жена не работает)'!$B$56</f>
        <v>112000</v>
      </c>
      <c r="D49" s="11">
        <f t="shared" si="1"/>
        <v>83312.5</v>
      </c>
      <c r="E49" s="11"/>
      <c r="F49" s="11">
        <f t="shared" si="0"/>
        <v>112000</v>
      </c>
      <c r="L49" s="38">
        <v>2041</v>
      </c>
      <c r="M49" s="3">
        <f t="shared" si="18"/>
        <v>160053116.6841124</v>
      </c>
      <c r="N49" s="3">
        <f t="shared" si="20"/>
        <v>2452681.0955894375</v>
      </c>
      <c r="O49" s="3">
        <f t="shared" si="14"/>
        <v>174271642.89245257</v>
      </c>
      <c r="P49" s="3">
        <f t="shared" si="15"/>
        <v>33147448.584765248</v>
      </c>
      <c r="Q49" s="3">
        <f t="shared" si="16"/>
        <v>207419091.47721782</v>
      </c>
      <c r="R49" s="3">
        <f t="shared" si="17"/>
        <v>16671207.303929584</v>
      </c>
    </row>
    <row r="50" spans="1:18">
      <c r="A50" s="23">
        <v>47058</v>
      </c>
      <c r="B50" s="11">
        <f t="shared" si="19"/>
        <v>195312.5</v>
      </c>
      <c r="C50" s="11">
        <f>'Расходы (жена не работает)'!$B$56</f>
        <v>112000</v>
      </c>
      <c r="D50" s="11">
        <f t="shared" si="1"/>
        <v>83312.5</v>
      </c>
      <c r="E50" s="11"/>
      <c r="F50" s="11">
        <f t="shared" si="0"/>
        <v>112000</v>
      </c>
      <c r="L50" s="38">
        <v>2042</v>
      </c>
      <c r="M50" s="3">
        <f t="shared" si="18"/>
        <v>207419091.47721782</v>
      </c>
      <c r="N50" s="3">
        <f t="shared" si="20"/>
        <v>3192730.400427762</v>
      </c>
      <c r="O50" s="3">
        <f t="shared" si="14"/>
        <v>225831230.41297513</v>
      </c>
      <c r="P50" s="3">
        <f t="shared" si="15"/>
        <v>34409426.528155856</v>
      </c>
      <c r="Q50" s="3">
        <f t="shared" si="16"/>
        <v>260240656.941131</v>
      </c>
      <c r="R50" s="3">
        <f t="shared" si="17"/>
        <v>21604869.336185079</v>
      </c>
    </row>
    <row r="51" spans="1:18">
      <c r="A51" s="23">
        <v>47088</v>
      </c>
      <c r="B51" s="11">
        <f t="shared" si="19"/>
        <v>195312.5</v>
      </c>
      <c r="C51" s="11">
        <f>'Расходы (жена не работает)'!$B$56</f>
        <v>112000</v>
      </c>
      <c r="D51" s="11">
        <f t="shared" si="1"/>
        <v>83312.5</v>
      </c>
      <c r="E51" s="11"/>
      <c r="F51" s="11">
        <f t="shared" si="0"/>
        <v>112000</v>
      </c>
      <c r="L51" s="38">
        <v>2043</v>
      </c>
      <c r="M51" s="3">
        <f t="shared" si="18"/>
        <v>260240656.941131</v>
      </c>
      <c r="N51" s="3">
        <f t="shared" si="20"/>
        <v>4018018.2356890133</v>
      </c>
      <c r="O51" s="3">
        <f t="shared" si="14"/>
        <v>283329426.94336879</v>
      </c>
      <c r="P51" s="3">
        <f>U21</f>
        <v>35721883.589282088</v>
      </c>
      <c r="Q51" s="3">
        <f>O51+P51</f>
        <v>319051310.53265089</v>
      </c>
      <c r="R51" s="3">
        <f t="shared" si="17"/>
        <v>27106788.237926755</v>
      </c>
    </row>
    <row r="52" spans="1:18">
      <c r="A52" s="29">
        <v>47119</v>
      </c>
      <c r="B52" s="11">
        <f t="shared" ref="B52:B63" si="21">$B$51*$J$2</f>
        <v>244140.625</v>
      </c>
      <c r="C52" s="11">
        <f>'Расходы (жена не работает)'!$B$65</f>
        <v>216500</v>
      </c>
      <c r="D52" s="11">
        <f t="shared" si="1"/>
        <v>27640.625</v>
      </c>
      <c r="E52" s="11"/>
      <c r="F52" s="11">
        <f t="shared" si="0"/>
        <v>216500</v>
      </c>
      <c r="L52" s="38">
        <v>2044</v>
      </c>
      <c r="M52" s="3">
        <f>Q51</f>
        <v>319051310.53265089</v>
      </c>
      <c r="N52" s="3">
        <f t="shared" si="20"/>
        <v>4936880.00297237</v>
      </c>
      <c r="O52" s="3">
        <f>M52+R52-N52</f>
        <v>347346963.88282764</v>
      </c>
      <c r="P52" s="3">
        <f>U22</f>
        <v>37086838.932853371</v>
      </c>
      <c r="Q52" s="9">
        <f>O52+P52</f>
        <v>384433802.81568098</v>
      </c>
      <c r="R52" s="3">
        <f t="shared" si="17"/>
        <v>33232533.353149135</v>
      </c>
    </row>
    <row r="53" spans="1:18">
      <c r="A53" s="23">
        <v>47150</v>
      </c>
      <c r="B53" s="11">
        <f t="shared" si="21"/>
        <v>244140.625</v>
      </c>
      <c r="C53" s="11">
        <f>'Расходы (жена не работает)'!$B$65</f>
        <v>216500</v>
      </c>
      <c r="D53" s="11">
        <f t="shared" si="1"/>
        <v>27640.625</v>
      </c>
      <c r="E53" s="11"/>
      <c r="F53" s="11">
        <f t="shared" si="0"/>
        <v>216500</v>
      </c>
    </row>
    <row r="54" spans="1:18">
      <c r="A54" s="23">
        <v>47178</v>
      </c>
      <c r="B54" s="11">
        <f t="shared" si="21"/>
        <v>244140.625</v>
      </c>
      <c r="C54" s="11">
        <f>'Расходы (жена не работает)'!$B$65</f>
        <v>216500</v>
      </c>
      <c r="D54" s="11">
        <f t="shared" si="1"/>
        <v>27640.625</v>
      </c>
      <c r="E54" s="11"/>
      <c r="F54" s="11">
        <f t="shared" si="0"/>
        <v>216500</v>
      </c>
      <c r="Q54" s="9">
        <f>Q52/(I7*I8^20)</f>
        <v>167095780.27009362</v>
      </c>
      <c r="R54" t="s">
        <v>76</v>
      </c>
    </row>
    <row r="55" spans="1:18">
      <c r="A55" s="23">
        <v>47209</v>
      </c>
      <c r="B55" s="11">
        <f t="shared" si="21"/>
        <v>244140.625</v>
      </c>
      <c r="C55" s="11">
        <f>'Расходы (жена не работает)'!$B$65</f>
        <v>216500</v>
      </c>
      <c r="D55" s="11">
        <f t="shared" si="1"/>
        <v>27640.625</v>
      </c>
      <c r="E55" s="11"/>
      <c r="F55" s="11">
        <f t="shared" si="0"/>
        <v>216500</v>
      </c>
      <c r="Q55" s="51">
        <f>Q54/R22</f>
        <v>31.889804347213008</v>
      </c>
      <c r="R55" t="s">
        <v>77</v>
      </c>
    </row>
    <row r="56" spans="1:18">
      <c r="A56" s="23">
        <v>47239</v>
      </c>
      <c r="B56" s="11">
        <f t="shared" si="21"/>
        <v>244140.625</v>
      </c>
      <c r="C56" s="11">
        <f>'Расходы (жена не работает)'!$B$65</f>
        <v>216500</v>
      </c>
      <c r="D56" s="11">
        <f t="shared" si="1"/>
        <v>27640.625</v>
      </c>
      <c r="E56" s="11"/>
      <c r="F56" s="11">
        <f t="shared" si="0"/>
        <v>216500</v>
      </c>
    </row>
    <row r="57" spans="1:18">
      <c r="A57" s="23">
        <v>47270</v>
      </c>
      <c r="B57" s="11">
        <f t="shared" si="21"/>
        <v>244140.625</v>
      </c>
      <c r="C57" s="11">
        <f>'Расходы (жена не работает)'!$B$65</f>
        <v>216500</v>
      </c>
      <c r="D57" s="11">
        <f t="shared" si="1"/>
        <v>27640.625</v>
      </c>
      <c r="E57" s="11"/>
      <c r="F57" s="11">
        <f t="shared" si="0"/>
        <v>216500</v>
      </c>
    </row>
    <row r="58" spans="1:18">
      <c r="A58" s="23">
        <v>47300</v>
      </c>
      <c r="B58" s="11">
        <f t="shared" si="21"/>
        <v>244140.625</v>
      </c>
      <c r="C58" s="11">
        <f>'Расходы (жена не работает)'!$B$65</f>
        <v>216500</v>
      </c>
      <c r="D58" s="11">
        <f t="shared" si="1"/>
        <v>27640.625</v>
      </c>
      <c r="E58" s="11"/>
      <c r="F58" s="11">
        <f t="shared" si="0"/>
        <v>216500</v>
      </c>
    </row>
    <row r="59" spans="1:18">
      <c r="A59" s="23">
        <v>47331</v>
      </c>
      <c r="B59" s="11">
        <f t="shared" si="21"/>
        <v>244140.625</v>
      </c>
      <c r="C59" s="11">
        <f>'Расходы (жена не работает)'!$B$65</f>
        <v>216500</v>
      </c>
      <c r="D59" s="11">
        <f t="shared" si="1"/>
        <v>27640.625</v>
      </c>
      <c r="E59" s="11"/>
      <c r="F59" s="11">
        <f t="shared" si="0"/>
        <v>216500</v>
      </c>
    </row>
    <row r="60" spans="1:18">
      <c r="A60" s="23">
        <v>47362</v>
      </c>
      <c r="B60" s="11">
        <f t="shared" si="21"/>
        <v>244140.625</v>
      </c>
      <c r="C60" s="11">
        <f>'Расходы (жена не работает)'!$B$65</f>
        <v>216500</v>
      </c>
      <c r="D60" s="11">
        <f t="shared" si="1"/>
        <v>27640.625</v>
      </c>
      <c r="E60" s="11"/>
      <c r="F60" s="11">
        <f t="shared" si="0"/>
        <v>216500</v>
      </c>
    </row>
    <row r="61" spans="1:18">
      <c r="A61" s="23">
        <v>47392</v>
      </c>
      <c r="B61" s="11">
        <f t="shared" si="21"/>
        <v>244140.625</v>
      </c>
      <c r="C61" s="11">
        <f>'Расходы (жена не работает)'!$B$65</f>
        <v>216500</v>
      </c>
      <c r="D61" s="11">
        <f t="shared" si="1"/>
        <v>27640.625</v>
      </c>
      <c r="E61" s="11"/>
      <c r="F61" s="11">
        <f t="shared" si="0"/>
        <v>216500</v>
      </c>
    </row>
    <row r="62" spans="1:18">
      <c r="A62" s="23">
        <v>47423</v>
      </c>
      <c r="B62" s="11">
        <f t="shared" si="21"/>
        <v>244140.625</v>
      </c>
      <c r="C62" s="11">
        <f>'Расходы (жена не работает)'!$B$65</f>
        <v>216500</v>
      </c>
      <c r="D62" s="11">
        <f t="shared" si="1"/>
        <v>27640.625</v>
      </c>
      <c r="E62" s="11"/>
      <c r="F62" s="11">
        <f t="shared" si="0"/>
        <v>216500</v>
      </c>
    </row>
    <row r="63" spans="1:18">
      <c r="A63" s="23">
        <v>47453</v>
      </c>
      <c r="B63" s="11">
        <f t="shared" si="21"/>
        <v>244140.625</v>
      </c>
      <c r="C63" s="11">
        <f>'Расходы (жена не работает)'!$B$65</f>
        <v>216500</v>
      </c>
      <c r="D63" s="11">
        <f t="shared" si="1"/>
        <v>27640.625</v>
      </c>
      <c r="E63" s="11"/>
      <c r="F63" s="11">
        <f t="shared" si="0"/>
        <v>216500</v>
      </c>
      <c r="L63" s="7" t="s">
        <v>31</v>
      </c>
    </row>
    <row r="64" spans="1:18" ht="32">
      <c r="A64" s="23">
        <v>47484</v>
      </c>
      <c r="B64" s="11">
        <f t="shared" ref="B64:B75" si="22">$B$63*$J$2</f>
        <v>305175.78125</v>
      </c>
      <c r="C64" s="11">
        <f>'Расходы (жена не работает)'!$B$65</f>
        <v>216500</v>
      </c>
      <c r="D64" s="11">
        <f t="shared" si="1"/>
        <v>88675.78125</v>
      </c>
      <c r="E64" s="11"/>
      <c r="F64" s="11">
        <f t="shared" si="0"/>
        <v>216500</v>
      </c>
      <c r="L64" s="38" t="s">
        <v>15</v>
      </c>
      <c r="M64" s="38" t="s">
        <v>32</v>
      </c>
      <c r="N64" s="38" t="s">
        <v>27</v>
      </c>
      <c r="O64" s="38" t="s">
        <v>33</v>
      </c>
      <c r="P64" s="38" t="s">
        <v>28</v>
      </c>
      <c r="Q64" s="38" t="s">
        <v>34</v>
      </c>
      <c r="R64" s="39" t="s">
        <v>29</v>
      </c>
    </row>
    <row r="65" spans="1:18">
      <c r="A65" s="23">
        <v>47515</v>
      </c>
      <c r="B65" s="11">
        <f t="shared" si="22"/>
        <v>305175.78125</v>
      </c>
      <c r="C65" s="11">
        <f>'Расходы (жена не работает)'!$B$65</f>
        <v>216500</v>
      </c>
      <c r="D65" s="11">
        <f t="shared" si="1"/>
        <v>88675.78125</v>
      </c>
      <c r="E65" s="11"/>
      <c r="F65" s="11">
        <f t="shared" si="0"/>
        <v>216500</v>
      </c>
      <c r="L65" s="38">
        <v>2024</v>
      </c>
      <c r="M65" s="3"/>
      <c r="N65" s="8"/>
      <c r="O65" s="3"/>
      <c r="P65" s="3">
        <f>U2</f>
        <v>50000</v>
      </c>
      <c r="Q65" s="4">
        <f>P65+O65</f>
        <v>50000</v>
      </c>
      <c r="R65" s="3"/>
    </row>
    <row r="66" spans="1:18">
      <c r="A66" s="23">
        <v>47543</v>
      </c>
      <c r="B66" s="11">
        <f t="shared" si="22"/>
        <v>305175.78125</v>
      </c>
      <c r="C66" s="11">
        <f>'Расходы (жена не работает)'!$B$65</f>
        <v>216500</v>
      </c>
      <c r="D66" s="11">
        <f t="shared" si="1"/>
        <v>88675.78125</v>
      </c>
      <c r="E66" s="11"/>
      <c r="F66" s="11">
        <f t="shared" ref="F66:F129" si="23">SUM(C66,E66:E66)</f>
        <v>216500</v>
      </c>
      <c r="L66" s="38">
        <v>2025</v>
      </c>
      <c r="M66" s="3">
        <f>P65</f>
        <v>50000</v>
      </c>
      <c r="N66" s="3">
        <f>R66*0.13</f>
        <v>1044.039431212997</v>
      </c>
      <c r="O66" s="3">
        <f>M66+R66-N66</f>
        <v>56987.033116579289</v>
      </c>
      <c r="P66" s="3">
        <f t="shared" ref="P66:P85" si="24">U3</f>
        <v>315000</v>
      </c>
      <c r="Q66" s="3">
        <f>O66+P66</f>
        <v>371987.03311657929</v>
      </c>
      <c r="R66" s="3">
        <f>M66*$P$28</f>
        <v>8031.0725477922842</v>
      </c>
    </row>
    <row r="67" spans="1:18">
      <c r="A67" s="23">
        <v>47574</v>
      </c>
      <c r="B67" s="11">
        <f t="shared" si="22"/>
        <v>305175.78125</v>
      </c>
      <c r="C67" s="11">
        <f>'Расходы (жена не работает)'!$B$65</f>
        <v>216500</v>
      </c>
      <c r="D67" s="11">
        <f t="shared" ref="D67:D130" si="25">B67-C67</f>
        <v>88675.78125</v>
      </c>
      <c r="E67" s="11"/>
      <c r="F67" s="11">
        <f t="shared" si="23"/>
        <v>216500</v>
      </c>
      <c r="L67" s="38">
        <v>2026</v>
      </c>
      <c r="M67" s="3">
        <f>Q66</f>
        <v>371987.03311657929</v>
      </c>
      <c r="N67" s="3">
        <f t="shared" ref="N67:N69" si="26">R67*0.13</f>
        <v>7767.3826094728738</v>
      </c>
      <c r="O67" s="3">
        <f t="shared" ref="O67:O72" si="27">M67+R67-N67</f>
        <v>423968.74750305159</v>
      </c>
      <c r="P67" s="3">
        <f t="shared" si="24"/>
        <v>230412</v>
      </c>
      <c r="Q67" s="3">
        <f t="shared" ref="Q67:Q69" si="28">O67+P67</f>
        <v>654380.74750305153</v>
      </c>
      <c r="R67" s="3">
        <f t="shared" ref="R67:R85" si="29">M67*$P$28</f>
        <v>59749.096995945183</v>
      </c>
    </row>
    <row r="68" spans="1:18">
      <c r="A68" s="23">
        <v>47604</v>
      </c>
      <c r="B68" s="11">
        <f t="shared" si="22"/>
        <v>305175.78125</v>
      </c>
      <c r="C68" s="11">
        <f>'Расходы (жена не работает)'!$B$65</f>
        <v>216500</v>
      </c>
      <c r="D68" s="11">
        <f t="shared" si="25"/>
        <v>88675.78125</v>
      </c>
      <c r="E68" s="11"/>
      <c r="F68" s="11">
        <f t="shared" si="23"/>
        <v>216500</v>
      </c>
      <c r="L68" s="38">
        <v>2027</v>
      </c>
      <c r="M68" s="3">
        <f t="shared" ref="M68:M70" si="30">Q67</f>
        <v>654380.74750305153</v>
      </c>
      <c r="N68" s="3">
        <f t="shared" si="26"/>
        <v>13663.986068396433</v>
      </c>
      <c r="O68" s="3">
        <f t="shared" si="27"/>
        <v>745824.34657616611</v>
      </c>
      <c r="P68" s="3">
        <f t="shared" si="24"/>
        <v>326224.07999999984</v>
      </c>
      <c r="Q68" s="3">
        <f t="shared" si="28"/>
        <v>1072048.4265761659</v>
      </c>
      <c r="R68" s="3">
        <f t="shared" si="29"/>
        <v>105107.58514151102</v>
      </c>
    </row>
    <row r="69" spans="1:18">
      <c r="A69" s="23">
        <v>47635</v>
      </c>
      <c r="B69" s="11">
        <f t="shared" si="22"/>
        <v>305175.78125</v>
      </c>
      <c r="C69" s="11">
        <f>'Расходы (жена не работает)'!$B$65</f>
        <v>216500</v>
      </c>
      <c r="D69" s="11">
        <f t="shared" si="25"/>
        <v>88675.78125</v>
      </c>
      <c r="E69" s="11"/>
      <c r="F69" s="11">
        <f t="shared" si="23"/>
        <v>216500</v>
      </c>
      <c r="L69" s="38">
        <v>2028</v>
      </c>
      <c r="M69" s="3">
        <f t="shared" si="30"/>
        <v>1072048.4265761659</v>
      </c>
      <c r="N69" s="3">
        <f t="shared" si="26"/>
        <v>22385.216590307373</v>
      </c>
      <c r="O69" s="3">
        <f t="shared" si="27"/>
        <v>1221857.1837574537</v>
      </c>
      <c r="P69" s="3">
        <f t="shared" si="24"/>
        <v>813578.92319999984</v>
      </c>
      <c r="Q69" s="3">
        <f t="shared" si="28"/>
        <v>2035436.1069574535</v>
      </c>
      <c r="R69" s="3">
        <f t="shared" si="29"/>
        <v>172193.97377159516</v>
      </c>
    </row>
    <row r="70" spans="1:18">
      <c r="A70" s="23">
        <v>47665</v>
      </c>
      <c r="B70" s="11">
        <f t="shared" si="22"/>
        <v>305175.78125</v>
      </c>
      <c r="C70" s="11">
        <f>'Расходы (жена не работает)'!$B$65</f>
        <v>216500</v>
      </c>
      <c r="D70" s="11">
        <f t="shared" si="25"/>
        <v>88675.78125</v>
      </c>
      <c r="E70" s="11"/>
      <c r="F70" s="11">
        <f t="shared" si="23"/>
        <v>216500</v>
      </c>
      <c r="L70" s="38">
        <v>2029</v>
      </c>
      <c r="M70" s="3">
        <f t="shared" si="30"/>
        <v>2035436.1069574535</v>
      </c>
      <c r="N70" s="3">
        <f>R70*0.13</f>
        <v>42501.511107565129</v>
      </c>
      <c r="O70" s="3">
        <f t="shared" si="27"/>
        <v>2319869.2966773128</v>
      </c>
      <c r="P70" s="3">
        <f t="shared" si="24"/>
        <v>-84374.065824000165</v>
      </c>
      <c r="Q70" s="3">
        <f>O70+P70</f>
        <v>2235495.2308533126</v>
      </c>
      <c r="R70" s="3">
        <f t="shared" si="29"/>
        <v>326934.70082742407</v>
      </c>
    </row>
    <row r="71" spans="1:18">
      <c r="A71" s="23">
        <v>47696</v>
      </c>
      <c r="B71" s="11">
        <f t="shared" si="22"/>
        <v>305175.78125</v>
      </c>
      <c r="C71" s="11">
        <f>'Расходы (жена не работает)'!$B$65</f>
        <v>216500</v>
      </c>
      <c r="D71" s="11">
        <f t="shared" si="25"/>
        <v>88675.78125</v>
      </c>
      <c r="E71" s="11"/>
      <c r="F71" s="11">
        <f t="shared" si="23"/>
        <v>216500</v>
      </c>
      <c r="L71" s="38">
        <v>2030</v>
      </c>
      <c r="M71" s="3">
        <f>Q70</f>
        <v>2235495.2308533126</v>
      </c>
      <c r="N71" s="3">
        <f t="shared" ref="N71:N72" si="31">R71*0.13</f>
        <v>46678.903385989201</v>
      </c>
      <c r="O71" s="3">
        <f t="shared" si="27"/>
        <v>2547884.8150518555</v>
      </c>
      <c r="P71" s="3">
        <f t="shared" si="24"/>
        <v>705640.57754304027</v>
      </c>
      <c r="Q71" s="3">
        <f t="shared" ref="Q71:Q72" si="32">O71+P71</f>
        <v>3253525.3925948958</v>
      </c>
      <c r="R71" s="3">
        <f t="shared" si="29"/>
        <v>359068.4875845323</v>
      </c>
    </row>
    <row r="72" spans="1:18">
      <c r="A72" s="23">
        <v>47727</v>
      </c>
      <c r="B72" s="11">
        <f t="shared" si="22"/>
        <v>305175.78125</v>
      </c>
      <c r="C72" s="11">
        <f>'Расходы (жена не работает)'!$B$65</f>
        <v>216500</v>
      </c>
      <c r="D72" s="11">
        <f t="shared" si="25"/>
        <v>88675.78125</v>
      </c>
      <c r="E72" s="11"/>
      <c r="F72" s="11">
        <f t="shared" si="23"/>
        <v>216500</v>
      </c>
      <c r="L72" s="38">
        <v>2031</v>
      </c>
      <c r="M72" s="3">
        <f t="shared" ref="M72" si="33">Q71</f>
        <v>3253525.3925948958</v>
      </c>
      <c r="N72" s="3">
        <f t="shared" si="31"/>
        <v>67936.176006436348</v>
      </c>
      <c r="O72" s="3">
        <f t="shared" si="27"/>
        <v>3708175.1858687392</v>
      </c>
      <c r="P72" s="3">
        <f t="shared" si="24"/>
        <v>-3370745.0731405234</v>
      </c>
      <c r="Q72" s="3">
        <f t="shared" si="32"/>
        <v>337430.11272821575</v>
      </c>
      <c r="R72" s="3">
        <f t="shared" si="29"/>
        <v>522585.96928027959</v>
      </c>
    </row>
    <row r="73" spans="1:18">
      <c r="A73" s="23">
        <v>47757</v>
      </c>
      <c r="B73" s="11">
        <f t="shared" si="22"/>
        <v>305175.78125</v>
      </c>
      <c r="C73" s="11">
        <f>'Расходы (жена не работает)'!$B$65</f>
        <v>216500</v>
      </c>
      <c r="D73" s="11">
        <f t="shared" si="25"/>
        <v>88675.78125</v>
      </c>
      <c r="E73" s="11"/>
      <c r="F73" s="11">
        <f t="shared" si="23"/>
        <v>216500</v>
      </c>
      <c r="L73" s="38">
        <v>2032</v>
      </c>
      <c r="M73" s="3">
        <f>Q72</f>
        <v>337430.11272821575</v>
      </c>
      <c r="N73" s="3">
        <f>R73*0.13</f>
        <v>7045.8068593380758</v>
      </c>
      <c r="O73" s="3">
        <f>M73+R73-N73</f>
        <v>384582.82017147826</v>
      </c>
      <c r="P73" s="3">
        <f t="shared" si="24"/>
        <v>1928325.583814756</v>
      </c>
      <c r="Q73" s="3">
        <f>O73+P73</f>
        <v>2312908.4039862342</v>
      </c>
      <c r="R73" s="3">
        <f t="shared" si="29"/>
        <v>54198.514302600583</v>
      </c>
    </row>
    <row r="74" spans="1:18">
      <c r="A74" s="23">
        <v>47788</v>
      </c>
      <c r="B74" s="11">
        <f t="shared" si="22"/>
        <v>305175.78125</v>
      </c>
      <c r="C74" s="11">
        <f>'Расходы (жена не работает)'!$B$65</f>
        <v>216500</v>
      </c>
      <c r="D74" s="11">
        <f t="shared" si="25"/>
        <v>88675.78125</v>
      </c>
      <c r="E74" s="11"/>
      <c r="F74" s="11">
        <f t="shared" si="23"/>
        <v>216500</v>
      </c>
      <c r="L74" s="38">
        <v>2033</v>
      </c>
      <c r="M74" s="3">
        <f>Q73</f>
        <v>2312908.4039862342</v>
      </c>
      <c r="N74" s="3">
        <f t="shared" ref="N74:N77" si="34">R74*0.13</f>
        <v>48295.351490910973</v>
      </c>
      <c r="O74" s="3">
        <f>M74+R74-N74</f>
        <v>2636115.7562715616</v>
      </c>
      <c r="P74" s="3">
        <f t="shared" si="24"/>
        <v>3683164.5690417457</v>
      </c>
      <c r="Q74" s="3">
        <f t="shared" ref="Q74:Q85" si="35">O74+P74</f>
        <v>6319280.3253133073</v>
      </c>
      <c r="R74" s="3">
        <f t="shared" si="29"/>
        <v>371502.70377623825</v>
      </c>
    </row>
    <row r="75" spans="1:18">
      <c r="A75" s="23">
        <v>47818</v>
      </c>
      <c r="B75" s="11">
        <f t="shared" si="22"/>
        <v>305175.78125</v>
      </c>
      <c r="C75" s="11">
        <f>'Расходы (жена не работает)'!$B$65</f>
        <v>216500</v>
      </c>
      <c r="D75" s="11">
        <f t="shared" si="25"/>
        <v>88675.78125</v>
      </c>
      <c r="E75" s="11"/>
      <c r="F75" s="11">
        <f t="shared" si="23"/>
        <v>216500</v>
      </c>
      <c r="L75" s="38">
        <v>2034</v>
      </c>
      <c r="M75" s="3">
        <f t="shared" ref="M75:M85" si="36">Q74</f>
        <v>6319280.3253133073</v>
      </c>
      <c r="N75" s="3">
        <f t="shared" si="34"/>
        <v>131951.55673031174</v>
      </c>
      <c r="O75" s="3">
        <f t="shared" ref="O75:O85" si="37">M75+R75-N75</f>
        <v>7202340.7434315477</v>
      </c>
      <c r="P75" s="3">
        <f t="shared" si="24"/>
        <v>6013884.9022401376</v>
      </c>
      <c r="Q75" s="3">
        <f t="shared" si="35"/>
        <v>13216225.645671684</v>
      </c>
      <c r="R75" s="3">
        <f t="shared" si="29"/>
        <v>1015011.9748485519</v>
      </c>
    </row>
    <row r="76" spans="1:18">
      <c r="A76" s="29">
        <v>47849</v>
      </c>
      <c r="B76" s="11">
        <f t="shared" ref="B76:B87" si="38">$B$75*$J$2</f>
        <v>381469.7265625</v>
      </c>
      <c r="C76" s="11">
        <f>'Расходы (жена не работает)'!$B$73</f>
        <v>214000</v>
      </c>
      <c r="D76" s="11">
        <f t="shared" si="25"/>
        <v>167469.7265625</v>
      </c>
      <c r="E76" s="11">
        <f>3000000+E77</f>
        <v>3072648.9114900474</v>
      </c>
      <c r="F76" s="11">
        <f t="shared" si="23"/>
        <v>3286648.9114900474</v>
      </c>
      <c r="L76" s="38">
        <v>2035</v>
      </c>
      <c r="M76" s="3">
        <f t="shared" si="36"/>
        <v>13216225.645671684</v>
      </c>
      <c r="N76" s="3">
        <f t="shared" si="34"/>
        <v>275965.21411779377</v>
      </c>
      <c r="O76" s="3">
        <f t="shared" si="37"/>
        <v>15063069.770921536</v>
      </c>
      <c r="P76" s="3">
        <f t="shared" si="24"/>
        <v>9095228.1738974787</v>
      </c>
      <c r="Q76" s="3">
        <f t="shared" si="35"/>
        <v>24158297.944819015</v>
      </c>
      <c r="R76" s="3">
        <f t="shared" si="29"/>
        <v>2122809.3393676444</v>
      </c>
    </row>
    <row r="77" spans="1:18">
      <c r="A77" s="23">
        <v>47880</v>
      </c>
      <c r="B77" s="11">
        <f t="shared" si="38"/>
        <v>381469.7265625</v>
      </c>
      <c r="C77" s="11">
        <f>'Расходы (жена не работает)'!$B$73</f>
        <v>214000</v>
      </c>
      <c r="D77" s="11">
        <f t="shared" si="25"/>
        <v>167469.7265625</v>
      </c>
      <c r="E77" s="50">
        <f>Ипотека!$J$3</f>
        <v>72648.911490047205</v>
      </c>
      <c r="F77" s="11">
        <f t="shared" si="23"/>
        <v>286648.91149004723</v>
      </c>
      <c r="L77" s="38">
        <v>2036</v>
      </c>
      <c r="M77" s="3">
        <f t="shared" si="36"/>
        <v>24158297.944819015</v>
      </c>
      <c r="N77" s="3">
        <f t="shared" si="34"/>
        <v>504444.31290765916</v>
      </c>
      <c r="O77" s="3">
        <f t="shared" si="37"/>
        <v>27534194.50043181</v>
      </c>
      <c r="P77" s="3">
        <f t="shared" si="24"/>
        <v>10244869.372655939</v>
      </c>
      <c r="Q77" s="3">
        <f t="shared" si="35"/>
        <v>37779063.873087749</v>
      </c>
      <c r="R77" s="3">
        <f t="shared" si="29"/>
        <v>3880340.868520455</v>
      </c>
    </row>
    <row r="78" spans="1:18">
      <c r="A78" s="23">
        <v>47908</v>
      </c>
      <c r="B78" s="11">
        <f t="shared" si="38"/>
        <v>381469.7265625</v>
      </c>
      <c r="C78" s="11">
        <f>'Расходы (жена не работает)'!$B$73</f>
        <v>214000</v>
      </c>
      <c r="D78" s="11">
        <f t="shared" si="25"/>
        <v>167469.7265625</v>
      </c>
      <c r="E78" s="50">
        <f>Ипотека!$J$3</f>
        <v>72648.911490047205</v>
      </c>
      <c r="F78" s="11">
        <f t="shared" si="23"/>
        <v>286648.91149004723</v>
      </c>
      <c r="L78" s="38">
        <v>2037</v>
      </c>
      <c r="M78" s="3">
        <f t="shared" si="36"/>
        <v>37779063.873087749</v>
      </c>
      <c r="N78" s="3">
        <f t="shared" ref="N78:N85" si="39">2400000*0.13+(R78-2400000)*0.15</f>
        <v>862219.20825733873</v>
      </c>
      <c r="O78" s="3">
        <f t="shared" si="37"/>
        <v>42984972.719879337</v>
      </c>
      <c r="P78" s="3">
        <f t="shared" si="24"/>
        <v>15461060.45727166</v>
      </c>
      <c r="Q78" s="3">
        <f t="shared" si="35"/>
        <v>58446033.177150995</v>
      </c>
      <c r="R78" s="3">
        <f t="shared" si="29"/>
        <v>6068128.0550489249</v>
      </c>
    </row>
    <row r="79" spans="1:18">
      <c r="A79" s="23">
        <v>47939</v>
      </c>
      <c r="B79" s="11">
        <f t="shared" si="38"/>
        <v>381469.7265625</v>
      </c>
      <c r="C79" s="11">
        <f>'Расходы (жена не работает)'!$B$73</f>
        <v>214000</v>
      </c>
      <c r="D79" s="11">
        <f t="shared" si="25"/>
        <v>167469.7265625</v>
      </c>
      <c r="E79" s="50">
        <f>Ипотека!$J$3</f>
        <v>72648.911490047205</v>
      </c>
      <c r="F79" s="11">
        <f t="shared" si="23"/>
        <v>286648.91149004723</v>
      </c>
      <c r="L79" s="38">
        <v>2038</v>
      </c>
      <c r="M79" s="3">
        <f t="shared" si="36"/>
        <v>58446033.177150995</v>
      </c>
      <c r="N79" s="3">
        <f t="shared" si="39"/>
        <v>1360152.9977291231</v>
      </c>
      <c r="O79" s="3">
        <f t="shared" si="37"/>
        <v>66473566.830949366</v>
      </c>
      <c r="P79" s="3">
        <f t="shared" si="24"/>
        <v>21966948.809572369</v>
      </c>
      <c r="Q79" s="3">
        <f t="shared" si="35"/>
        <v>88440515.640521735</v>
      </c>
      <c r="R79" s="3">
        <f t="shared" si="29"/>
        <v>9387686.6515274886</v>
      </c>
    </row>
    <row r="80" spans="1:18">
      <c r="A80" s="23">
        <v>47969</v>
      </c>
      <c r="B80" s="11">
        <f t="shared" si="38"/>
        <v>381469.7265625</v>
      </c>
      <c r="C80" s="11">
        <f>'Расходы (жена не работает)'!$B$73</f>
        <v>214000</v>
      </c>
      <c r="D80" s="11">
        <f t="shared" si="25"/>
        <v>167469.7265625</v>
      </c>
      <c r="E80" s="50">
        <f>Ипотека!$J$3</f>
        <v>72648.911490047205</v>
      </c>
      <c r="F80" s="11">
        <f t="shared" si="23"/>
        <v>286648.91149004723</v>
      </c>
      <c r="L80" s="38">
        <v>2039</v>
      </c>
      <c r="M80" s="3">
        <f t="shared" si="36"/>
        <v>88440515.640521735</v>
      </c>
      <c r="N80" s="3">
        <f t="shared" si="39"/>
        <v>2082816.5918195648</v>
      </c>
      <c r="O80" s="3">
        <f t="shared" si="37"/>
        <v>100563142.99416593</v>
      </c>
      <c r="P80" s="3">
        <f t="shared" si="24"/>
        <v>30759457.555525027</v>
      </c>
      <c r="Q80" s="3">
        <f t="shared" si="35"/>
        <v>131322600.54969096</v>
      </c>
      <c r="R80" s="3">
        <f t="shared" si="29"/>
        <v>14205443.945463765</v>
      </c>
    </row>
    <row r="81" spans="1:18">
      <c r="A81" s="23">
        <v>48000</v>
      </c>
      <c r="B81" s="11">
        <f t="shared" si="38"/>
        <v>381469.7265625</v>
      </c>
      <c r="C81" s="11">
        <f>'Расходы (жена не работает)'!$B$73</f>
        <v>214000</v>
      </c>
      <c r="D81" s="11">
        <f t="shared" si="25"/>
        <v>167469.7265625</v>
      </c>
      <c r="E81" s="50">
        <f>Ипотека!$J$3</f>
        <v>72648.911490047205</v>
      </c>
      <c r="F81" s="11">
        <f t="shared" si="23"/>
        <v>286648.91149004723</v>
      </c>
      <c r="L81" s="38">
        <v>2040</v>
      </c>
      <c r="M81" s="3">
        <f t="shared" si="36"/>
        <v>131322600.54969096</v>
      </c>
      <c r="N81" s="3">
        <f t="shared" si="39"/>
        <v>3115983.9965379448</v>
      </c>
      <c r="O81" s="3">
        <f t="shared" si="37"/>
        <v>149299843.19673932</v>
      </c>
      <c r="P81" s="3">
        <f t="shared" si="24"/>
        <v>31934008.254581962</v>
      </c>
      <c r="Q81" s="3">
        <f t="shared" si="35"/>
        <v>181233851.45132127</v>
      </c>
      <c r="R81" s="3">
        <f t="shared" si="29"/>
        <v>21093226.6435863</v>
      </c>
    </row>
    <row r="82" spans="1:18">
      <c r="A82" s="23">
        <v>48030</v>
      </c>
      <c r="B82" s="11">
        <f t="shared" si="38"/>
        <v>381469.7265625</v>
      </c>
      <c r="C82" s="11">
        <f>'Расходы (жена не работает)'!$B$73</f>
        <v>214000</v>
      </c>
      <c r="D82" s="11">
        <f t="shared" si="25"/>
        <v>167469.7265625</v>
      </c>
      <c r="E82" s="50">
        <f>Ипотека!$J$3</f>
        <v>72648.911490047205</v>
      </c>
      <c r="F82" s="11">
        <f t="shared" si="23"/>
        <v>286648.91149004723</v>
      </c>
      <c r="L82" s="38">
        <v>2041</v>
      </c>
      <c r="M82" s="3">
        <f t="shared" si="36"/>
        <v>181233851.45132127</v>
      </c>
      <c r="N82" s="3">
        <f t="shared" si="39"/>
        <v>4318506.627364113</v>
      </c>
      <c r="O82" s="3">
        <f t="shared" si="37"/>
        <v>206025389.00638461</v>
      </c>
      <c r="P82" s="3">
        <f t="shared" si="24"/>
        <v>33147448.584765248</v>
      </c>
      <c r="Q82" s="3">
        <f t="shared" si="35"/>
        <v>239172837.59114987</v>
      </c>
      <c r="R82" s="3">
        <f t="shared" si="29"/>
        <v>29110044.182427421</v>
      </c>
    </row>
    <row r="83" spans="1:18">
      <c r="A83" s="23">
        <v>48061</v>
      </c>
      <c r="B83" s="11">
        <f t="shared" si="38"/>
        <v>381469.7265625</v>
      </c>
      <c r="C83" s="11">
        <f>'Расходы (жена не работает)'!$B$73</f>
        <v>214000</v>
      </c>
      <c r="D83" s="11">
        <f t="shared" si="25"/>
        <v>167469.7265625</v>
      </c>
      <c r="E83" s="50">
        <f>Ипотека!$J$3</f>
        <v>72648.911490047205</v>
      </c>
      <c r="F83" s="11">
        <f t="shared" si="23"/>
        <v>286648.91149004723</v>
      </c>
      <c r="L83" s="38">
        <v>2042</v>
      </c>
      <c r="M83" s="3">
        <f t="shared" si="36"/>
        <v>239172837.59114987</v>
      </c>
      <c r="N83" s="3">
        <f t="shared" si="39"/>
        <v>5714443.230467598</v>
      </c>
      <c r="O83" s="3">
        <f t="shared" si="37"/>
        <v>271874682.56379956</v>
      </c>
      <c r="P83" s="3">
        <f t="shared" si="24"/>
        <v>34409426.528155856</v>
      </c>
      <c r="Q83" s="3">
        <f t="shared" si="35"/>
        <v>306284109.09195542</v>
      </c>
      <c r="R83" s="3">
        <f t="shared" si="29"/>
        <v>38416288.203117318</v>
      </c>
    </row>
    <row r="84" spans="1:18">
      <c r="A84" s="23">
        <v>48092</v>
      </c>
      <c r="B84" s="11">
        <f t="shared" si="38"/>
        <v>381469.7265625</v>
      </c>
      <c r="C84" s="11">
        <f>'Расходы (жена не работает)'!$B$73</f>
        <v>214000</v>
      </c>
      <c r="D84" s="11">
        <f t="shared" si="25"/>
        <v>167469.7265625</v>
      </c>
      <c r="E84" s="50">
        <f>Ипотека!$J$3</f>
        <v>72648.911490047205</v>
      </c>
      <c r="F84" s="11">
        <f t="shared" si="23"/>
        <v>286648.91149004723</v>
      </c>
      <c r="L84" s="38">
        <v>2043</v>
      </c>
      <c r="M84" s="3">
        <f t="shared" si="36"/>
        <v>306284109.09195542</v>
      </c>
      <c r="N84" s="3">
        <f t="shared" si="39"/>
        <v>7331369.7010602606</v>
      </c>
      <c r="O84" s="3">
        <f t="shared" si="37"/>
        <v>348148537.39796358</v>
      </c>
      <c r="P84" s="3">
        <f t="shared" si="24"/>
        <v>35721883.589282088</v>
      </c>
      <c r="Q84" s="3">
        <f t="shared" si="35"/>
        <v>383870420.98724568</v>
      </c>
      <c r="R84" s="3">
        <f t="shared" si="29"/>
        <v>49195798.007068403</v>
      </c>
    </row>
    <row r="85" spans="1:18">
      <c r="A85" s="23">
        <v>48122</v>
      </c>
      <c r="B85" s="11">
        <f t="shared" si="38"/>
        <v>381469.7265625</v>
      </c>
      <c r="C85" s="11">
        <f>'Расходы (жена не работает)'!$B$73</f>
        <v>214000</v>
      </c>
      <c r="D85" s="11">
        <f t="shared" si="25"/>
        <v>167469.7265625</v>
      </c>
      <c r="E85" s="50">
        <f>Ипотека!$J$3</f>
        <v>72648.911490047205</v>
      </c>
      <c r="F85" s="11">
        <f t="shared" si="23"/>
        <v>286648.91149004723</v>
      </c>
      <c r="L85" s="38">
        <v>2044</v>
      </c>
      <c r="M85" s="3">
        <f t="shared" si="36"/>
        <v>383870420.98724568</v>
      </c>
      <c r="N85" s="3">
        <f t="shared" si="39"/>
        <v>9200673.5997004062</v>
      </c>
      <c r="O85" s="3">
        <f t="shared" si="37"/>
        <v>436327571.385548</v>
      </c>
      <c r="P85" s="3">
        <f t="shared" si="24"/>
        <v>37086838.932853371</v>
      </c>
      <c r="Q85" s="9">
        <f t="shared" si="35"/>
        <v>473414410.31840134</v>
      </c>
      <c r="R85" s="3">
        <f t="shared" si="29"/>
        <v>61657823.998002715</v>
      </c>
    </row>
    <row r="86" spans="1:18">
      <c r="A86" s="23">
        <v>48153</v>
      </c>
      <c r="B86" s="11">
        <f t="shared" si="38"/>
        <v>381469.7265625</v>
      </c>
      <c r="C86" s="11">
        <f>'Расходы (жена не работает)'!$B$73</f>
        <v>214000</v>
      </c>
      <c r="D86" s="11">
        <f t="shared" si="25"/>
        <v>167469.7265625</v>
      </c>
      <c r="E86" s="50">
        <f>Ипотека!$J$3</f>
        <v>72648.911490047205</v>
      </c>
      <c r="F86" s="11">
        <f t="shared" si="23"/>
        <v>286648.91149004723</v>
      </c>
    </row>
    <row r="87" spans="1:18">
      <c r="A87" s="23">
        <v>48183</v>
      </c>
      <c r="B87" s="11">
        <f t="shared" si="38"/>
        <v>381469.7265625</v>
      </c>
      <c r="C87" s="11">
        <f>'Расходы (жена не работает)'!$B$73</f>
        <v>214000</v>
      </c>
      <c r="D87" s="11">
        <f t="shared" si="25"/>
        <v>167469.7265625</v>
      </c>
      <c r="E87" s="50">
        <f>Ипотека!$J$3</f>
        <v>72648.911490047205</v>
      </c>
      <c r="F87" s="11">
        <f t="shared" si="23"/>
        <v>286648.91149004723</v>
      </c>
      <c r="Q87" s="9">
        <f>Q85/(I7*I8^20)</f>
        <v>205771578.10752439</v>
      </c>
      <c r="R87" t="s">
        <v>76</v>
      </c>
    </row>
    <row r="88" spans="1:18">
      <c r="A88" s="23">
        <v>48214</v>
      </c>
      <c r="B88" s="11">
        <f t="shared" ref="B88:B99" si="40">$B$87*$J$2</f>
        <v>476837.158203125</v>
      </c>
      <c r="C88" s="11">
        <f>'Расходы (жена не работает)'!$B$73</f>
        <v>214000</v>
      </c>
      <c r="D88" s="11">
        <f t="shared" si="25"/>
        <v>262837.158203125</v>
      </c>
      <c r="E88" s="50">
        <f>Ипотека!$J$3</f>
        <v>72648.911490047205</v>
      </c>
      <c r="F88" s="11">
        <f t="shared" si="23"/>
        <v>286648.91149004723</v>
      </c>
      <c r="Q88" s="51">
        <f>Q87/R22</f>
        <v>39.270981921023804</v>
      </c>
      <c r="R88" t="s">
        <v>77</v>
      </c>
    </row>
    <row r="89" spans="1:18">
      <c r="A89" s="23">
        <v>48245</v>
      </c>
      <c r="B89" s="11">
        <f t="shared" si="40"/>
        <v>476837.158203125</v>
      </c>
      <c r="C89" s="11">
        <f>'Расходы (жена не работает)'!$B$73</f>
        <v>214000</v>
      </c>
      <c r="D89" s="11">
        <f t="shared" si="25"/>
        <v>262837.158203125</v>
      </c>
      <c r="E89" s="50">
        <f>Ипотека!$J$3</f>
        <v>72648.911490047205</v>
      </c>
      <c r="F89" s="11">
        <f t="shared" si="23"/>
        <v>286648.91149004723</v>
      </c>
    </row>
    <row r="90" spans="1:18">
      <c r="A90" s="23">
        <v>48274</v>
      </c>
      <c r="B90" s="11">
        <f t="shared" si="40"/>
        <v>476837.158203125</v>
      </c>
      <c r="C90" s="11">
        <f>'Расходы (жена не работает)'!$B$73</f>
        <v>214000</v>
      </c>
      <c r="D90" s="11">
        <f t="shared" si="25"/>
        <v>262837.158203125</v>
      </c>
      <c r="E90" s="50">
        <f>Ипотека!$J$3</f>
        <v>72648.911490047205</v>
      </c>
      <c r="F90" s="11">
        <f t="shared" si="23"/>
        <v>286648.91149004723</v>
      </c>
    </row>
    <row r="91" spans="1:18">
      <c r="A91" s="23">
        <v>48305</v>
      </c>
      <c r="B91" s="11">
        <f t="shared" si="40"/>
        <v>476837.158203125</v>
      </c>
      <c r="C91" s="11">
        <f>'Расходы (жена не работает)'!$B$73</f>
        <v>214000</v>
      </c>
      <c r="D91" s="11">
        <f t="shared" si="25"/>
        <v>262837.158203125</v>
      </c>
      <c r="E91" s="50">
        <f>Ипотека!$J$3</f>
        <v>72648.911490047205</v>
      </c>
      <c r="F91" s="11">
        <f t="shared" si="23"/>
        <v>286648.91149004723</v>
      </c>
    </row>
    <row r="92" spans="1:18">
      <c r="A92" s="23">
        <v>48335</v>
      </c>
      <c r="B92" s="11">
        <f t="shared" si="40"/>
        <v>476837.158203125</v>
      </c>
      <c r="C92" s="11">
        <f>'Расходы (жена не работает)'!$B$73</f>
        <v>214000</v>
      </c>
      <c r="D92" s="11">
        <f t="shared" si="25"/>
        <v>262837.158203125</v>
      </c>
      <c r="E92" s="50">
        <f>Ипотека!$J$3</f>
        <v>72648.911490047205</v>
      </c>
      <c r="F92" s="11">
        <f t="shared" si="23"/>
        <v>286648.91149004723</v>
      </c>
    </row>
    <row r="93" spans="1:18">
      <c r="A93" s="23">
        <v>48366</v>
      </c>
      <c r="B93" s="11">
        <f t="shared" si="40"/>
        <v>476837.158203125</v>
      </c>
      <c r="C93" s="11">
        <f>'Расходы (жена не работает)'!$B$73</f>
        <v>214000</v>
      </c>
      <c r="D93" s="11">
        <f t="shared" si="25"/>
        <v>262837.158203125</v>
      </c>
      <c r="E93" s="50">
        <f>Ипотека!$J$3</f>
        <v>72648.911490047205</v>
      </c>
      <c r="F93" s="11">
        <f t="shared" si="23"/>
        <v>286648.91149004723</v>
      </c>
    </row>
    <row r="94" spans="1:18">
      <c r="A94" s="23">
        <v>48396</v>
      </c>
      <c r="B94" s="11">
        <f t="shared" si="40"/>
        <v>476837.158203125</v>
      </c>
      <c r="C94" s="11">
        <f>'Расходы (жена не работает)'!$B$73</f>
        <v>214000</v>
      </c>
      <c r="D94" s="11">
        <f t="shared" si="25"/>
        <v>262837.158203125</v>
      </c>
      <c r="E94" s="50">
        <f>Ипотека!$J$3</f>
        <v>72648.911490047205</v>
      </c>
      <c r="F94" s="11">
        <f t="shared" si="23"/>
        <v>286648.91149004723</v>
      </c>
    </row>
    <row r="95" spans="1:18">
      <c r="A95" s="23">
        <v>48427</v>
      </c>
      <c r="B95" s="11">
        <f t="shared" si="40"/>
        <v>476837.158203125</v>
      </c>
      <c r="C95" s="11">
        <f>'Расходы (жена не работает)'!$B$73</f>
        <v>214000</v>
      </c>
      <c r="D95" s="11">
        <f t="shared" si="25"/>
        <v>262837.158203125</v>
      </c>
      <c r="E95" s="50">
        <f>Ипотека!$J$3</f>
        <v>72648.911490047205</v>
      </c>
      <c r="F95" s="11">
        <f t="shared" si="23"/>
        <v>286648.91149004723</v>
      </c>
    </row>
    <row r="96" spans="1:18">
      <c r="A96" s="23">
        <v>48458</v>
      </c>
      <c r="B96" s="11">
        <f t="shared" si="40"/>
        <v>476837.158203125</v>
      </c>
      <c r="C96" s="11">
        <f>'Расходы (жена не работает)'!$B$73</f>
        <v>214000</v>
      </c>
      <c r="D96" s="11">
        <f t="shared" si="25"/>
        <v>262837.158203125</v>
      </c>
      <c r="E96" s="50">
        <f>Ипотека!$J$3</f>
        <v>72648.911490047205</v>
      </c>
      <c r="F96" s="11">
        <f t="shared" si="23"/>
        <v>286648.91149004723</v>
      </c>
    </row>
    <row r="97" spans="1:6">
      <c r="A97" s="23">
        <v>48488</v>
      </c>
      <c r="B97" s="11">
        <f t="shared" si="40"/>
        <v>476837.158203125</v>
      </c>
      <c r="C97" s="11">
        <f>'Расходы (жена не работает)'!$B$73</f>
        <v>214000</v>
      </c>
      <c r="D97" s="11">
        <f t="shared" si="25"/>
        <v>262837.158203125</v>
      </c>
      <c r="E97" s="50">
        <f>Ипотека!$J$3</f>
        <v>72648.911490047205</v>
      </c>
      <c r="F97" s="11">
        <f t="shared" si="23"/>
        <v>286648.91149004723</v>
      </c>
    </row>
    <row r="98" spans="1:6">
      <c r="A98" s="23">
        <v>48519</v>
      </c>
      <c r="B98" s="11">
        <f t="shared" si="40"/>
        <v>476837.158203125</v>
      </c>
      <c r="C98" s="11">
        <f>'Расходы (жена не работает)'!$B$73</f>
        <v>214000</v>
      </c>
      <c r="D98" s="11">
        <f t="shared" si="25"/>
        <v>262837.158203125</v>
      </c>
      <c r="E98" s="50">
        <f>Ипотека!$J$3</f>
        <v>72648.911490047205</v>
      </c>
      <c r="F98" s="11">
        <f t="shared" si="23"/>
        <v>286648.91149004723</v>
      </c>
    </row>
    <row r="99" spans="1:6">
      <c r="A99" s="23">
        <v>48549</v>
      </c>
      <c r="B99" s="11">
        <f t="shared" si="40"/>
        <v>476837.158203125</v>
      </c>
      <c r="C99" s="11">
        <f>'Расходы (жена не работает)'!$B$73</f>
        <v>214000</v>
      </c>
      <c r="D99" s="11">
        <f t="shared" si="25"/>
        <v>262837.158203125</v>
      </c>
      <c r="E99" s="50">
        <f>Ипотека!$J$3</f>
        <v>72648.911490047205</v>
      </c>
      <c r="F99" s="11">
        <f t="shared" si="23"/>
        <v>286648.91149004723</v>
      </c>
    </row>
    <row r="100" spans="1:6">
      <c r="A100" s="23">
        <v>48580</v>
      </c>
      <c r="B100" s="11">
        <f t="shared" ref="B100:B111" si="41">$B$99*$J$2</f>
        <v>596046.44775390625</v>
      </c>
      <c r="C100" s="11">
        <f>'Расходы (жена не работает)'!$B$73</f>
        <v>214000</v>
      </c>
      <c r="D100" s="11">
        <f t="shared" si="25"/>
        <v>382046.44775390625</v>
      </c>
      <c r="E100" s="50">
        <f>Ипотека!$J$3</f>
        <v>72648.911490047205</v>
      </c>
      <c r="F100" s="11">
        <f t="shared" si="23"/>
        <v>286648.91149004723</v>
      </c>
    </row>
    <row r="101" spans="1:6">
      <c r="A101" s="23">
        <v>48611</v>
      </c>
      <c r="B101" s="11">
        <f t="shared" si="41"/>
        <v>596046.44775390625</v>
      </c>
      <c r="C101" s="11">
        <f>'Расходы (жена не работает)'!$B$73</f>
        <v>214000</v>
      </c>
      <c r="D101" s="11">
        <f t="shared" si="25"/>
        <v>382046.44775390625</v>
      </c>
      <c r="E101" s="50">
        <f>Ипотека!$J$3</f>
        <v>72648.911490047205</v>
      </c>
      <c r="F101" s="11">
        <f t="shared" si="23"/>
        <v>286648.91149004723</v>
      </c>
    </row>
    <row r="102" spans="1:6">
      <c r="A102" s="23">
        <v>48639</v>
      </c>
      <c r="B102" s="11">
        <f t="shared" si="41"/>
        <v>596046.44775390625</v>
      </c>
      <c r="C102" s="11">
        <f>'Расходы (жена не работает)'!$B$73</f>
        <v>214000</v>
      </c>
      <c r="D102" s="11">
        <f t="shared" si="25"/>
        <v>382046.44775390625</v>
      </c>
      <c r="E102" s="50">
        <f>Ипотека!$J$3</f>
        <v>72648.911490047205</v>
      </c>
      <c r="F102" s="11">
        <f t="shared" si="23"/>
        <v>286648.91149004723</v>
      </c>
    </row>
    <row r="103" spans="1:6">
      <c r="A103" s="23">
        <v>48670</v>
      </c>
      <c r="B103" s="11">
        <f t="shared" si="41"/>
        <v>596046.44775390625</v>
      </c>
      <c r="C103" s="11">
        <f>'Расходы (жена не работает)'!$B$73</f>
        <v>214000</v>
      </c>
      <c r="D103" s="11">
        <f t="shared" si="25"/>
        <v>382046.44775390625</v>
      </c>
      <c r="E103" s="50">
        <f>Ипотека!$J$3</f>
        <v>72648.911490047205</v>
      </c>
      <c r="F103" s="11">
        <f t="shared" si="23"/>
        <v>286648.91149004723</v>
      </c>
    </row>
    <row r="104" spans="1:6">
      <c r="A104" s="23">
        <v>48700</v>
      </c>
      <c r="B104" s="11">
        <f t="shared" si="41"/>
        <v>596046.44775390625</v>
      </c>
      <c r="C104" s="11">
        <f>'Расходы (жена не работает)'!$B$73</f>
        <v>214000</v>
      </c>
      <c r="D104" s="11">
        <f t="shared" si="25"/>
        <v>382046.44775390625</v>
      </c>
      <c r="E104" s="50">
        <f>Ипотека!$J$3</f>
        <v>72648.911490047205</v>
      </c>
      <c r="F104" s="11">
        <f t="shared" si="23"/>
        <v>286648.91149004723</v>
      </c>
    </row>
    <row r="105" spans="1:6">
      <c r="A105" s="23">
        <v>48731</v>
      </c>
      <c r="B105" s="11">
        <f t="shared" si="41"/>
        <v>596046.44775390625</v>
      </c>
      <c r="C105" s="11">
        <f>'Расходы (жена не работает)'!$B$73</f>
        <v>214000</v>
      </c>
      <c r="D105" s="11">
        <f t="shared" si="25"/>
        <v>382046.44775390625</v>
      </c>
      <c r="E105" s="50">
        <f>Ипотека!$J$3</f>
        <v>72648.911490047205</v>
      </c>
      <c r="F105" s="11">
        <f t="shared" si="23"/>
        <v>286648.91149004723</v>
      </c>
    </row>
    <row r="106" spans="1:6">
      <c r="A106" s="23">
        <v>48761</v>
      </c>
      <c r="B106" s="11">
        <f t="shared" si="41"/>
        <v>596046.44775390625</v>
      </c>
      <c r="C106" s="11">
        <f>'Расходы (жена не работает)'!$B$73</f>
        <v>214000</v>
      </c>
      <c r="D106" s="11">
        <f t="shared" si="25"/>
        <v>382046.44775390625</v>
      </c>
      <c r="E106" s="50">
        <f>Ипотека!$J$3</f>
        <v>72648.911490047205</v>
      </c>
      <c r="F106" s="11">
        <f t="shared" si="23"/>
        <v>286648.91149004723</v>
      </c>
    </row>
    <row r="107" spans="1:6">
      <c r="A107" s="23">
        <v>48792</v>
      </c>
      <c r="B107" s="11">
        <f t="shared" si="41"/>
        <v>596046.44775390625</v>
      </c>
      <c r="C107" s="11">
        <f>'Расходы (жена не работает)'!$B$73</f>
        <v>214000</v>
      </c>
      <c r="D107" s="11">
        <f t="shared" si="25"/>
        <v>382046.44775390625</v>
      </c>
      <c r="E107" s="50">
        <f>Ипотека!$J$3</f>
        <v>72648.911490047205</v>
      </c>
      <c r="F107" s="11">
        <f t="shared" si="23"/>
        <v>286648.91149004723</v>
      </c>
    </row>
    <row r="108" spans="1:6">
      <c r="A108" s="23">
        <v>48823</v>
      </c>
      <c r="B108" s="11">
        <f t="shared" si="41"/>
        <v>596046.44775390625</v>
      </c>
      <c r="C108" s="11">
        <f>'Расходы (жена не работает)'!$B$73</f>
        <v>214000</v>
      </c>
      <c r="D108" s="11">
        <f t="shared" si="25"/>
        <v>382046.44775390625</v>
      </c>
      <c r="E108" s="50">
        <f>Ипотека!$J$3</f>
        <v>72648.911490047205</v>
      </c>
      <c r="F108" s="11">
        <f t="shared" si="23"/>
        <v>286648.91149004723</v>
      </c>
    </row>
    <row r="109" spans="1:6">
      <c r="A109" s="23">
        <v>48853</v>
      </c>
      <c r="B109" s="11">
        <f t="shared" si="41"/>
        <v>596046.44775390625</v>
      </c>
      <c r="C109" s="11">
        <f>'Расходы (жена не работает)'!$B$73</f>
        <v>214000</v>
      </c>
      <c r="D109" s="11">
        <f t="shared" si="25"/>
        <v>382046.44775390625</v>
      </c>
      <c r="E109" s="50">
        <f>Ипотека!$J$3</f>
        <v>72648.911490047205</v>
      </c>
      <c r="F109" s="11">
        <f t="shared" si="23"/>
        <v>286648.91149004723</v>
      </c>
    </row>
    <row r="110" spans="1:6">
      <c r="A110" s="23">
        <v>48884</v>
      </c>
      <c r="B110" s="11">
        <f t="shared" si="41"/>
        <v>596046.44775390625</v>
      </c>
      <c r="C110" s="11">
        <f>'Расходы (жена не работает)'!$B$73</f>
        <v>214000</v>
      </c>
      <c r="D110" s="11">
        <f t="shared" si="25"/>
        <v>382046.44775390625</v>
      </c>
      <c r="E110" s="50">
        <f>Ипотека!$J$3</f>
        <v>72648.911490047205</v>
      </c>
      <c r="F110" s="11">
        <f t="shared" si="23"/>
        <v>286648.91149004723</v>
      </c>
    </row>
    <row r="111" spans="1:6">
      <c r="A111" s="23">
        <v>48914</v>
      </c>
      <c r="B111" s="11">
        <f t="shared" si="41"/>
        <v>596046.44775390625</v>
      </c>
      <c r="C111" s="11">
        <f>'Расходы (жена не работает)'!$B$73</f>
        <v>214000</v>
      </c>
      <c r="D111" s="11">
        <f t="shared" si="25"/>
        <v>382046.44775390625</v>
      </c>
      <c r="E111" s="50">
        <f>Ипотека!$J$3</f>
        <v>72648.911490047205</v>
      </c>
      <c r="F111" s="11">
        <f t="shared" si="23"/>
        <v>286648.91149004723</v>
      </c>
    </row>
    <row r="112" spans="1:6">
      <c r="A112" s="23">
        <v>48945</v>
      </c>
      <c r="B112" s="11">
        <f t="shared" ref="B112:B123" si="42">$B$111*$J$2</f>
        <v>745058.05969238281</v>
      </c>
      <c r="C112" s="11">
        <f>'Расходы (жена не работает)'!$B$73</f>
        <v>214000</v>
      </c>
      <c r="D112" s="11">
        <f t="shared" si="25"/>
        <v>531058.05969238281</v>
      </c>
      <c r="E112" s="50">
        <f>Ипотека!$J$3</f>
        <v>72648.911490047205</v>
      </c>
      <c r="F112" s="11">
        <f t="shared" si="23"/>
        <v>286648.91149004723</v>
      </c>
    </row>
    <row r="113" spans="1:6">
      <c r="A113" s="23">
        <v>48976</v>
      </c>
      <c r="B113" s="11">
        <f t="shared" si="42"/>
        <v>745058.05969238281</v>
      </c>
      <c r="C113" s="11">
        <f>'Расходы (жена не работает)'!$B$73</f>
        <v>214000</v>
      </c>
      <c r="D113" s="11">
        <f t="shared" si="25"/>
        <v>531058.05969238281</v>
      </c>
      <c r="E113" s="50">
        <f>Ипотека!$J$3</f>
        <v>72648.911490047205</v>
      </c>
      <c r="F113" s="11">
        <f t="shared" si="23"/>
        <v>286648.91149004723</v>
      </c>
    </row>
    <row r="114" spans="1:6">
      <c r="A114" s="23">
        <v>49004</v>
      </c>
      <c r="B114" s="11">
        <f t="shared" si="42"/>
        <v>745058.05969238281</v>
      </c>
      <c r="C114" s="11">
        <f>'Расходы (жена не работает)'!$B$73</f>
        <v>214000</v>
      </c>
      <c r="D114" s="11">
        <f t="shared" si="25"/>
        <v>531058.05969238281</v>
      </c>
      <c r="E114" s="50">
        <f>Ипотека!$J$3</f>
        <v>72648.911490047205</v>
      </c>
      <c r="F114" s="11">
        <f t="shared" si="23"/>
        <v>286648.91149004723</v>
      </c>
    </row>
    <row r="115" spans="1:6">
      <c r="A115" s="23">
        <v>49035</v>
      </c>
      <c r="B115" s="11">
        <f t="shared" si="42"/>
        <v>745058.05969238281</v>
      </c>
      <c r="C115" s="11">
        <f>'Расходы (жена не работает)'!$B$73</f>
        <v>214000</v>
      </c>
      <c r="D115" s="11">
        <f t="shared" si="25"/>
        <v>531058.05969238281</v>
      </c>
      <c r="E115" s="50">
        <f>Ипотека!$J$3</f>
        <v>72648.911490047205</v>
      </c>
      <c r="F115" s="11">
        <f t="shared" si="23"/>
        <v>286648.91149004723</v>
      </c>
    </row>
    <row r="116" spans="1:6">
      <c r="A116" s="23">
        <v>49065</v>
      </c>
      <c r="B116" s="11">
        <f t="shared" si="42"/>
        <v>745058.05969238281</v>
      </c>
      <c r="C116" s="11">
        <f>'Расходы (жена не работает)'!$B$73</f>
        <v>214000</v>
      </c>
      <c r="D116" s="11">
        <f t="shared" si="25"/>
        <v>531058.05969238281</v>
      </c>
      <c r="E116" s="50">
        <f>Ипотека!$J$3</f>
        <v>72648.911490047205</v>
      </c>
      <c r="F116" s="11">
        <f t="shared" si="23"/>
        <v>286648.91149004723</v>
      </c>
    </row>
    <row r="117" spans="1:6">
      <c r="A117" s="23">
        <v>49096</v>
      </c>
      <c r="B117" s="11">
        <f t="shared" si="42"/>
        <v>745058.05969238281</v>
      </c>
      <c r="C117" s="11">
        <f>'Расходы (жена не работает)'!$B$73</f>
        <v>214000</v>
      </c>
      <c r="D117" s="11">
        <f t="shared" si="25"/>
        <v>531058.05969238281</v>
      </c>
      <c r="E117" s="50">
        <f>Ипотека!$J$3</f>
        <v>72648.911490047205</v>
      </c>
      <c r="F117" s="11">
        <f t="shared" si="23"/>
        <v>286648.91149004723</v>
      </c>
    </row>
    <row r="118" spans="1:6">
      <c r="A118" s="23">
        <v>49126</v>
      </c>
      <c r="B118" s="11">
        <f t="shared" si="42"/>
        <v>745058.05969238281</v>
      </c>
      <c r="C118" s="11">
        <f>'Расходы (жена не работает)'!$B$73</f>
        <v>214000</v>
      </c>
      <c r="D118" s="11">
        <f t="shared" si="25"/>
        <v>531058.05969238281</v>
      </c>
      <c r="E118" s="50">
        <f>Ипотека!$J$3</f>
        <v>72648.911490047205</v>
      </c>
      <c r="F118" s="11">
        <f t="shared" si="23"/>
        <v>286648.91149004723</v>
      </c>
    </row>
    <row r="119" spans="1:6">
      <c r="A119" s="23">
        <v>49157</v>
      </c>
      <c r="B119" s="11">
        <f t="shared" si="42"/>
        <v>745058.05969238281</v>
      </c>
      <c r="C119" s="11">
        <f>'Расходы (жена не работает)'!$B$73</f>
        <v>214000</v>
      </c>
      <c r="D119" s="11">
        <f t="shared" si="25"/>
        <v>531058.05969238281</v>
      </c>
      <c r="E119" s="50">
        <f>Ипотека!$J$3</f>
        <v>72648.911490047205</v>
      </c>
      <c r="F119" s="11">
        <f t="shared" si="23"/>
        <v>286648.91149004723</v>
      </c>
    </row>
    <row r="120" spans="1:6">
      <c r="A120" s="23">
        <v>49188</v>
      </c>
      <c r="B120" s="11">
        <f t="shared" si="42"/>
        <v>745058.05969238281</v>
      </c>
      <c r="C120" s="11">
        <f>'Расходы (жена не работает)'!$B$73</f>
        <v>214000</v>
      </c>
      <c r="D120" s="11">
        <f t="shared" si="25"/>
        <v>531058.05969238281</v>
      </c>
      <c r="E120" s="50">
        <f>Ипотека!$J$3</f>
        <v>72648.911490047205</v>
      </c>
      <c r="F120" s="11">
        <f t="shared" si="23"/>
        <v>286648.91149004723</v>
      </c>
    </row>
    <row r="121" spans="1:6">
      <c r="A121" s="23">
        <v>49218</v>
      </c>
      <c r="B121" s="11">
        <f t="shared" si="42"/>
        <v>745058.05969238281</v>
      </c>
      <c r="C121" s="11">
        <f>'Расходы (жена не работает)'!$B$73</f>
        <v>214000</v>
      </c>
      <c r="D121" s="11">
        <f t="shared" si="25"/>
        <v>531058.05969238281</v>
      </c>
      <c r="E121" s="50">
        <f>Ипотека!$J$3</f>
        <v>72648.911490047205</v>
      </c>
      <c r="F121" s="11">
        <f t="shared" si="23"/>
        <v>286648.91149004723</v>
      </c>
    </row>
    <row r="122" spans="1:6">
      <c r="A122" s="23">
        <v>49249</v>
      </c>
      <c r="B122" s="11">
        <f t="shared" si="42"/>
        <v>745058.05969238281</v>
      </c>
      <c r="C122" s="11">
        <f>'Расходы (жена не работает)'!$B$73</f>
        <v>214000</v>
      </c>
      <c r="D122" s="11">
        <f t="shared" si="25"/>
        <v>531058.05969238281</v>
      </c>
      <c r="E122" s="50">
        <f>Ипотека!$J$3</f>
        <v>72648.911490047205</v>
      </c>
      <c r="F122" s="11">
        <f t="shared" si="23"/>
        <v>286648.91149004723</v>
      </c>
    </row>
    <row r="123" spans="1:6">
      <c r="A123" s="23">
        <v>49279</v>
      </c>
      <c r="B123" s="11">
        <f t="shared" si="42"/>
        <v>745058.05969238281</v>
      </c>
      <c r="C123" s="11">
        <f>'Расходы (жена не работает)'!$B$73</f>
        <v>214000</v>
      </c>
      <c r="D123" s="11">
        <f t="shared" si="25"/>
        <v>531058.05969238281</v>
      </c>
      <c r="E123" s="50">
        <f>Ипотека!$J$3</f>
        <v>72648.911490047205</v>
      </c>
      <c r="F123" s="11">
        <f t="shared" si="23"/>
        <v>286648.91149004723</v>
      </c>
    </row>
    <row r="124" spans="1:6">
      <c r="A124" s="23">
        <v>49310</v>
      </c>
      <c r="B124" s="11">
        <f t="shared" ref="B124:B135" si="43">$B$123*$J$2</f>
        <v>931322.57461547852</v>
      </c>
      <c r="C124" s="11">
        <f>'Расходы (жена не работает)'!$B$73</f>
        <v>214000</v>
      </c>
      <c r="D124" s="11">
        <f t="shared" si="25"/>
        <v>717322.57461547852</v>
      </c>
      <c r="E124" s="50">
        <f>Ипотека!$J$3</f>
        <v>72648.911490047205</v>
      </c>
      <c r="F124" s="11">
        <f t="shared" si="23"/>
        <v>286648.91149004723</v>
      </c>
    </row>
    <row r="125" spans="1:6">
      <c r="A125" s="23">
        <v>49341</v>
      </c>
      <c r="B125" s="11">
        <f t="shared" si="43"/>
        <v>931322.57461547852</v>
      </c>
      <c r="C125" s="11">
        <f>'Расходы (жена не работает)'!$B$73</f>
        <v>214000</v>
      </c>
      <c r="D125" s="11">
        <f t="shared" si="25"/>
        <v>717322.57461547852</v>
      </c>
      <c r="E125" s="50">
        <f>Ипотека!$J$3</f>
        <v>72648.911490047205</v>
      </c>
      <c r="F125" s="11">
        <f t="shared" si="23"/>
        <v>286648.91149004723</v>
      </c>
    </row>
    <row r="126" spans="1:6">
      <c r="A126" s="23">
        <v>49369</v>
      </c>
      <c r="B126" s="11">
        <f t="shared" si="43"/>
        <v>931322.57461547852</v>
      </c>
      <c r="C126" s="11">
        <f>'Расходы (жена не работает)'!$B$73</f>
        <v>214000</v>
      </c>
      <c r="D126" s="11">
        <f t="shared" si="25"/>
        <v>717322.57461547852</v>
      </c>
      <c r="E126" s="50">
        <f>Ипотека!$J$3</f>
        <v>72648.911490047205</v>
      </c>
      <c r="F126" s="11">
        <f t="shared" si="23"/>
        <v>286648.91149004723</v>
      </c>
    </row>
    <row r="127" spans="1:6">
      <c r="A127" s="23">
        <v>49400</v>
      </c>
      <c r="B127" s="11">
        <f t="shared" si="43"/>
        <v>931322.57461547852</v>
      </c>
      <c r="C127" s="11">
        <f>'Расходы (жена не работает)'!$B$73</f>
        <v>214000</v>
      </c>
      <c r="D127" s="11">
        <f t="shared" si="25"/>
        <v>717322.57461547852</v>
      </c>
      <c r="E127" s="50">
        <f>Ипотека!$J$3</f>
        <v>72648.911490047205</v>
      </c>
      <c r="F127" s="11">
        <f t="shared" si="23"/>
        <v>286648.91149004723</v>
      </c>
    </row>
    <row r="128" spans="1:6">
      <c r="A128" s="23">
        <v>49430</v>
      </c>
      <c r="B128" s="11">
        <f t="shared" si="43"/>
        <v>931322.57461547852</v>
      </c>
      <c r="C128" s="11">
        <f>'Расходы (жена не работает)'!$B$73</f>
        <v>214000</v>
      </c>
      <c r="D128" s="11">
        <f t="shared" si="25"/>
        <v>717322.57461547852</v>
      </c>
      <c r="E128" s="50">
        <f>Ипотека!$J$3</f>
        <v>72648.911490047205</v>
      </c>
      <c r="F128" s="11">
        <f t="shared" si="23"/>
        <v>286648.91149004723</v>
      </c>
    </row>
    <row r="129" spans="1:6">
      <c r="A129" s="23">
        <v>49461</v>
      </c>
      <c r="B129" s="11">
        <f t="shared" si="43"/>
        <v>931322.57461547852</v>
      </c>
      <c r="C129" s="11">
        <f>'Расходы (жена не работает)'!$B$73</f>
        <v>214000</v>
      </c>
      <c r="D129" s="11">
        <f t="shared" si="25"/>
        <v>717322.57461547852</v>
      </c>
      <c r="E129" s="50">
        <f>Ипотека!$J$3</f>
        <v>72648.911490047205</v>
      </c>
      <c r="F129" s="11">
        <f t="shared" si="23"/>
        <v>286648.91149004723</v>
      </c>
    </row>
    <row r="130" spans="1:6">
      <c r="A130" s="23">
        <v>49491</v>
      </c>
      <c r="B130" s="11">
        <f t="shared" si="43"/>
        <v>931322.57461547852</v>
      </c>
      <c r="C130" s="11">
        <f>'Расходы (жена не работает)'!$B$73</f>
        <v>214000</v>
      </c>
      <c r="D130" s="11">
        <f t="shared" si="25"/>
        <v>717322.57461547852</v>
      </c>
      <c r="E130" s="50">
        <f>Ипотека!$J$3</f>
        <v>72648.911490047205</v>
      </c>
      <c r="F130" s="11">
        <f t="shared" ref="F130:F193" si="44">SUM(C130,E130:E130)</f>
        <v>286648.91149004723</v>
      </c>
    </row>
    <row r="131" spans="1:6">
      <c r="A131" s="23">
        <v>49522</v>
      </c>
      <c r="B131" s="11">
        <f t="shared" si="43"/>
        <v>931322.57461547852</v>
      </c>
      <c r="C131" s="11">
        <f>'Расходы (жена не работает)'!$B$73</f>
        <v>214000</v>
      </c>
      <c r="D131" s="11">
        <f t="shared" ref="D131:D194" si="45">B131-C131</f>
        <v>717322.57461547852</v>
      </c>
      <c r="E131" s="50">
        <f>Ипотека!$J$3</f>
        <v>72648.911490047205</v>
      </c>
      <c r="F131" s="11">
        <f t="shared" si="44"/>
        <v>286648.91149004723</v>
      </c>
    </row>
    <row r="132" spans="1:6">
      <c r="A132" s="23">
        <v>49553</v>
      </c>
      <c r="B132" s="11">
        <f t="shared" si="43"/>
        <v>931322.57461547852</v>
      </c>
      <c r="C132" s="11">
        <f>'Расходы (жена не работает)'!$B$73</f>
        <v>214000</v>
      </c>
      <c r="D132" s="11">
        <f t="shared" si="45"/>
        <v>717322.57461547852</v>
      </c>
      <c r="E132" s="50">
        <f>Ипотека!$J$3</f>
        <v>72648.911490047205</v>
      </c>
      <c r="F132" s="11">
        <f t="shared" si="44"/>
        <v>286648.91149004723</v>
      </c>
    </row>
    <row r="133" spans="1:6">
      <c r="A133" s="23">
        <v>49583</v>
      </c>
      <c r="B133" s="11">
        <f t="shared" si="43"/>
        <v>931322.57461547852</v>
      </c>
      <c r="C133" s="11">
        <f>'Расходы (жена не работает)'!$B$73</f>
        <v>214000</v>
      </c>
      <c r="D133" s="11">
        <f t="shared" si="45"/>
        <v>717322.57461547852</v>
      </c>
      <c r="E133" s="50">
        <f>Ипотека!$J$3</f>
        <v>72648.911490047205</v>
      </c>
      <c r="F133" s="11">
        <f t="shared" si="44"/>
        <v>286648.91149004723</v>
      </c>
    </row>
    <row r="134" spans="1:6">
      <c r="A134" s="23">
        <v>49614</v>
      </c>
      <c r="B134" s="11">
        <f t="shared" si="43"/>
        <v>931322.57461547852</v>
      </c>
      <c r="C134" s="11">
        <f>'Расходы (жена не работает)'!$B$73</f>
        <v>214000</v>
      </c>
      <c r="D134" s="11">
        <f t="shared" si="45"/>
        <v>717322.57461547852</v>
      </c>
      <c r="E134" s="50">
        <f>Ипотека!$J$3</f>
        <v>72648.911490047205</v>
      </c>
      <c r="F134" s="11">
        <f t="shared" si="44"/>
        <v>286648.91149004723</v>
      </c>
    </row>
    <row r="135" spans="1:6">
      <c r="A135" s="23">
        <v>49644</v>
      </c>
      <c r="B135" s="11">
        <f t="shared" si="43"/>
        <v>931322.57461547852</v>
      </c>
      <c r="C135" s="11">
        <f>'Расходы (жена не работает)'!$B$73</f>
        <v>214000</v>
      </c>
      <c r="D135" s="11">
        <f t="shared" si="45"/>
        <v>717322.57461547852</v>
      </c>
      <c r="E135" s="50">
        <f>Ипотека!$J$3</f>
        <v>72648.911490047205</v>
      </c>
      <c r="F135" s="11">
        <f t="shared" si="44"/>
        <v>286648.91149004723</v>
      </c>
    </row>
    <row r="136" spans="1:6">
      <c r="A136" s="29">
        <v>49675</v>
      </c>
      <c r="B136" s="11">
        <f t="shared" ref="B136:B147" si="46">$B$135*$J$2</f>
        <v>1164153.2182693481</v>
      </c>
      <c r="C136" s="11">
        <f>'Расходы (жена не работает)'!$B$81</f>
        <v>364000</v>
      </c>
      <c r="D136" s="11">
        <f t="shared" si="45"/>
        <v>800153.21826934814</v>
      </c>
      <c r="E136" s="50">
        <f>Ипотека!$J$3</f>
        <v>72648.911490047205</v>
      </c>
      <c r="F136" s="11">
        <f t="shared" si="44"/>
        <v>436648.91149004723</v>
      </c>
    </row>
    <row r="137" spans="1:6">
      <c r="A137" s="23">
        <v>49706</v>
      </c>
      <c r="B137" s="11">
        <f t="shared" si="46"/>
        <v>1164153.2182693481</v>
      </c>
      <c r="C137" s="11">
        <f>'Расходы (жена не работает)'!$B$81</f>
        <v>364000</v>
      </c>
      <c r="D137" s="11">
        <f t="shared" si="45"/>
        <v>800153.21826934814</v>
      </c>
      <c r="E137" s="50">
        <f>Ипотека!$J$3</f>
        <v>72648.911490047205</v>
      </c>
      <c r="F137" s="11">
        <f t="shared" si="44"/>
        <v>436648.91149004723</v>
      </c>
    </row>
    <row r="138" spans="1:6">
      <c r="A138" s="23">
        <v>49735</v>
      </c>
      <c r="B138" s="11">
        <f t="shared" si="46"/>
        <v>1164153.2182693481</v>
      </c>
      <c r="C138" s="11">
        <f>'Расходы (жена не работает)'!$B$81</f>
        <v>364000</v>
      </c>
      <c r="D138" s="11">
        <f t="shared" si="45"/>
        <v>800153.21826934814</v>
      </c>
      <c r="E138" s="50">
        <f>Ипотека!$J$3</f>
        <v>72648.911490047205</v>
      </c>
      <c r="F138" s="11">
        <f t="shared" si="44"/>
        <v>436648.91149004723</v>
      </c>
    </row>
    <row r="139" spans="1:6">
      <c r="A139" s="23">
        <v>49766</v>
      </c>
      <c r="B139" s="11">
        <f t="shared" si="46"/>
        <v>1164153.2182693481</v>
      </c>
      <c r="C139" s="11">
        <f>'Расходы (жена не работает)'!$B$81</f>
        <v>364000</v>
      </c>
      <c r="D139" s="11">
        <f t="shared" si="45"/>
        <v>800153.21826934814</v>
      </c>
      <c r="E139" s="50">
        <f>Ипотека!$J$3</f>
        <v>72648.911490047205</v>
      </c>
      <c r="F139" s="11">
        <f t="shared" si="44"/>
        <v>436648.91149004723</v>
      </c>
    </row>
    <row r="140" spans="1:6">
      <c r="A140" s="23">
        <v>49796</v>
      </c>
      <c r="B140" s="11">
        <f t="shared" si="46"/>
        <v>1164153.2182693481</v>
      </c>
      <c r="C140" s="11">
        <f>'Расходы (жена не работает)'!$B$81</f>
        <v>364000</v>
      </c>
      <c r="D140" s="11">
        <f t="shared" si="45"/>
        <v>800153.21826934814</v>
      </c>
      <c r="E140" s="50">
        <f>Ипотека!$J$3</f>
        <v>72648.911490047205</v>
      </c>
      <c r="F140" s="11">
        <f t="shared" si="44"/>
        <v>436648.91149004723</v>
      </c>
    </row>
    <row r="141" spans="1:6">
      <c r="A141" s="23">
        <v>49827</v>
      </c>
      <c r="B141" s="11">
        <f t="shared" si="46"/>
        <v>1164153.2182693481</v>
      </c>
      <c r="C141" s="11">
        <f>'Расходы (жена не работает)'!$B$81</f>
        <v>364000</v>
      </c>
      <c r="D141" s="11">
        <f t="shared" si="45"/>
        <v>800153.21826934814</v>
      </c>
      <c r="E141" s="50">
        <f>Ипотека!$J$3</f>
        <v>72648.911490047205</v>
      </c>
      <c r="F141" s="11">
        <f t="shared" si="44"/>
        <v>436648.91149004723</v>
      </c>
    </row>
    <row r="142" spans="1:6">
      <c r="A142" s="23">
        <v>49857</v>
      </c>
      <c r="B142" s="11">
        <f t="shared" si="46"/>
        <v>1164153.2182693481</v>
      </c>
      <c r="C142" s="11">
        <f>'Расходы (жена не работает)'!$B$81</f>
        <v>364000</v>
      </c>
      <c r="D142" s="11">
        <f t="shared" si="45"/>
        <v>800153.21826934814</v>
      </c>
      <c r="E142" s="50">
        <f>Ипотека!$J$3</f>
        <v>72648.911490047205</v>
      </c>
      <c r="F142" s="11">
        <f t="shared" si="44"/>
        <v>436648.91149004723</v>
      </c>
    </row>
    <row r="143" spans="1:6">
      <c r="A143" s="23">
        <v>49888</v>
      </c>
      <c r="B143" s="11">
        <f t="shared" si="46"/>
        <v>1164153.2182693481</v>
      </c>
      <c r="C143" s="11">
        <f>'Расходы (жена не работает)'!$B$81</f>
        <v>364000</v>
      </c>
      <c r="D143" s="11">
        <f t="shared" si="45"/>
        <v>800153.21826934814</v>
      </c>
      <c r="E143" s="50">
        <f>Ипотека!$J$3</f>
        <v>72648.911490047205</v>
      </c>
      <c r="F143" s="11">
        <f t="shared" si="44"/>
        <v>436648.91149004723</v>
      </c>
    </row>
    <row r="144" spans="1:6">
      <c r="A144" s="23">
        <v>49919</v>
      </c>
      <c r="B144" s="11">
        <f t="shared" si="46"/>
        <v>1164153.2182693481</v>
      </c>
      <c r="C144" s="11">
        <f>'Расходы (жена не работает)'!$B$81</f>
        <v>364000</v>
      </c>
      <c r="D144" s="11">
        <f t="shared" si="45"/>
        <v>800153.21826934814</v>
      </c>
      <c r="E144" s="50">
        <f>Ипотека!$J$3</f>
        <v>72648.911490047205</v>
      </c>
      <c r="F144" s="11">
        <f t="shared" si="44"/>
        <v>436648.91149004723</v>
      </c>
    </row>
    <row r="145" spans="1:6">
      <c r="A145" s="23">
        <v>49949</v>
      </c>
      <c r="B145" s="11">
        <f t="shared" si="46"/>
        <v>1164153.2182693481</v>
      </c>
      <c r="C145" s="11">
        <f>'Расходы (жена не работает)'!$B$81</f>
        <v>364000</v>
      </c>
      <c r="D145" s="11">
        <f t="shared" si="45"/>
        <v>800153.21826934814</v>
      </c>
      <c r="E145" s="50">
        <f>Ипотека!$J$3</f>
        <v>72648.911490047205</v>
      </c>
      <c r="F145" s="11">
        <f t="shared" si="44"/>
        <v>436648.91149004723</v>
      </c>
    </row>
    <row r="146" spans="1:6">
      <c r="A146" s="23">
        <v>49980</v>
      </c>
      <c r="B146" s="11">
        <f t="shared" si="46"/>
        <v>1164153.2182693481</v>
      </c>
      <c r="C146" s="11">
        <f>'Расходы (жена не работает)'!$B$81</f>
        <v>364000</v>
      </c>
      <c r="D146" s="11">
        <f t="shared" si="45"/>
        <v>800153.21826934814</v>
      </c>
      <c r="E146" s="50">
        <f>Ипотека!$J$3</f>
        <v>72648.911490047205</v>
      </c>
      <c r="F146" s="11">
        <f t="shared" si="44"/>
        <v>436648.91149004723</v>
      </c>
    </row>
    <row r="147" spans="1:6">
      <c r="A147" s="23">
        <v>50010</v>
      </c>
      <c r="B147" s="11">
        <f t="shared" si="46"/>
        <v>1164153.2182693481</v>
      </c>
      <c r="C147" s="11">
        <f>'Расходы (жена не работает)'!$B$81</f>
        <v>364000</v>
      </c>
      <c r="D147" s="11">
        <f t="shared" si="45"/>
        <v>800153.21826934814</v>
      </c>
      <c r="E147" s="50">
        <f>Ипотека!$J$3</f>
        <v>72648.911490047205</v>
      </c>
      <c r="F147" s="11">
        <f t="shared" si="44"/>
        <v>436648.91149004723</v>
      </c>
    </row>
    <row r="148" spans="1:6">
      <c r="A148" s="23">
        <v>50041</v>
      </c>
      <c r="B148" s="11">
        <f t="shared" ref="B148:B159" si="47">$B$147*$J$2</f>
        <v>1455191.5228366852</v>
      </c>
      <c r="C148" s="11">
        <f>'Расходы (жена не работает)'!$B$81</f>
        <v>364000</v>
      </c>
      <c r="D148" s="11">
        <f t="shared" si="45"/>
        <v>1091191.5228366852</v>
      </c>
      <c r="E148" s="50">
        <f>Ипотека!$J$3</f>
        <v>72648.911490047205</v>
      </c>
      <c r="F148" s="11">
        <f t="shared" si="44"/>
        <v>436648.91149004723</v>
      </c>
    </row>
    <row r="149" spans="1:6">
      <c r="A149" s="23">
        <v>50072</v>
      </c>
      <c r="B149" s="11">
        <f t="shared" si="47"/>
        <v>1455191.5228366852</v>
      </c>
      <c r="C149" s="11">
        <f>'Расходы (жена не работает)'!$B$81</f>
        <v>364000</v>
      </c>
      <c r="D149" s="11">
        <f t="shared" si="45"/>
        <v>1091191.5228366852</v>
      </c>
      <c r="E149" s="50">
        <f>Ипотека!$J$3</f>
        <v>72648.911490047205</v>
      </c>
      <c r="F149" s="11">
        <f t="shared" si="44"/>
        <v>436648.91149004723</v>
      </c>
    </row>
    <row r="150" spans="1:6">
      <c r="A150" s="23">
        <v>50100</v>
      </c>
      <c r="B150" s="11">
        <f t="shared" si="47"/>
        <v>1455191.5228366852</v>
      </c>
      <c r="C150" s="11">
        <f>'Расходы (жена не работает)'!$B$81</f>
        <v>364000</v>
      </c>
      <c r="D150" s="11">
        <f t="shared" si="45"/>
        <v>1091191.5228366852</v>
      </c>
      <c r="E150" s="50">
        <f>Ипотека!$J$3</f>
        <v>72648.911490047205</v>
      </c>
      <c r="F150" s="11">
        <f t="shared" si="44"/>
        <v>436648.91149004723</v>
      </c>
    </row>
    <row r="151" spans="1:6">
      <c r="A151" s="23">
        <v>50131</v>
      </c>
      <c r="B151" s="11">
        <f t="shared" si="47"/>
        <v>1455191.5228366852</v>
      </c>
      <c r="C151" s="11">
        <f>'Расходы (жена не работает)'!$B$81</f>
        <v>364000</v>
      </c>
      <c r="D151" s="11">
        <f t="shared" si="45"/>
        <v>1091191.5228366852</v>
      </c>
      <c r="E151" s="50">
        <f>Ипотека!$J$3</f>
        <v>72648.911490047205</v>
      </c>
      <c r="F151" s="11">
        <f t="shared" si="44"/>
        <v>436648.91149004723</v>
      </c>
    </row>
    <row r="152" spans="1:6">
      <c r="A152" s="23">
        <v>50161</v>
      </c>
      <c r="B152" s="11">
        <f t="shared" si="47"/>
        <v>1455191.5228366852</v>
      </c>
      <c r="C152" s="11">
        <f>'Расходы (жена не работает)'!$B$81</f>
        <v>364000</v>
      </c>
      <c r="D152" s="11">
        <f t="shared" si="45"/>
        <v>1091191.5228366852</v>
      </c>
      <c r="E152" s="50">
        <f>Ипотека!$J$3</f>
        <v>72648.911490047205</v>
      </c>
      <c r="F152" s="11">
        <f t="shared" si="44"/>
        <v>436648.91149004723</v>
      </c>
    </row>
    <row r="153" spans="1:6">
      <c r="A153" s="23">
        <v>50192</v>
      </c>
      <c r="B153" s="11">
        <f t="shared" si="47"/>
        <v>1455191.5228366852</v>
      </c>
      <c r="C153" s="11">
        <f>'Расходы (жена не работает)'!$B$81</f>
        <v>364000</v>
      </c>
      <c r="D153" s="11">
        <f t="shared" si="45"/>
        <v>1091191.5228366852</v>
      </c>
      <c r="E153" s="50">
        <f>Ипотека!$J$3</f>
        <v>72648.911490047205</v>
      </c>
      <c r="F153" s="11">
        <f t="shared" si="44"/>
        <v>436648.91149004723</v>
      </c>
    </row>
    <row r="154" spans="1:6">
      <c r="A154" s="23">
        <v>50222</v>
      </c>
      <c r="B154" s="11">
        <f t="shared" si="47"/>
        <v>1455191.5228366852</v>
      </c>
      <c r="C154" s="11">
        <f>'Расходы (жена не работает)'!$B$81</f>
        <v>364000</v>
      </c>
      <c r="D154" s="11">
        <f t="shared" si="45"/>
        <v>1091191.5228366852</v>
      </c>
      <c r="E154" s="50">
        <f>Ипотека!$J$3</f>
        <v>72648.911490047205</v>
      </c>
      <c r="F154" s="11">
        <f t="shared" si="44"/>
        <v>436648.91149004723</v>
      </c>
    </row>
    <row r="155" spans="1:6">
      <c r="A155" s="23">
        <v>50253</v>
      </c>
      <c r="B155" s="11">
        <f t="shared" si="47"/>
        <v>1455191.5228366852</v>
      </c>
      <c r="C155" s="11">
        <f>'Расходы (жена не работает)'!$B$81</f>
        <v>364000</v>
      </c>
      <c r="D155" s="11">
        <f t="shared" si="45"/>
        <v>1091191.5228366852</v>
      </c>
      <c r="E155" s="50">
        <f>Ипотека!$J$3</f>
        <v>72648.911490047205</v>
      </c>
      <c r="F155" s="11">
        <f t="shared" si="44"/>
        <v>436648.91149004723</v>
      </c>
    </row>
    <row r="156" spans="1:6">
      <c r="A156" s="23">
        <v>50284</v>
      </c>
      <c r="B156" s="11">
        <f t="shared" si="47"/>
        <v>1455191.5228366852</v>
      </c>
      <c r="C156" s="11">
        <f>'Расходы (жена не работает)'!$B$81</f>
        <v>364000</v>
      </c>
      <c r="D156" s="11">
        <f t="shared" si="45"/>
        <v>1091191.5228366852</v>
      </c>
      <c r="E156" s="50">
        <f>Ипотека!$J$3</f>
        <v>72648.911490047205</v>
      </c>
      <c r="F156" s="11">
        <f t="shared" si="44"/>
        <v>436648.91149004723</v>
      </c>
    </row>
    <row r="157" spans="1:6">
      <c r="A157" s="23">
        <v>50314</v>
      </c>
      <c r="B157" s="11">
        <f t="shared" si="47"/>
        <v>1455191.5228366852</v>
      </c>
      <c r="C157" s="11">
        <f>'Расходы (жена не работает)'!$B$81</f>
        <v>364000</v>
      </c>
      <c r="D157" s="11">
        <f t="shared" si="45"/>
        <v>1091191.5228366852</v>
      </c>
      <c r="E157" s="50">
        <f>Ипотека!$J$3</f>
        <v>72648.911490047205</v>
      </c>
      <c r="F157" s="11">
        <f t="shared" si="44"/>
        <v>436648.91149004723</v>
      </c>
    </row>
    <row r="158" spans="1:6">
      <c r="A158" s="23">
        <v>50345</v>
      </c>
      <c r="B158" s="11">
        <f t="shared" si="47"/>
        <v>1455191.5228366852</v>
      </c>
      <c r="C158" s="11">
        <f>'Расходы (жена не работает)'!$B$81</f>
        <v>364000</v>
      </c>
      <c r="D158" s="11">
        <f t="shared" si="45"/>
        <v>1091191.5228366852</v>
      </c>
      <c r="E158" s="50">
        <f>Ипотека!$J$3</f>
        <v>72648.911490047205</v>
      </c>
      <c r="F158" s="11">
        <f t="shared" si="44"/>
        <v>436648.91149004723</v>
      </c>
    </row>
    <row r="159" spans="1:6">
      <c r="A159" s="23">
        <v>50375</v>
      </c>
      <c r="B159" s="11">
        <f t="shared" si="47"/>
        <v>1455191.5228366852</v>
      </c>
      <c r="C159" s="11">
        <f>'Расходы (жена не работает)'!$B$81</f>
        <v>364000</v>
      </c>
      <c r="D159" s="11">
        <f t="shared" si="45"/>
        <v>1091191.5228366852</v>
      </c>
      <c r="E159" s="50">
        <f>Ипотека!$J$3</f>
        <v>72648.911490047205</v>
      </c>
      <c r="F159" s="11">
        <f t="shared" si="44"/>
        <v>436648.91149004723</v>
      </c>
    </row>
    <row r="160" spans="1:6">
      <c r="A160" s="23">
        <v>50406</v>
      </c>
      <c r="B160" s="11">
        <f t="shared" ref="B160:B171" si="48">$B$159*$J$2</f>
        <v>1818989.4035458565</v>
      </c>
      <c r="C160" s="11">
        <f>'Расходы (жена не работает)'!$B$81</f>
        <v>364000</v>
      </c>
      <c r="D160" s="11">
        <f t="shared" si="45"/>
        <v>1454989.4035458565</v>
      </c>
      <c r="E160" s="50">
        <f>Ипотека!$J$3</f>
        <v>72648.911490047205</v>
      </c>
      <c r="F160" s="11">
        <f t="shared" si="44"/>
        <v>436648.91149004723</v>
      </c>
    </row>
    <row r="161" spans="1:6">
      <c r="A161" s="23">
        <v>50437</v>
      </c>
      <c r="B161" s="11">
        <f t="shared" si="48"/>
        <v>1818989.4035458565</v>
      </c>
      <c r="C161" s="11">
        <f>'Расходы (жена не работает)'!$B$81</f>
        <v>364000</v>
      </c>
      <c r="D161" s="11">
        <f t="shared" si="45"/>
        <v>1454989.4035458565</v>
      </c>
      <c r="E161" s="50">
        <f>Ипотека!$J$3</f>
        <v>72648.911490047205</v>
      </c>
      <c r="F161" s="11">
        <f t="shared" si="44"/>
        <v>436648.91149004723</v>
      </c>
    </row>
    <row r="162" spans="1:6">
      <c r="A162" s="23">
        <v>50465</v>
      </c>
      <c r="B162" s="11">
        <f t="shared" si="48"/>
        <v>1818989.4035458565</v>
      </c>
      <c r="C162" s="11">
        <f>'Расходы (жена не работает)'!$B$81</f>
        <v>364000</v>
      </c>
      <c r="D162" s="11">
        <f t="shared" si="45"/>
        <v>1454989.4035458565</v>
      </c>
      <c r="E162" s="50">
        <f>Ипотека!$J$3</f>
        <v>72648.911490047205</v>
      </c>
      <c r="F162" s="11">
        <f t="shared" si="44"/>
        <v>436648.91149004723</v>
      </c>
    </row>
    <row r="163" spans="1:6">
      <c r="A163" s="23">
        <v>50496</v>
      </c>
      <c r="B163" s="11">
        <f t="shared" si="48"/>
        <v>1818989.4035458565</v>
      </c>
      <c r="C163" s="11">
        <f>'Расходы (жена не работает)'!$B$81</f>
        <v>364000</v>
      </c>
      <c r="D163" s="11">
        <f t="shared" si="45"/>
        <v>1454989.4035458565</v>
      </c>
      <c r="E163" s="50">
        <f>Ипотека!$J$3</f>
        <v>72648.911490047205</v>
      </c>
      <c r="F163" s="11">
        <f t="shared" si="44"/>
        <v>436648.91149004723</v>
      </c>
    </row>
    <row r="164" spans="1:6">
      <c r="A164" s="23">
        <v>50526</v>
      </c>
      <c r="B164" s="11">
        <f t="shared" si="48"/>
        <v>1818989.4035458565</v>
      </c>
      <c r="C164" s="11">
        <f>'Расходы (жена не работает)'!$B$81</f>
        <v>364000</v>
      </c>
      <c r="D164" s="11">
        <f t="shared" si="45"/>
        <v>1454989.4035458565</v>
      </c>
      <c r="E164" s="50">
        <f>Ипотека!$J$3</f>
        <v>72648.911490047205</v>
      </c>
      <c r="F164" s="11">
        <f t="shared" si="44"/>
        <v>436648.91149004723</v>
      </c>
    </row>
    <row r="165" spans="1:6">
      <c r="A165" s="23">
        <v>50557</v>
      </c>
      <c r="B165" s="11">
        <f t="shared" si="48"/>
        <v>1818989.4035458565</v>
      </c>
      <c r="C165" s="11">
        <f>'Расходы (жена не работает)'!$B$81</f>
        <v>364000</v>
      </c>
      <c r="D165" s="11">
        <f t="shared" si="45"/>
        <v>1454989.4035458565</v>
      </c>
      <c r="E165" s="50">
        <f>Ипотека!$J$3</f>
        <v>72648.911490047205</v>
      </c>
      <c r="F165" s="11">
        <f t="shared" si="44"/>
        <v>436648.91149004723</v>
      </c>
    </row>
    <row r="166" spans="1:6">
      <c r="A166" s="23">
        <v>50587</v>
      </c>
      <c r="B166" s="11">
        <f t="shared" si="48"/>
        <v>1818989.4035458565</v>
      </c>
      <c r="C166" s="11">
        <f>'Расходы (жена не работает)'!$B$81</f>
        <v>364000</v>
      </c>
      <c r="D166" s="11">
        <f t="shared" si="45"/>
        <v>1454989.4035458565</v>
      </c>
      <c r="E166" s="50">
        <f>Ипотека!$J$3</f>
        <v>72648.911490047205</v>
      </c>
      <c r="F166" s="11">
        <f t="shared" si="44"/>
        <v>436648.91149004723</v>
      </c>
    </row>
    <row r="167" spans="1:6">
      <c r="A167" s="23">
        <v>50618</v>
      </c>
      <c r="B167" s="11">
        <f t="shared" si="48"/>
        <v>1818989.4035458565</v>
      </c>
      <c r="C167" s="11">
        <f>'Расходы (жена не работает)'!$B$81</f>
        <v>364000</v>
      </c>
      <c r="D167" s="11">
        <f t="shared" si="45"/>
        <v>1454989.4035458565</v>
      </c>
      <c r="E167" s="50">
        <f>Ипотека!$J$3</f>
        <v>72648.911490047205</v>
      </c>
      <c r="F167" s="11">
        <f t="shared" si="44"/>
        <v>436648.91149004723</v>
      </c>
    </row>
    <row r="168" spans="1:6">
      <c r="A168" s="23">
        <v>50649</v>
      </c>
      <c r="B168" s="11">
        <f t="shared" si="48"/>
        <v>1818989.4035458565</v>
      </c>
      <c r="C168" s="11">
        <f>'Расходы (жена не работает)'!$B$81</f>
        <v>364000</v>
      </c>
      <c r="D168" s="11">
        <f t="shared" si="45"/>
        <v>1454989.4035458565</v>
      </c>
      <c r="E168" s="50">
        <f>Ипотека!$J$3</f>
        <v>72648.911490047205</v>
      </c>
      <c r="F168" s="11">
        <f t="shared" si="44"/>
        <v>436648.91149004723</v>
      </c>
    </row>
    <row r="169" spans="1:6">
      <c r="A169" s="23">
        <v>50679</v>
      </c>
      <c r="B169" s="11">
        <f t="shared" si="48"/>
        <v>1818989.4035458565</v>
      </c>
      <c r="C169" s="11">
        <f>'Расходы (жена не работает)'!$B$81</f>
        <v>364000</v>
      </c>
      <c r="D169" s="11">
        <f t="shared" si="45"/>
        <v>1454989.4035458565</v>
      </c>
      <c r="E169" s="50">
        <f>Ипотека!$J$3</f>
        <v>72648.911490047205</v>
      </c>
      <c r="F169" s="11">
        <f t="shared" si="44"/>
        <v>436648.91149004723</v>
      </c>
    </row>
    <row r="170" spans="1:6">
      <c r="A170" s="23">
        <v>50710</v>
      </c>
      <c r="B170" s="11">
        <f t="shared" si="48"/>
        <v>1818989.4035458565</v>
      </c>
      <c r="C170" s="11">
        <f>'Расходы (жена не работает)'!$B$81</f>
        <v>364000</v>
      </c>
      <c r="D170" s="11">
        <f t="shared" si="45"/>
        <v>1454989.4035458565</v>
      </c>
      <c r="E170" s="50">
        <f>Ипотека!$J$3</f>
        <v>72648.911490047205</v>
      </c>
      <c r="F170" s="11">
        <f t="shared" si="44"/>
        <v>436648.91149004723</v>
      </c>
    </row>
    <row r="171" spans="1:6">
      <c r="A171" s="23">
        <v>50740</v>
      </c>
      <c r="B171" s="11">
        <f t="shared" si="48"/>
        <v>1818989.4035458565</v>
      </c>
      <c r="C171" s="11">
        <f>'Расходы (жена не работает)'!$B$81</f>
        <v>364000</v>
      </c>
      <c r="D171" s="11">
        <f t="shared" si="45"/>
        <v>1454989.4035458565</v>
      </c>
      <c r="E171" s="50">
        <f>Ипотека!$J$3</f>
        <v>72648.911490047205</v>
      </c>
      <c r="F171" s="11">
        <f t="shared" si="44"/>
        <v>436648.91149004723</v>
      </c>
    </row>
    <row r="172" spans="1:6">
      <c r="A172" s="23">
        <v>50771</v>
      </c>
      <c r="B172" s="11">
        <f t="shared" ref="B172:B183" si="49">$B$171*$J$2</f>
        <v>2273736.7544323206</v>
      </c>
      <c r="C172" s="11">
        <f>'Расходы (жена не работает)'!$B$81</f>
        <v>364000</v>
      </c>
      <c r="D172" s="11">
        <f t="shared" si="45"/>
        <v>1909736.7544323206</v>
      </c>
      <c r="E172" s="50">
        <f>Ипотека!$J$3</f>
        <v>72648.911490047205</v>
      </c>
      <c r="F172" s="11">
        <f t="shared" si="44"/>
        <v>436648.91149004723</v>
      </c>
    </row>
    <row r="173" spans="1:6">
      <c r="A173" s="23">
        <v>50802</v>
      </c>
      <c r="B173" s="11">
        <f t="shared" si="49"/>
        <v>2273736.7544323206</v>
      </c>
      <c r="C173" s="11">
        <f>'Расходы (жена не работает)'!$B$81</f>
        <v>364000</v>
      </c>
      <c r="D173" s="11">
        <f t="shared" si="45"/>
        <v>1909736.7544323206</v>
      </c>
      <c r="E173" s="50">
        <f>Ипотека!$J$3</f>
        <v>72648.911490047205</v>
      </c>
      <c r="F173" s="11">
        <f t="shared" si="44"/>
        <v>436648.91149004723</v>
      </c>
    </row>
    <row r="174" spans="1:6">
      <c r="A174" s="23">
        <v>50830</v>
      </c>
      <c r="B174" s="11">
        <f t="shared" si="49"/>
        <v>2273736.7544323206</v>
      </c>
      <c r="C174" s="11">
        <f>'Расходы (жена не работает)'!$B$81</f>
        <v>364000</v>
      </c>
      <c r="D174" s="11">
        <f t="shared" si="45"/>
        <v>1909736.7544323206</v>
      </c>
      <c r="E174" s="50">
        <f>Ипотека!$J$3</f>
        <v>72648.911490047205</v>
      </c>
      <c r="F174" s="11">
        <f t="shared" si="44"/>
        <v>436648.91149004723</v>
      </c>
    </row>
    <row r="175" spans="1:6">
      <c r="A175" s="23">
        <v>50861</v>
      </c>
      <c r="B175" s="11">
        <f t="shared" si="49"/>
        <v>2273736.7544323206</v>
      </c>
      <c r="C175" s="11">
        <f>'Расходы (жена не работает)'!$B$81</f>
        <v>364000</v>
      </c>
      <c r="D175" s="11">
        <f t="shared" si="45"/>
        <v>1909736.7544323206</v>
      </c>
      <c r="E175" s="50">
        <f>Ипотека!$J$3</f>
        <v>72648.911490047205</v>
      </c>
      <c r="F175" s="11">
        <f t="shared" si="44"/>
        <v>436648.91149004723</v>
      </c>
    </row>
    <row r="176" spans="1:6">
      <c r="A176" s="23">
        <v>50891</v>
      </c>
      <c r="B176" s="11">
        <f t="shared" si="49"/>
        <v>2273736.7544323206</v>
      </c>
      <c r="C176" s="11">
        <f>'Расходы (жена не работает)'!$B$81</f>
        <v>364000</v>
      </c>
      <c r="D176" s="11">
        <f t="shared" si="45"/>
        <v>1909736.7544323206</v>
      </c>
      <c r="E176" s="50">
        <f>Ипотека!$J$3</f>
        <v>72648.911490047205</v>
      </c>
      <c r="F176" s="11">
        <f t="shared" si="44"/>
        <v>436648.91149004723</v>
      </c>
    </row>
    <row r="177" spans="1:6">
      <c r="A177" s="23">
        <v>50922</v>
      </c>
      <c r="B177" s="11">
        <f t="shared" si="49"/>
        <v>2273736.7544323206</v>
      </c>
      <c r="C177" s="11">
        <f>'Расходы (жена не работает)'!$B$81</f>
        <v>364000</v>
      </c>
      <c r="D177" s="11">
        <f t="shared" si="45"/>
        <v>1909736.7544323206</v>
      </c>
      <c r="E177" s="50">
        <f>Ипотека!$J$3</f>
        <v>72648.911490047205</v>
      </c>
      <c r="F177" s="11">
        <f t="shared" si="44"/>
        <v>436648.91149004723</v>
      </c>
    </row>
    <row r="178" spans="1:6">
      <c r="A178" s="23">
        <v>50952</v>
      </c>
      <c r="B178" s="11">
        <f t="shared" si="49"/>
        <v>2273736.7544323206</v>
      </c>
      <c r="C178" s="11">
        <f>'Расходы (жена не работает)'!$B$81</f>
        <v>364000</v>
      </c>
      <c r="D178" s="11">
        <f t="shared" si="45"/>
        <v>1909736.7544323206</v>
      </c>
      <c r="E178" s="50">
        <f>Ипотека!$J$3</f>
        <v>72648.911490047205</v>
      </c>
      <c r="F178" s="11">
        <f t="shared" si="44"/>
        <v>436648.91149004723</v>
      </c>
    </row>
    <row r="179" spans="1:6">
      <c r="A179" s="23">
        <v>50983</v>
      </c>
      <c r="B179" s="11">
        <f t="shared" si="49"/>
        <v>2273736.7544323206</v>
      </c>
      <c r="C179" s="11">
        <f>'Расходы (жена не работает)'!$B$81</f>
        <v>364000</v>
      </c>
      <c r="D179" s="11">
        <f t="shared" si="45"/>
        <v>1909736.7544323206</v>
      </c>
      <c r="E179" s="50">
        <f>Ипотека!$J$3</f>
        <v>72648.911490047205</v>
      </c>
      <c r="F179" s="11">
        <f t="shared" si="44"/>
        <v>436648.91149004723</v>
      </c>
    </row>
    <row r="180" spans="1:6">
      <c r="A180" s="23">
        <v>51014</v>
      </c>
      <c r="B180" s="11">
        <f t="shared" si="49"/>
        <v>2273736.7544323206</v>
      </c>
      <c r="C180" s="11">
        <f>'Расходы (жена не работает)'!$B$81</f>
        <v>364000</v>
      </c>
      <c r="D180" s="11">
        <f t="shared" si="45"/>
        <v>1909736.7544323206</v>
      </c>
      <c r="E180" s="50">
        <f>Ипотека!$J$3</f>
        <v>72648.911490047205</v>
      </c>
      <c r="F180" s="11">
        <f t="shared" si="44"/>
        <v>436648.91149004723</v>
      </c>
    </row>
    <row r="181" spans="1:6">
      <c r="A181" s="23">
        <v>51044</v>
      </c>
      <c r="B181" s="11">
        <f t="shared" si="49"/>
        <v>2273736.7544323206</v>
      </c>
      <c r="C181" s="11">
        <f>'Расходы (жена не работает)'!$B$81</f>
        <v>364000</v>
      </c>
      <c r="D181" s="11">
        <f t="shared" si="45"/>
        <v>1909736.7544323206</v>
      </c>
      <c r="E181" s="50">
        <f>Ипотека!$J$3</f>
        <v>72648.911490047205</v>
      </c>
      <c r="F181" s="11">
        <f t="shared" si="44"/>
        <v>436648.91149004723</v>
      </c>
    </row>
    <row r="182" spans="1:6">
      <c r="A182" s="23">
        <v>51075</v>
      </c>
      <c r="B182" s="11">
        <f t="shared" si="49"/>
        <v>2273736.7544323206</v>
      </c>
      <c r="C182" s="11">
        <f>'Расходы (жена не работает)'!$B$81</f>
        <v>364000</v>
      </c>
      <c r="D182" s="11">
        <f t="shared" si="45"/>
        <v>1909736.7544323206</v>
      </c>
      <c r="E182" s="50">
        <f>Ипотека!$J$3</f>
        <v>72648.911490047205</v>
      </c>
      <c r="F182" s="11">
        <f t="shared" si="44"/>
        <v>436648.91149004723</v>
      </c>
    </row>
    <row r="183" spans="1:6">
      <c r="A183" s="23">
        <v>51105</v>
      </c>
      <c r="B183" s="11">
        <f t="shared" si="49"/>
        <v>2273736.7544323206</v>
      </c>
      <c r="C183" s="11">
        <f>'Расходы (жена не работает)'!$B$81</f>
        <v>364000</v>
      </c>
      <c r="D183" s="11">
        <f t="shared" si="45"/>
        <v>1909736.7544323206</v>
      </c>
      <c r="E183" s="50">
        <f>Ипотека!$J$3</f>
        <v>72648.911490047205</v>
      </c>
      <c r="F183" s="11">
        <f t="shared" si="44"/>
        <v>436648.91149004723</v>
      </c>
    </row>
    <row r="184" spans="1:6">
      <c r="A184" s="23">
        <v>51136</v>
      </c>
      <c r="B184" s="11">
        <f t="shared" ref="B184:B215" si="50">$B$183*$J$3</f>
        <v>2273736.7544323206</v>
      </c>
      <c r="C184" s="11">
        <f>'Расходы (жена не работает)'!$B$81</f>
        <v>364000</v>
      </c>
      <c r="D184" s="11">
        <f t="shared" si="45"/>
        <v>1909736.7544323206</v>
      </c>
      <c r="E184" s="50">
        <f>Ипотека!$J$3</f>
        <v>72648.911490047205</v>
      </c>
      <c r="F184" s="11">
        <f t="shared" si="44"/>
        <v>436648.91149004723</v>
      </c>
    </row>
    <row r="185" spans="1:6">
      <c r="A185" s="23">
        <v>51167</v>
      </c>
      <c r="B185" s="11">
        <f t="shared" si="50"/>
        <v>2273736.7544323206</v>
      </c>
      <c r="C185" s="11">
        <f>'Расходы (жена не работает)'!$B$81</f>
        <v>364000</v>
      </c>
      <c r="D185" s="11">
        <f t="shared" si="45"/>
        <v>1909736.7544323206</v>
      </c>
      <c r="E185" s="50">
        <f>Ипотека!$J$3</f>
        <v>72648.911490047205</v>
      </c>
      <c r="F185" s="11">
        <f t="shared" si="44"/>
        <v>436648.91149004723</v>
      </c>
    </row>
    <row r="186" spans="1:6">
      <c r="A186" s="23">
        <v>51196</v>
      </c>
      <c r="B186" s="11">
        <f t="shared" si="50"/>
        <v>2273736.7544323206</v>
      </c>
      <c r="C186" s="11">
        <f>'Расходы (жена не работает)'!$B$81</f>
        <v>364000</v>
      </c>
      <c r="D186" s="11">
        <f t="shared" si="45"/>
        <v>1909736.7544323206</v>
      </c>
      <c r="E186" s="50">
        <f>Ипотека!$J$3</f>
        <v>72648.911490047205</v>
      </c>
      <c r="F186" s="11">
        <f t="shared" si="44"/>
        <v>436648.91149004723</v>
      </c>
    </row>
    <row r="187" spans="1:6">
      <c r="A187" s="23">
        <v>51227</v>
      </c>
      <c r="B187" s="11">
        <f t="shared" si="50"/>
        <v>2273736.7544323206</v>
      </c>
      <c r="C187" s="11">
        <f>'Расходы (жена не работает)'!$B$81</f>
        <v>364000</v>
      </c>
      <c r="D187" s="11">
        <f t="shared" si="45"/>
        <v>1909736.7544323206</v>
      </c>
      <c r="E187" s="50">
        <f>Ипотека!$J$3</f>
        <v>72648.911490047205</v>
      </c>
      <c r="F187" s="11">
        <f t="shared" si="44"/>
        <v>436648.91149004723</v>
      </c>
    </row>
    <row r="188" spans="1:6">
      <c r="A188" s="23">
        <v>51257</v>
      </c>
      <c r="B188" s="11">
        <f t="shared" si="50"/>
        <v>2273736.7544323206</v>
      </c>
      <c r="C188" s="11">
        <f>'Расходы (жена не работает)'!$B$81</f>
        <v>364000</v>
      </c>
      <c r="D188" s="11">
        <f t="shared" si="45"/>
        <v>1909736.7544323206</v>
      </c>
      <c r="E188" s="50">
        <f>Ипотека!$J$3</f>
        <v>72648.911490047205</v>
      </c>
      <c r="F188" s="11">
        <f t="shared" si="44"/>
        <v>436648.91149004723</v>
      </c>
    </row>
    <row r="189" spans="1:6">
      <c r="A189" s="23">
        <v>51288</v>
      </c>
      <c r="B189" s="11">
        <f t="shared" si="50"/>
        <v>2273736.7544323206</v>
      </c>
      <c r="C189" s="11">
        <f>'Расходы (жена не работает)'!$B$81</f>
        <v>364000</v>
      </c>
      <c r="D189" s="11">
        <f t="shared" si="45"/>
        <v>1909736.7544323206</v>
      </c>
      <c r="E189" s="50">
        <f>Ипотека!$J$3</f>
        <v>72648.911490047205</v>
      </c>
      <c r="F189" s="11">
        <f t="shared" si="44"/>
        <v>436648.91149004723</v>
      </c>
    </row>
    <row r="190" spans="1:6">
      <c r="A190" s="23">
        <v>51318</v>
      </c>
      <c r="B190" s="11">
        <f t="shared" si="50"/>
        <v>2273736.7544323206</v>
      </c>
      <c r="C190" s="11">
        <f>'Расходы (жена не работает)'!$B$81</f>
        <v>364000</v>
      </c>
      <c r="D190" s="11">
        <f t="shared" si="45"/>
        <v>1909736.7544323206</v>
      </c>
      <c r="E190" s="50">
        <f>Ипотека!$J$3</f>
        <v>72648.911490047205</v>
      </c>
      <c r="F190" s="11">
        <f t="shared" si="44"/>
        <v>436648.91149004723</v>
      </c>
    </row>
    <row r="191" spans="1:6">
      <c r="A191" s="23">
        <v>51349</v>
      </c>
      <c r="B191" s="11">
        <f t="shared" si="50"/>
        <v>2273736.7544323206</v>
      </c>
      <c r="C191" s="11">
        <f>'Расходы (жена не работает)'!$B$81</f>
        <v>364000</v>
      </c>
      <c r="D191" s="11">
        <f t="shared" si="45"/>
        <v>1909736.7544323206</v>
      </c>
      <c r="E191" s="50">
        <f>Ипотека!$J$3</f>
        <v>72648.911490047205</v>
      </c>
      <c r="F191" s="11">
        <f t="shared" si="44"/>
        <v>436648.91149004723</v>
      </c>
    </row>
    <row r="192" spans="1:6">
      <c r="A192" s="23">
        <v>51380</v>
      </c>
      <c r="B192" s="11">
        <f t="shared" si="50"/>
        <v>2273736.7544323206</v>
      </c>
      <c r="C192" s="11">
        <f>'Расходы (жена не работает)'!$B$81</f>
        <v>364000</v>
      </c>
      <c r="D192" s="11">
        <f t="shared" si="45"/>
        <v>1909736.7544323206</v>
      </c>
      <c r="E192" s="50">
        <f>Ипотека!$J$3</f>
        <v>72648.911490047205</v>
      </c>
      <c r="F192" s="11">
        <f t="shared" si="44"/>
        <v>436648.91149004723</v>
      </c>
    </row>
    <row r="193" spans="1:6">
      <c r="A193" s="23">
        <v>51410</v>
      </c>
      <c r="B193" s="11">
        <f t="shared" si="50"/>
        <v>2273736.7544323206</v>
      </c>
      <c r="C193" s="11">
        <f>'Расходы (жена не работает)'!$B$81</f>
        <v>364000</v>
      </c>
      <c r="D193" s="11">
        <f t="shared" si="45"/>
        <v>1909736.7544323206</v>
      </c>
      <c r="E193" s="50">
        <f>Ипотека!$J$3</f>
        <v>72648.911490047205</v>
      </c>
      <c r="F193" s="11">
        <f t="shared" si="44"/>
        <v>436648.91149004723</v>
      </c>
    </row>
    <row r="194" spans="1:6">
      <c r="A194" s="23">
        <v>51441</v>
      </c>
      <c r="B194" s="11">
        <f t="shared" si="50"/>
        <v>2273736.7544323206</v>
      </c>
      <c r="C194" s="11">
        <f>'Расходы (жена не работает)'!$B$81</f>
        <v>364000</v>
      </c>
      <c r="D194" s="11">
        <f t="shared" si="45"/>
        <v>1909736.7544323206</v>
      </c>
      <c r="E194" s="50">
        <f>Ипотека!$J$3</f>
        <v>72648.911490047205</v>
      </c>
      <c r="F194" s="11">
        <f t="shared" ref="F194:F243" si="51">SUM(C194,E194:E194)</f>
        <v>436648.91149004723</v>
      </c>
    </row>
    <row r="195" spans="1:6">
      <c r="A195" s="23">
        <v>51471</v>
      </c>
      <c r="B195" s="11">
        <f t="shared" si="50"/>
        <v>2273736.7544323206</v>
      </c>
      <c r="C195" s="11">
        <f>'Расходы (жена не работает)'!$B$81</f>
        <v>364000</v>
      </c>
      <c r="D195" s="11">
        <f t="shared" ref="D195:D243" si="52">B195-C195</f>
        <v>1909736.7544323206</v>
      </c>
      <c r="E195" s="50">
        <f>Ипотека!$J$3</f>
        <v>72648.911490047205</v>
      </c>
      <c r="F195" s="11">
        <f t="shared" si="51"/>
        <v>436648.91149004723</v>
      </c>
    </row>
    <row r="196" spans="1:6">
      <c r="A196" s="23">
        <v>51502</v>
      </c>
      <c r="B196" s="11">
        <f t="shared" si="50"/>
        <v>2273736.7544323206</v>
      </c>
      <c r="C196" s="11">
        <f>'Расходы (жена не работает)'!$B$81</f>
        <v>364000</v>
      </c>
      <c r="D196" s="11">
        <f t="shared" si="52"/>
        <v>1909736.7544323206</v>
      </c>
      <c r="E196" s="50">
        <f>Ипотека!$J$3</f>
        <v>72648.911490047205</v>
      </c>
      <c r="F196" s="11">
        <f t="shared" si="51"/>
        <v>436648.91149004723</v>
      </c>
    </row>
    <row r="197" spans="1:6">
      <c r="A197" s="23">
        <v>51533</v>
      </c>
      <c r="B197" s="11">
        <f t="shared" si="50"/>
        <v>2273736.7544323206</v>
      </c>
      <c r="C197" s="11">
        <f>'Расходы (жена не работает)'!$B$81</f>
        <v>364000</v>
      </c>
      <c r="D197" s="11">
        <f t="shared" si="52"/>
        <v>1909736.7544323206</v>
      </c>
      <c r="E197" s="50">
        <f>Ипотека!$J$3</f>
        <v>72648.911490047205</v>
      </c>
      <c r="F197" s="11">
        <f t="shared" si="51"/>
        <v>436648.91149004723</v>
      </c>
    </row>
    <row r="198" spans="1:6">
      <c r="A198" s="23">
        <v>51561</v>
      </c>
      <c r="B198" s="11">
        <f t="shared" si="50"/>
        <v>2273736.7544323206</v>
      </c>
      <c r="C198" s="11">
        <f>'Расходы (жена не работает)'!$B$81</f>
        <v>364000</v>
      </c>
      <c r="D198" s="11">
        <f t="shared" si="52"/>
        <v>1909736.7544323206</v>
      </c>
      <c r="E198" s="50">
        <f>Ипотека!$J$3</f>
        <v>72648.911490047205</v>
      </c>
      <c r="F198" s="11">
        <f t="shared" si="51"/>
        <v>436648.91149004723</v>
      </c>
    </row>
    <row r="199" spans="1:6">
      <c r="A199" s="23">
        <v>51592</v>
      </c>
      <c r="B199" s="11">
        <f t="shared" si="50"/>
        <v>2273736.7544323206</v>
      </c>
      <c r="C199" s="11">
        <f>'Расходы (жена не работает)'!$B$81</f>
        <v>364000</v>
      </c>
      <c r="D199" s="11">
        <f t="shared" si="52"/>
        <v>1909736.7544323206</v>
      </c>
      <c r="E199" s="50">
        <f>Ипотека!$J$3</f>
        <v>72648.911490047205</v>
      </c>
      <c r="F199" s="11">
        <f t="shared" si="51"/>
        <v>436648.91149004723</v>
      </c>
    </row>
    <row r="200" spans="1:6">
      <c r="A200" s="23">
        <v>51622</v>
      </c>
      <c r="B200" s="11">
        <f t="shared" si="50"/>
        <v>2273736.7544323206</v>
      </c>
      <c r="C200" s="11">
        <f>'Расходы (жена не работает)'!$B$81</f>
        <v>364000</v>
      </c>
      <c r="D200" s="11">
        <f t="shared" si="52"/>
        <v>1909736.7544323206</v>
      </c>
      <c r="E200" s="50">
        <f>Ипотека!$J$3</f>
        <v>72648.911490047205</v>
      </c>
      <c r="F200" s="11">
        <f t="shared" si="51"/>
        <v>436648.91149004723</v>
      </c>
    </row>
    <row r="201" spans="1:6">
      <c r="A201" s="23">
        <v>51653</v>
      </c>
      <c r="B201" s="11">
        <f t="shared" si="50"/>
        <v>2273736.7544323206</v>
      </c>
      <c r="C201" s="11">
        <f>'Расходы (жена не работает)'!$B$81</f>
        <v>364000</v>
      </c>
      <c r="D201" s="11">
        <f t="shared" si="52"/>
        <v>1909736.7544323206</v>
      </c>
      <c r="E201" s="50">
        <f>Ипотека!$J$3</f>
        <v>72648.911490047205</v>
      </c>
      <c r="F201" s="11">
        <f t="shared" si="51"/>
        <v>436648.91149004723</v>
      </c>
    </row>
    <row r="202" spans="1:6">
      <c r="A202" s="23">
        <v>51683</v>
      </c>
      <c r="B202" s="11">
        <f t="shared" si="50"/>
        <v>2273736.7544323206</v>
      </c>
      <c r="C202" s="11">
        <f>'Расходы (жена не работает)'!$B$81</f>
        <v>364000</v>
      </c>
      <c r="D202" s="11">
        <f t="shared" si="52"/>
        <v>1909736.7544323206</v>
      </c>
      <c r="E202" s="50">
        <f>Ипотека!$J$3</f>
        <v>72648.911490047205</v>
      </c>
      <c r="F202" s="11">
        <f t="shared" si="51"/>
        <v>436648.91149004723</v>
      </c>
    </row>
    <row r="203" spans="1:6">
      <c r="A203" s="23">
        <v>51714</v>
      </c>
      <c r="B203" s="11">
        <f t="shared" si="50"/>
        <v>2273736.7544323206</v>
      </c>
      <c r="C203" s="11">
        <f>'Расходы (жена не работает)'!$B$81</f>
        <v>364000</v>
      </c>
      <c r="D203" s="11">
        <f t="shared" si="52"/>
        <v>1909736.7544323206</v>
      </c>
      <c r="E203" s="50">
        <f>Ипотека!$J$3</f>
        <v>72648.911490047205</v>
      </c>
      <c r="F203" s="11">
        <f t="shared" si="51"/>
        <v>436648.91149004723</v>
      </c>
    </row>
    <row r="204" spans="1:6">
      <c r="A204" s="23">
        <v>51745</v>
      </c>
      <c r="B204" s="11">
        <f t="shared" si="50"/>
        <v>2273736.7544323206</v>
      </c>
      <c r="C204" s="11">
        <f>'Расходы (жена не работает)'!$B$81</f>
        <v>364000</v>
      </c>
      <c r="D204" s="11">
        <f t="shared" si="52"/>
        <v>1909736.7544323206</v>
      </c>
      <c r="E204" s="50">
        <f>Ипотека!$J$3</f>
        <v>72648.911490047205</v>
      </c>
      <c r="F204" s="11">
        <f t="shared" si="51"/>
        <v>436648.91149004723</v>
      </c>
    </row>
    <row r="205" spans="1:6">
      <c r="A205" s="23">
        <v>51775</v>
      </c>
      <c r="B205" s="11">
        <f t="shared" si="50"/>
        <v>2273736.7544323206</v>
      </c>
      <c r="C205" s="11">
        <f>'Расходы (жена не работает)'!$B$81</f>
        <v>364000</v>
      </c>
      <c r="D205" s="11">
        <f t="shared" si="52"/>
        <v>1909736.7544323206</v>
      </c>
      <c r="E205" s="50">
        <f>Ипотека!$J$3</f>
        <v>72648.911490047205</v>
      </c>
      <c r="F205" s="11">
        <f t="shared" si="51"/>
        <v>436648.91149004723</v>
      </c>
    </row>
    <row r="206" spans="1:6">
      <c r="A206" s="23">
        <v>51806</v>
      </c>
      <c r="B206" s="11">
        <f t="shared" si="50"/>
        <v>2273736.7544323206</v>
      </c>
      <c r="C206" s="11">
        <f>'Расходы (жена не работает)'!$B$81</f>
        <v>364000</v>
      </c>
      <c r="D206" s="11">
        <f t="shared" si="52"/>
        <v>1909736.7544323206</v>
      </c>
      <c r="E206" s="50">
        <f>Ипотека!$J$3</f>
        <v>72648.911490047205</v>
      </c>
      <c r="F206" s="11">
        <f t="shared" si="51"/>
        <v>436648.91149004723</v>
      </c>
    </row>
    <row r="207" spans="1:6">
      <c r="A207" s="23">
        <v>51836</v>
      </c>
      <c r="B207" s="11">
        <f t="shared" si="50"/>
        <v>2273736.7544323206</v>
      </c>
      <c r="C207" s="11">
        <f>'Расходы (жена не работает)'!$B$81</f>
        <v>364000</v>
      </c>
      <c r="D207" s="11">
        <f t="shared" si="52"/>
        <v>1909736.7544323206</v>
      </c>
      <c r="E207" s="50">
        <f>Ипотека!$J$3</f>
        <v>72648.911490047205</v>
      </c>
      <c r="F207" s="11">
        <f t="shared" si="51"/>
        <v>436648.91149004723</v>
      </c>
    </row>
    <row r="208" spans="1:6">
      <c r="A208" s="23">
        <v>51867</v>
      </c>
      <c r="B208" s="11">
        <f t="shared" si="50"/>
        <v>2273736.7544323206</v>
      </c>
      <c r="C208" s="11">
        <f>'Расходы (жена не работает)'!$B$81</f>
        <v>364000</v>
      </c>
      <c r="D208" s="11">
        <f t="shared" si="52"/>
        <v>1909736.7544323206</v>
      </c>
      <c r="E208" s="50">
        <f>Ипотека!$J$3</f>
        <v>72648.911490047205</v>
      </c>
      <c r="F208" s="11">
        <f t="shared" si="51"/>
        <v>436648.91149004723</v>
      </c>
    </row>
    <row r="209" spans="1:6">
      <c r="A209" s="23">
        <v>51898</v>
      </c>
      <c r="B209" s="11">
        <f t="shared" si="50"/>
        <v>2273736.7544323206</v>
      </c>
      <c r="C209" s="11">
        <f>'Расходы (жена не работает)'!$B$81</f>
        <v>364000</v>
      </c>
      <c r="D209" s="11">
        <f t="shared" si="52"/>
        <v>1909736.7544323206</v>
      </c>
      <c r="E209" s="50">
        <f>Ипотека!$J$3</f>
        <v>72648.911490047205</v>
      </c>
      <c r="F209" s="11">
        <f t="shared" si="51"/>
        <v>436648.91149004723</v>
      </c>
    </row>
    <row r="210" spans="1:6">
      <c r="A210" s="23">
        <v>51926</v>
      </c>
      <c r="B210" s="11">
        <f t="shared" si="50"/>
        <v>2273736.7544323206</v>
      </c>
      <c r="C210" s="11">
        <f>'Расходы (жена не работает)'!$B$81</f>
        <v>364000</v>
      </c>
      <c r="D210" s="11">
        <f t="shared" si="52"/>
        <v>1909736.7544323206</v>
      </c>
      <c r="E210" s="50">
        <f>Ипотека!$J$3</f>
        <v>72648.911490047205</v>
      </c>
      <c r="F210" s="11">
        <f t="shared" si="51"/>
        <v>436648.91149004723</v>
      </c>
    </row>
    <row r="211" spans="1:6">
      <c r="A211" s="23">
        <v>51957</v>
      </c>
      <c r="B211" s="11">
        <f t="shared" si="50"/>
        <v>2273736.7544323206</v>
      </c>
      <c r="C211" s="11">
        <f>'Расходы (жена не работает)'!$B$81</f>
        <v>364000</v>
      </c>
      <c r="D211" s="11">
        <f t="shared" si="52"/>
        <v>1909736.7544323206</v>
      </c>
      <c r="E211" s="50">
        <f>Ипотека!$J$3</f>
        <v>72648.911490047205</v>
      </c>
      <c r="F211" s="11">
        <f t="shared" si="51"/>
        <v>436648.91149004723</v>
      </c>
    </row>
    <row r="212" spans="1:6">
      <c r="A212" s="23">
        <v>51987</v>
      </c>
      <c r="B212" s="11">
        <f t="shared" si="50"/>
        <v>2273736.7544323206</v>
      </c>
      <c r="C212" s="11">
        <f>'Расходы (жена не работает)'!$B$81</f>
        <v>364000</v>
      </c>
      <c r="D212" s="11">
        <f t="shared" si="52"/>
        <v>1909736.7544323206</v>
      </c>
      <c r="E212" s="50">
        <f>Ипотека!$J$3</f>
        <v>72648.911490047205</v>
      </c>
      <c r="F212" s="11">
        <f t="shared" si="51"/>
        <v>436648.91149004723</v>
      </c>
    </row>
    <row r="213" spans="1:6">
      <c r="A213" s="23">
        <v>52018</v>
      </c>
      <c r="B213" s="11">
        <f t="shared" si="50"/>
        <v>2273736.7544323206</v>
      </c>
      <c r="C213" s="11">
        <f>'Расходы (жена не работает)'!$B$81</f>
        <v>364000</v>
      </c>
      <c r="D213" s="11">
        <f t="shared" si="52"/>
        <v>1909736.7544323206</v>
      </c>
      <c r="E213" s="50">
        <f>Ипотека!$J$3</f>
        <v>72648.911490047205</v>
      </c>
      <c r="F213" s="11">
        <f t="shared" si="51"/>
        <v>436648.91149004723</v>
      </c>
    </row>
    <row r="214" spans="1:6">
      <c r="A214" s="23">
        <v>52048</v>
      </c>
      <c r="B214" s="11">
        <f t="shared" si="50"/>
        <v>2273736.7544323206</v>
      </c>
      <c r="C214" s="11">
        <f>'Расходы (жена не работает)'!$B$81</f>
        <v>364000</v>
      </c>
      <c r="D214" s="11">
        <f t="shared" si="52"/>
        <v>1909736.7544323206</v>
      </c>
      <c r="E214" s="50">
        <f>Ипотека!$J$3</f>
        <v>72648.911490047205</v>
      </c>
      <c r="F214" s="11">
        <f t="shared" si="51"/>
        <v>436648.91149004723</v>
      </c>
    </row>
    <row r="215" spans="1:6">
      <c r="A215" s="23">
        <v>52079</v>
      </c>
      <c r="B215" s="11">
        <f t="shared" si="50"/>
        <v>2273736.7544323206</v>
      </c>
      <c r="C215" s="11">
        <f>'Расходы (жена не работает)'!$B$81</f>
        <v>364000</v>
      </c>
      <c r="D215" s="11">
        <f t="shared" si="52"/>
        <v>1909736.7544323206</v>
      </c>
      <c r="E215" s="50">
        <f>Ипотека!$J$3</f>
        <v>72648.911490047205</v>
      </c>
      <c r="F215" s="11">
        <f t="shared" si="51"/>
        <v>436648.91149004723</v>
      </c>
    </row>
    <row r="216" spans="1:6">
      <c r="A216" s="23">
        <v>52110</v>
      </c>
      <c r="B216" s="11">
        <f t="shared" ref="B216:B243" si="53">$B$183*$J$3</f>
        <v>2273736.7544323206</v>
      </c>
      <c r="C216" s="11">
        <f>'Расходы (жена не работает)'!$B$81</f>
        <v>364000</v>
      </c>
      <c r="D216" s="11">
        <f t="shared" si="52"/>
        <v>1909736.7544323206</v>
      </c>
      <c r="E216" s="50">
        <f>Ипотека!$J$3</f>
        <v>72648.911490047205</v>
      </c>
      <c r="F216" s="11">
        <f t="shared" si="51"/>
        <v>436648.91149004723</v>
      </c>
    </row>
    <row r="217" spans="1:6">
      <c r="A217" s="23">
        <v>52140</v>
      </c>
      <c r="B217" s="11">
        <f t="shared" si="53"/>
        <v>2273736.7544323206</v>
      </c>
      <c r="C217" s="11">
        <f>'Расходы (жена не работает)'!$B$81</f>
        <v>364000</v>
      </c>
      <c r="D217" s="11">
        <f t="shared" si="52"/>
        <v>1909736.7544323206</v>
      </c>
      <c r="E217" s="50">
        <f>Ипотека!$J$3</f>
        <v>72648.911490047205</v>
      </c>
      <c r="F217" s="11">
        <f t="shared" si="51"/>
        <v>436648.91149004723</v>
      </c>
    </row>
    <row r="218" spans="1:6">
      <c r="A218" s="23">
        <v>52171</v>
      </c>
      <c r="B218" s="11">
        <f t="shared" si="53"/>
        <v>2273736.7544323206</v>
      </c>
      <c r="C218" s="11">
        <f>'Расходы (жена не работает)'!$B$81</f>
        <v>364000</v>
      </c>
      <c r="D218" s="11">
        <f t="shared" si="52"/>
        <v>1909736.7544323206</v>
      </c>
      <c r="E218" s="50">
        <f>Ипотека!$J$3</f>
        <v>72648.911490047205</v>
      </c>
      <c r="F218" s="11">
        <f t="shared" si="51"/>
        <v>436648.91149004723</v>
      </c>
    </row>
    <row r="219" spans="1:6">
      <c r="A219" s="23">
        <v>52201</v>
      </c>
      <c r="B219" s="11">
        <f t="shared" si="53"/>
        <v>2273736.7544323206</v>
      </c>
      <c r="C219" s="11">
        <f>'Расходы (жена не работает)'!$B$81</f>
        <v>364000</v>
      </c>
      <c r="D219" s="11">
        <f t="shared" si="52"/>
        <v>1909736.7544323206</v>
      </c>
      <c r="E219" s="50">
        <f>Ипотека!$J$3</f>
        <v>72648.911490047205</v>
      </c>
      <c r="F219" s="11">
        <f t="shared" si="51"/>
        <v>436648.91149004723</v>
      </c>
    </row>
    <row r="220" spans="1:6">
      <c r="A220" s="23">
        <v>52232</v>
      </c>
      <c r="B220" s="11">
        <f t="shared" si="53"/>
        <v>2273736.7544323206</v>
      </c>
      <c r="C220" s="11">
        <f>'Расходы (жена не работает)'!$B$81</f>
        <v>364000</v>
      </c>
      <c r="D220" s="11">
        <f t="shared" si="52"/>
        <v>1909736.7544323206</v>
      </c>
      <c r="E220" s="50">
        <f>Ипотека!$J$3</f>
        <v>72648.911490047205</v>
      </c>
      <c r="F220" s="11">
        <f t="shared" si="51"/>
        <v>436648.91149004723</v>
      </c>
    </row>
    <row r="221" spans="1:6">
      <c r="A221" s="23">
        <v>52263</v>
      </c>
      <c r="B221" s="11">
        <f t="shared" si="53"/>
        <v>2273736.7544323206</v>
      </c>
      <c r="C221" s="11">
        <f>'Расходы (жена не работает)'!$B$81</f>
        <v>364000</v>
      </c>
      <c r="D221" s="11">
        <f t="shared" si="52"/>
        <v>1909736.7544323206</v>
      </c>
      <c r="E221" s="50">
        <f>Ипотека!$J$3</f>
        <v>72648.911490047205</v>
      </c>
      <c r="F221" s="11">
        <f t="shared" si="51"/>
        <v>436648.91149004723</v>
      </c>
    </row>
    <row r="222" spans="1:6">
      <c r="A222" s="23">
        <v>52291</v>
      </c>
      <c r="B222" s="11">
        <f t="shared" si="53"/>
        <v>2273736.7544323206</v>
      </c>
      <c r="C222" s="11">
        <f>'Расходы (жена не работает)'!$B$81</f>
        <v>364000</v>
      </c>
      <c r="D222" s="11">
        <f t="shared" si="52"/>
        <v>1909736.7544323206</v>
      </c>
      <c r="E222" s="50">
        <f>Ипотека!$J$3</f>
        <v>72648.911490047205</v>
      </c>
      <c r="F222" s="11">
        <f t="shared" si="51"/>
        <v>436648.91149004723</v>
      </c>
    </row>
    <row r="223" spans="1:6">
      <c r="A223" s="23">
        <v>52322</v>
      </c>
      <c r="B223" s="11">
        <f t="shared" si="53"/>
        <v>2273736.7544323206</v>
      </c>
      <c r="C223" s="11">
        <f>'Расходы (жена не работает)'!$B$81</f>
        <v>364000</v>
      </c>
      <c r="D223" s="11">
        <f t="shared" si="52"/>
        <v>1909736.7544323206</v>
      </c>
      <c r="E223" s="50">
        <f>Ипотека!$J$3</f>
        <v>72648.911490047205</v>
      </c>
      <c r="F223" s="11">
        <f t="shared" si="51"/>
        <v>436648.91149004723</v>
      </c>
    </row>
    <row r="224" spans="1:6">
      <c r="A224" s="23">
        <v>52352</v>
      </c>
      <c r="B224" s="11">
        <f t="shared" si="53"/>
        <v>2273736.7544323206</v>
      </c>
      <c r="C224" s="11">
        <f>'Расходы (жена не работает)'!$B$81</f>
        <v>364000</v>
      </c>
      <c r="D224" s="11">
        <f t="shared" si="52"/>
        <v>1909736.7544323206</v>
      </c>
      <c r="E224" s="50">
        <f>Ипотека!$J$3</f>
        <v>72648.911490047205</v>
      </c>
      <c r="F224" s="11">
        <f t="shared" si="51"/>
        <v>436648.91149004723</v>
      </c>
    </row>
    <row r="225" spans="1:6">
      <c r="A225" s="23">
        <v>52383</v>
      </c>
      <c r="B225" s="11">
        <f t="shared" si="53"/>
        <v>2273736.7544323206</v>
      </c>
      <c r="C225" s="11">
        <f>'Расходы (жена не работает)'!$B$81</f>
        <v>364000</v>
      </c>
      <c r="D225" s="11">
        <f t="shared" si="52"/>
        <v>1909736.7544323206</v>
      </c>
      <c r="E225" s="50">
        <f>Ипотека!$J$3</f>
        <v>72648.911490047205</v>
      </c>
      <c r="F225" s="11">
        <f t="shared" si="51"/>
        <v>436648.91149004723</v>
      </c>
    </row>
    <row r="226" spans="1:6">
      <c r="A226" s="23">
        <v>52413</v>
      </c>
      <c r="B226" s="11">
        <f t="shared" si="53"/>
        <v>2273736.7544323206</v>
      </c>
      <c r="C226" s="11">
        <f>'Расходы (жена не работает)'!$B$81</f>
        <v>364000</v>
      </c>
      <c r="D226" s="11">
        <f t="shared" si="52"/>
        <v>1909736.7544323206</v>
      </c>
      <c r="E226" s="50">
        <f>Ипотека!$J$3</f>
        <v>72648.911490047205</v>
      </c>
      <c r="F226" s="11">
        <f t="shared" si="51"/>
        <v>436648.91149004723</v>
      </c>
    </row>
    <row r="227" spans="1:6">
      <c r="A227" s="23">
        <v>52444</v>
      </c>
      <c r="B227" s="11">
        <f t="shared" si="53"/>
        <v>2273736.7544323206</v>
      </c>
      <c r="C227" s="11">
        <f>'Расходы (жена не работает)'!$B$81</f>
        <v>364000</v>
      </c>
      <c r="D227" s="11">
        <f t="shared" si="52"/>
        <v>1909736.7544323206</v>
      </c>
      <c r="E227" s="50">
        <f>Ипотека!$J$3</f>
        <v>72648.911490047205</v>
      </c>
      <c r="F227" s="11">
        <f t="shared" si="51"/>
        <v>436648.91149004723</v>
      </c>
    </row>
    <row r="228" spans="1:6">
      <c r="A228" s="23">
        <v>52475</v>
      </c>
      <c r="B228" s="11">
        <f t="shared" si="53"/>
        <v>2273736.7544323206</v>
      </c>
      <c r="C228" s="11">
        <f>'Расходы (жена не работает)'!$B$81</f>
        <v>364000</v>
      </c>
      <c r="D228" s="11">
        <f t="shared" si="52"/>
        <v>1909736.7544323206</v>
      </c>
      <c r="E228" s="50">
        <f>Ипотека!$J$3</f>
        <v>72648.911490047205</v>
      </c>
      <c r="F228" s="11">
        <f t="shared" si="51"/>
        <v>436648.91149004723</v>
      </c>
    </row>
    <row r="229" spans="1:6">
      <c r="A229" s="23">
        <v>52505</v>
      </c>
      <c r="B229" s="11">
        <f t="shared" si="53"/>
        <v>2273736.7544323206</v>
      </c>
      <c r="C229" s="11">
        <f>'Расходы (жена не работает)'!$B$81</f>
        <v>364000</v>
      </c>
      <c r="D229" s="11">
        <f t="shared" si="52"/>
        <v>1909736.7544323206</v>
      </c>
      <c r="E229" s="50">
        <f>Ипотека!$J$3</f>
        <v>72648.911490047205</v>
      </c>
      <c r="F229" s="11">
        <f t="shared" si="51"/>
        <v>436648.91149004723</v>
      </c>
    </row>
    <row r="230" spans="1:6">
      <c r="A230" s="23">
        <v>52536</v>
      </c>
      <c r="B230" s="11">
        <f t="shared" si="53"/>
        <v>2273736.7544323206</v>
      </c>
      <c r="C230" s="11">
        <f>'Расходы (жена не работает)'!$B$81</f>
        <v>364000</v>
      </c>
      <c r="D230" s="11">
        <f t="shared" si="52"/>
        <v>1909736.7544323206</v>
      </c>
      <c r="E230" s="50">
        <f>Ипотека!$J$3</f>
        <v>72648.911490047205</v>
      </c>
      <c r="F230" s="11">
        <f t="shared" si="51"/>
        <v>436648.91149004723</v>
      </c>
    </row>
    <row r="231" spans="1:6">
      <c r="A231" s="23">
        <v>52566</v>
      </c>
      <c r="B231" s="11">
        <f t="shared" si="53"/>
        <v>2273736.7544323206</v>
      </c>
      <c r="C231" s="11">
        <f>'Расходы (жена не работает)'!$B$81</f>
        <v>364000</v>
      </c>
      <c r="D231" s="11">
        <f t="shared" si="52"/>
        <v>1909736.7544323206</v>
      </c>
      <c r="E231" s="50">
        <f>Ипотека!$J$3</f>
        <v>72648.911490047205</v>
      </c>
      <c r="F231" s="11">
        <f t="shared" si="51"/>
        <v>436648.91149004723</v>
      </c>
    </row>
    <row r="232" spans="1:6">
      <c r="A232" s="23">
        <v>52597</v>
      </c>
      <c r="B232" s="11">
        <f t="shared" si="53"/>
        <v>2273736.7544323206</v>
      </c>
      <c r="C232" s="11">
        <f>'Расходы (жена не работает)'!$B$81</f>
        <v>364000</v>
      </c>
      <c r="D232" s="11">
        <f t="shared" si="52"/>
        <v>1909736.7544323206</v>
      </c>
      <c r="E232" s="50">
        <f>Ипотека!$J$3</f>
        <v>72648.911490047205</v>
      </c>
      <c r="F232" s="11">
        <f t="shared" si="51"/>
        <v>436648.91149004723</v>
      </c>
    </row>
    <row r="233" spans="1:6">
      <c r="A233" s="23">
        <v>52628</v>
      </c>
      <c r="B233" s="11">
        <f t="shared" si="53"/>
        <v>2273736.7544323206</v>
      </c>
      <c r="C233" s="11">
        <f>'Расходы (жена не работает)'!$B$81</f>
        <v>364000</v>
      </c>
      <c r="D233" s="11">
        <f t="shared" si="52"/>
        <v>1909736.7544323206</v>
      </c>
      <c r="E233" s="50">
        <f>Ипотека!$J$3</f>
        <v>72648.911490047205</v>
      </c>
      <c r="F233" s="11">
        <f t="shared" si="51"/>
        <v>436648.91149004723</v>
      </c>
    </row>
    <row r="234" spans="1:6">
      <c r="A234" s="23">
        <v>52657</v>
      </c>
      <c r="B234" s="11">
        <f t="shared" si="53"/>
        <v>2273736.7544323206</v>
      </c>
      <c r="C234" s="11">
        <f>'Расходы (жена не работает)'!$B$81</f>
        <v>364000</v>
      </c>
      <c r="D234" s="11">
        <f t="shared" si="52"/>
        <v>1909736.7544323206</v>
      </c>
      <c r="E234" s="50">
        <f>Ипотека!$J$3</f>
        <v>72648.911490047205</v>
      </c>
      <c r="F234" s="11">
        <f t="shared" si="51"/>
        <v>436648.91149004723</v>
      </c>
    </row>
    <row r="235" spans="1:6">
      <c r="A235" s="23">
        <v>52688</v>
      </c>
      <c r="B235" s="11">
        <f t="shared" si="53"/>
        <v>2273736.7544323206</v>
      </c>
      <c r="C235" s="11">
        <f>'Расходы (жена не работает)'!$B$81</f>
        <v>364000</v>
      </c>
      <c r="D235" s="11">
        <f t="shared" si="52"/>
        <v>1909736.7544323206</v>
      </c>
      <c r="E235" s="50">
        <f>Ипотека!$J$3</f>
        <v>72648.911490047205</v>
      </c>
      <c r="F235" s="11">
        <f t="shared" si="51"/>
        <v>436648.91149004723</v>
      </c>
    </row>
    <row r="236" spans="1:6">
      <c r="A236" s="23">
        <v>52718</v>
      </c>
      <c r="B236" s="11">
        <f t="shared" si="53"/>
        <v>2273736.7544323206</v>
      </c>
      <c r="C236" s="11">
        <f>'Расходы (жена не работает)'!$B$81</f>
        <v>364000</v>
      </c>
      <c r="D236" s="11">
        <f t="shared" si="52"/>
        <v>1909736.7544323206</v>
      </c>
      <c r="E236" s="50">
        <f>Ипотека!$J$3</f>
        <v>72648.911490047205</v>
      </c>
      <c r="F236" s="11">
        <f t="shared" si="51"/>
        <v>436648.91149004723</v>
      </c>
    </row>
    <row r="237" spans="1:6">
      <c r="A237" s="23">
        <v>52749</v>
      </c>
      <c r="B237" s="11">
        <f t="shared" si="53"/>
        <v>2273736.7544323206</v>
      </c>
      <c r="C237" s="11">
        <f>'Расходы (жена не работает)'!$B$81</f>
        <v>364000</v>
      </c>
      <c r="D237" s="11">
        <f t="shared" si="52"/>
        <v>1909736.7544323206</v>
      </c>
      <c r="E237" s="50">
        <f>Ипотека!$J$3</f>
        <v>72648.911490047205</v>
      </c>
      <c r="F237" s="11">
        <f t="shared" si="51"/>
        <v>436648.91149004723</v>
      </c>
    </row>
    <row r="238" spans="1:6">
      <c r="A238" s="23">
        <v>52779</v>
      </c>
      <c r="B238" s="11">
        <f t="shared" si="53"/>
        <v>2273736.7544323206</v>
      </c>
      <c r="C238" s="11">
        <f>'Расходы (жена не работает)'!$B$81</f>
        <v>364000</v>
      </c>
      <c r="D238" s="11">
        <f t="shared" si="52"/>
        <v>1909736.7544323206</v>
      </c>
      <c r="E238" s="50">
        <f>Ипотека!$J$3</f>
        <v>72648.911490047205</v>
      </c>
      <c r="F238" s="11">
        <f t="shared" si="51"/>
        <v>436648.91149004723</v>
      </c>
    </row>
    <row r="239" spans="1:6">
      <c r="A239" s="23">
        <v>52810</v>
      </c>
      <c r="B239" s="11">
        <f t="shared" si="53"/>
        <v>2273736.7544323206</v>
      </c>
      <c r="C239" s="11">
        <f>'Расходы (жена не работает)'!$B$81</f>
        <v>364000</v>
      </c>
      <c r="D239" s="11">
        <f t="shared" si="52"/>
        <v>1909736.7544323206</v>
      </c>
      <c r="E239" s="50">
        <f>Ипотека!$J$3</f>
        <v>72648.911490047205</v>
      </c>
      <c r="F239" s="11">
        <f t="shared" si="51"/>
        <v>436648.91149004723</v>
      </c>
    </row>
    <row r="240" spans="1:6">
      <c r="A240" s="23">
        <v>52841</v>
      </c>
      <c r="B240" s="11">
        <f t="shared" si="53"/>
        <v>2273736.7544323206</v>
      </c>
      <c r="C240" s="11">
        <f>'Расходы (жена не работает)'!$B$81</f>
        <v>364000</v>
      </c>
      <c r="D240" s="11">
        <f t="shared" si="52"/>
        <v>1909736.7544323206</v>
      </c>
      <c r="E240" s="50">
        <f>Ипотека!$J$3</f>
        <v>72648.911490047205</v>
      </c>
      <c r="F240" s="11">
        <f t="shared" si="51"/>
        <v>436648.91149004723</v>
      </c>
    </row>
    <row r="241" spans="1:6">
      <c r="A241" s="23">
        <v>52871</v>
      </c>
      <c r="B241" s="11">
        <f t="shared" si="53"/>
        <v>2273736.7544323206</v>
      </c>
      <c r="C241" s="11">
        <f>'Расходы (жена не работает)'!$B$81</f>
        <v>364000</v>
      </c>
      <c r="D241" s="11">
        <f t="shared" si="52"/>
        <v>1909736.7544323206</v>
      </c>
      <c r="E241" s="50">
        <f>Ипотека!$J$3</f>
        <v>72648.911490047205</v>
      </c>
      <c r="F241" s="11">
        <f t="shared" si="51"/>
        <v>436648.91149004723</v>
      </c>
    </row>
    <row r="242" spans="1:6">
      <c r="A242" s="23">
        <v>52902</v>
      </c>
      <c r="B242" s="11">
        <f t="shared" si="53"/>
        <v>2273736.7544323206</v>
      </c>
      <c r="C242" s="11">
        <f>'Расходы (жена не работает)'!$B$81</f>
        <v>364000</v>
      </c>
      <c r="D242" s="11">
        <f t="shared" si="52"/>
        <v>1909736.7544323206</v>
      </c>
      <c r="E242" s="50">
        <f>Ипотека!$J$3</f>
        <v>72648.911490047205</v>
      </c>
      <c r="F242" s="11">
        <f t="shared" si="51"/>
        <v>436648.91149004723</v>
      </c>
    </row>
    <row r="243" spans="1:6">
      <c r="A243" s="23">
        <v>52932</v>
      </c>
      <c r="B243" s="11">
        <f t="shared" si="53"/>
        <v>2273736.7544323206</v>
      </c>
      <c r="C243" s="11">
        <f>'Расходы (жена не работает)'!$B$81</f>
        <v>364000</v>
      </c>
      <c r="D243" s="11">
        <f t="shared" si="52"/>
        <v>1909736.7544323206</v>
      </c>
      <c r="E243" s="50">
        <f>Ипотека!$J$3</f>
        <v>72648.911490047205</v>
      </c>
      <c r="F243" s="11">
        <f t="shared" si="51"/>
        <v>436648.91149004723</v>
      </c>
    </row>
  </sheetData>
  <mergeCells count="7">
    <mergeCell ref="M28:N28"/>
    <mergeCell ref="W28:X28"/>
    <mergeCell ref="W1:X1"/>
    <mergeCell ref="M26:N26"/>
    <mergeCell ref="W26:X26"/>
    <mergeCell ref="M27:N27"/>
    <mergeCell ref="W27:X27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J8"/>
  <sheetViews>
    <sheetView zoomScale="36" workbookViewId="0">
      <selection activeCell="G6" sqref="G6"/>
    </sheetView>
  </sheetViews>
  <sheetFormatPr baseColWidth="10" defaultColWidth="8.83203125" defaultRowHeight="16"/>
  <cols>
    <col min="1" max="1" width="24.5" customWidth="1"/>
    <col min="2" max="2" width="16.83203125" customWidth="1"/>
    <col min="3" max="3" width="12.1640625" customWidth="1"/>
    <col min="4" max="4" width="22.6640625" customWidth="1"/>
    <col min="5" max="5" width="22.5" customWidth="1"/>
    <col min="6" max="6" width="18.1640625" customWidth="1"/>
    <col min="7" max="7" width="15.1640625" customWidth="1"/>
    <col min="8" max="8" width="14.1640625" customWidth="1"/>
    <col min="9" max="9" width="21.33203125" customWidth="1"/>
  </cols>
  <sheetData>
    <row r="1" spans="1:10">
      <c r="A1" t="s">
        <v>83</v>
      </c>
      <c r="I1" s="158"/>
      <c r="J1" s="158"/>
    </row>
    <row r="2" spans="1:10" ht="105.75" customHeight="1">
      <c r="A2" s="65"/>
      <c r="B2" s="67" t="s">
        <v>92</v>
      </c>
      <c r="C2" s="68" t="s">
        <v>86</v>
      </c>
      <c r="D2" s="67" t="s">
        <v>90</v>
      </c>
      <c r="E2" s="67" t="s">
        <v>93</v>
      </c>
      <c r="F2" s="69" t="s">
        <v>100</v>
      </c>
      <c r="G2" s="69" t="s">
        <v>99</v>
      </c>
      <c r="H2" s="69" t="s">
        <v>98</v>
      </c>
      <c r="I2" s="69" t="s">
        <v>95</v>
      </c>
      <c r="J2" s="53"/>
    </row>
    <row r="3" spans="1:10">
      <c r="A3" s="66" t="s">
        <v>87</v>
      </c>
      <c r="B3" s="12">
        <f>' Бюджет (раб + норм ЗП)'!Q54</f>
        <v>180832398.17097309</v>
      </c>
      <c r="C3" s="56">
        <f>' Бюджет (раб + норм ЗП)'!Q55</f>
        <v>40.222635251532246</v>
      </c>
      <c r="D3" s="12">
        <v>5000000</v>
      </c>
      <c r="E3" s="12">
        <v>17500000</v>
      </c>
      <c r="F3" s="12">
        <f>' Бюджет (раб + норм ЗП)'!M22/12</f>
        <v>2273736.7544323206</v>
      </c>
      <c r="G3" s="12">
        <f>'Расходы (жена работает)'!$B$88</f>
        <v>500000</v>
      </c>
      <c r="H3" s="12">
        <f>' Бюджет (раб + норм ЗП)'!Z34/12</f>
        <v>1284544.2562026379</v>
      </c>
      <c r="I3" s="41"/>
    </row>
    <row r="4" spans="1:10" ht="85">
      <c r="A4" s="66" t="s">
        <v>84</v>
      </c>
      <c r="B4" s="12">
        <f>' Бюджет (раб + низк ЗП)'!Q54</f>
        <v>81760083.313045502</v>
      </c>
      <c r="C4" s="56">
        <f>' Бюджет (раб + низк ЗП)'!Q55</f>
        <v>18.185933729232591</v>
      </c>
      <c r="D4" s="12">
        <v>2500000</v>
      </c>
      <c r="E4" s="12">
        <v>8000000</v>
      </c>
      <c r="F4" s="12">
        <f>' Бюджет (раб + низк ЗП)'!M22/12</f>
        <v>1283918.4645488637</v>
      </c>
      <c r="G4" s="12">
        <f>'Расходы (жена работает)'!$B$88</f>
        <v>500000</v>
      </c>
      <c r="H4" s="12">
        <f>' Бюджет (раб + низк ЗП)'!Z34/12</f>
        <v>581699.24372528738</v>
      </c>
      <c r="I4" s="43" t="s">
        <v>89</v>
      </c>
    </row>
    <row r="5" spans="1:10">
      <c r="A5" s="66" t="s">
        <v>88</v>
      </c>
      <c r="B5" s="12">
        <f>' Бюджет (нераб + норм ЗП)'!Q54</f>
        <v>167095780.27009362</v>
      </c>
      <c r="C5" s="56">
        <f>' Бюджет (нераб + норм ЗП)'!Q55</f>
        <v>31.889804347213008</v>
      </c>
      <c r="D5" s="12">
        <v>4000000</v>
      </c>
      <c r="E5" s="12">
        <v>17000000</v>
      </c>
      <c r="F5" s="12">
        <f>F3</f>
        <v>2273736.7544323206</v>
      </c>
      <c r="G5" s="12">
        <f>'Расходы (жена работает)'!$B$88</f>
        <v>500000</v>
      </c>
      <c r="H5" s="12">
        <f>' Бюджет (нераб + норм ЗП)'!Z34/12</f>
        <v>1187093.0823425606</v>
      </c>
      <c r="I5" s="41"/>
    </row>
    <row r="6" spans="1:10" ht="102">
      <c r="A6" s="66" t="s">
        <v>85</v>
      </c>
      <c r="B6" s="12">
        <f>' Бюджет (нераб + низк ЗП)'!Q54</f>
        <v>68000326.271917582</v>
      </c>
      <c r="C6" s="56">
        <f>' Бюджет (нераб + низк ЗП)'!Q55</f>
        <v>12.977689184328348</v>
      </c>
      <c r="D6" s="12">
        <v>1800000</v>
      </c>
      <c r="E6" s="12">
        <v>7500000</v>
      </c>
      <c r="F6" s="12">
        <f>F4</f>
        <v>1283918.4645488637</v>
      </c>
      <c r="G6" s="12">
        <f>'Расходы (жена работает)'!$B$88</f>
        <v>500000</v>
      </c>
      <c r="H6" s="12">
        <f>' Бюджет (нераб + низк ЗП)'!Z34/12</f>
        <v>484083.9147292375</v>
      </c>
      <c r="I6" s="43" t="s">
        <v>108</v>
      </c>
    </row>
    <row r="8" spans="1:10">
      <c r="A8" s="47" t="s">
        <v>91</v>
      </c>
    </row>
  </sheetData>
  <mergeCells count="1">
    <mergeCell ref="I1:J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4CAE-C6DF-47D6-849B-018C7CD0E126}">
  <sheetPr>
    <tabColor theme="5"/>
  </sheetPr>
  <dimension ref="A1:AJ88"/>
  <sheetViews>
    <sheetView topLeftCell="A45" zoomScale="46" workbookViewId="0">
      <selection activeCell="N45" sqref="N45"/>
    </sheetView>
  </sheetViews>
  <sheetFormatPr baseColWidth="10" defaultColWidth="8.83203125" defaultRowHeight="16"/>
  <cols>
    <col min="1" max="1" width="12.6640625" bestFit="1" customWidth="1"/>
    <col min="2" max="3" width="9" bestFit="1" customWidth="1"/>
    <col min="5" max="5" width="9" bestFit="1" customWidth="1"/>
    <col min="6" max="6" width="17" customWidth="1"/>
    <col min="7" max="7" width="23.6640625" customWidth="1"/>
    <col min="8" max="8" width="16" customWidth="1"/>
    <col min="9" max="9" width="17.83203125" customWidth="1"/>
    <col min="10" max="10" width="18" customWidth="1"/>
    <col min="11" max="11" width="23.6640625" customWidth="1"/>
    <col min="12" max="12" width="11.5" customWidth="1"/>
    <col min="13" max="13" width="13" customWidth="1"/>
    <col min="14" max="14" width="14.83203125" customWidth="1"/>
    <col min="15" max="15" width="9" bestFit="1" customWidth="1"/>
    <col min="16" max="16" width="17.33203125" customWidth="1"/>
    <col min="17" max="17" width="16.33203125" customWidth="1"/>
    <col min="18" max="18" width="15" customWidth="1"/>
    <col min="19" max="19" width="16.5" customWidth="1"/>
    <col min="20" max="20" width="9" bestFit="1" customWidth="1"/>
    <col min="25" max="25" width="9" bestFit="1" customWidth="1"/>
    <col min="28" max="28" width="18.5" customWidth="1"/>
    <col min="29" max="29" width="14.5" bestFit="1" customWidth="1"/>
    <col min="31" max="36" width="20.83203125" customWidth="1"/>
  </cols>
  <sheetData>
    <row r="1" spans="1:36" ht="85">
      <c r="E1" s="26" t="s">
        <v>15</v>
      </c>
      <c r="F1" s="26" t="s">
        <v>50</v>
      </c>
      <c r="G1" s="26" t="s">
        <v>49</v>
      </c>
      <c r="H1" s="26" t="s">
        <v>51</v>
      </c>
      <c r="I1" s="26" t="s">
        <v>22</v>
      </c>
      <c r="J1" s="26" t="s">
        <v>52</v>
      </c>
      <c r="K1" s="26" t="s">
        <v>61</v>
      </c>
      <c r="L1" s="26" t="s">
        <v>53</v>
      </c>
      <c r="M1" s="26" t="s">
        <v>62</v>
      </c>
      <c r="N1" s="26" t="s">
        <v>63</v>
      </c>
      <c r="X1" s="155" t="s">
        <v>16</v>
      </c>
      <c r="Y1" s="155"/>
      <c r="AB1" s="65"/>
      <c r="AC1" s="67" t="s">
        <v>92</v>
      </c>
      <c r="AD1" s="68" t="s">
        <v>86</v>
      </c>
      <c r="AE1" s="67" t="s">
        <v>90</v>
      </c>
      <c r="AF1" s="67" t="s">
        <v>93</v>
      </c>
      <c r="AG1" s="69" t="s">
        <v>100</v>
      </c>
      <c r="AH1" s="69" t="s">
        <v>99</v>
      </c>
      <c r="AI1" s="69" t="s">
        <v>98</v>
      </c>
      <c r="AJ1" s="69" t="s">
        <v>95</v>
      </c>
    </row>
    <row r="2" spans="1:36">
      <c r="E2" s="30">
        <v>2024</v>
      </c>
      <c r="F2" s="36">
        <v>200000</v>
      </c>
      <c r="G2" s="35">
        <f>F2</f>
        <v>200000</v>
      </c>
      <c r="H2" s="11">
        <f>G2*$Y$2</f>
        <v>26000</v>
      </c>
      <c r="I2" s="11">
        <f>G2-H2</f>
        <v>174000</v>
      </c>
      <c r="J2" s="36">
        <f>I2</f>
        <v>174000</v>
      </c>
      <c r="K2" s="37">
        <v>124000</v>
      </c>
      <c r="L2" s="11">
        <f>K2</f>
        <v>124000</v>
      </c>
      <c r="M2" s="37">
        <f>J2-K2</f>
        <v>50000</v>
      </c>
      <c r="N2" s="35">
        <f>I2-L2</f>
        <v>50000</v>
      </c>
      <c r="X2" s="5" t="s">
        <v>17</v>
      </c>
      <c r="Y2" s="6">
        <v>0.13</v>
      </c>
      <c r="AB2" s="68" t="s">
        <v>87</v>
      </c>
      <c r="AC2" s="12">
        <v>180832398.17097309</v>
      </c>
      <c r="AD2" s="56">
        <v>40.222635251532246</v>
      </c>
      <c r="AE2" s="12">
        <v>5000000</v>
      </c>
      <c r="AF2" s="12">
        <v>17500000</v>
      </c>
      <c r="AG2" s="12">
        <v>2273736.7544323206</v>
      </c>
      <c r="AH2" s="12">
        <v>500000</v>
      </c>
      <c r="AI2" s="12">
        <v>1284544.2562026379</v>
      </c>
      <c r="AJ2" s="41"/>
    </row>
    <row r="3" spans="1:36" ht="34">
      <c r="A3" s="5" t="s">
        <v>45</v>
      </c>
      <c r="B3" s="31" t="s">
        <v>0</v>
      </c>
      <c r="C3" s="31"/>
      <c r="E3" s="30">
        <v>2025</v>
      </c>
      <c r="F3" s="36">
        <v>1200000</v>
      </c>
      <c r="G3" s="35">
        <f>F3*B4</f>
        <v>1272000</v>
      </c>
      <c r="H3" s="11">
        <f>G3*$Y$2</f>
        <v>165360</v>
      </c>
      <c r="I3" s="11">
        <f t="shared" ref="I3:I21" si="0">G3-H3</f>
        <v>1106640</v>
      </c>
      <c r="J3" s="36">
        <f t="shared" ref="J3:J22" si="1">I3/($B$4*$B$5^(E3-2025))</f>
        <v>1044000</v>
      </c>
      <c r="K3" s="37">
        <v>744000</v>
      </c>
      <c r="L3" s="11">
        <f t="shared" ref="L3:L22" si="2">K3*$B$4*$B$5^(E3-2025)</f>
        <v>788640</v>
      </c>
      <c r="M3" s="37">
        <f t="shared" ref="M3:M22" si="3">J3-K3</f>
        <v>300000</v>
      </c>
      <c r="N3" s="35">
        <f t="shared" ref="N3:N21" si="4">I3-L3</f>
        <v>318000</v>
      </c>
      <c r="X3" s="5" t="s">
        <v>18</v>
      </c>
      <c r="Y3" s="6">
        <v>0.15</v>
      </c>
      <c r="AB3" s="68" t="s">
        <v>109</v>
      </c>
      <c r="AC3" s="12">
        <f>J54</f>
        <v>149500467.94048026</v>
      </c>
      <c r="AD3" s="56">
        <f>J55</f>
        <v>33.253459295595256</v>
      </c>
      <c r="AE3" s="12"/>
      <c r="AF3" s="12"/>
      <c r="AG3" s="12"/>
      <c r="AH3" s="12"/>
      <c r="AI3" s="12">
        <f>S34/12</f>
        <v>833566.26727837743</v>
      </c>
      <c r="AJ3" s="41"/>
    </row>
    <row r="4" spans="1:36">
      <c r="A4" s="5">
        <v>25</v>
      </c>
      <c r="B4" s="5">
        <v>1.06</v>
      </c>
      <c r="C4" s="5"/>
      <c r="E4" s="30">
        <v>2026</v>
      </c>
      <c r="F4" s="36">
        <v>1500000</v>
      </c>
      <c r="G4" s="35">
        <f t="shared" ref="G4:G22" si="5">F4*$B$4*$B$5^(E4-2025)</f>
        <v>1685400</v>
      </c>
      <c r="H4" s="11">
        <f>G4*$Y$2</f>
        <v>219102</v>
      </c>
      <c r="I4" s="11">
        <f t="shared" si="0"/>
        <v>1466298</v>
      </c>
      <c r="J4" s="36">
        <f t="shared" si="1"/>
        <v>1304999.9999999998</v>
      </c>
      <c r="K4" s="37">
        <v>1094000</v>
      </c>
      <c r="L4" s="11">
        <f t="shared" si="2"/>
        <v>1229218.4000000001</v>
      </c>
      <c r="M4" s="37">
        <f t="shared" si="3"/>
        <v>210999.99999999977</v>
      </c>
      <c r="N4" s="35">
        <f t="shared" si="4"/>
        <v>237079.59999999986</v>
      </c>
      <c r="X4" s="5" t="s">
        <v>19</v>
      </c>
      <c r="Y4" s="6">
        <v>0.18</v>
      </c>
    </row>
    <row r="5" spans="1:36">
      <c r="A5" s="5">
        <v>26</v>
      </c>
      <c r="B5" s="5">
        <v>1.06</v>
      </c>
      <c r="C5" s="5"/>
      <c r="E5" s="30">
        <v>2027</v>
      </c>
      <c r="F5" s="36">
        <v>1875000</v>
      </c>
      <c r="G5" s="35">
        <f t="shared" si="5"/>
        <v>2233155.0000000005</v>
      </c>
      <c r="H5" s="11">
        <f>G5*$Y$2</f>
        <v>290310.15000000008</v>
      </c>
      <c r="I5" s="11">
        <f t="shared" si="0"/>
        <v>1942844.8500000003</v>
      </c>
      <c r="J5" s="36">
        <f t="shared" si="1"/>
        <v>1631249.9999999998</v>
      </c>
      <c r="K5" s="37">
        <v>1344000</v>
      </c>
      <c r="L5" s="11">
        <f t="shared" si="2"/>
        <v>1600725.5040000002</v>
      </c>
      <c r="M5" s="37">
        <f t="shared" si="3"/>
        <v>287249.99999999977</v>
      </c>
      <c r="N5" s="35">
        <f t="shared" si="4"/>
        <v>342119.34600000014</v>
      </c>
      <c r="X5" s="5" t="s">
        <v>21</v>
      </c>
      <c r="Y5" s="6">
        <v>0.2</v>
      </c>
      <c r="AB5" s="5" t="s">
        <v>110</v>
      </c>
      <c r="AC5" s="35">
        <f>AC2-AC3</f>
        <v>31331930.23049283</v>
      </c>
    </row>
    <row r="6" spans="1:36">
      <c r="E6" s="30">
        <v>2028</v>
      </c>
      <c r="F6" s="36">
        <v>2343750</v>
      </c>
      <c r="G6" s="35">
        <f t="shared" si="5"/>
        <v>2958930.3750000009</v>
      </c>
      <c r="H6" s="11">
        <f>2400000*$Y$2+(G6-2400000)*$Y$3</f>
        <v>395839.55625000014</v>
      </c>
      <c r="I6" s="11">
        <f t="shared" si="0"/>
        <v>2563090.8187500006</v>
      </c>
      <c r="J6" s="36">
        <f t="shared" si="1"/>
        <v>2030207.9958354249</v>
      </c>
      <c r="K6" s="37">
        <v>1344000</v>
      </c>
      <c r="L6" s="11">
        <f t="shared" si="2"/>
        <v>1696769.0342400004</v>
      </c>
      <c r="M6" s="37">
        <f t="shared" si="3"/>
        <v>686207.99583542487</v>
      </c>
      <c r="N6" s="35">
        <f t="shared" si="4"/>
        <v>866321.78451000014</v>
      </c>
      <c r="X6" s="5" t="s">
        <v>20</v>
      </c>
      <c r="Y6" s="6">
        <v>0.22</v>
      </c>
      <c r="AB6" s="5"/>
      <c r="AC6" s="71">
        <f>AC5/AC2</f>
        <v>0.17326502633045421</v>
      </c>
    </row>
    <row r="7" spans="1:36">
      <c r="E7" s="30">
        <v>2029</v>
      </c>
      <c r="F7" s="36">
        <v>2929687.5</v>
      </c>
      <c r="G7" s="35">
        <f t="shared" si="5"/>
        <v>3920582.7468750011</v>
      </c>
      <c r="H7" s="11">
        <f>2400000*$Y$2+(G7-2400000)*$Y$3</f>
        <v>540087.41203125019</v>
      </c>
      <c r="I7" s="11">
        <f>G7-H7</f>
        <v>3380495.334843751</v>
      </c>
      <c r="J7" s="36">
        <f t="shared" si="1"/>
        <v>2526102.7672975706</v>
      </c>
      <c r="K7" s="37">
        <v>2598000</v>
      </c>
      <c r="L7" s="11">
        <f t="shared" si="2"/>
        <v>3476710.0506048007</v>
      </c>
      <c r="M7" s="37">
        <f t="shared" si="3"/>
        <v>-71897.232702429406</v>
      </c>
      <c r="N7" s="35">
        <f t="shared" si="4"/>
        <v>-96214.715761049651</v>
      </c>
    </row>
    <row r="8" spans="1:36">
      <c r="E8" s="30">
        <v>2030</v>
      </c>
      <c r="F8" s="36">
        <v>3662109.375</v>
      </c>
      <c r="G8" s="35">
        <f t="shared" si="5"/>
        <v>5194772.1396093769</v>
      </c>
      <c r="H8" s="11">
        <f>2400000*$Y$2+(G8-2400000)*$Y$3</f>
        <v>731215.82094140653</v>
      </c>
      <c r="I8" s="11">
        <f t="shared" si="0"/>
        <v>4463556.3186679706</v>
      </c>
      <c r="J8" s="36">
        <f t="shared" si="1"/>
        <v>3146631.0746911047</v>
      </c>
      <c r="K8" s="37">
        <v>2598000</v>
      </c>
      <c r="L8" s="11">
        <f t="shared" si="2"/>
        <v>3685312.6536410893</v>
      </c>
      <c r="M8" s="37">
        <f t="shared" si="3"/>
        <v>548631.0746911047</v>
      </c>
      <c r="N8" s="35">
        <f t="shared" si="4"/>
        <v>778243.66502688127</v>
      </c>
    </row>
    <row r="9" spans="1:36">
      <c r="E9" s="30">
        <v>2031</v>
      </c>
      <c r="F9" s="36">
        <v>4577636.71875</v>
      </c>
      <c r="G9" s="35">
        <f t="shared" si="5"/>
        <v>6883073.084982425</v>
      </c>
      <c r="H9" s="11">
        <f t="shared" ref="H9:H15" si="6">2400000*$Y$2+(5000000-2400000)*$Y$3+(G9-5000000)*$Y$4</f>
        <v>1040953.1552968365</v>
      </c>
      <c r="I9" s="11">
        <f t="shared" si="0"/>
        <v>5842119.9296855889</v>
      </c>
      <c r="J9" s="36">
        <f t="shared" si="1"/>
        <v>3885343.4178722231</v>
      </c>
      <c r="K9" s="42">
        <v>5695786.9378805682</v>
      </c>
      <c r="L9" s="11">
        <f t="shared" si="2"/>
        <v>8564357.5885649677</v>
      </c>
      <c r="M9" s="37">
        <f t="shared" si="3"/>
        <v>-1810443.5200083451</v>
      </c>
      <c r="N9" s="35">
        <f t="shared" si="4"/>
        <v>-2722237.6588793788</v>
      </c>
    </row>
    <row r="10" spans="1:36">
      <c r="E10" s="30">
        <v>2032</v>
      </c>
      <c r="F10" s="36">
        <v>5722045.8984375</v>
      </c>
      <c r="G10" s="35">
        <f t="shared" si="5"/>
        <v>9120071.8376017138</v>
      </c>
      <c r="H10" s="11">
        <f t="shared" si="6"/>
        <v>1443612.9307683085</v>
      </c>
      <c r="I10" s="11">
        <f t="shared" si="0"/>
        <v>7676458.9068334056</v>
      </c>
      <c r="J10" s="36">
        <f t="shared" si="1"/>
        <v>4816305.2862444315</v>
      </c>
      <c r="K10" s="37">
        <v>2695786.9378805663</v>
      </c>
      <c r="L10" s="11">
        <f t="shared" si="2"/>
        <v>4296674.8202863373</v>
      </c>
      <c r="M10" s="37">
        <f t="shared" si="3"/>
        <v>2120518.3483638652</v>
      </c>
      <c r="N10" s="35">
        <f t="shared" si="4"/>
        <v>3379784.0865470683</v>
      </c>
    </row>
    <row r="11" spans="1:36">
      <c r="E11" s="30">
        <v>2033</v>
      </c>
      <c r="F11" s="36">
        <v>7152557.373046875</v>
      </c>
      <c r="G11" s="35">
        <f t="shared" si="5"/>
        <v>12084095.184822271</v>
      </c>
      <c r="H11" s="11">
        <f t="shared" si="6"/>
        <v>1977137.1332680087</v>
      </c>
      <c r="I11" s="11">
        <f t="shared" si="0"/>
        <v>10106958.051554263</v>
      </c>
      <c r="J11" s="36">
        <f t="shared" si="1"/>
        <v>5982292.9416773831</v>
      </c>
      <c r="K11" s="37">
        <v>2695786.9378805663</v>
      </c>
      <c r="L11" s="11">
        <f t="shared" si="2"/>
        <v>4554475.3095035162</v>
      </c>
      <c r="M11" s="37">
        <f t="shared" si="3"/>
        <v>3286506.0037968168</v>
      </c>
      <c r="N11" s="35">
        <f t="shared" si="4"/>
        <v>5552482.7420507465</v>
      </c>
    </row>
    <row r="12" spans="1:36">
      <c r="E12" s="30">
        <v>2034</v>
      </c>
      <c r="F12" s="36">
        <v>8940696.7163085938</v>
      </c>
      <c r="G12" s="35">
        <f t="shared" si="5"/>
        <v>16011426.119889507</v>
      </c>
      <c r="H12" s="11">
        <f t="shared" si="6"/>
        <v>2684056.7015801109</v>
      </c>
      <c r="I12" s="11">
        <f t="shared" si="0"/>
        <v>13327369.418309396</v>
      </c>
      <c r="J12" s="36">
        <f t="shared" si="1"/>
        <v>7441933.4732022397</v>
      </c>
      <c r="K12" s="37">
        <v>2695786.9378805663</v>
      </c>
      <c r="L12" s="11">
        <f t="shared" si="2"/>
        <v>4827743.8280737279</v>
      </c>
      <c r="M12" s="37">
        <f t="shared" si="3"/>
        <v>4746146.5353216734</v>
      </c>
      <c r="N12" s="35">
        <f t="shared" si="4"/>
        <v>8499625.5902356692</v>
      </c>
    </row>
    <row r="13" spans="1:36">
      <c r="E13" s="30">
        <v>2035</v>
      </c>
      <c r="F13" s="36">
        <v>11175870.895385742</v>
      </c>
      <c r="G13" s="35">
        <f t="shared" si="5"/>
        <v>21215139.608853601</v>
      </c>
      <c r="H13" s="11">
        <f t="shared" si="6"/>
        <v>3620725.129593648</v>
      </c>
      <c r="I13" s="11">
        <f t="shared" si="0"/>
        <v>17594414.479259953</v>
      </c>
      <c r="J13" s="36">
        <f t="shared" si="1"/>
        <v>9268518.0642438494</v>
      </c>
      <c r="K13" s="37">
        <v>2695786.9378805663</v>
      </c>
      <c r="L13" s="11">
        <f t="shared" si="2"/>
        <v>5117408.4577581519</v>
      </c>
      <c r="M13" s="37">
        <f t="shared" si="3"/>
        <v>6572731.126363283</v>
      </c>
      <c r="N13" s="35">
        <f t="shared" si="4"/>
        <v>12477006.021501802</v>
      </c>
    </row>
    <row r="14" spans="1:36">
      <c r="E14" s="30">
        <v>2036</v>
      </c>
      <c r="F14" s="36">
        <v>13969838.619232178</v>
      </c>
      <c r="G14" s="35">
        <f t="shared" si="5"/>
        <v>28110059.981731024</v>
      </c>
      <c r="H14" s="11">
        <f t="shared" si="6"/>
        <v>4861810.7967115846</v>
      </c>
      <c r="I14" s="11">
        <f t="shared" si="0"/>
        <v>23248249.185019441</v>
      </c>
      <c r="J14" s="36">
        <f t="shared" si="1"/>
        <v>11553667.601758633</v>
      </c>
      <c r="K14" s="37">
        <v>4495786.9378805663</v>
      </c>
      <c r="L14" s="11">
        <f t="shared" si="2"/>
        <v>9046406.6145276334</v>
      </c>
      <c r="M14" s="37">
        <f t="shared" si="3"/>
        <v>7057880.6638780665</v>
      </c>
      <c r="N14" s="35">
        <f t="shared" si="4"/>
        <v>14201842.570491808</v>
      </c>
    </row>
    <row r="15" spans="1:36">
      <c r="E15" s="30">
        <v>2037</v>
      </c>
      <c r="F15" s="36">
        <v>17462298.274040222</v>
      </c>
      <c r="G15" s="35">
        <f t="shared" si="5"/>
        <v>37245829.475793608</v>
      </c>
      <c r="H15" s="11">
        <f t="shared" si="6"/>
        <v>6506249.3056428488</v>
      </c>
      <c r="I15" s="11">
        <f t="shared" si="0"/>
        <v>30739580.170150757</v>
      </c>
      <c r="J15" s="36">
        <f t="shared" si="1"/>
        <v>14411914.711116986</v>
      </c>
      <c r="K15" s="37">
        <v>4495786.9378805663</v>
      </c>
      <c r="L15" s="11">
        <f t="shared" si="2"/>
        <v>9589191.0113992933</v>
      </c>
      <c r="M15" s="37">
        <f t="shared" si="3"/>
        <v>9916127.77323642</v>
      </c>
      <c r="N15" s="35">
        <f t="shared" si="4"/>
        <v>21150389.158751465</v>
      </c>
    </row>
    <row r="16" spans="1:36">
      <c r="E16" s="30">
        <v>2038</v>
      </c>
      <c r="F16" s="36">
        <v>21827872.842550278</v>
      </c>
      <c r="G16" s="35">
        <f t="shared" si="5"/>
        <v>49350724.055426538</v>
      </c>
      <c r="H16" s="11">
        <f>2400000*$Y$2+(5000000-2400000)*$Y$3+(20000000-5000000)*$Y$4+(G16-20000000)*$Y$5</f>
        <v>9272144.811085308</v>
      </c>
      <c r="I16" s="11">
        <f t="shared" si="0"/>
        <v>40078579.244341232</v>
      </c>
      <c r="J16" s="36">
        <f t="shared" si="1"/>
        <v>17726794.250739269</v>
      </c>
      <c r="K16" s="37">
        <v>4495786.9378805663</v>
      </c>
      <c r="L16" s="11">
        <f t="shared" si="2"/>
        <v>10164542.472083252</v>
      </c>
      <c r="M16" s="37">
        <f t="shared" si="3"/>
        <v>13231007.312858703</v>
      </c>
      <c r="N16" s="35">
        <f t="shared" si="4"/>
        <v>29914036.77225798</v>
      </c>
    </row>
    <row r="17" spans="5:19">
      <c r="E17" s="30">
        <v>2039</v>
      </c>
      <c r="F17" s="36">
        <v>27284841.053187847</v>
      </c>
      <c r="G17" s="35">
        <f t="shared" si="5"/>
        <v>65389709.373440154</v>
      </c>
      <c r="H17" s="11">
        <f>2400000*$Y$2+(5000000-2400000)*$Y$3+(20000000-5000000)*$Y$4+(G17-20000000)*$Y$5</f>
        <v>12479941.874688031</v>
      </c>
      <c r="I17" s="11">
        <f t="shared" si="0"/>
        <v>52909767.498752125</v>
      </c>
      <c r="J17" s="36">
        <f t="shared" si="1"/>
        <v>22077397.348870128</v>
      </c>
      <c r="K17" s="37">
        <v>4495786.9378805663</v>
      </c>
      <c r="L17" s="11">
        <f t="shared" si="2"/>
        <v>10774415.020408245</v>
      </c>
      <c r="M17" s="37">
        <f t="shared" si="3"/>
        <v>17581610.41098956</v>
      </c>
      <c r="N17" s="35">
        <f t="shared" si="4"/>
        <v>42135352.478343882</v>
      </c>
    </row>
    <row r="18" spans="5:19">
      <c r="E18" s="30">
        <v>2040</v>
      </c>
      <c r="F18" s="36">
        <v>27284841.053187847</v>
      </c>
      <c r="G18" s="35">
        <f t="shared" si="5"/>
        <v>69313091.935846582</v>
      </c>
      <c r="H18" s="11">
        <f>2400000*$Y$2+(5000000-2400000)*$Y$3+(20000000-5000000)*$Y$4+(50000000-20000000)*$Y$5+(G18-50000000)*$Y$6</f>
        <v>13650880.225886248</v>
      </c>
      <c r="I18" s="11">
        <f t="shared" si="0"/>
        <v>55662211.709960334</v>
      </c>
      <c r="J18" s="36">
        <f t="shared" si="1"/>
        <v>21911222.78285953</v>
      </c>
      <c r="K18" s="37">
        <v>4495786.9378805663</v>
      </c>
      <c r="L18" s="11">
        <f t="shared" si="2"/>
        <v>11420879.921632744</v>
      </c>
      <c r="M18" s="37">
        <f t="shared" si="3"/>
        <v>17415435.844978966</v>
      </c>
      <c r="N18" s="35">
        <f t="shared" si="4"/>
        <v>44241331.78832759</v>
      </c>
    </row>
    <row r="19" spans="5:19">
      <c r="E19" s="30">
        <v>2041</v>
      </c>
      <c r="F19" s="36">
        <v>27284841.053187847</v>
      </c>
      <c r="G19" s="35">
        <f t="shared" si="5"/>
        <v>73471877.451997355</v>
      </c>
      <c r="H19" s="11">
        <f>2400000*$Y$2+(5000000-2400000)*$Y$3+(20000000-5000000)*$Y$4+(50000000-20000000)*$Y$5+(G19-50000000)*$Y$6</f>
        <v>14565813.039439417</v>
      </c>
      <c r="I19" s="11">
        <f t="shared" si="0"/>
        <v>58906064.412557937</v>
      </c>
      <c r="J19" s="36">
        <f t="shared" si="1"/>
        <v>21875616.362404454</v>
      </c>
      <c r="K19" s="37">
        <v>4495786.9378805663</v>
      </c>
      <c r="L19" s="11">
        <f t="shared" si="2"/>
        <v>12106132.716930704</v>
      </c>
      <c r="M19" s="37">
        <f t="shared" si="3"/>
        <v>17379829.42452389</v>
      </c>
      <c r="N19" s="35">
        <f t="shared" si="4"/>
        <v>46799931.695627235</v>
      </c>
    </row>
    <row r="20" spans="5:19">
      <c r="E20" s="30">
        <v>2042</v>
      </c>
      <c r="F20" s="36">
        <v>27284841.053187847</v>
      </c>
      <c r="G20" s="35">
        <f t="shared" si="5"/>
        <v>77880190.099117219</v>
      </c>
      <c r="H20" s="11">
        <f>2400000*$Y$2+(5000000-2400000)*$Y$3+(20000000-5000000)*$Y$4+(50000000-20000000)*$Y$5+(G20-50000000)*$Y$6</f>
        <v>15535641.821805788</v>
      </c>
      <c r="I20" s="11">
        <f t="shared" si="0"/>
        <v>62344548.277311429</v>
      </c>
      <c r="J20" s="36">
        <f t="shared" si="1"/>
        <v>21842025.39971099</v>
      </c>
      <c r="K20" s="37">
        <v>4495786.9378805663</v>
      </c>
      <c r="L20" s="11">
        <f t="shared" si="2"/>
        <v>12832500.679946549</v>
      </c>
      <c r="M20" s="37">
        <f t="shared" si="3"/>
        <v>17346238.461830422</v>
      </c>
      <c r="N20" s="35">
        <f t="shared" si="4"/>
        <v>49512047.59736488</v>
      </c>
    </row>
    <row r="21" spans="5:19">
      <c r="E21" s="30">
        <v>2043</v>
      </c>
      <c r="F21" s="36">
        <v>27284841.053187847</v>
      </c>
      <c r="G21" s="35">
        <f t="shared" si="5"/>
        <v>82553001.505064249</v>
      </c>
      <c r="H21" s="11">
        <f>2400000*$Y$2+(5000000-2400000)*$Y$3+(20000000-5000000)*$Y$4+(50000000-20000000)*$Y$5+(G21-50000000)*$Y$6</f>
        <v>16563660.331114136</v>
      </c>
      <c r="I21" s="11">
        <f t="shared" si="0"/>
        <v>65989341.173950113</v>
      </c>
      <c r="J21" s="36">
        <f t="shared" si="1"/>
        <v>21810335.81226432</v>
      </c>
      <c r="K21" s="37">
        <v>4495786.9378805663</v>
      </c>
      <c r="L21" s="11">
        <f t="shared" si="2"/>
        <v>13602450.720743341</v>
      </c>
      <c r="M21" s="37">
        <f t="shared" si="3"/>
        <v>17314548.874383755</v>
      </c>
      <c r="N21" s="35">
        <f t="shared" si="4"/>
        <v>52386890.45320677</v>
      </c>
    </row>
    <row r="22" spans="5:19">
      <c r="E22" s="30">
        <v>2044</v>
      </c>
      <c r="F22" s="36">
        <v>27284841.053187847</v>
      </c>
      <c r="G22" s="35">
        <f t="shared" si="5"/>
        <v>87506181.595368102</v>
      </c>
      <c r="H22" s="11">
        <f>2400000*$Y$2+(5000000-2400000)*$Y$3+(20000000-5000000)*$Y$4+(50000000-20000000)*$Y$5+(G22-50000000)*$Y$6</f>
        <v>17653359.950980984</v>
      </c>
      <c r="I22" s="11">
        <f>G22-H22</f>
        <v>69852821.644387126</v>
      </c>
      <c r="J22" s="36">
        <f t="shared" si="1"/>
        <v>21780439.975050483</v>
      </c>
      <c r="K22" s="37">
        <v>4495786.9378805663</v>
      </c>
      <c r="L22" s="11">
        <f t="shared" si="2"/>
        <v>14418597.763987944</v>
      </c>
      <c r="M22" s="37">
        <f t="shared" si="3"/>
        <v>17284653.037169918</v>
      </c>
      <c r="N22" s="35">
        <f>I22-L22</f>
        <v>55434223.880399182</v>
      </c>
    </row>
    <row r="23" spans="5:19">
      <c r="G23" s="35"/>
      <c r="H23" s="33"/>
      <c r="I23" s="33"/>
      <c r="J23" s="33"/>
      <c r="M23" s="33"/>
    </row>
    <row r="25" spans="5:19">
      <c r="I25" s="41" t="s">
        <v>25</v>
      </c>
      <c r="J25" s="41" t="s">
        <v>26</v>
      </c>
      <c r="O25" s="7" t="s">
        <v>81</v>
      </c>
      <c r="R25" s="41" t="s">
        <v>26</v>
      </c>
    </row>
    <row r="26" spans="5:19">
      <c r="F26" s="154" t="s">
        <v>23</v>
      </c>
      <c r="G26" s="154"/>
      <c r="H26" s="40"/>
      <c r="I26" s="52">
        <v>0.2070463089940795</v>
      </c>
      <c r="J26" s="52">
        <v>0.14832688519465645</v>
      </c>
      <c r="K26" s="10"/>
      <c r="O26" s="156" t="s">
        <v>23</v>
      </c>
      <c r="P26" s="157"/>
      <c r="Q26" s="40"/>
      <c r="R26" s="52">
        <v>0.14832688519465645</v>
      </c>
    </row>
    <row r="27" spans="5:19">
      <c r="F27" s="154" t="s">
        <v>0</v>
      </c>
      <c r="G27" s="154"/>
      <c r="H27" s="40"/>
      <c r="I27" s="70">
        <v>0.06</v>
      </c>
      <c r="J27" s="70">
        <v>0.06</v>
      </c>
      <c r="O27" s="156" t="s">
        <v>0</v>
      </c>
      <c r="P27" s="157"/>
      <c r="Q27" s="40"/>
      <c r="R27" s="44">
        <v>0.06</v>
      </c>
    </row>
    <row r="28" spans="5:19">
      <c r="F28" s="154" t="s">
        <v>24</v>
      </c>
      <c r="G28" s="154"/>
      <c r="H28" s="40"/>
      <c r="I28" s="52">
        <f>(1+I26)/(1+I27)-1</f>
        <v>0.13872293301328242</v>
      </c>
      <c r="J28" s="52">
        <f>(1+J26)/(1+J27)-1</f>
        <v>8.332725018363818E-2</v>
      </c>
      <c r="O28" s="156" t="s">
        <v>24</v>
      </c>
      <c r="P28" s="157"/>
      <c r="Q28" s="40"/>
      <c r="R28" s="52">
        <f>(1+R26)/(1+R27)-1</f>
        <v>8.332725018363818E-2</v>
      </c>
    </row>
    <row r="30" spans="5:19">
      <c r="E30" s="7" t="s">
        <v>107</v>
      </c>
      <c r="O30" s="7" t="s">
        <v>81</v>
      </c>
    </row>
    <row r="31" spans="5:19" ht="32">
      <c r="E31" s="38" t="s">
        <v>15</v>
      </c>
      <c r="F31" s="38" t="s">
        <v>32</v>
      </c>
      <c r="G31" s="38" t="s">
        <v>27</v>
      </c>
      <c r="H31" s="38" t="s">
        <v>33</v>
      </c>
      <c r="I31" s="38" t="s">
        <v>28</v>
      </c>
      <c r="J31" s="38" t="s">
        <v>34</v>
      </c>
      <c r="K31" s="39" t="s">
        <v>29</v>
      </c>
      <c r="O31" s="38" t="s">
        <v>15</v>
      </c>
      <c r="P31" s="38" t="s">
        <v>34</v>
      </c>
      <c r="Q31" s="39" t="s">
        <v>29</v>
      </c>
      <c r="R31" s="38" t="s">
        <v>27</v>
      </c>
      <c r="S31" s="38" t="s">
        <v>94</v>
      </c>
    </row>
    <row r="32" spans="5:19">
      <c r="E32" s="38">
        <v>2024</v>
      </c>
      <c r="F32" s="3"/>
      <c r="G32" s="8"/>
      <c r="H32" s="3"/>
      <c r="I32" s="3">
        <f>N2</f>
        <v>50000</v>
      </c>
      <c r="J32" s="4">
        <f>I32+H32</f>
        <v>50000</v>
      </c>
      <c r="K32" s="3"/>
      <c r="O32" s="38">
        <v>2045</v>
      </c>
      <c r="P32" s="54">
        <f>J52</f>
        <v>508236349.07499397</v>
      </c>
      <c r="Q32" s="54">
        <f>P32*R28</f>
        <v>42349937.411790892</v>
      </c>
      <c r="R32" s="54">
        <f>2400000*0.13+(Q32-2400000)*0.15</f>
        <v>6304490.6117686341</v>
      </c>
      <c r="S32" s="55">
        <f>Q32-R32</f>
        <v>36045446.800022259</v>
      </c>
    </row>
    <row r="33" spans="5:20">
      <c r="E33" s="38">
        <v>2025</v>
      </c>
      <c r="F33" s="3">
        <f>I32</f>
        <v>50000</v>
      </c>
      <c r="G33" s="3">
        <f>K33*0.13</f>
        <v>541.62712619364811</v>
      </c>
      <c r="H33" s="3">
        <f>F33+K33-G33</f>
        <v>53624.735382988263</v>
      </c>
      <c r="I33" s="3">
        <f>N3</f>
        <v>318000</v>
      </c>
      <c r="J33" s="3">
        <f>H33+I33</f>
        <v>371624.73538298823</v>
      </c>
      <c r="K33" s="3">
        <f>F33*$J$28</f>
        <v>4166.3625091819085</v>
      </c>
    </row>
    <row r="34" spans="5:20">
      <c r="E34" s="38">
        <v>2026</v>
      </c>
      <c r="F34" s="3">
        <f>J33</f>
        <v>371624.73538298823</v>
      </c>
      <c r="G34" s="3">
        <f t="shared" ref="G34:G42" si="7">K34*0.13</f>
        <v>4025.6407489592575</v>
      </c>
      <c r="H34" s="3">
        <f t="shared" ref="H34:H51" si="8">F34+K34-G34</f>
        <v>398565.56193371554</v>
      </c>
      <c r="I34" s="3">
        <f t="shared" ref="I34:I50" si="9">N4</f>
        <v>237079.59999999986</v>
      </c>
      <c r="J34" s="3">
        <f t="shared" ref="J34:J50" si="10">H34+I34</f>
        <v>635645.16193371546</v>
      </c>
      <c r="K34" s="3">
        <f t="shared" ref="K34:K52" si="11">F34*$J$28</f>
        <v>30966.467299686596</v>
      </c>
      <c r="S34" s="9">
        <f>S32/(B4*B5^21)</f>
        <v>10002795.207340529</v>
      </c>
      <c r="T34" t="s">
        <v>96</v>
      </c>
    </row>
    <row r="35" spans="5:20">
      <c r="E35" s="38">
        <v>2027</v>
      </c>
      <c r="F35" s="3">
        <f t="shared" ref="F35:F51" si="12">J34</f>
        <v>635645.16193371546</v>
      </c>
      <c r="G35" s="3">
        <f t="shared" si="7"/>
        <v>6885.6532467410889</v>
      </c>
      <c r="H35" s="3">
        <f t="shared" si="8"/>
        <v>681726.07212344429</v>
      </c>
      <c r="I35" s="3">
        <f t="shared" si="9"/>
        <v>342119.34600000014</v>
      </c>
      <c r="J35" s="3">
        <f t="shared" si="10"/>
        <v>1023845.4181234444</v>
      </c>
      <c r="K35" s="3">
        <f t="shared" si="11"/>
        <v>52966.563436469914</v>
      </c>
    </row>
    <row r="36" spans="5:20">
      <c r="E36" s="38">
        <v>2028</v>
      </c>
      <c r="F36" s="3">
        <f t="shared" si="12"/>
        <v>1023845.4181234444</v>
      </c>
      <c r="G36" s="3">
        <f t="shared" si="7"/>
        <v>11090.849029694707</v>
      </c>
      <c r="H36" s="3">
        <f t="shared" si="8"/>
        <v>1098068.7923990937</v>
      </c>
      <c r="I36" s="3">
        <f t="shared" si="9"/>
        <v>866321.78451000014</v>
      </c>
      <c r="J36" s="3">
        <f t="shared" si="10"/>
        <v>1964390.5769090939</v>
      </c>
      <c r="K36" s="3">
        <f t="shared" si="11"/>
        <v>85314.223305343898</v>
      </c>
    </row>
    <row r="37" spans="5:20">
      <c r="E37" s="38">
        <v>2029</v>
      </c>
      <c r="F37" s="3">
        <f t="shared" si="12"/>
        <v>1964390.5769090939</v>
      </c>
      <c r="G37" s="3">
        <f>K37*0.13</f>
        <v>21279.344457863102</v>
      </c>
      <c r="H37" s="3">
        <f t="shared" si="8"/>
        <v>2106798.4975117166</v>
      </c>
      <c r="I37" s="3">
        <f t="shared" si="9"/>
        <v>-96214.715761049651</v>
      </c>
      <c r="J37" s="3">
        <f>H37+I37</f>
        <v>2010583.7817506669</v>
      </c>
      <c r="K37" s="3">
        <f t="shared" si="11"/>
        <v>163687.2650604854</v>
      </c>
    </row>
    <row r="38" spans="5:20">
      <c r="E38" s="38">
        <v>2030</v>
      </c>
      <c r="F38" s="3">
        <f>J37</f>
        <v>2010583.7817506669</v>
      </c>
      <c r="G38" s="3">
        <f t="shared" si="7"/>
        <v>21779.734313623416</v>
      </c>
      <c r="H38" s="3">
        <f t="shared" si="8"/>
        <v>2156340.4652341465</v>
      </c>
      <c r="I38" s="3">
        <f t="shared" si="9"/>
        <v>778243.66502688127</v>
      </c>
      <c r="J38" s="3">
        <f t="shared" si="10"/>
        <v>2934584.1302610277</v>
      </c>
      <c r="K38" s="3">
        <f t="shared" si="11"/>
        <v>167536.4177971032</v>
      </c>
    </row>
    <row r="39" spans="5:20">
      <c r="E39" s="38">
        <v>2031</v>
      </c>
      <c r="F39" s="3">
        <f t="shared" si="12"/>
        <v>2934584.1302610277</v>
      </c>
      <c r="G39" s="3">
        <f t="shared" si="7"/>
        <v>31789.007380935338</v>
      </c>
      <c r="H39" s="3">
        <f t="shared" si="8"/>
        <v>3147325.9488872872</v>
      </c>
      <c r="I39" s="3">
        <f t="shared" si="9"/>
        <v>-2722237.6588793788</v>
      </c>
      <c r="J39" s="3">
        <f t="shared" si="10"/>
        <v>425088.29000790836</v>
      </c>
      <c r="K39" s="3">
        <f t="shared" si="11"/>
        <v>244530.8260071949</v>
      </c>
    </row>
    <row r="40" spans="5:20">
      <c r="E40" s="38">
        <v>2032</v>
      </c>
      <c r="F40" s="3">
        <f>J39</f>
        <v>425088.29000790836</v>
      </c>
      <c r="G40" s="3">
        <f>K40*0.13</f>
        <v>4604.7869779111097</v>
      </c>
      <c r="H40" s="3">
        <f>F40+K40-G40</f>
        <v>455904.94132162113</v>
      </c>
      <c r="I40" s="3">
        <f t="shared" si="9"/>
        <v>3379784.0865470683</v>
      </c>
      <c r="J40" s="3">
        <f>H40+I40</f>
        <v>3835689.0278686895</v>
      </c>
      <c r="K40" s="3">
        <f t="shared" si="11"/>
        <v>35421.438291623919</v>
      </c>
    </row>
    <row r="41" spans="5:20">
      <c r="E41" s="38">
        <v>2033</v>
      </c>
      <c r="F41" s="3">
        <f>J40</f>
        <v>3835689.0278686895</v>
      </c>
      <c r="G41" s="3">
        <f t="shared" si="7"/>
        <v>41550.264502740531</v>
      </c>
      <c r="H41" s="3">
        <f>F41+K41-G41</f>
        <v>4113756.1826177994</v>
      </c>
      <c r="I41" s="3">
        <f t="shared" si="9"/>
        <v>5552482.7420507465</v>
      </c>
      <c r="J41" s="3">
        <f t="shared" si="10"/>
        <v>9666238.9246685468</v>
      </c>
      <c r="K41" s="3">
        <f t="shared" si="11"/>
        <v>319617.41925185022</v>
      </c>
    </row>
    <row r="42" spans="5:20">
      <c r="E42" s="38">
        <v>2034</v>
      </c>
      <c r="F42" s="3">
        <f t="shared" si="12"/>
        <v>9666238.9246685468</v>
      </c>
      <c r="G42" s="3">
        <f t="shared" si="7"/>
        <v>104709.9441973881</v>
      </c>
      <c r="H42" s="3">
        <f t="shared" si="8"/>
        <v>10366990.089681836</v>
      </c>
      <c r="I42" s="3">
        <f t="shared" si="9"/>
        <v>8499625.5902356692</v>
      </c>
      <c r="J42" s="3">
        <f t="shared" si="10"/>
        <v>18866615.679917507</v>
      </c>
      <c r="K42" s="3">
        <f t="shared" si="11"/>
        <v>805461.10921067768</v>
      </c>
    </row>
    <row r="43" spans="5:20">
      <c r="E43" s="38">
        <v>2035</v>
      </c>
      <c r="F43" s="3">
        <f t="shared" si="12"/>
        <v>18866615.679917507</v>
      </c>
      <c r="G43" s="3">
        <f>2400000*0.13+(K43-2400000)*0.15</f>
        <v>187815.48073185555</v>
      </c>
      <c r="H43" s="3">
        <f t="shared" si="8"/>
        <v>20250903.404064689</v>
      </c>
      <c r="I43" s="3">
        <f t="shared" si="9"/>
        <v>12477006.021501802</v>
      </c>
      <c r="J43" s="3">
        <f t="shared" si="10"/>
        <v>32727909.425566491</v>
      </c>
      <c r="K43" s="3">
        <f t="shared" si="11"/>
        <v>1572103.2048790371</v>
      </c>
    </row>
    <row r="44" spans="5:20">
      <c r="E44" s="38">
        <v>2036</v>
      </c>
      <c r="F44" s="3">
        <f t="shared" si="12"/>
        <v>32727909.425566491</v>
      </c>
      <c r="G44" s="3">
        <f>2400000*0.13+(K44-2400000)*0.15</f>
        <v>361069.00450374436</v>
      </c>
      <c r="H44" s="3">
        <f t="shared" si="8"/>
        <v>35093967.117754377</v>
      </c>
      <c r="I44" s="3">
        <f t="shared" si="9"/>
        <v>14201842.570491808</v>
      </c>
      <c r="J44" s="3">
        <f t="shared" si="10"/>
        <v>49295809.688246183</v>
      </c>
      <c r="K44" s="3">
        <f t="shared" si="11"/>
        <v>2727126.696691629</v>
      </c>
    </row>
    <row r="45" spans="5:20">
      <c r="E45" s="38">
        <v>2037</v>
      </c>
      <c r="F45" s="3">
        <f t="shared" si="12"/>
        <v>49295809.688246183</v>
      </c>
      <c r="G45" s="3">
        <f t="shared" ref="G45:G52" si="13">2400000*0.13+(K45-2400000)*0.15</f>
        <v>568152.64003462566</v>
      </c>
      <c r="H45" s="3">
        <f t="shared" si="8"/>
        <v>52835341.315109067</v>
      </c>
      <c r="I45" s="3">
        <f t="shared" si="9"/>
        <v>21150389.158751465</v>
      </c>
      <c r="J45" s="3">
        <f t="shared" si="10"/>
        <v>73985730.473860532</v>
      </c>
      <c r="K45" s="3">
        <f t="shared" si="11"/>
        <v>4107684.2668975047</v>
      </c>
    </row>
    <row r="46" spans="5:20">
      <c r="E46" s="38">
        <v>2038</v>
      </c>
      <c r="F46" s="3">
        <f t="shared" si="12"/>
        <v>73985730.473860532</v>
      </c>
      <c r="G46" s="3">
        <f t="shared" si="13"/>
        <v>876754.12098219001</v>
      </c>
      <c r="H46" s="3">
        <f t="shared" si="8"/>
        <v>79274003.826092944</v>
      </c>
      <c r="I46" s="3">
        <f t="shared" si="9"/>
        <v>29914036.77225798</v>
      </c>
      <c r="J46" s="3">
        <f t="shared" si="10"/>
        <v>109188040.59835093</v>
      </c>
      <c r="K46" s="3">
        <f t="shared" si="11"/>
        <v>6165027.4732146002</v>
      </c>
    </row>
    <row r="47" spans="5:20">
      <c r="E47" s="38">
        <v>2039</v>
      </c>
      <c r="F47" s="3">
        <f t="shared" si="12"/>
        <v>109188040.59835093</v>
      </c>
      <c r="G47" s="3">
        <f t="shared" si="13"/>
        <v>1316750.8764000046</v>
      </c>
      <c r="H47" s="3">
        <f t="shared" si="8"/>
        <v>116969628.89795095</v>
      </c>
      <c r="I47" s="3">
        <f t="shared" si="9"/>
        <v>42135352.478343882</v>
      </c>
      <c r="J47" s="3">
        <f t="shared" si="10"/>
        <v>159104981.37629482</v>
      </c>
      <c r="K47" s="3">
        <f t="shared" si="11"/>
        <v>9098339.1760000307</v>
      </c>
    </row>
    <row r="48" spans="5:20">
      <c r="E48" s="38">
        <v>2040</v>
      </c>
      <c r="F48" s="3">
        <f t="shared" si="12"/>
        <v>159104981.37629482</v>
      </c>
      <c r="G48" s="3">
        <f t="shared" si="13"/>
        <v>1940667.0882908418</v>
      </c>
      <c r="H48" s="3">
        <f t="shared" si="8"/>
        <v>170422094.87660959</v>
      </c>
      <c r="I48" s="3">
        <f t="shared" si="9"/>
        <v>44241331.78832759</v>
      </c>
      <c r="J48" s="3">
        <f t="shared" si="10"/>
        <v>214663426.6649372</v>
      </c>
      <c r="K48" s="3">
        <f t="shared" si="11"/>
        <v>13257780.588605613</v>
      </c>
    </row>
    <row r="49" spans="5:11">
      <c r="E49" s="38">
        <v>2041</v>
      </c>
      <c r="F49" s="3">
        <f t="shared" si="12"/>
        <v>214663426.6649372</v>
      </c>
      <c r="G49" s="3">
        <f t="shared" si="13"/>
        <v>2635096.9588479432</v>
      </c>
      <c r="H49" s="3">
        <f t="shared" si="8"/>
        <v>229915642.76507553</v>
      </c>
      <c r="I49" s="3">
        <f t="shared" si="9"/>
        <v>46799931.695627235</v>
      </c>
      <c r="J49" s="3">
        <f t="shared" si="10"/>
        <v>276715574.46070278</v>
      </c>
      <c r="K49" s="3">
        <f t="shared" si="11"/>
        <v>17887313.058986288</v>
      </c>
    </row>
    <row r="50" spans="5:11">
      <c r="E50" s="38">
        <v>2042</v>
      </c>
      <c r="F50" s="3">
        <f t="shared" si="12"/>
        <v>276715574.46070278</v>
      </c>
      <c r="G50" s="3">
        <f t="shared" si="13"/>
        <v>3410692.1854194207</v>
      </c>
      <c r="H50" s="3">
        <f t="shared" si="8"/>
        <v>296362830.17807949</v>
      </c>
      <c r="I50" s="3">
        <f t="shared" si="9"/>
        <v>49512047.59736488</v>
      </c>
      <c r="J50" s="3">
        <f t="shared" si="10"/>
        <v>345874877.77544439</v>
      </c>
      <c r="K50" s="3">
        <f t="shared" si="11"/>
        <v>23057947.902796138</v>
      </c>
    </row>
    <row r="51" spans="5:11">
      <c r="E51" s="38">
        <v>2043</v>
      </c>
      <c r="F51" s="3">
        <f t="shared" si="12"/>
        <v>345874877.77544439</v>
      </c>
      <c r="G51" s="3">
        <f t="shared" si="13"/>
        <v>4275120.3708944591</v>
      </c>
      <c r="H51" s="3">
        <f t="shared" si="8"/>
        <v>370420559.87717968</v>
      </c>
      <c r="I51" s="3">
        <f>N21</f>
        <v>52386890.45320677</v>
      </c>
      <c r="J51" s="3">
        <f>H51+I51</f>
        <v>422807450.33038646</v>
      </c>
      <c r="K51" s="3">
        <f t="shared" si="11"/>
        <v>28820802.47262973</v>
      </c>
    </row>
    <row r="52" spans="5:11">
      <c r="E52" s="38">
        <v>2044</v>
      </c>
      <c r="F52" s="3">
        <f>J51</f>
        <v>422807450.33038646</v>
      </c>
      <c r="G52" s="3">
        <f t="shared" si="13"/>
        <v>5236707.3289779425</v>
      </c>
      <c r="H52" s="3">
        <f>F52+K52-G52</f>
        <v>452802125.1945948</v>
      </c>
      <c r="I52" s="3">
        <f>N22</f>
        <v>55434223.880399182</v>
      </c>
      <c r="J52" s="9">
        <f>H52+I52</f>
        <v>508236349.07499397</v>
      </c>
      <c r="K52" s="3">
        <f t="shared" si="11"/>
        <v>35231382.193186283</v>
      </c>
    </row>
    <row r="54" spans="5:11">
      <c r="J54" s="9">
        <f>J52/(B4*B5^20)</f>
        <v>149500467.94048026</v>
      </c>
      <c r="K54" t="s">
        <v>76</v>
      </c>
    </row>
    <row r="55" spans="5:11">
      <c r="J55" s="51">
        <f>J54/K22</f>
        <v>33.253459295595256</v>
      </c>
      <c r="K55" t="s">
        <v>77</v>
      </c>
    </row>
    <row r="63" spans="5:11">
      <c r="E63" s="7" t="s">
        <v>31</v>
      </c>
    </row>
    <row r="64" spans="5:11" ht="32">
      <c r="E64" s="38" t="s">
        <v>15</v>
      </c>
      <c r="F64" s="38" t="s">
        <v>32</v>
      </c>
      <c r="G64" s="38" t="s">
        <v>27</v>
      </c>
      <c r="H64" s="38" t="s">
        <v>33</v>
      </c>
      <c r="I64" s="38" t="s">
        <v>28</v>
      </c>
      <c r="J64" s="38" t="s">
        <v>34</v>
      </c>
      <c r="K64" s="39" t="s">
        <v>29</v>
      </c>
    </row>
    <row r="65" spans="5:11">
      <c r="E65" s="38">
        <v>2024</v>
      </c>
      <c r="F65" s="3"/>
      <c r="G65" s="8"/>
      <c r="H65" s="3"/>
      <c r="I65" s="3">
        <f>N2</f>
        <v>50000</v>
      </c>
      <c r="J65" s="4">
        <f>I65+H65</f>
        <v>50000</v>
      </c>
      <c r="K65" s="3"/>
    </row>
    <row r="66" spans="5:11">
      <c r="E66" s="38">
        <v>2025</v>
      </c>
      <c r="F66" s="3">
        <f>I65</f>
        <v>50000</v>
      </c>
      <c r="G66" s="3">
        <f>K66*0.13</f>
        <v>901.69906458633579</v>
      </c>
      <c r="H66" s="3">
        <f>F66+K66-G66</f>
        <v>56034.447586077789</v>
      </c>
      <c r="I66" s="3">
        <f t="shared" ref="I66:I85" si="14">N3</f>
        <v>318000</v>
      </c>
      <c r="J66" s="3">
        <f>H66+I66</f>
        <v>374034.44758607779</v>
      </c>
      <c r="K66" s="3">
        <f>F66*$I$28</f>
        <v>6936.1466506641209</v>
      </c>
    </row>
    <row r="67" spans="5:11">
      <c r="E67" s="38">
        <v>2026</v>
      </c>
      <c r="F67" s="3">
        <f>J66</f>
        <v>374034.44758607779</v>
      </c>
      <c r="G67" s="3">
        <f t="shared" ref="G67:G69" si="15">K67*0.13</f>
        <v>6745.3302302286638</v>
      </c>
      <c r="H67" s="3">
        <f t="shared" ref="H67:H72" si="16">F67+K67-G67</f>
        <v>419176.27297299268</v>
      </c>
      <c r="I67" s="3">
        <f t="shared" si="14"/>
        <v>237079.59999999986</v>
      </c>
      <c r="J67" s="3">
        <f t="shared" ref="J67:J69" si="17">H67+I67</f>
        <v>656255.87297299248</v>
      </c>
      <c r="K67" s="3">
        <f t="shared" ref="K67:K85" si="18">F67*$I$28</f>
        <v>51887.155617143566</v>
      </c>
    </row>
    <row r="68" spans="5:11">
      <c r="E68" s="38">
        <v>2027</v>
      </c>
      <c r="F68" s="3">
        <f t="shared" ref="F68:F70" si="19">J67</f>
        <v>656255.87297299248</v>
      </c>
      <c r="G68" s="3">
        <f t="shared" si="15"/>
        <v>11834.90613578073</v>
      </c>
      <c r="H68" s="3">
        <f t="shared" si="16"/>
        <v>735458.7063432174</v>
      </c>
      <c r="I68" s="3">
        <f t="shared" si="14"/>
        <v>342119.34600000014</v>
      </c>
      <c r="J68" s="3">
        <f t="shared" si="17"/>
        <v>1077578.0523432177</v>
      </c>
      <c r="K68" s="3">
        <f t="shared" si="18"/>
        <v>91037.739506005615</v>
      </c>
    </row>
    <row r="69" spans="5:11">
      <c r="E69" s="38">
        <v>2028</v>
      </c>
      <c r="F69" s="3">
        <f t="shared" si="19"/>
        <v>1077578.0523432177</v>
      </c>
      <c r="G69" s="3">
        <f t="shared" si="15"/>
        <v>19433.0224363329</v>
      </c>
      <c r="H69" s="3">
        <f t="shared" si="16"/>
        <v>1207629.8178786763</v>
      </c>
      <c r="I69" s="3">
        <f t="shared" si="14"/>
        <v>866321.78451000014</v>
      </c>
      <c r="J69" s="3">
        <f t="shared" si="17"/>
        <v>2073951.6023886765</v>
      </c>
      <c r="K69" s="3">
        <f t="shared" si="18"/>
        <v>149484.78797179152</v>
      </c>
    </row>
    <row r="70" spans="5:11">
      <c r="E70" s="38">
        <v>2029</v>
      </c>
      <c r="F70" s="3">
        <f t="shared" si="19"/>
        <v>2073951.6023886765</v>
      </c>
      <c r="G70" s="3">
        <f>K70*0.13</f>
        <v>37401.604397424031</v>
      </c>
      <c r="H70" s="3">
        <f t="shared" si="16"/>
        <v>2324254.6472022063</v>
      </c>
      <c r="I70" s="3">
        <f t="shared" si="14"/>
        <v>-96214.715761049651</v>
      </c>
      <c r="J70" s="3">
        <f>H70+I70</f>
        <v>2228039.9314411567</v>
      </c>
      <c r="K70" s="3">
        <f t="shared" si="18"/>
        <v>287704.64921095408</v>
      </c>
    </row>
    <row r="71" spans="5:11">
      <c r="E71" s="38">
        <v>2030</v>
      </c>
      <c r="F71" s="3">
        <f>J70</f>
        <v>2228039.9314411567</v>
      </c>
      <c r="G71" s="3">
        <f t="shared" ref="G71:G72" si="20">K71*0.13</f>
        <v>40180.430440829892</v>
      </c>
      <c r="H71" s="3">
        <f t="shared" si="16"/>
        <v>2496939.7351605566</v>
      </c>
      <c r="I71" s="3">
        <f t="shared" si="14"/>
        <v>778243.66502688127</v>
      </c>
      <c r="J71" s="3">
        <f t="shared" ref="J71:J72" si="21">H71+I71</f>
        <v>3275183.4001874379</v>
      </c>
      <c r="K71" s="3">
        <f t="shared" si="18"/>
        <v>309080.23416022991</v>
      </c>
    </row>
    <row r="72" spans="5:11">
      <c r="E72" s="38">
        <v>2031</v>
      </c>
      <c r="F72" s="3">
        <f t="shared" ref="F72" si="22">J71</f>
        <v>3275183.4001874379</v>
      </c>
      <c r="G72" s="3">
        <f t="shared" si="20"/>
        <v>59064.59616595415</v>
      </c>
      <c r="H72" s="3">
        <f t="shared" si="16"/>
        <v>3670461.8514519003</v>
      </c>
      <c r="I72" s="3">
        <f t="shared" si="14"/>
        <v>-2722237.6588793788</v>
      </c>
      <c r="J72" s="3">
        <f t="shared" si="21"/>
        <v>948224.19257252151</v>
      </c>
      <c r="K72" s="3">
        <f t="shared" si="18"/>
        <v>454343.04743041651</v>
      </c>
    </row>
    <row r="73" spans="5:11">
      <c r="E73" s="38">
        <v>2032</v>
      </c>
      <c r="F73" s="3">
        <f>J72</f>
        <v>948224.19257252151</v>
      </c>
      <c r="G73" s="3">
        <f>K73*0.13</f>
        <v>17100.257349215524</v>
      </c>
      <c r="H73" s="3">
        <f>F73+K73-G73</f>
        <v>1062664.3763711178</v>
      </c>
      <c r="I73" s="3">
        <f t="shared" si="14"/>
        <v>3379784.0865470683</v>
      </c>
      <c r="J73" s="3">
        <f>H73+I73</f>
        <v>4442448.4629181866</v>
      </c>
      <c r="K73" s="3">
        <f t="shared" si="18"/>
        <v>131540.44114781171</v>
      </c>
    </row>
    <row r="74" spans="5:11">
      <c r="E74" s="38">
        <v>2033</v>
      </c>
      <c r="F74" s="3">
        <f>J73</f>
        <v>4442448.4629181866</v>
      </c>
      <c r="G74" s="3">
        <f t="shared" ref="G74:G76" si="23">K74*0.13</f>
        <v>80115.032469726677</v>
      </c>
      <c r="H74" s="3">
        <f>F74+K74-G74</f>
        <v>4978602.9109848188</v>
      </c>
      <c r="I74" s="3">
        <f t="shared" si="14"/>
        <v>5552482.7420507465</v>
      </c>
      <c r="J74" s="3">
        <f t="shared" ref="J74:J85" si="24">H74+I74</f>
        <v>10531085.653035566</v>
      </c>
      <c r="K74" s="3">
        <f t="shared" si="18"/>
        <v>616269.48053635901</v>
      </c>
    </row>
    <row r="75" spans="5:11">
      <c r="E75" s="38">
        <v>2034</v>
      </c>
      <c r="F75" s="3">
        <f t="shared" ref="F75:F85" si="25">J74</f>
        <v>10531085.653035566</v>
      </c>
      <c r="G75" s="3">
        <f t="shared" si="23"/>
        <v>189917.40164841502</v>
      </c>
      <c r="H75" s="3">
        <f t="shared" ref="H75:H85" si="26">F75+K75-G75</f>
        <v>11802071.340990344</v>
      </c>
      <c r="I75" s="3">
        <f t="shared" si="14"/>
        <v>8499625.5902356692</v>
      </c>
      <c r="J75" s="3">
        <f t="shared" si="24"/>
        <v>20301696.931226015</v>
      </c>
      <c r="K75" s="3">
        <f t="shared" si="18"/>
        <v>1460903.0896031924</v>
      </c>
    </row>
    <row r="76" spans="5:11">
      <c r="E76" s="38">
        <v>2035</v>
      </c>
      <c r="F76" s="3">
        <f t="shared" si="25"/>
        <v>20301696.931226015</v>
      </c>
      <c r="G76" s="3">
        <f t="shared" si="23"/>
        <v>366120.42264803563</v>
      </c>
      <c r="H76" s="3">
        <f t="shared" si="26"/>
        <v>22751887.452024408</v>
      </c>
      <c r="I76" s="3">
        <f t="shared" si="14"/>
        <v>12477006.021501802</v>
      </c>
      <c r="J76" s="3">
        <f t="shared" si="24"/>
        <v>35228893.47352621</v>
      </c>
      <c r="K76" s="3">
        <f t="shared" si="18"/>
        <v>2816310.943446428</v>
      </c>
    </row>
    <row r="77" spans="5:11">
      <c r="E77" s="38">
        <v>2036</v>
      </c>
      <c r="F77" s="3">
        <f t="shared" si="25"/>
        <v>35228893.47352621</v>
      </c>
      <c r="G77" s="3">
        <f>2400000*0.13+(K77-2400000)*0.15</f>
        <v>685058.31441900576</v>
      </c>
      <c r="H77" s="3">
        <f t="shared" si="26"/>
        <v>39430890.588567242</v>
      </c>
      <c r="I77" s="3">
        <f t="shared" si="14"/>
        <v>14201842.570491808</v>
      </c>
      <c r="J77" s="3">
        <f t="shared" si="24"/>
        <v>53632733.159059048</v>
      </c>
      <c r="K77" s="3">
        <f t="shared" si="18"/>
        <v>4887055.4294600384</v>
      </c>
    </row>
    <row r="78" spans="5:11">
      <c r="E78" s="38">
        <v>2037</v>
      </c>
      <c r="F78" s="3">
        <f t="shared" si="25"/>
        <v>53632733.159059048</v>
      </c>
      <c r="G78" s="3">
        <f>312000+390000+(K78-5000000)*0.18</f>
        <v>1141216.2088818119</v>
      </c>
      <c r="H78" s="3">
        <f t="shared" si="26"/>
        <v>59931606.999520637</v>
      </c>
      <c r="I78" s="3">
        <f t="shared" si="14"/>
        <v>21150389.158751465</v>
      </c>
      <c r="J78" s="3">
        <f t="shared" si="24"/>
        <v>81081996.158272102</v>
      </c>
      <c r="K78" s="3">
        <f t="shared" si="18"/>
        <v>7440090.0493433997</v>
      </c>
    </row>
    <row r="79" spans="5:11">
      <c r="E79" s="38">
        <v>2038</v>
      </c>
      <c r="F79" s="3">
        <f t="shared" si="25"/>
        <v>81081996.158272102</v>
      </c>
      <c r="G79" s="3">
        <f t="shared" ref="G79:G84" si="27">312000+390000+(K79-5000000)*0.18</f>
        <v>1826627.8178964967</v>
      </c>
      <c r="H79" s="3">
        <f t="shared" si="26"/>
        <v>90503300.662022814</v>
      </c>
      <c r="I79" s="3">
        <f t="shared" si="14"/>
        <v>29914036.77225798</v>
      </c>
      <c r="J79" s="3">
        <f t="shared" si="24"/>
        <v>120417337.4342808</v>
      </c>
      <c r="K79" s="3">
        <f t="shared" si="18"/>
        <v>11247932.321647204</v>
      </c>
    </row>
    <row r="80" spans="5:11">
      <c r="E80" s="38">
        <v>2039</v>
      </c>
      <c r="F80" s="3">
        <f t="shared" si="25"/>
        <v>120417337.4342808</v>
      </c>
      <c r="G80" s="3">
        <f t="shared" si="27"/>
        <v>2808836.3222160409</v>
      </c>
      <c r="H80" s="3">
        <f t="shared" si="26"/>
        <v>134313147.34659833</v>
      </c>
      <c r="I80" s="3">
        <f t="shared" si="14"/>
        <v>42135352.478343882</v>
      </c>
      <c r="J80" s="3">
        <f t="shared" si="24"/>
        <v>176448499.8249422</v>
      </c>
      <c r="K80" s="3">
        <f t="shared" si="18"/>
        <v>16704646.234533561</v>
      </c>
    </row>
    <row r="81" spans="5:11">
      <c r="E81" s="38">
        <v>2040</v>
      </c>
      <c r="F81" s="3">
        <f t="shared" si="25"/>
        <v>176448499.8249422</v>
      </c>
      <c r="G81" s="3">
        <f t="shared" si="27"/>
        <v>4207941.6158717331</v>
      </c>
      <c r="H81" s="3">
        <f t="shared" si="26"/>
        <v>196718011.6305801</v>
      </c>
      <c r="I81" s="3">
        <f t="shared" si="14"/>
        <v>44241331.78832759</v>
      </c>
      <c r="J81" s="3">
        <f t="shared" si="24"/>
        <v>240959343.4189077</v>
      </c>
      <c r="K81" s="3">
        <f t="shared" si="18"/>
        <v>24477453.421509631</v>
      </c>
    </row>
    <row r="82" spans="5:11">
      <c r="E82" s="38">
        <v>2041</v>
      </c>
      <c r="F82" s="3">
        <f t="shared" si="25"/>
        <v>240959343.4189077</v>
      </c>
      <c r="G82" s="3">
        <f t="shared" si="27"/>
        <v>5818785.6340846168</v>
      </c>
      <c r="H82" s="3">
        <f t="shared" si="26"/>
        <v>268567144.6408487</v>
      </c>
      <c r="I82" s="3">
        <f t="shared" si="14"/>
        <v>46799931.695627235</v>
      </c>
      <c r="J82" s="3">
        <f t="shared" si="24"/>
        <v>315367076.33647591</v>
      </c>
      <c r="K82" s="3">
        <f t="shared" si="18"/>
        <v>33426586.856025647</v>
      </c>
    </row>
    <row r="83" spans="5:11">
      <c r="E83" s="38">
        <v>2042</v>
      </c>
      <c r="F83" s="3">
        <f t="shared" si="25"/>
        <v>315367076.33647591</v>
      </c>
      <c r="G83" s="3">
        <f t="shared" si="27"/>
        <v>7676756.2449395405</v>
      </c>
      <c r="H83" s="3">
        <f t="shared" si="26"/>
        <v>351438965.89675599</v>
      </c>
      <c r="I83" s="3">
        <f t="shared" si="14"/>
        <v>49512047.59736488</v>
      </c>
      <c r="J83" s="3">
        <f t="shared" si="24"/>
        <v>400951013.4941209</v>
      </c>
      <c r="K83" s="3">
        <f t="shared" si="18"/>
        <v>43748645.805219673</v>
      </c>
    </row>
    <row r="84" spans="5:11">
      <c r="E84" s="38">
        <v>2043</v>
      </c>
      <c r="F84" s="3">
        <f t="shared" si="25"/>
        <v>400951013.4941209</v>
      </c>
      <c r="G84" s="3">
        <f t="shared" si="27"/>
        <v>9813798.1055794731</v>
      </c>
      <c r="H84" s="3">
        <f t="shared" si="26"/>
        <v>446758315.97509402</v>
      </c>
      <c r="I84" s="3">
        <f t="shared" si="14"/>
        <v>52386890.45320677</v>
      </c>
      <c r="J84" s="3">
        <f t="shared" si="24"/>
        <v>499145206.4283008</v>
      </c>
      <c r="K84" s="3">
        <f t="shared" si="18"/>
        <v>55621100.586552627</v>
      </c>
    </row>
    <row r="85" spans="5:11">
      <c r="E85" s="38">
        <v>2044</v>
      </c>
      <c r="F85" s="3">
        <f t="shared" si="25"/>
        <v>499145206.4283008</v>
      </c>
      <c r="G85" s="3">
        <f>312000+390000+(K85-5000000)*0.18</f>
        <v>12265719.666345755</v>
      </c>
      <c r="H85" s="3">
        <f t="shared" si="26"/>
        <v>556122373.79720926</v>
      </c>
      <c r="I85" s="3">
        <f t="shared" si="14"/>
        <v>55434223.880399182</v>
      </c>
      <c r="J85" s="9">
        <f t="shared" si="24"/>
        <v>611556597.67760849</v>
      </c>
      <c r="K85" s="3">
        <f t="shared" si="18"/>
        <v>69242887.035254195</v>
      </c>
    </row>
    <row r="87" spans="5:11">
      <c r="J87" s="9">
        <f>J85/(B4*B5^20)</f>
        <v>179892677.27759397</v>
      </c>
      <c r="K87" t="s">
        <v>76</v>
      </c>
    </row>
    <row r="88" spans="5:11">
      <c r="J88" s="51">
        <f>J87/K22</f>
        <v>40.013612691886188</v>
      </c>
      <c r="K88" t="s">
        <v>77</v>
      </c>
    </row>
  </sheetData>
  <mergeCells count="7">
    <mergeCell ref="F28:G28"/>
    <mergeCell ref="O26:P26"/>
    <mergeCell ref="O27:P27"/>
    <mergeCell ref="O28:P28"/>
    <mergeCell ref="X1:Y1"/>
    <mergeCell ref="F26:G26"/>
    <mergeCell ref="F27:G2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L34"/>
  <sheetViews>
    <sheetView workbookViewId="0">
      <selection activeCell="K8" sqref="K8"/>
    </sheetView>
  </sheetViews>
  <sheetFormatPr baseColWidth="10" defaultColWidth="8.6640625" defaultRowHeight="16"/>
  <cols>
    <col min="2" max="5" width="14.6640625" customWidth="1"/>
    <col min="8" max="8" width="15.33203125" customWidth="1"/>
    <col min="9" max="9" width="12" customWidth="1"/>
    <col min="10" max="10" width="13.1640625" customWidth="1"/>
    <col min="11" max="11" width="16.6640625" customWidth="1"/>
    <col min="12" max="12" width="14.5" customWidth="1"/>
  </cols>
  <sheetData>
    <row r="1" spans="1:12">
      <c r="A1" s="47" t="s">
        <v>64</v>
      </c>
    </row>
    <row r="2" spans="1:12" ht="34">
      <c r="A2" s="41" t="s">
        <v>65</v>
      </c>
      <c r="B2" s="43" t="s">
        <v>66</v>
      </c>
      <c r="C2" s="43" t="s">
        <v>67</v>
      </c>
      <c r="D2" s="41" t="s">
        <v>68</v>
      </c>
      <c r="E2" s="41" t="s">
        <v>69</v>
      </c>
      <c r="G2" s="41" t="s">
        <v>111</v>
      </c>
      <c r="H2" s="43" t="s">
        <v>70</v>
      </c>
      <c r="I2" s="43" t="s">
        <v>71</v>
      </c>
      <c r="J2" s="43" t="s">
        <v>72</v>
      </c>
      <c r="K2" s="43" t="s">
        <v>73</v>
      </c>
      <c r="L2" s="43" t="s">
        <v>74</v>
      </c>
    </row>
    <row r="3" spans="1:12">
      <c r="A3" s="5">
        <v>1</v>
      </c>
      <c r="B3" s="3">
        <v>12000000</v>
      </c>
      <c r="C3" s="3">
        <v>151786.93788056646</v>
      </c>
      <c r="D3" s="3">
        <v>720000</v>
      </c>
      <c r="E3" s="3">
        <v>871786.93788056646</v>
      </c>
      <c r="G3" s="41">
        <v>30</v>
      </c>
      <c r="H3" s="72">
        <v>0.06</v>
      </c>
      <c r="I3" s="11">
        <v>871786.93788056646</v>
      </c>
      <c r="J3" s="11">
        <v>72648.911490047205</v>
      </c>
      <c r="K3" s="11">
        <v>3000000</v>
      </c>
      <c r="L3" s="11">
        <v>15000000</v>
      </c>
    </row>
    <row r="4" spans="1:12">
      <c r="A4" s="5">
        <v>2</v>
      </c>
      <c r="B4" s="3">
        <v>11848213.062119434</v>
      </c>
      <c r="C4" s="3">
        <v>160894.15415340045</v>
      </c>
      <c r="D4" s="3">
        <v>710892.78372716601</v>
      </c>
      <c r="E4" s="3">
        <v>871786.93788056646</v>
      </c>
      <c r="G4" s="46"/>
    </row>
    <row r="5" spans="1:12">
      <c r="A5" s="5">
        <v>3</v>
      </c>
      <c r="B5" s="3">
        <v>11687318.907966033</v>
      </c>
      <c r="C5" s="3">
        <v>170547.80340260454</v>
      </c>
      <c r="D5" s="3">
        <v>701239.13447796192</v>
      </c>
      <c r="E5" s="3">
        <v>871786.93788056646</v>
      </c>
    </row>
    <row r="6" spans="1:12">
      <c r="A6" s="5">
        <v>4</v>
      </c>
      <c r="B6" s="3">
        <v>11516771.104563428</v>
      </c>
      <c r="C6" s="3">
        <v>180780.67160676082</v>
      </c>
      <c r="D6" s="3">
        <v>691006.26627380564</v>
      </c>
      <c r="E6" s="3">
        <v>871786.93788056646</v>
      </c>
    </row>
    <row r="7" spans="1:12">
      <c r="A7" s="5">
        <v>5</v>
      </c>
      <c r="B7" s="3">
        <v>11335990.432956668</v>
      </c>
      <c r="C7" s="3">
        <v>191627.51190316642</v>
      </c>
      <c r="D7" s="3">
        <v>680159.42597740004</v>
      </c>
      <c r="E7" s="3">
        <v>871786.93788056646</v>
      </c>
    </row>
    <row r="8" spans="1:12">
      <c r="A8" s="5">
        <v>6</v>
      </c>
      <c r="B8" s="3">
        <v>11144362.921053501</v>
      </c>
      <c r="C8" s="3">
        <v>203125.1626173564</v>
      </c>
      <c r="D8" s="3">
        <v>668661.77526321006</v>
      </c>
      <c r="E8" s="3">
        <v>871786.93788056646</v>
      </c>
    </row>
    <row r="9" spans="1:12">
      <c r="A9" s="5">
        <v>7</v>
      </c>
      <c r="B9" s="3">
        <v>10941237.758436145</v>
      </c>
      <c r="C9" s="3">
        <v>215312.67237439775</v>
      </c>
      <c r="D9" s="3">
        <v>656474.26550616871</v>
      </c>
      <c r="E9" s="3">
        <v>871786.93788056646</v>
      </c>
    </row>
    <row r="10" spans="1:12">
      <c r="A10" s="5">
        <v>8</v>
      </c>
      <c r="B10" s="3">
        <v>10725925.086061748</v>
      </c>
      <c r="C10" s="3">
        <v>228231.4327168616</v>
      </c>
      <c r="D10" s="3">
        <v>643555.50516370486</v>
      </c>
      <c r="E10" s="3">
        <v>871786.93788056646</v>
      </c>
    </row>
    <row r="11" spans="1:12">
      <c r="A11" s="5">
        <v>9</v>
      </c>
      <c r="B11" s="3">
        <v>10497693.653344886</v>
      </c>
      <c r="C11" s="3">
        <v>241925.31867987325</v>
      </c>
      <c r="D11" s="3">
        <v>629861.61920069321</v>
      </c>
      <c r="E11" s="3">
        <v>871786.93788056646</v>
      </c>
    </row>
    <row r="12" spans="1:12">
      <c r="A12" s="5">
        <v>10</v>
      </c>
      <c r="B12" s="3">
        <v>10255768.334665013</v>
      </c>
      <c r="C12" s="3">
        <v>256440.83780066564</v>
      </c>
      <c r="D12" s="3">
        <v>615346.10007990082</v>
      </c>
      <c r="E12" s="3">
        <v>871786.93788056646</v>
      </c>
    </row>
    <row r="13" spans="1:12">
      <c r="A13" s="5">
        <v>11</v>
      </c>
      <c r="B13" s="3">
        <v>9999327.4968643486</v>
      </c>
      <c r="C13" s="3">
        <v>271827.28806870559</v>
      </c>
      <c r="D13" s="3">
        <v>599959.64981186087</v>
      </c>
      <c r="E13" s="3">
        <v>871786.93788056646</v>
      </c>
    </row>
    <row r="14" spans="1:12">
      <c r="A14" s="5">
        <v>12</v>
      </c>
      <c r="B14" s="3">
        <v>9727500.2087956425</v>
      </c>
      <c r="C14" s="3">
        <v>288136.92535282788</v>
      </c>
      <c r="D14" s="3">
        <v>583650.01252773858</v>
      </c>
      <c r="E14" s="3">
        <v>871786.93788056646</v>
      </c>
    </row>
    <row r="15" spans="1:12">
      <c r="A15" s="5">
        <v>13</v>
      </c>
      <c r="B15" s="3">
        <v>9439363.2834428139</v>
      </c>
      <c r="C15" s="3">
        <v>305425.14087399771</v>
      </c>
      <c r="D15" s="3">
        <v>566361.79700656876</v>
      </c>
      <c r="E15" s="3">
        <v>871786.93788056646</v>
      </c>
    </row>
    <row r="16" spans="1:12">
      <c r="A16" s="5">
        <v>14</v>
      </c>
      <c r="B16" s="3">
        <v>9133938.1425688155</v>
      </c>
      <c r="C16" s="3">
        <v>323750.6493264375</v>
      </c>
      <c r="D16" s="3">
        <v>548036.28855412896</v>
      </c>
      <c r="E16" s="3">
        <v>871786.93788056646</v>
      </c>
    </row>
    <row r="17" spans="1:5">
      <c r="A17" s="5">
        <v>15</v>
      </c>
      <c r="B17" s="3">
        <v>8810187.4932423774</v>
      </c>
      <c r="C17" s="3">
        <v>343175.6882860238</v>
      </c>
      <c r="D17" s="3">
        <v>528611.24959454266</v>
      </c>
      <c r="E17" s="3">
        <v>871786.93788056646</v>
      </c>
    </row>
    <row r="18" spans="1:5">
      <c r="A18" s="5">
        <v>16</v>
      </c>
      <c r="B18" s="3">
        <v>8467011.8049563542</v>
      </c>
      <c r="C18" s="3">
        <v>363766.22958318522</v>
      </c>
      <c r="D18" s="3">
        <v>508020.70829738124</v>
      </c>
      <c r="E18" s="3">
        <v>871786.93788056646</v>
      </c>
    </row>
    <row r="19" spans="1:5">
      <c r="A19" s="5">
        <v>17</v>
      </c>
      <c r="B19" s="3">
        <v>8103245.575373169</v>
      </c>
      <c r="C19" s="3">
        <v>385592.20335817634</v>
      </c>
      <c r="D19" s="3">
        <v>486194.73452239012</v>
      </c>
      <c r="E19" s="3">
        <v>871786.93788056646</v>
      </c>
    </row>
    <row r="20" spans="1:5">
      <c r="A20" s="5">
        <v>18</v>
      </c>
      <c r="B20" s="3">
        <v>7717653.3720149929</v>
      </c>
      <c r="C20" s="3">
        <v>408727.73555966688</v>
      </c>
      <c r="D20" s="3">
        <v>463059.20232089958</v>
      </c>
      <c r="E20" s="3">
        <v>871786.93788056646</v>
      </c>
    </row>
    <row r="21" spans="1:5">
      <c r="A21" s="5">
        <v>19</v>
      </c>
      <c r="B21" s="3">
        <v>7308925.6364553263</v>
      </c>
      <c r="C21" s="3">
        <v>433251.39969324687</v>
      </c>
      <c r="D21" s="3">
        <v>438535.53818731959</v>
      </c>
      <c r="E21" s="3">
        <v>871786.93788056646</v>
      </c>
    </row>
    <row r="22" spans="1:5">
      <c r="A22" s="5">
        <v>20</v>
      </c>
      <c r="B22" s="3">
        <v>6875674.2367620794</v>
      </c>
      <c r="C22" s="3">
        <v>459246.4836748417</v>
      </c>
      <c r="D22" s="3">
        <v>412540.45420572476</v>
      </c>
      <c r="E22" s="3">
        <v>871786.93788056646</v>
      </c>
    </row>
    <row r="23" spans="1:5">
      <c r="A23" s="5">
        <v>21</v>
      </c>
      <c r="B23" s="3">
        <v>6416427.7530872375</v>
      </c>
      <c r="C23" s="3">
        <v>486801.27269533224</v>
      </c>
      <c r="D23" s="3">
        <v>384985.66518523422</v>
      </c>
      <c r="E23" s="3">
        <v>871786.93788056646</v>
      </c>
    </row>
    <row r="24" spans="1:5">
      <c r="A24" s="5">
        <v>22</v>
      </c>
      <c r="B24" s="3">
        <v>5929626.4803919056</v>
      </c>
      <c r="C24" s="3">
        <v>516009.34905705211</v>
      </c>
      <c r="D24" s="3">
        <v>355777.58882351435</v>
      </c>
      <c r="E24" s="3">
        <v>871786.93788056646</v>
      </c>
    </row>
    <row r="25" spans="1:5">
      <c r="A25" s="5">
        <v>23</v>
      </c>
      <c r="B25" s="3">
        <v>5413617.1313348534</v>
      </c>
      <c r="C25" s="3">
        <v>546969.91000047536</v>
      </c>
      <c r="D25" s="3">
        <v>324817.02788009116</v>
      </c>
      <c r="E25" s="3">
        <v>871786.93788056646</v>
      </c>
    </row>
    <row r="26" spans="1:5">
      <c r="A26" s="5">
        <v>24</v>
      </c>
      <c r="B26" s="3">
        <v>4866647.2213343782</v>
      </c>
      <c r="C26" s="3">
        <v>579788.10460050381</v>
      </c>
      <c r="D26" s="3">
        <v>291998.83328006271</v>
      </c>
      <c r="E26" s="3">
        <v>871786.93788056646</v>
      </c>
    </row>
    <row r="27" spans="1:5">
      <c r="A27" s="5">
        <v>25</v>
      </c>
      <c r="B27" s="3">
        <v>4286859.1167338742</v>
      </c>
      <c r="C27" s="3">
        <v>614575.39087653405</v>
      </c>
      <c r="D27" s="3">
        <v>257211.54700403244</v>
      </c>
      <c r="E27" s="3">
        <v>871786.93788056646</v>
      </c>
    </row>
    <row r="28" spans="1:5">
      <c r="A28" s="5">
        <v>26</v>
      </c>
      <c r="B28" s="3">
        <v>3672283.7258573403</v>
      </c>
      <c r="C28" s="3">
        <v>651449.91432912601</v>
      </c>
      <c r="D28" s="3">
        <v>220337.02355144042</v>
      </c>
      <c r="E28" s="3">
        <v>871786.93788056646</v>
      </c>
    </row>
    <row r="29" spans="1:5">
      <c r="A29" s="5">
        <v>27</v>
      </c>
      <c r="B29" s="3">
        <v>3020833.8115282143</v>
      </c>
      <c r="C29" s="3">
        <v>690536.9091888736</v>
      </c>
      <c r="D29" s="3">
        <v>181250.02869169286</v>
      </c>
      <c r="E29" s="3">
        <v>871786.93788056646</v>
      </c>
    </row>
    <row r="30" spans="1:5">
      <c r="A30" s="5">
        <v>28</v>
      </c>
      <c r="B30" s="3">
        <v>2330296.9023393407</v>
      </c>
      <c r="C30" s="3">
        <v>731969.12374020601</v>
      </c>
      <c r="D30" s="3">
        <v>139817.81414036042</v>
      </c>
      <c r="E30" s="3">
        <v>871786.93788056646</v>
      </c>
    </row>
    <row r="31" spans="1:5">
      <c r="A31" s="5">
        <v>29</v>
      </c>
      <c r="B31" s="3">
        <v>1598327.7785991346</v>
      </c>
      <c r="C31" s="3">
        <v>775887.27116461843</v>
      </c>
      <c r="D31" s="3">
        <v>95899.666715948071</v>
      </c>
      <c r="E31" s="3">
        <v>871786.93788056646</v>
      </c>
    </row>
    <row r="32" spans="1:5">
      <c r="A32" s="5">
        <v>30</v>
      </c>
      <c r="B32" s="3">
        <v>822440.50743451621</v>
      </c>
      <c r="C32" s="3">
        <v>822440.50743449549</v>
      </c>
      <c r="D32" s="3">
        <v>49346.430446070968</v>
      </c>
      <c r="E32" s="3">
        <v>871786.93788056646</v>
      </c>
    </row>
    <row r="33" spans="2:4">
      <c r="B33" s="45">
        <v>2.0721927285194397E-8</v>
      </c>
      <c r="D33" s="49">
        <v>14153608.136417013</v>
      </c>
    </row>
    <row r="34" spans="2:4" ht="24">
      <c r="B34" s="48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2199-090C-734B-9E14-C3EEDF3BF859}">
  <dimension ref="C5:D1257"/>
  <sheetViews>
    <sheetView showGridLines="0" zoomScale="84" workbookViewId="0">
      <selection activeCell="M21" sqref="M21"/>
    </sheetView>
  </sheetViews>
  <sheetFormatPr baseColWidth="10" defaultRowHeight="16"/>
  <cols>
    <col min="1" max="2" width="1.83203125" style="84" customWidth="1"/>
    <col min="3" max="3" width="11.83203125" style="84" bestFit="1" customWidth="1"/>
    <col min="4" max="16384" width="10.83203125" style="84"/>
  </cols>
  <sheetData>
    <row r="5" spans="3:4">
      <c r="C5" s="83" t="s">
        <v>8</v>
      </c>
      <c r="D5" s="83" t="s">
        <v>164</v>
      </c>
    </row>
    <row r="6" spans="3:4">
      <c r="C6" s="85" t="s">
        <v>165</v>
      </c>
      <c r="D6" s="85">
        <v>4931.03</v>
      </c>
    </row>
    <row r="7" spans="3:4">
      <c r="C7" s="85" t="s">
        <v>166</v>
      </c>
      <c r="D7" s="85">
        <v>4867.3900000000003</v>
      </c>
    </row>
    <row r="8" spans="3:4">
      <c r="C8" s="85" t="s">
        <v>167</v>
      </c>
      <c r="D8" s="85">
        <v>4896.3900000000003</v>
      </c>
    </row>
    <row r="9" spans="3:4">
      <c r="C9" s="85" t="s">
        <v>168</v>
      </c>
      <c r="D9" s="85">
        <v>4894.08</v>
      </c>
    </row>
    <row r="10" spans="3:4">
      <c r="C10" s="85" t="s">
        <v>169</v>
      </c>
      <c r="D10" s="85">
        <v>4943.83</v>
      </c>
    </row>
    <row r="11" spans="3:4">
      <c r="C11" s="85" t="s">
        <v>170</v>
      </c>
      <c r="D11" s="85">
        <v>4971.29</v>
      </c>
    </row>
    <row r="12" spans="3:4">
      <c r="C12" s="85" t="s">
        <v>171</v>
      </c>
      <c r="D12" s="85">
        <v>4949.97</v>
      </c>
    </row>
    <row r="13" spans="3:4">
      <c r="C13" s="85" t="s">
        <v>172</v>
      </c>
      <c r="D13" s="85">
        <v>4987.1099999999997</v>
      </c>
    </row>
    <row r="14" spans="3:4">
      <c r="C14" s="85" t="s">
        <v>173</v>
      </c>
      <c r="D14" s="85">
        <v>5035.63</v>
      </c>
    </row>
    <row r="15" spans="3:4">
      <c r="C15" s="85" t="s">
        <v>174</v>
      </c>
      <c r="D15" s="85">
        <v>5059.3100000000004</v>
      </c>
    </row>
    <row r="16" spans="3:4">
      <c r="C16" s="85" t="s">
        <v>175</v>
      </c>
      <c r="D16" s="85">
        <v>5075.95</v>
      </c>
    </row>
    <row r="17" spans="3:4">
      <c r="C17" s="85" t="s">
        <v>176</v>
      </c>
      <c r="D17" s="85">
        <v>5087.99</v>
      </c>
    </row>
    <row r="18" spans="3:4">
      <c r="C18" s="85" t="s">
        <v>177</v>
      </c>
      <c r="D18" s="85">
        <v>5105.9399999999996</v>
      </c>
    </row>
    <row r="19" spans="3:4">
      <c r="C19" s="85" t="s">
        <v>178</v>
      </c>
      <c r="D19" s="85">
        <v>5101.91</v>
      </c>
    </row>
    <row r="20" spans="3:4">
      <c r="C20" s="85" t="s">
        <v>179</v>
      </c>
      <c r="D20" s="85">
        <v>5114.7</v>
      </c>
    </row>
    <row r="21" spans="3:4">
      <c r="C21" s="85" t="s">
        <v>180</v>
      </c>
      <c r="D21" s="85">
        <v>5145.0200000000004</v>
      </c>
    </row>
    <row r="22" spans="3:4">
      <c r="C22" s="85" t="s">
        <v>181</v>
      </c>
      <c r="D22" s="85">
        <v>5139.5600000000004</v>
      </c>
    </row>
    <row r="23" spans="3:4">
      <c r="C23" s="85" t="s">
        <v>182</v>
      </c>
      <c r="D23" s="85">
        <v>5139.9799999999996</v>
      </c>
    </row>
    <row r="24" spans="3:4">
      <c r="C24" s="85" t="s">
        <v>183</v>
      </c>
      <c r="D24" s="85">
        <v>5152.13</v>
      </c>
    </row>
    <row r="25" spans="3:4">
      <c r="C25" s="85" t="s">
        <v>184</v>
      </c>
      <c r="D25" s="85">
        <v>5192.05</v>
      </c>
    </row>
    <row r="26" spans="3:4">
      <c r="C26" s="85" t="s">
        <v>185</v>
      </c>
      <c r="D26" s="85">
        <v>5184.22</v>
      </c>
    </row>
    <row r="27" spans="3:4">
      <c r="C27" s="85" t="s">
        <v>186</v>
      </c>
      <c r="D27" s="85">
        <v>5236.1400000000003</v>
      </c>
    </row>
    <row r="28" spans="3:4">
      <c r="C28" s="85" t="s">
        <v>187</v>
      </c>
      <c r="D28" s="85">
        <v>5240.3900000000003</v>
      </c>
    </row>
    <row r="29" spans="3:4">
      <c r="C29" s="85" t="s">
        <v>188</v>
      </c>
      <c r="D29" s="85">
        <v>5295.09</v>
      </c>
    </row>
    <row r="30" spans="3:4">
      <c r="C30" s="85" t="s">
        <v>189</v>
      </c>
      <c r="D30" s="85">
        <v>5308.75</v>
      </c>
    </row>
    <row r="31" spans="3:4">
      <c r="C31" s="85" t="s">
        <v>190</v>
      </c>
      <c r="D31" s="85">
        <v>5319.14</v>
      </c>
    </row>
    <row r="32" spans="3:4">
      <c r="C32" s="85" t="s">
        <v>191</v>
      </c>
      <c r="D32" s="85">
        <v>5366.87</v>
      </c>
    </row>
    <row r="33" spans="3:4">
      <c r="C33" s="85" t="s">
        <v>192</v>
      </c>
      <c r="D33" s="85">
        <v>5330.84</v>
      </c>
    </row>
    <row r="34" spans="3:4">
      <c r="C34" s="85" t="s">
        <v>193</v>
      </c>
      <c r="D34" s="85">
        <v>5335.71</v>
      </c>
    </row>
    <row r="35" spans="3:4">
      <c r="C35" s="85" t="s">
        <v>194</v>
      </c>
      <c r="D35" s="85">
        <v>5377.61</v>
      </c>
    </row>
    <row r="36" spans="3:4">
      <c r="C36" s="85" t="s">
        <v>195</v>
      </c>
      <c r="D36" s="85">
        <v>5445.14</v>
      </c>
    </row>
    <row r="37" spans="3:4">
      <c r="C37" s="85" t="s">
        <v>196</v>
      </c>
      <c r="D37" s="85">
        <v>5484.39</v>
      </c>
    </row>
    <row r="38" spans="3:4">
      <c r="C38" s="85" t="s">
        <v>197</v>
      </c>
      <c r="D38" s="85">
        <v>5466.16</v>
      </c>
    </row>
    <row r="39" spans="3:4">
      <c r="C39" s="85" t="s">
        <v>198</v>
      </c>
      <c r="D39" s="85">
        <v>5407.23</v>
      </c>
    </row>
    <row r="40" spans="3:4">
      <c r="C40" s="85" t="s">
        <v>199</v>
      </c>
      <c r="D40" s="85">
        <v>5350.31</v>
      </c>
    </row>
    <row r="41" spans="3:4">
      <c r="C41" s="85" t="s">
        <v>200</v>
      </c>
      <c r="D41" s="85">
        <v>5358.82</v>
      </c>
    </row>
    <row r="42" spans="3:4">
      <c r="C42" s="85" t="s">
        <v>201</v>
      </c>
      <c r="D42" s="85">
        <v>5254.85</v>
      </c>
    </row>
    <row r="43" spans="3:4">
      <c r="C43" s="85" t="s">
        <v>202</v>
      </c>
      <c r="D43" s="85">
        <v>5302.44</v>
      </c>
    </row>
    <row r="44" spans="3:4">
      <c r="C44" s="85" t="s">
        <v>203</v>
      </c>
      <c r="D44" s="85">
        <v>5329.18</v>
      </c>
    </row>
    <row r="45" spans="3:4">
      <c r="C45" s="85" t="s">
        <v>204</v>
      </c>
      <c r="D45" s="85">
        <v>5294.74</v>
      </c>
    </row>
    <row r="46" spans="3:4">
      <c r="C46" s="85" t="s">
        <v>205</v>
      </c>
      <c r="D46" s="85">
        <v>5245.6</v>
      </c>
    </row>
    <row r="47" spans="3:4">
      <c r="C47" s="85" t="s">
        <v>206</v>
      </c>
      <c r="D47" s="85">
        <v>5236.38</v>
      </c>
    </row>
    <row r="48" spans="3:4">
      <c r="C48" s="85" t="s">
        <v>207</v>
      </c>
      <c r="D48" s="85">
        <v>5282.01</v>
      </c>
    </row>
    <row r="49" spans="3:4">
      <c r="C49" s="85" t="s">
        <v>208</v>
      </c>
      <c r="D49" s="85">
        <v>5310.4</v>
      </c>
    </row>
    <row r="50" spans="3:4">
      <c r="C50" s="85" t="s">
        <v>209</v>
      </c>
      <c r="D50" s="85">
        <v>5280.44</v>
      </c>
    </row>
    <row r="51" spans="3:4">
      <c r="C51" s="85" t="s">
        <v>210</v>
      </c>
      <c r="D51" s="85">
        <v>5265.01</v>
      </c>
    </row>
    <row r="52" spans="3:4">
      <c r="C52" s="85" t="s">
        <v>211</v>
      </c>
      <c r="D52" s="85">
        <v>5222.01</v>
      </c>
    </row>
    <row r="53" spans="3:4">
      <c r="C53" s="85" t="s">
        <v>212</v>
      </c>
      <c r="D53" s="85">
        <v>5281.98</v>
      </c>
    </row>
    <row r="54" spans="3:4">
      <c r="C54" s="85" t="s">
        <v>213</v>
      </c>
      <c r="D54" s="85">
        <v>5324.08</v>
      </c>
    </row>
    <row r="55" spans="3:4">
      <c r="C55" s="85" t="s">
        <v>214</v>
      </c>
      <c r="D55" s="85">
        <v>5304.43</v>
      </c>
    </row>
    <row r="56" spans="3:4">
      <c r="C56" s="85" t="s">
        <v>215</v>
      </c>
      <c r="D56" s="85">
        <v>5281.97</v>
      </c>
    </row>
    <row r="57" spans="3:4">
      <c r="C57" s="85" t="s">
        <v>216</v>
      </c>
      <c r="D57" s="85">
        <v>5304.45</v>
      </c>
    </row>
    <row r="58" spans="3:4">
      <c r="C58" s="85" t="s">
        <v>217</v>
      </c>
      <c r="D58" s="85">
        <v>5243.03</v>
      </c>
    </row>
    <row r="59" spans="3:4">
      <c r="C59" s="85" t="s">
        <v>218</v>
      </c>
      <c r="D59" s="85">
        <v>5312.14</v>
      </c>
    </row>
    <row r="60" spans="3:4">
      <c r="C60" s="85" t="s">
        <v>219</v>
      </c>
      <c r="D60" s="85">
        <v>5330.1</v>
      </c>
    </row>
    <row r="61" spans="3:4">
      <c r="C61" s="85" t="s">
        <v>220</v>
      </c>
      <c r="D61" s="85">
        <v>5297.57</v>
      </c>
    </row>
    <row r="62" spans="3:4">
      <c r="C62" s="85" t="s">
        <v>221</v>
      </c>
      <c r="D62" s="85">
        <v>5121.3</v>
      </c>
    </row>
    <row r="63" spans="3:4">
      <c r="C63" s="85" t="s">
        <v>222</v>
      </c>
      <c r="D63" s="85">
        <v>5146.4399999999996</v>
      </c>
    </row>
    <row r="64" spans="3:4">
      <c r="C64" s="85" t="s">
        <v>223</v>
      </c>
      <c r="D64" s="85">
        <v>4973.1899999999996</v>
      </c>
    </row>
    <row r="65" spans="3:4">
      <c r="C65" s="85" t="s">
        <v>224</v>
      </c>
      <c r="D65" s="85">
        <v>4750.17</v>
      </c>
    </row>
    <row r="66" spans="3:4">
      <c r="C66" s="85" t="s">
        <v>225</v>
      </c>
      <c r="D66" s="85">
        <v>4717.2299999999996</v>
      </c>
    </row>
    <row r="67" spans="3:4">
      <c r="C67" s="85" t="s">
        <v>226</v>
      </c>
      <c r="D67" s="85">
        <v>4812.0600000000004</v>
      </c>
    </row>
    <row r="68" spans="3:4">
      <c r="C68" s="85" t="s">
        <v>227</v>
      </c>
      <c r="D68" s="85">
        <v>4823.3900000000003</v>
      </c>
    </row>
    <row r="69" spans="3:4">
      <c r="C69" s="85" t="s">
        <v>228</v>
      </c>
      <c r="D69" s="85">
        <v>4804.1000000000004</v>
      </c>
    </row>
    <row r="70" spans="3:4">
      <c r="C70" s="85" t="s">
        <v>229</v>
      </c>
      <c r="D70" s="85">
        <v>4638.33</v>
      </c>
    </row>
    <row r="71" spans="3:4">
      <c r="C71" s="85" t="s">
        <v>230</v>
      </c>
      <c r="D71" s="85">
        <v>4262.13</v>
      </c>
    </row>
    <row r="72" spans="3:4">
      <c r="C72" s="85" t="s">
        <v>231</v>
      </c>
      <c r="D72" s="85">
        <v>4251.8</v>
      </c>
    </row>
    <row r="73" spans="3:4">
      <c r="C73" s="85" t="s">
        <v>232</v>
      </c>
      <c r="D73" s="85">
        <v>3899.63</v>
      </c>
    </row>
    <row r="74" spans="3:4">
      <c r="C74" s="85" t="s">
        <v>233</v>
      </c>
      <c r="D74" s="85">
        <v>3950.76</v>
      </c>
    </row>
    <row r="75" spans="3:4">
      <c r="C75" s="85" t="s">
        <v>234</v>
      </c>
      <c r="D75" s="85">
        <v>3866.37</v>
      </c>
    </row>
    <row r="76" spans="3:4">
      <c r="C76" s="85" t="s">
        <v>235</v>
      </c>
      <c r="D76" s="85">
        <v>3794.46</v>
      </c>
    </row>
    <row r="77" spans="3:4">
      <c r="C77" s="85" t="s">
        <v>236</v>
      </c>
      <c r="D77" s="85">
        <v>3603.27</v>
      </c>
    </row>
    <row r="78" spans="3:4">
      <c r="C78" s="85" t="s">
        <v>237</v>
      </c>
      <c r="D78" s="85">
        <v>3881.38</v>
      </c>
    </row>
    <row r="79" spans="3:4">
      <c r="C79" s="85" t="s">
        <v>238</v>
      </c>
      <c r="D79" s="85">
        <v>3981.23</v>
      </c>
    </row>
    <row r="80" spans="3:4">
      <c r="C80" s="85" t="s">
        <v>239</v>
      </c>
      <c r="D80" s="85">
        <v>3847.6</v>
      </c>
    </row>
    <row r="81" spans="3:4">
      <c r="C81" s="85" t="s">
        <v>240</v>
      </c>
      <c r="D81" s="85">
        <v>4125.28</v>
      </c>
    </row>
    <row r="82" spans="3:4">
      <c r="C82" s="85" t="s">
        <v>241</v>
      </c>
      <c r="D82" s="85">
        <v>4187.9799999999996</v>
      </c>
    </row>
    <row r="83" spans="3:4">
      <c r="C83" s="85" t="s">
        <v>242</v>
      </c>
      <c r="D83" s="85">
        <v>4252.34</v>
      </c>
    </row>
    <row r="84" spans="3:4">
      <c r="C84" s="85" t="s">
        <v>243</v>
      </c>
      <c r="D84" s="85">
        <v>4100.58</v>
      </c>
    </row>
    <row r="85" spans="3:4">
      <c r="C85" s="85" t="s">
        <v>244</v>
      </c>
      <c r="D85" s="85">
        <v>4155.6400000000003</v>
      </c>
    </row>
    <row r="86" spans="3:4">
      <c r="C86" s="85" t="s">
        <v>245</v>
      </c>
      <c r="D86" s="85">
        <v>4284.51</v>
      </c>
    </row>
    <row r="87" spans="3:4">
      <c r="C87" s="85" t="s">
        <v>246</v>
      </c>
      <c r="D87" s="85">
        <v>4224.3999999999996</v>
      </c>
    </row>
    <row r="88" spans="3:4">
      <c r="C88" s="85" t="s">
        <v>247</v>
      </c>
      <c r="D88" s="85">
        <v>4347.9399999999996</v>
      </c>
    </row>
    <row r="89" spans="3:4">
      <c r="C89" s="85" t="s">
        <v>248</v>
      </c>
      <c r="D89" s="85">
        <v>4392.82</v>
      </c>
    </row>
    <row r="90" spans="3:4">
      <c r="C90" s="85" t="s">
        <v>249</v>
      </c>
      <c r="D90" s="85">
        <v>4478.82</v>
      </c>
    </row>
    <row r="91" spans="3:4">
      <c r="C91" s="85" t="s">
        <v>250</v>
      </c>
      <c r="D91" s="85">
        <v>4499.57</v>
      </c>
    </row>
    <row r="92" spans="3:4">
      <c r="C92" s="85" t="s">
        <v>251</v>
      </c>
      <c r="D92" s="85">
        <v>4559.99</v>
      </c>
    </row>
    <row r="93" spans="3:4">
      <c r="C93" s="85" t="s">
        <v>252</v>
      </c>
      <c r="D93" s="85">
        <v>4614.04</v>
      </c>
    </row>
    <row r="94" spans="3:4">
      <c r="C94" s="85" t="s">
        <v>253</v>
      </c>
      <c r="D94" s="85">
        <v>4573.21</v>
      </c>
    </row>
    <row r="95" spans="3:4">
      <c r="C95" s="85" t="s">
        <v>254</v>
      </c>
      <c r="D95" s="85">
        <v>4489.51</v>
      </c>
    </row>
    <row r="96" spans="3:4">
      <c r="C96" s="85" t="s">
        <v>255</v>
      </c>
      <c r="D96" s="85">
        <v>4494.6000000000004</v>
      </c>
    </row>
    <row r="97" spans="3:4">
      <c r="C97" s="85" t="s">
        <v>256</v>
      </c>
      <c r="D97" s="85">
        <v>4267.6499999999996</v>
      </c>
    </row>
    <row r="98" spans="3:4">
      <c r="C98" s="85" t="s">
        <v>257</v>
      </c>
      <c r="D98" s="85">
        <v>4295.17</v>
      </c>
    </row>
    <row r="99" spans="3:4">
      <c r="C99" s="85" t="s">
        <v>258</v>
      </c>
      <c r="D99" s="85">
        <v>4329.1899999999996</v>
      </c>
    </row>
    <row r="100" spans="3:4">
      <c r="C100" s="85" t="s">
        <v>259</v>
      </c>
      <c r="D100" s="85">
        <v>4313.82</v>
      </c>
    </row>
    <row r="101" spans="3:4">
      <c r="C101" s="85" t="s">
        <v>260</v>
      </c>
      <c r="D101" s="85">
        <v>4249.01</v>
      </c>
    </row>
    <row r="102" spans="3:4">
      <c r="C102" s="85" t="s">
        <v>261</v>
      </c>
      <c r="D102" s="85">
        <v>4394.83</v>
      </c>
    </row>
    <row r="103" spans="3:4">
      <c r="C103" s="85" t="s">
        <v>262</v>
      </c>
      <c r="D103" s="85">
        <v>4439.24</v>
      </c>
    </row>
    <row r="104" spans="3:4">
      <c r="C104" s="85" t="s">
        <v>263</v>
      </c>
      <c r="D104" s="85">
        <v>4375.3999999999996</v>
      </c>
    </row>
    <row r="105" spans="3:4">
      <c r="C105" s="85" t="s">
        <v>264</v>
      </c>
      <c r="D105" s="85">
        <v>4390.5600000000004</v>
      </c>
    </row>
    <row r="106" spans="3:4">
      <c r="C106" s="85" t="s">
        <v>265</v>
      </c>
      <c r="D106" s="85">
        <v>4461.1499999999996</v>
      </c>
    </row>
    <row r="107" spans="3:4">
      <c r="C107" s="85" t="s">
        <v>266</v>
      </c>
      <c r="D107" s="85">
        <v>4548.07</v>
      </c>
    </row>
    <row r="108" spans="3:4">
      <c r="C108" s="85" t="s">
        <v>267</v>
      </c>
      <c r="D108" s="85">
        <v>4526.59</v>
      </c>
    </row>
    <row r="109" spans="3:4">
      <c r="C109" s="85" t="s">
        <v>268</v>
      </c>
      <c r="D109" s="85">
        <v>4482.32</v>
      </c>
    </row>
    <row r="110" spans="3:4">
      <c r="C110" s="85" t="s">
        <v>269</v>
      </c>
      <c r="D110" s="85">
        <v>4531.63</v>
      </c>
    </row>
    <row r="111" spans="3:4">
      <c r="C111" s="85" t="s">
        <v>270</v>
      </c>
      <c r="D111" s="85">
        <v>4495.0600000000004</v>
      </c>
    </row>
    <row r="112" spans="3:4">
      <c r="C112" s="85" t="s">
        <v>271</v>
      </c>
      <c r="D112" s="85">
        <v>4505.16</v>
      </c>
    </row>
    <row r="113" spans="3:4">
      <c r="C113" s="85" t="s">
        <v>272</v>
      </c>
      <c r="D113" s="85">
        <v>4518.62</v>
      </c>
    </row>
    <row r="114" spans="3:4">
      <c r="C114" s="85" t="s">
        <v>273</v>
      </c>
      <c r="D114" s="85">
        <v>4519.46</v>
      </c>
    </row>
    <row r="115" spans="3:4">
      <c r="C115" s="85" t="s">
        <v>274</v>
      </c>
      <c r="D115" s="85">
        <v>4456.0600000000004</v>
      </c>
    </row>
    <row r="116" spans="3:4">
      <c r="C116" s="85" t="s">
        <v>275</v>
      </c>
      <c r="D116" s="85">
        <v>4435.78</v>
      </c>
    </row>
    <row r="117" spans="3:4">
      <c r="C117" s="85" t="s">
        <v>276</v>
      </c>
      <c r="D117" s="85">
        <v>4441.95</v>
      </c>
    </row>
    <row r="118" spans="3:4">
      <c r="C118" s="85" t="s">
        <v>277</v>
      </c>
      <c r="D118" s="85">
        <v>4613.7700000000004</v>
      </c>
    </row>
    <row r="119" spans="3:4">
      <c r="C119" s="85" t="s">
        <v>278</v>
      </c>
      <c r="D119" s="85">
        <v>4643.6899999999996</v>
      </c>
    </row>
    <row r="120" spans="3:4">
      <c r="C120" s="85" t="s">
        <v>279</v>
      </c>
      <c r="D120" s="85">
        <v>4744.84</v>
      </c>
    </row>
    <row r="121" spans="3:4">
      <c r="C121" s="85" t="s">
        <v>280</v>
      </c>
      <c r="D121" s="85">
        <v>4655.59</v>
      </c>
    </row>
    <row r="122" spans="3:4">
      <c r="C122" s="85" t="s">
        <v>281</v>
      </c>
      <c r="D122" s="85">
        <v>4649.45</v>
      </c>
    </row>
    <row r="123" spans="3:4">
      <c r="C123" s="85" t="s">
        <v>282</v>
      </c>
      <c r="D123" s="85">
        <v>4732.76</v>
      </c>
    </row>
    <row r="124" spans="3:4">
      <c r="C124" s="85" t="s">
        <v>283</v>
      </c>
      <c r="D124" s="85">
        <v>4726.09</v>
      </c>
    </row>
    <row r="125" spans="3:4">
      <c r="C125" s="85" t="s">
        <v>284</v>
      </c>
      <c r="D125" s="85">
        <v>4703.74</v>
      </c>
    </row>
    <row r="126" spans="3:4">
      <c r="C126" s="85" t="s">
        <v>285</v>
      </c>
      <c r="D126" s="85">
        <v>4777.2</v>
      </c>
    </row>
    <row r="127" spans="3:4">
      <c r="C127" s="85" t="s">
        <v>286</v>
      </c>
      <c r="D127" s="85">
        <v>4702.49</v>
      </c>
    </row>
    <row r="128" spans="3:4">
      <c r="C128" s="85" t="s">
        <v>287</v>
      </c>
      <c r="D128" s="85">
        <v>4729.2299999999996</v>
      </c>
    </row>
    <row r="129" spans="3:4">
      <c r="C129" s="85" t="s">
        <v>288</v>
      </c>
      <c r="D129" s="85">
        <v>4808.8</v>
      </c>
    </row>
    <row r="130" spans="3:4">
      <c r="C130" s="85" t="s">
        <v>289</v>
      </c>
      <c r="D130" s="85">
        <v>4868.24</v>
      </c>
    </row>
    <row r="131" spans="3:4">
      <c r="C131" s="85" t="s">
        <v>290</v>
      </c>
      <c r="D131" s="85">
        <v>4756.78</v>
      </c>
    </row>
    <row r="132" spans="3:4">
      <c r="C132" s="85" t="s">
        <v>291</v>
      </c>
      <c r="D132" s="85">
        <v>4802.32</v>
      </c>
    </row>
    <row r="133" spans="3:4">
      <c r="C133" s="85" t="s">
        <v>292</v>
      </c>
      <c r="D133" s="85">
        <v>4809.95</v>
      </c>
    </row>
    <row r="134" spans="3:4">
      <c r="C134" s="85" t="s">
        <v>293</v>
      </c>
      <c r="D134" s="85">
        <v>4809.26</v>
      </c>
    </row>
    <row r="135" spans="3:4">
      <c r="C135" s="85" t="s">
        <v>294</v>
      </c>
      <c r="D135" s="85">
        <v>4790.82</v>
      </c>
    </row>
    <row r="136" spans="3:4">
      <c r="C136" s="85" t="s">
        <v>295</v>
      </c>
      <c r="D136" s="85">
        <v>4728.6099999999997</v>
      </c>
    </row>
    <row r="137" spans="3:4">
      <c r="C137" s="85" t="s">
        <v>296</v>
      </c>
      <c r="D137" s="85">
        <v>4689.8</v>
      </c>
    </row>
    <row r="138" spans="3:4">
      <c r="C138" s="85" t="s">
        <v>297</v>
      </c>
      <c r="D138" s="85">
        <v>4741.38</v>
      </c>
    </row>
    <row r="139" spans="3:4">
      <c r="C139" s="85" t="s">
        <v>298</v>
      </c>
      <c r="D139" s="85">
        <v>4727.2299999999996</v>
      </c>
    </row>
    <row r="140" spans="3:4">
      <c r="C140" s="85" t="s">
        <v>299</v>
      </c>
      <c r="D140" s="85">
        <v>4704.88</v>
      </c>
    </row>
    <row r="141" spans="3:4">
      <c r="C141" s="85" t="s">
        <v>300</v>
      </c>
      <c r="D141" s="85">
        <v>4764.63</v>
      </c>
    </row>
    <row r="142" spans="3:4">
      <c r="C142" s="85" t="s">
        <v>301</v>
      </c>
      <c r="D142" s="85">
        <v>4772.6099999999997</v>
      </c>
    </row>
    <row r="143" spans="3:4">
      <c r="C143" s="85" t="s">
        <v>302</v>
      </c>
      <c r="D143" s="85">
        <v>4822.1499999999996</v>
      </c>
    </row>
    <row r="144" spans="3:4">
      <c r="C144" s="85" t="s">
        <v>303</v>
      </c>
      <c r="D144" s="85">
        <v>4768.2299999999996</v>
      </c>
    </row>
    <row r="145" spans="3:4">
      <c r="C145" s="85" t="s">
        <v>304</v>
      </c>
      <c r="D145" s="85">
        <v>4769.9399999999996</v>
      </c>
    </row>
    <row r="146" spans="3:4">
      <c r="C146" s="85" t="s">
        <v>305</v>
      </c>
      <c r="D146" s="85">
        <v>4780.72</v>
      </c>
    </row>
    <row r="147" spans="3:4">
      <c r="C147" s="85" t="s">
        <v>306</v>
      </c>
      <c r="D147" s="85">
        <v>4737.97</v>
      </c>
    </row>
    <row r="148" spans="3:4">
      <c r="C148" s="85" t="s">
        <v>307</v>
      </c>
      <c r="D148" s="85">
        <v>4816.72</v>
      </c>
    </row>
    <row r="149" spans="3:4">
      <c r="C149" s="85" t="s">
        <v>308</v>
      </c>
      <c r="D149" s="85">
        <v>4839.97</v>
      </c>
    </row>
    <row r="150" spans="3:4">
      <c r="C150" s="85" t="s">
        <v>309</v>
      </c>
      <c r="D150" s="85">
        <v>4897.88</v>
      </c>
    </row>
    <row r="151" spans="3:4">
      <c r="C151" s="85" t="s">
        <v>310</v>
      </c>
      <c r="D151" s="85">
        <v>4880.6499999999996</v>
      </c>
    </row>
    <row r="152" spans="3:4">
      <c r="C152" s="85" t="s">
        <v>311</v>
      </c>
      <c r="D152" s="85">
        <v>4871.95</v>
      </c>
    </row>
    <row r="153" spans="3:4">
      <c r="C153" s="85" t="s">
        <v>312</v>
      </c>
      <c r="D153" s="85">
        <v>4854.13</v>
      </c>
    </row>
    <row r="154" spans="3:4">
      <c r="C154" s="85" t="s">
        <v>313</v>
      </c>
      <c r="D154" s="85">
        <v>4890.62</v>
      </c>
    </row>
    <row r="155" spans="3:4">
      <c r="C155" s="85" t="s">
        <v>314</v>
      </c>
      <c r="D155" s="85">
        <v>4830.99</v>
      </c>
    </row>
    <row r="156" spans="3:4">
      <c r="C156" s="85" t="s">
        <v>315</v>
      </c>
      <c r="D156" s="85">
        <v>4792.1400000000003</v>
      </c>
    </row>
    <row r="157" spans="3:4">
      <c r="C157" s="85" t="s">
        <v>316</v>
      </c>
      <c r="D157" s="85">
        <v>4852.7700000000004</v>
      </c>
    </row>
    <row r="158" spans="3:4">
      <c r="C158" s="85" t="s">
        <v>317</v>
      </c>
      <c r="D158" s="85">
        <v>4874.1400000000003</v>
      </c>
    </row>
    <row r="159" spans="3:4">
      <c r="C159" s="85" t="s">
        <v>318</v>
      </c>
      <c r="D159" s="85">
        <v>4904.91</v>
      </c>
    </row>
    <row r="160" spans="3:4">
      <c r="C160" s="85" t="s">
        <v>319</v>
      </c>
      <c r="D160" s="85">
        <v>4953.43</v>
      </c>
    </row>
    <row r="161" spans="3:4">
      <c r="C161" s="85" t="s">
        <v>320</v>
      </c>
      <c r="D161" s="85">
        <v>4994.92</v>
      </c>
    </row>
    <row r="162" spans="3:4">
      <c r="C162" s="85" t="s">
        <v>321</v>
      </c>
      <c r="D162" s="85">
        <v>5010.72</v>
      </c>
    </row>
    <row r="163" spans="3:4">
      <c r="C163" s="85" t="s">
        <v>322</v>
      </c>
      <c r="D163" s="85">
        <v>5041.0200000000004</v>
      </c>
    </row>
    <row r="164" spans="3:4">
      <c r="C164" s="85" t="s">
        <v>323</v>
      </c>
      <c r="D164" s="85">
        <v>5061.05</v>
      </c>
    </row>
    <row r="165" spans="3:4">
      <c r="C165" s="85" t="s">
        <v>324</v>
      </c>
      <c r="D165" s="85">
        <v>5099.51</v>
      </c>
    </row>
    <row r="166" spans="3:4">
      <c r="C166" s="85" t="s">
        <v>325</v>
      </c>
      <c r="D166" s="85">
        <v>5118.2</v>
      </c>
    </row>
    <row r="167" spans="3:4">
      <c r="C167" s="85" t="s">
        <v>326</v>
      </c>
      <c r="D167" s="85">
        <v>5158.8</v>
      </c>
    </row>
    <row r="168" spans="3:4">
      <c r="C168" s="85" t="s">
        <v>327</v>
      </c>
      <c r="D168" s="85">
        <v>5095.54</v>
      </c>
    </row>
    <row r="169" spans="3:4">
      <c r="C169" s="85" t="s">
        <v>328</v>
      </c>
      <c r="D169" s="85">
        <v>5146.6899999999996</v>
      </c>
    </row>
    <row r="170" spans="3:4">
      <c r="C170" s="85" t="s">
        <v>329</v>
      </c>
      <c r="D170" s="85">
        <v>5179.22</v>
      </c>
    </row>
    <row r="171" spans="3:4">
      <c r="C171" s="85" t="s">
        <v>330</v>
      </c>
      <c r="D171" s="85">
        <v>5197.76</v>
      </c>
    </row>
    <row r="172" spans="3:4">
      <c r="C172" s="85" t="s">
        <v>331</v>
      </c>
      <c r="D172" s="85">
        <v>5290.25</v>
      </c>
    </row>
    <row r="173" spans="3:4">
      <c r="C173" s="85" t="s">
        <v>332</v>
      </c>
      <c r="D173" s="85">
        <v>5282.68</v>
      </c>
    </row>
    <row r="174" spans="3:4">
      <c r="C174" s="85" t="s">
        <v>333</v>
      </c>
      <c r="D174" s="85">
        <v>5254.13</v>
      </c>
    </row>
    <row r="175" spans="3:4">
      <c r="C175" s="85" t="s">
        <v>334</v>
      </c>
      <c r="D175" s="85">
        <v>5233.68</v>
      </c>
    </row>
    <row r="176" spans="3:4">
      <c r="C176" s="85" t="s">
        <v>335</v>
      </c>
      <c r="D176" s="85">
        <v>5312.96</v>
      </c>
    </row>
    <row r="177" spans="3:4">
      <c r="C177" s="85" t="s">
        <v>336</v>
      </c>
      <c r="D177" s="85">
        <v>5398.44</v>
      </c>
    </row>
    <row r="178" spans="3:4">
      <c r="C178" s="85" t="s">
        <v>337</v>
      </c>
      <c r="D178" s="85">
        <v>5445.2</v>
      </c>
    </row>
    <row r="179" spans="3:4">
      <c r="C179" s="85" t="s">
        <v>338</v>
      </c>
      <c r="D179" s="85">
        <v>5412.59</v>
      </c>
    </row>
    <row r="180" spans="3:4">
      <c r="C180" s="85" t="s">
        <v>339</v>
      </c>
      <c r="D180" s="85">
        <v>5395.74</v>
      </c>
    </row>
    <row r="181" spans="3:4">
      <c r="C181" s="85" t="s">
        <v>340</v>
      </c>
      <c r="D181" s="85">
        <v>5392.63</v>
      </c>
    </row>
    <row r="182" spans="3:4">
      <c r="C182" s="85" t="s">
        <v>341</v>
      </c>
      <c r="D182" s="85">
        <v>5402.95</v>
      </c>
    </row>
    <row r="183" spans="3:4">
      <c r="C183" s="85" t="s">
        <v>342</v>
      </c>
      <c r="D183" s="85">
        <v>5294.05</v>
      </c>
    </row>
    <row r="184" spans="3:4">
      <c r="C184" s="85" t="s">
        <v>343</v>
      </c>
      <c r="D184" s="85">
        <v>5297.45</v>
      </c>
    </row>
    <row r="185" spans="3:4">
      <c r="C185" s="85" t="s">
        <v>344</v>
      </c>
      <c r="D185" s="85">
        <v>5357.24</v>
      </c>
    </row>
    <row r="186" spans="3:4">
      <c r="C186" s="85" t="s">
        <v>345</v>
      </c>
      <c r="D186" s="85">
        <v>5356.59</v>
      </c>
    </row>
    <row r="187" spans="3:4">
      <c r="C187" s="85" t="s">
        <v>346</v>
      </c>
      <c r="D187" s="85">
        <v>5397.12</v>
      </c>
    </row>
    <row r="188" spans="3:4">
      <c r="C188" s="85" t="s">
        <v>347</v>
      </c>
      <c r="D188" s="85">
        <v>5329.32</v>
      </c>
    </row>
    <row r="189" spans="3:4">
      <c r="C189" s="85" t="s">
        <v>348</v>
      </c>
      <c r="D189" s="85">
        <v>5272.98</v>
      </c>
    </row>
    <row r="190" spans="3:4">
      <c r="C190" s="85" t="s">
        <v>349</v>
      </c>
      <c r="D190" s="85">
        <v>5248.26</v>
      </c>
    </row>
    <row r="191" spans="3:4">
      <c r="C191" s="85" t="s">
        <v>350</v>
      </c>
      <c r="D191" s="85">
        <v>5263.83</v>
      </c>
    </row>
    <row r="192" spans="3:4">
      <c r="C192" s="85" t="s">
        <v>351</v>
      </c>
      <c r="D192" s="85">
        <v>5231.1000000000004</v>
      </c>
    </row>
    <row r="193" spans="3:4">
      <c r="C193" s="85" t="s">
        <v>352</v>
      </c>
      <c r="D193" s="85">
        <v>5190.22</v>
      </c>
    </row>
    <row r="194" spans="3:4">
      <c r="C194" s="85" t="s">
        <v>353</v>
      </c>
      <c r="D194" s="85">
        <v>5171.87</v>
      </c>
    </row>
    <row r="195" spans="3:4">
      <c r="C195" s="85" t="s">
        <v>354</v>
      </c>
      <c r="D195" s="85">
        <v>5191.95</v>
      </c>
    </row>
    <row r="196" spans="3:4">
      <c r="C196" s="85" t="s">
        <v>355</v>
      </c>
      <c r="D196" s="85">
        <v>5114.93</v>
      </c>
    </row>
    <row r="197" spans="3:4">
      <c r="C197" s="85" t="s">
        <v>356</v>
      </c>
      <c r="D197" s="85">
        <v>5092.41</v>
      </c>
    </row>
    <row r="198" spans="3:4">
      <c r="C198" s="85" t="s">
        <v>357</v>
      </c>
      <c r="D198" s="85">
        <v>5130.4399999999996</v>
      </c>
    </row>
    <row r="199" spans="3:4">
      <c r="C199" s="85" t="s">
        <v>358</v>
      </c>
      <c r="D199" s="85">
        <v>5153.3900000000003</v>
      </c>
    </row>
    <row r="200" spans="3:4">
      <c r="C200" s="85" t="s">
        <v>359</v>
      </c>
      <c r="D200" s="85">
        <v>5185.03</v>
      </c>
    </row>
    <row r="201" spans="3:4">
      <c r="C201" s="85" t="s">
        <v>360</v>
      </c>
      <c r="D201" s="85">
        <v>5277.46</v>
      </c>
    </row>
    <row r="202" spans="3:4">
      <c r="C202" s="85" t="s">
        <v>361</v>
      </c>
      <c r="D202" s="85">
        <v>5267.6</v>
      </c>
    </row>
    <row r="203" spans="3:4">
      <c r="C203" s="85" t="s">
        <v>362</v>
      </c>
      <c r="D203" s="85">
        <v>5261.81</v>
      </c>
    </row>
    <row r="204" spans="3:4">
      <c r="C204" s="85" t="s">
        <v>363</v>
      </c>
      <c r="D204" s="85">
        <v>5226.4799999999996</v>
      </c>
    </row>
    <row r="205" spans="3:4">
      <c r="C205" s="85" t="s">
        <v>364</v>
      </c>
      <c r="D205" s="85">
        <v>5070.72</v>
      </c>
    </row>
    <row r="206" spans="3:4">
      <c r="C206" s="85" t="s">
        <v>365</v>
      </c>
      <c r="D206" s="85">
        <v>5107.8900000000003</v>
      </c>
    </row>
    <row r="207" spans="3:4">
      <c r="C207" s="85" t="s">
        <v>366</v>
      </c>
      <c r="D207" s="85">
        <v>5164.07</v>
      </c>
    </row>
    <row r="208" spans="3:4">
      <c r="C208" s="85" t="s">
        <v>367</v>
      </c>
      <c r="D208" s="85">
        <v>5157.6400000000003</v>
      </c>
    </row>
    <row r="209" spans="3:4">
      <c r="C209" s="85" t="s">
        <v>368</v>
      </c>
      <c r="D209" s="85">
        <v>5129.4399999999996</v>
      </c>
    </row>
    <row r="210" spans="3:4">
      <c r="C210" s="85" t="s">
        <v>369</v>
      </c>
      <c r="D210" s="85">
        <v>5184.0600000000004</v>
      </c>
    </row>
    <row r="211" spans="3:4">
      <c r="C211" s="85" t="s">
        <v>370</v>
      </c>
      <c r="D211" s="85">
        <v>5153.87</v>
      </c>
    </row>
    <row r="212" spans="3:4">
      <c r="C212" s="85" t="s">
        <v>371</v>
      </c>
      <c r="D212" s="85">
        <v>5146.2299999999996</v>
      </c>
    </row>
    <row r="213" spans="3:4">
      <c r="C213" s="85" t="s">
        <v>372</v>
      </c>
      <c r="D213" s="85">
        <v>5117.88</v>
      </c>
    </row>
    <row r="214" spans="3:4">
      <c r="C214" s="85" t="s">
        <v>373</v>
      </c>
      <c r="D214" s="85">
        <v>5118.58</v>
      </c>
    </row>
    <row r="215" spans="3:4">
      <c r="C215" s="85" t="s">
        <v>374</v>
      </c>
      <c r="D215" s="85">
        <v>5171.62</v>
      </c>
    </row>
    <row r="216" spans="3:4">
      <c r="C216" s="85" t="s">
        <v>375</v>
      </c>
      <c r="D216" s="85">
        <v>5191.38</v>
      </c>
    </row>
    <row r="217" spans="3:4">
      <c r="C217" s="85" t="s">
        <v>376</v>
      </c>
      <c r="D217" s="85">
        <v>5100.92</v>
      </c>
    </row>
    <row r="218" spans="3:4">
      <c r="C218" s="85" t="s">
        <v>377</v>
      </c>
      <c r="D218" s="85">
        <v>5108.83</v>
      </c>
    </row>
    <row r="219" spans="3:4">
      <c r="C219" s="85" t="s">
        <v>378</v>
      </c>
      <c r="D219" s="85">
        <v>5098.04</v>
      </c>
    </row>
    <row r="220" spans="3:4">
      <c r="C220" s="85" t="s">
        <v>379</v>
      </c>
      <c r="D220" s="85">
        <v>5119.72</v>
      </c>
    </row>
    <row r="221" spans="3:4">
      <c r="C221" s="85" t="s">
        <v>380</v>
      </c>
      <c r="D221" s="85">
        <v>5089.3</v>
      </c>
    </row>
    <row r="222" spans="3:4">
      <c r="C222" s="85" t="s">
        <v>381</v>
      </c>
      <c r="D222" s="85">
        <v>5138</v>
      </c>
    </row>
    <row r="223" spans="3:4">
      <c r="C223" s="85" t="s">
        <v>382</v>
      </c>
      <c r="D223" s="85">
        <v>5068.22</v>
      </c>
    </row>
    <row r="224" spans="3:4">
      <c r="C224" s="85" t="s">
        <v>383</v>
      </c>
      <c r="D224" s="85">
        <v>5036.28</v>
      </c>
    </row>
    <row r="225" spans="3:4">
      <c r="C225" s="85" t="s">
        <v>384</v>
      </c>
      <c r="D225" s="85">
        <v>5031.83</v>
      </c>
    </row>
    <row r="226" spans="3:4">
      <c r="C226" s="85" t="s">
        <v>385</v>
      </c>
      <c r="D226" s="85">
        <v>5047.66</v>
      </c>
    </row>
    <row r="227" spans="3:4">
      <c r="C227" s="85" t="s">
        <v>386</v>
      </c>
      <c r="D227" s="85">
        <v>5017.3599999999997</v>
      </c>
    </row>
    <row r="228" spans="3:4">
      <c r="C228" s="85" t="s">
        <v>387</v>
      </c>
      <c r="D228" s="85">
        <v>5047.8599999999997</v>
      </c>
    </row>
    <row r="229" spans="3:4">
      <c r="C229" s="85" t="s">
        <v>388</v>
      </c>
      <c r="D229" s="85">
        <v>5072.2299999999996</v>
      </c>
    </row>
    <row r="230" spans="3:4">
      <c r="C230" s="85" t="s">
        <v>389</v>
      </c>
      <c r="D230" s="85">
        <v>5016.2</v>
      </c>
    </row>
    <row r="231" spans="3:4">
      <c r="C231" s="85" t="s">
        <v>390</v>
      </c>
      <c r="D231" s="85">
        <v>4975.58</v>
      </c>
    </row>
    <row r="232" spans="3:4">
      <c r="C232" s="85" t="s">
        <v>391</v>
      </c>
      <c r="D232" s="85">
        <v>4850.3</v>
      </c>
    </row>
    <row r="233" spans="3:4">
      <c r="C233" s="85" t="s">
        <v>392</v>
      </c>
      <c r="D233" s="85">
        <v>4878.3500000000004</v>
      </c>
    </row>
    <row r="234" spans="3:4">
      <c r="C234" s="85" t="s">
        <v>393</v>
      </c>
      <c r="D234" s="85">
        <v>4845.13</v>
      </c>
    </row>
    <row r="235" spans="3:4">
      <c r="C235" s="85" t="s">
        <v>394</v>
      </c>
      <c r="D235" s="85">
        <v>4929.68</v>
      </c>
    </row>
    <row r="236" spans="3:4">
      <c r="C236" s="85" t="s">
        <v>395</v>
      </c>
      <c r="D236" s="85">
        <v>5017.7</v>
      </c>
    </row>
    <row r="237" spans="3:4">
      <c r="C237" s="85" t="s">
        <v>396</v>
      </c>
      <c r="D237" s="85">
        <v>5152.7</v>
      </c>
    </row>
    <row r="238" spans="3:4">
      <c r="C238" s="85" t="s">
        <v>397</v>
      </c>
      <c r="D238" s="85">
        <v>5214.34</v>
      </c>
    </row>
    <row r="239" spans="3:4">
      <c r="C239" s="85" t="s">
        <v>398</v>
      </c>
      <c r="D239" s="85">
        <v>5380.25</v>
      </c>
    </row>
    <row r="240" spans="3:4">
      <c r="C240" s="85" t="s">
        <v>399</v>
      </c>
      <c r="D240" s="85">
        <v>5399.8</v>
      </c>
    </row>
    <row r="241" spans="3:4">
      <c r="C241" s="85" t="s">
        <v>400</v>
      </c>
      <c r="D241" s="85">
        <v>5429.37</v>
      </c>
    </row>
    <row r="242" spans="3:4">
      <c r="C242" s="85" t="s">
        <v>401</v>
      </c>
      <c r="D242" s="85">
        <v>5448.82</v>
      </c>
    </row>
    <row r="243" spans="3:4">
      <c r="C243" s="85" t="s">
        <v>402</v>
      </c>
      <c r="D243" s="85">
        <v>5447.71</v>
      </c>
    </row>
    <row r="244" spans="3:4">
      <c r="C244" s="85" t="s">
        <v>403</v>
      </c>
      <c r="D244" s="85">
        <v>5545.9</v>
      </c>
    </row>
    <row r="245" spans="3:4">
      <c r="C245" s="85" t="s">
        <v>404</v>
      </c>
      <c r="D245" s="85">
        <v>5496.34</v>
      </c>
    </row>
    <row r="246" spans="3:4">
      <c r="C246" s="85" t="s">
        <v>405</v>
      </c>
      <c r="D246" s="85">
        <v>5547.59</v>
      </c>
    </row>
    <row r="247" spans="3:4">
      <c r="C247" s="85" t="s">
        <v>406</v>
      </c>
      <c r="D247" s="85">
        <v>5486.02</v>
      </c>
    </row>
    <row r="248" spans="3:4">
      <c r="C248" s="85" t="s">
        <v>407</v>
      </c>
      <c r="D248" s="85">
        <v>5494.21</v>
      </c>
    </row>
    <row r="249" spans="3:4">
      <c r="C249" s="85" t="s">
        <v>408</v>
      </c>
      <c r="D249" s="85">
        <v>5487.04</v>
      </c>
    </row>
    <row r="250" spans="3:4">
      <c r="C250" s="85" t="s">
        <v>409</v>
      </c>
      <c r="D250" s="85">
        <v>5574.88</v>
      </c>
    </row>
    <row r="251" spans="3:4">
      <c r="C251" s="85" t="s">
        <v>410</v>
      </c>
      <c r="D251" s="85">
        <v>5645.29</v>
      </c>
    </row>
    <row r="252" spans="3:4">
      <c r="C252" s="85" t="s">
        <v>411</v>
      </c>
      <c r="D252" s="85">
        <v>5652.67</v>
      </c>
    </row>
    <row r="253" spans="3:4">
      <c r="C253" s="85" t="s">
        <v>412</v>
      </c>
      <c r="D253" s="85">
        <v>5659.98</v>
      </c>
    </row>
    <row r="254" spans="3:4">
      <c r="C254" s="85" t="s">
        <v>413</v>
      </c>
      <c r="D254" s="85">
        <v>5596.76</v>
      </c>
    </row>
    <row r="255" spans="3:4">
      <c r="C255" s="85" t="s">
        <v>414</v>
      </c>
      <c r="D255" s="85">
        <v>5669.46</v>
      </c>
    </row>
    <row r="256" spans="3:4">
      <c r="C256" s="85" t="s">
        <v>415</v>
      </c>
      <c r="D256" s="85">
        <v>5744.78</v>
      </c>
    </row>
    <row r="257" spans="3:4">
      <c r="C257" s="85" t="s">
        <v>416</v>
      </c>
      <c r="D257" s="85">
        <v>5696.26</v>
      </c>
    </row>
    <row r="258" spans="3:4">
      <c r="C258" s="85" t="s">
        <v>417</v>
      </c>
      <c r="D258" s="85">
        <v>5735.97</v>
      </c>
    </row>
    <row r="259" spans="3:4">
      <c r="C259" s="85" t="s">
        <v>418</v>
      </c>
      <c r="D259" s="85">
        <v>5756.97</v>
      </c>
    </row>
    <row r="260" spans="3:4">
      <c r="C260" s="85" t="s">
        <v>419</v>
      </c>
      <c r="D260" s="85">
        <v>5729.1</v>
      </c>
    </row>
    <row r="261" spans="3:4">
      <c r="C261" s="85" t="s">
        <v>420</v>
      </c>
      <c r="D261" s="85">
        <v>5786.85</v>
      </c>
    </row>
    <row r="262" spans="3:4">
      <c r="C262" s="85" t="s">
        <v>421</v>
      </c>
      <c r="D262" s="85">
        <v>5870.91</v>
      </c>
    </row>
    <row r="263" spans="3:4">
      <c r="C263" s="85" t="s">
        <v>422</v>
      </c>
      <c r="D263" s="85">
        <v>5903.83</v>
      </c>
    </row>
    <row r="264" spans="3:4">
      <c r="C264" s="85" t="s">
        <v>423</v>
      </c>
      <c r="D264" s="85">
        <v>5864.64</v>
      </c>
    </row>
    <row r="265" spans="3:4">
      <c r="C265" s="85" t="s">
        <v>424</v>
      </c>
      <c r="D265" s="85">
        <v>5852.53</v>
      </c>
    </row>
    <row r="266" spans="3:4">
      <c r="C266" s="85" t="s">
        <v>425</v>
      </c>
      <c r="D266" s="85">
        <v>5891.88</v>
      </c>
    </row>
    <row r="267" spans="3:4">
      <c r="C267" s="85" t="s">
        <v>426</v>
      </c>
      <c r="D267" s="85">
        <v>5923.83</v>
      </c>
    </row>
    <row r="268" spans="3:4">
      <c r="C268" s="85" t="s">
        <v>427</v>
      </c>
      <c r="D268" s="85">
        <v>5907.73</v>
      </c>
    </row>
    <row r="269" spans="3:4">
      <c r="C269" s="85" t="s">
        <v>428</v>
      </c>
      <c r="D269" s="85">
        <v>5750.06</v>
      </c>
    </row>
    <row r="270" spans="3:4">
      <c r="C270" s="85" t="s">
        <v>429</v>
      </c>
      <c r="D270" s="85">
        <v>5840.43</v>
      </c>
    </row>
    <row r="271" spans="3:4">
      <c r="C271" s="85" t="s">
        <v>430</v>
      </c>
      <c r="D271" s="85">
        <v>5880.6</v>
      </c>
    </row>
    <row r="272" spans="3:4">
      <c r="C272" s="85" t="s">
        <v>431</v>
      </c>
      <c r="D272" s="85">
        <v>5854.5</v>
      </c>
    </row>
    <row r="273" spans="3:4">
      <c r="C273" s="85" t="s">
        <v>432</v>
      </c>
      <c r="D273" s="85">
        <v>5872.95</v>
      </c>
    </row>
    <row r="274" spans="3:4">
      <c r="C274" s="85" t="s">
        <v>433</v>
      </c>
      <c r="D274" s="85">
        <v>5898.35</v>
      </c>
    </row>
    <row r="275" spans="3:4">
      <c r="C275" s="85" t="s">
        <v>434</v>
      </c>
      <c r="D275" s="85">
        <v>5926.8</v>
      </c>
    </row>
    <row r="276" spans="3:4">
      <c r="C276" s="85" t="s">
        <v>435</v>
      </c>
      <c r="D276" s="85">
        <v>5952.77</v>
      </c>
    </row>
    <row r="277" spans="3:4">
      <c r="C277" s="85" t="s">
        <v>436</v>
      </c>
      <c r="D277" s="85">
        <v>6064.06</v>
      </c>
    </row>
    <row r="278" spans="3:4">
      <c r="C278" s="85" t="s">
        <v>437</v>
      </c>
      <c r="D278" s="85">
        <v>6079.7</v>
      </c>
    </row>
    <row r="279" spans="3:4">
      <c r="C279" s="85" t="s">
        <v>438</v>
      </c>
      <c r="D279" s="85">
        <v>6107.53</v>
      </c>
    </row>
    <row r="280" spans="3:4">
      <c r="C280" s="85" t="s">
        <v>439</v>
      </c>
      <c r="D280" s="85">
        <v>6259.34</v>
      </c>
    </row>
    <row r="281" spans="3:4">
      <c r="C281" s="85" t="s">
        <v>440</v>
      </c>
      <c r="D281" s="85">
        <v>6309.45</v>
      </c>
    </row>
    <row r="282" spans="3:4">
      <c r="C282" s="85" t="s">
        <v>441</v>
      </c>
      <c r="D282" s="85">
        <v>6289.83</v>
      </c>
    </row>
    <row r="283" spans="3:4">
      <c r="C283" s="85" t="s">
        <v>442</v>
      </c>
      <c r="D283" s="85">
        <v>6288.84</v>
      </c>
    </row>
    <row r="284" spans="3:4">
      <c r="C284" s="85" t="s">
        <v>443</v>
      </c>
      <c r="D284" s="85">
        <v>6326.15</v>
      </c>
    </row>
    <row r="285" spans="3:4">
      <c r="C285" s="85" t="s">
        <v>444</v>
      </c>
      <c r="D285" s="85">
        <v>6253.84</v>
      </c>
    </row>
    <row r="286" spans="3:4">
      <c r="C286" s="85" t="s">
        <v>445</v>
      </c>
      <c r="D286" s="85">
        <v>6291.84</v>
      </c>
    </row>
    <row r="287" spans="3:4">
      <c r="C287" s="85" t="s">
        <v>446</v>
      </c>
      <c r="D287" s="85">
        <v>6239.85</v>
      </c>
    </row>
    <row r="288" spans="3:4">
      <c r="C288" s="85" t="s">
        <v>447</v>
      </c>
      <c r="D288" s="85">
        <v>6282.56</v>
      </c>
    </row>
    <row r="289" spans="3:4">
      <c r="C289" s="85" t="s">
        <v>448</v>
      </c>
      <c r="D289" s="85">
        <v>6202.59</v>
      </c>
    </row>
    <row r="290" spans="3:4">
      <c r="C290" s="85" t="s">
        <v>449</v>
      </c>
      <c r="D290" s="85">
        <v>6130.55</v>
      </c>
    </row>
    <row r="291" spans="3:4">
      <c r="C291" s="85" t="s">
        <v>450</v>
      </c>
      <c r="D291" s="85">
        <v>6156.94</v>
      </c>
    </row>
    <row r="292" spans="3:4">
      <c r="C292" s="85" t="s">
        <v>451</v>
      </c>
      <c r="D292" s="85">
        <v>6144.76</v>
      </c>
    </row>
    <row r="293" spans="3:4">
      <c r="C293" s="85" t="s">
        <v>452</v>
      </c>
      <c r="D293" s="85">
        <v>6059.33</v>
      </c>
    </row>
    <row r="294" spans="3:4">
      <c r="C294" s="85" t="s">
        <v>453</v>
      </c>
      <c r="D294" s="85">
        <v>6056.41</v>
      </c>
    </row>
    <row r="295" spans="3:4">
      <c r="C295" s="85" t="s">
        <v>454</v>
      </c>
      <c r="D295" s="85">
        <v>5938.74</v>
      </c>
    </row>
    <row r="296" spans="3:4">
      <c r="C296" s="85" t="s">
        <v>455</v>
      </c>
      <c r="D296" s="85">
        <v>5964.22</v>
      </c>
    </row>
    <row r="297" spans="3:4">
      <c r="C297" s="85" t="s">
        <v>456</v>
      </c>
      <c r="D297" s="85">
        <v>6089.46</v>
      </c>
    </row>
    <row r="298" spans="3:4">
      <c r="C298" s="85" t="s">
        <v>457</v>
      </c>
      <c r="D298" s="85">
        <v>6059.03</v>
      </c>
    </row>
    <row r="299" spans="3:4">
      <c r="C299" s="85" t="s">
        <v>458</v>
      </c>
      <c r="D299" s="85">
        <v>6110.75</v>
      </c>
    </row>
    <row r="300" spans="3:4">
      <c r="C300" s="85" t="s">
        <v>459</v>
      </c>
      <c r="D300" s="85">
        <v>6148.32</v>
      </c>
    </row>
    <row r="301" spans="3:4">
      <c r="C301" s="85" t="s">
        <v>460</v>
      </c>
      <c r="D301" s="85">
        <v>6244.67</v>
      </c>
    </row>
    <row r="302" spans="3:4">
      <c r="C302" s="85" t="s">
        <v>461</v>
      </c>
      <c r="D302" s="85">
        <v>6210.17</v>
      </c>
    </row>
    <row r="303" spans="3:4">
      <c r="C303" s="85" t="s">
        <v>462</v>
      </c>
      <c r="D303" s="85">
        <v>6160.88</v>
      </c>
    </row>
    <row r="304" spans="3:4">
      <c r="C304" s="85" t="s">
        <v>463</v>
      </c>
      <c r="D304" s="85">
        <v>6187.45</v>
      </c>
    </row>
    <row r="305" spans="3:4">
      <c r="C305" s="85" t="s">
        <v>464</v>
      </c>
      <c r="D305" s="85">
        <v>6210.57</v>
      </c>
    </row>
    <row r="306" spans="3:4">
      <c r="C306" s="85" t="s">
        <v>465</v>
      </c>
      <c r="D306" s="85">
        <v>6309.92</v>
      </c>
    </row>
    <row r="307" spans="3:4">
      <c r="C307" s="85" t="s">
        <v>466</v>
      </c>
      <c r="D307" s="85">
        <v>6334.13</v>
      </c>
    </row>
    <row r="308" spans="3:4">
      <c r="C308" s="85" t="s">
        <v>467</v>
      </c>
      <c r="D308" s="85">
        <v>6228.19</v>
      </c>
    </row>
    <row r="309" spans="3:4">
      <c r="C309" s="85" t="s">
        <v>468</v>
      </c>
      <c r="D309" s="85">
        <v>6161.81</v>
      </c>
    </row>
    <row r="310" spans="3:4">
      <c r="C310" s="85" t="s">
        <v>469</v>
      </c>
      <c r="D310" s="85">
        <v>6266.03</v>
      </c>
    </row>
    <row r="311" spans="3:4">
      <c r="C311" s="85" t="s">
        <v>470</v>
      </c>
      <c r="D311" s="85">
        <v>6245.44</v>
      </c>
    </row>
    <row r="312" spans="3:4">
      <c r="C312" s="85" t="s">
        <v>471</v>
      </c>
      <c r="D312" s="85">
        <v>6222.99</v>
      </c>
    </row>
    <row r="313" spans="3:4">
      <c r="C313" s="85" t="s">
        <v>472</v>
      </c>
      <c r="D313" s="85">
        <v>6135.19</v>
      </c>
    </row>
    <row r="314" spans="3:4">
      <c r="C314" s="85" t="s">
        <v>473</v>
      </c>
      <c r="D314" s="85">
        <v>6179.19</v>
      </c>
    </row>
    <row r="315" spans="3:4">
      <c r="C315" s="85" t="s">
        <v>474</v>
      </c>
      <c r="D315" s="85">
        <v>6064.8</v>
      </c>
    </row>
    <row r="316" spans="3:4">
      <c r="C316" s="85" t="s">
        <v>475</v>
      </c>
      <c r="D316" s="85">
        <v>6136.42</v>
      </c>
    </row>
    <row r="317" spans="3:4">
      <c r="C317" s="85" t="s">
        <v>476</v>
      </c>
      <c r="D317" s="85">
        <v>6179.8</v>
      </c>
    </row>
    <row r="318" spans="3:4">
      <c r="C318" s="85" t="s">
        <v>477</v>
      </c>
      <c r="D318" s="85">
        <v>6190.56</v>
      </c>
    </row>
    <row r="319" spans="3:4">
      <c r="C319" s="85" t="s">
        <v>478</v>
      </c>
      <c r="D319" s="85">
        <v>6157.07</v>
      </c>
    </row>
    <row r="320" spans="3:4">
      <c r="C320" s="85" t="s">
        <v>479</v>
      </c>
      <c r="D320" s="85">
        <v>6187.1</v>
      </c>
    </row>
    <row r="321" spans="3:4">
      <c r="C321" s="85" t="s">
        <v>480</v>
      </c>
      <c r="D321" s="85">
        <v>6304.15</v>
      </c>
    </row>
    <row r="322" spans="3:4">
      <c r="C322" s="85" t="s">
        <v>481</v>
      </c>
      <c r="D322" s="85">
        <v>6275.77</v>
      </c>
    </row>
    <row r="323" spans="3:4">
      <c r="C323" s="85" t="s">
        <v>482</v>
      </c>
      <c r="D323" s="85">
        <v>6358.13</v>
      </c>
    </row>
    <row r="324" spans="3:4">
      <c r="C324" s="85" t="s">
        <v>483</v>
      </c>
      <c r="D324" s="85">
        <v>6414.29</v>
      </c>
    </row>
    <row r="325" spans="3:4">
      <c r="C325" s="85" t="s">
        <v>484</v>
      </c>
      <c r="D325" s="85">
        <v>6495.82</v>
      </c>
    </row>
    <row r="326" spans="3:4">
      <c r="C326" s="85" t="s">
        <v>485</v>
      </c>
      <c r="D326" s="85">
        <v>6505.5</v>
      </c>
    </row>
    <row r="327" spans="3:4">
      <c r="C327" s="85" t="s">
        <v>486</v>
      </c>
      <c r="D327" s="85">
        <v>6357.04</v>
      </c>
    </row>
    <row r="328" spans="3:4">
      <c r="C328" s="85" t="s">
        <v>487</v>
      </c>
      <c r="D328" s="85">
        <v>6351.49</v>
      </c>
    </row>
    <row r="329" spans="3:4">
      <c r="C329" s="85" t="s">
        <v>488</v>
      </c>
      <c r="D329" s="85">
        <v>6297.87</v>
      </c>
    </row>
    <row r="330" spans="3:4">
      <c r="C330" s="85" t="s">
        <v>489</v>
      </c>
      <c r="D330" s="85">
        <v>6322.9</v>
      </c>
    </row>
    <row r="331" spans="3:4">
      <c r="C331" s="85" t="s">
        <v>490</v>
      </c>
      <c r="D331" s="85">
        <v>6283.29</v>
      </c>
    </row>
    <row r="332" spans="3:4">
      <c r="C332" s="85" t="s">
        <v>491</v>
      </c>
      <c r="D332" s="85">
        <v>6316.13</v>
      </c>
    </row>
    <row r="333" spans="3:4">
      <c r="C333" s="85" t="s">
        <v>492</v>
      </c>
      <c r="D333" s="85">
        <v>6233.44</v>
      </c>
    </row>
    <row r="334" spans="3:4">
      <c r="C334" s="85" t="s">
        <v>493</v>
      </c>
      <c r="D334" s="85">
        <v>6325.02</v>
      </c>
    </row>
    <row r="335" spans="3:4">
      <c r="C335" s="85" t="s">
        <v>494</v>
      </c>
      <c r="D335" s="85">
        <v>6396.61</v>
      </c>
    </row>
    <row r="336" spans="3:4">
      <c r="C336" s="85" t="s">
        <v>495</v>
      </c>
      <c r="D336" s="85">
        <v>6389.18</v>
      </c>
    </row>
    <row r="337" spans="3:4">
      <c r="C337" s="85" t="s">
        <v>496</v>
      </c>
      <c r="D337" s="85">
        <v>6419.07</v>
      </c>
    </row>
    <row r="338" spans="3:4">
      <c r="C338" s="85" t="s">
        <v>497</v>
      </c>
      <c r="D338" s="85">
        <v>6393.37</v>
      </c>
    </row>
    <row r="339" spans="3:4">
      <c r="C339" s="85" t="s">
        <v>498</v>
      </c>
      <c r="D339" s="85">
        <v>6448.97</v>
      </c>
    </row>
    <row r="340" spans="3:4">
      <c r="C340" s="85" t="s">
        <v>499</v>
      </c>
      <c r="D340" s="85">
        <v>6388.63</v>
      </c>
    </row>
    <row r="341" spans="3:4">
      <c r="C341" s="85" t="s">
        <v>500</v>
      </c>
      <c r="D341" s="85">
        <v>6332.37</v>
      </c>
    </row>
    <row r="342" spans="3:4">
      <c r="C342" s="85" t="s">
        <v>501</v>
      </c>
      <c r="D342" s="85">
        <v>6344.06</v>
      </c>
    </row>
    <row r="343" spans="3:4">
      <c r="C343" s="85" t="s">
        <v>502</v>
      </c>
      <c r="D343" s="85">
        <v>6357.63</v>
      </c>
    </row>
    <row r="344" spans="3:4">
      <c r="C344" s="85" t="s">
        <v>503</v>
      </c>
      <c r="D344" s="85">
        <v>6318.12</v>
      </c>
    </row>
    <row r="345" spans="3:4">
      <c r="C345" s="85" t="s">
        <v>504</v>
      </c>
      <c r="D345" s="85">
        <v>6384.49</v>
      </c>
    </row>
    <row r="346" spans="3:4">
      <c r="C346" s="85" t="s">
        <v>505</v>
      </c>
      <c r="D346" s="85">
        <v>6391.11</v>
      </c>
    </row>
    <row r="347" spans="3:4">
      <c r="C347" s="85" t="s">
        <v>506</v>
      </c>
      <c r="D347" s="85">
        <v>6482.8</v>
      </c>
    </row>
    <row r="348" spans="3:4">
      <c r="C348" s="85" t="s">
        <v>507</v>
      </c>
      <c r="D348" s="85">
        <v>6467.61</v>
      </c>
    </row>
    <row r="349" spans="3:4">
      <c r="C349" s="85" t="s">
        <v>508</v>
      </c>
      <c r="D349" s="85">
        <v>6521.86</v>
      </c>
    </row>
    <row r="350" spans="3:4">
      <c r="C350" s="85" t="s">
        <v>509</v>
      </c>
      <c r="D350" s="85">
        <v>6477.71</v>
      </c>
    </row>
    <row r="351" spans="3:4">
      <c r="C351" s="85" t="s">
        <v>510</v>
      </c>
      <c r="D351" s="85">
        <v>6438.44</v>
      </c>
    </row>
    <row r="352" spans="3:4">
      <c r="C352" s="85" t="s">
        <v>511</v>
      </c>
      <c r="D352" s="85">
        <v>6455.31</v>
      </c>
    </row>
    <row r="353" spans="3:4">
      <c r="C353" s="85" t="s">
        <v>512</v>
      </c>
      <c r="D353" s="85">
        <v>6525.32</v>
      </c>
    </row>
    <row r="354" spans="3:4">
      <c r="C354" s="85" t="s">
        <v>513</v>
      </c>
      <c r="D354" s="85">
        <v>6519.56</v>
      </c>
    </row>
    <row r="355" spans="3:4">
      <c r="C355" s="85" t="s">
        <v>514</v>
      </c>
      <c r="D355" s="85">
        <v>6544.84</v>
      </c>
    </row>
    <row r="356" spans="3:4">
      <c r="C356" s="85" t="s">
        <v>515</v>
      </c>
      <c r="D356" s="85">
        <v>6526.03</v>
      </c>
    </row>
    <row r="357" spans="3:4">
      <c r="C357" s="85" t="s">
        <v>516</v>
      </c>
      <c r="D357" s="85">
        <v>6486.3</v>
      </c>
    </row>
    <row r="358" spans="3:4">
      <c r="C358" s="85" t="s">
        <v>517</v>
      </c>
      <c r="D358" s="85">
        <v>6473.48</v>
      </c>
    </row>
    <row r="359" spans="3:4">
      <c r="C359" s="85" t="s">
        <v>518</v>
      </c>
      <c r="D359" s="85">
        <v>6424.44</v>
      </c>
    </row>
    <row r="360" spans="3:4">
      <c r="C360" s="85" t="s">
        <v>519</v>
      </c>
      <c r="D360" s="85">
        <v>6484.64</v>
      </c>
    </row>
    <row r="361" spans="3:4">
      <c r="C361" s="85" t="s">
        <v>520</v>
      </c>
      <c r="D361" s="85">
        <v>6604.92</v>
      </c>
    </row>
    <row r="362" spans="3:4">
      <c r="C362" s="85" t="s">
        <v>521</v>
      </c>
      <c r="D362" s="85">
        <v>6645.21</v>
      </c>
    </row>
    <row r="363" spans="3:4">
      <c r="C363" s="85" t="s">
        <v>522</v>
      </c>
      <c r="D363" s="85">
        <v>6689.57</v>
      </c>
    </row>
    <row r="364" spans="3:4">
      <c r="C364" s="85" t="s">
        <v>523</v>
      </c>
      <c r="D364" s="85">
        <v>6715.4</v>
      </c>
    </row>
    <row r="365" spans="3:4">
      <c r="C365" s="85" t="s">
        <v>524</v>
      </c>
      <c r="D365" s="85">
        <v>6701.33</v>
      </c>
    </row>
    <row r="366" spans="3:4">
      <c r="C366" s="85" t="s">
        <v>525</v>
      </c>
      <c r="D366" s="85">
        <v>6705.17</v>
      </c>
    </row>
    <row r="367" spans="3:4">
      <c r="C367" s="85" t="s">
        <v>526</v>
      </c>
      <c r="D367" s="85">
        <v>6679.31</v>
      </c>
    </row>
    <row r="368" spans="3:4">
      <c r="C368" s="85" t="s">
        <v>527</v>
      </c>
      <c r="D368" s="85">
        <v>6681.67</v>
      </c>
    </row>
    <row r="369" spans="3:4">
      <c r="C369" s="85" t="s">
        <v>528</v>
      </c>
      <c r="D369" s="85">
        <v>6685.36</v>
      </c>
    </row>
    <row r="370" spans="3:4">
      <c r="C370" s="85" t="s">
        <v>529</v>
      </c>
      <c r="D370" s="85">
        <v>6774.17</v>
      </c>
    </row>
    <row r="371" spans="3:4">
      <c r="C371" s="85" t="s">
        <v>530</v>
      </c>
      <c r="D371" s="85">
        <v>6676.45</v>
      </c>
    </row>
    <row r="372" spans="3:4">
      <c r="C372" s="85" t="s">
        <v>531</v>
      </c>
      <c r="D372" s="85">
        <v>6679.02</v>
      </c>
    </row>
    <row r="373" spans="3:4">
      <c r="C373" s="85" t="s">
        <v>532</v>
      </c>
      <c r="D373" s="85">
        <v>6723.69</v>
      </c>
    </row>
    <row r="374" spans="3:4">
      <c r="C374" s="85" t="s">
        <v>533</v>
      </c>
      <c r="D374" s="85">
        <v>6727.42</v>
      </c>
    </row>
    <row r="375" spans="3:4">
      <c r="C375" s="85" t="s">
        <v>534</v>
      </c>
      <c r="D375" s="85">
        <v>6771.96</v>
      </c>
    </row>
    <row r="376" spans="3:4">
      <c r="C376" s="85" t="s">
        <v>535</v>
      </c>
      <c r="D376" s="85">
        <v>6816.58</v>
      </c>
    </row>
    <row r="377" spans="3:4">
      <c r="C377" s="85" t="s">
        <v>536</v>
      </c>
      <c r="D377" s="85">
        <v>6871.78</v>
      </c>
    </row>
    <row r="378" spans="3:4">
      <c r="C378" s="85" t="s">
        <v>537</v>
      </c>
      <c r="D378" s="85">
        <v>6856.84</v>
      </c>
    </row>
    <row r="379" spans="3:4">
      <c r="C379" s="85" t="s">
        <v>538</v>
      </c>
      <c r="D379" s="85">
        <v>6865.79</v>
      </c>
    </row>
    <row r="380" spans="3:4">
      <c r="C380" s="85" t="s">
        <v>539</v>
      </c>
      <c r="D380" s="85">
        <v>6945.04</v>
      </c>
    </row>
    <row r="381" spans="3:4">
      <c r="C381" s="85" t="s">
        <v>540</v>
      </c>
      <c r="D381" s="85">
        <v>7042.98</v>
      </c>
    </row>
    <row r="382" spans="3:4">
      <c r="C382" s="85" t="s">
        <v>541</v>
      </c>
      <c r="D382" s="85">
        <v>7020.42</v>
      </c>
    </row>
    <row r="383" spans="3:4">
      <c r="C383" s="85" t="s">
        <v>542</v>
      </c>
      <c r="D383" s="85">
        <v>7028.83</v>
      </c>
    </row>
    <row r="384" spans="3:4">
      <c r="C384" s="85" t="s">
        <v>543</v>
      </c>
      <c r="D384" s="85">
        <v>7056.12</v>
      </c>
    </row>
    <row r="385" spans="3:4">
      <c r="C385" s="85" t="s">
        <v>544</v>
      </c>
      <c r="D385" s="85">
        <v>7028.83</v>
      </c>
    </row>
    <row r="386" spans="3:4">
      <c r="C386" s="85" t="s">
        <v>545</v>
      </c>
      <c r="D386" s="85">
        <v>7095.36</v>
      </c>
    </row>
    <row r="387" spans="3:4">
      <c r="C387" s="85" t="s">
        <v>546</v>
      </c>
      <c r="D387" s="85">
        <v>7066.62</v>
      </c>
    </row>
    <row r="388" spans="3:4">
      <c r="C388" s="85" t="s">
        <v>547</v>
      </c>
      <c r="D388" s="85">
        <v>7092.13</v>
      </c>
    </row>
    <row r="389" spans="3:4">
      <c r="C389" s="85" t="s">
        <v>548</v>
      </c>
      <c r="D389" s="85">
        <v>7126.56</v>
      </c>
    </row>
    <row r="390" spans="3:4">
      <c r="C390" s="85" t="s">
        <v>549</v>
      </c>
      <c r="D390" s="85">
        <v>7056.81</v>
      </c>
    </row>
    <row r="391" spans="3:4">
      <c r="C391" s="85" t="s">
        <v>550</v>
      </c>
      <c r="D391" s="85">
        <v>7072.01</v>
      </c>
    </row>
    <row r="392" spans="3:4">
      <c r="C392" s="85" t="s">
        <v>551</v>
      </c>
      <c r="D392" s="85">
        <v>7052.44</v>
      </c>
    </row>
    <row r="393" spans="3:4">
      <c r="C393" s="85" t="s">
        <v>552</v>
      </c>
      <c r="D393" s="85">
        <v>7022.67</v>
      </c>
    </row>
    <row r="394" spans="3:4">
      <c r="C394" s="85" t="s">
        <v>553</v>
      </c>
      <c r="D394" s="85">
        <v>7042.06</v>
      </c>
    </row>
    <row r="395" spans="3:4">
      <c r="C395" s="85" t="s">
        <v>554</v>
      </c>
      <c r="D395" s="85">
        <v>7060.77</v>
      </c>
    </row>
    <row r="396" spans="3:4">
      <c r="C396" s="85" t="s">
        <v>555</v>
      </c>
      <c r="D396" s="85">
        <v>7089.35</v>
      </c>
    </row>
    <row r="397" spans="3:4">
      <c r="C397" s="85" t="s">
        <v>556</v>
      </c>
      <c r="D397" s="85">
        <v>7069.72</v>
      </c>
    </row>
    <row r="398" spans="3:4">
      <c r="C398" s="85" t="s">
        <v>557</v>
      </c>
      <c r="D398" s="85">
        <v>7085.25</v>
      </c>
    </row>
    <row r="399" spans="3:4">
      <c r="C399" s="85" t="s">
        <v>558</v>
      </c>
      <c r="D399" s="85">
        <v>7073.66</v>
      </c>
    </row>
    <row r="400" spans="3:4">
      <c r="C400" s="85" t="s">
        <v>559</v>
      </c>
      <c r="D400" s="85">
        <v>7009.46</v>
      </c>
    </row>
    <row r="401" spans="3:4">
      <c r="C401" s="85" t="s">
        <v>560</v>
      </c>
      <c r="D401" s="85">
        <v>7103.76</v>
      </c>
    </row>
    <row r="402" spans="3:4">
      <c r="C402" s="85" t="s">
        <v>561</v>
      </c>
      <c r="D402" s="85">
        <v>7142.87</v>
      </c>
    </row>
    <row r="403" spans="3:4">
      <c r="C403" s="85" t="s">
        <v>562</v>
      </c>
      <c r="D403" s="85">
        <v>7183.59</v>
      </c>
    </row>
    <row r="404" spans="3:4">
      <c r="C404" s="85" t="s">
        <v>563</v>
      </c>
      <c r="D404" s="85">
        <v>7215.5</v>
      </c>
    </row>
    <row r="405" spans="3:4">
      <c r="C405" s="85" t="s">
        <v>564</v>
      </c>
      <c r="D405" s="85">
        <v>7218.68</v>
      </c>
    </row>
    <row r="406" spans="3:4">
      <c r="C406" s="85" t="s">
        <v>565</v>
      </c>
      <c r="D406" s="85">
        <v>7246.85</v>
      </c>
    </row>
    <row r="407" spans="3:4">
      <c r="C407" s="85" t="s">
        <v>566</v>
      </c>
      <c r="D407" s="85">
        <v>7190.67</v>
      </c>
    </row>
    <row r="408" spans="3:4">
      <c r="C408" s="85" t="s">
        <v>567</v>
      </c>
      <c r="D408" s="85">
        <v>7181.66</v>
      </c>
    </row>
    <row r="409" spans="3:4">
      <c r="C409" s="85" t="s">
        <v>568</v>
      </c>
      <c r="D409" s="85">
        <v>7219.47</v>
      </c>
    </row>
    <row r="410" spans="3:4">
      <c r="C410" s="85" t="s">
        <v>569</v>
      </c>
      <c r="D410" s="85">
        <v>7222.12</v>
      </c>
    </row>
    <row r="411" spans="3:4">
      <c r="C411" s="85" t="s">
        <v>570</v>
      </c>
      <c r="D411" s="85">
        <v>7191.07</v>
      </c>
    </row>
    <row r="412" spans="3:4">
      <c r="C412" s="85" t="s">
        <v>571</v>
      </c>
      <c r="D412" s="85">
        <v>7130.94</v>
      </c>
    </row>
    <row r="413" spans="3:4">
      <c r="C413" s="85" t="s">
        <v>572</v>
      </c>
      <c r="D413" s="85">
        <v>7076.93</v>
      </c>
    </row>
    <row r="414" spans="3:4">
      <c r="C414" s="85" t="s">
        <v>573</v>
      </c>
      <c r="D414" s="85">
        <v>6949.09</v>
      </c>
    </row>
    <row r="415" spans="3:4">
      <c r="C415" s="85" t="s">
        <v>574</v>
      </c>
      <c r="D415" s="85">
        <v>6969.75</v>
      </c>
    </row>
    <row r="416" spans="3:4">
      <c r="C416" s="85" t="s">
        <v>575</v>
      </c>
      <c r="D416" s="85">
        <v>7004.67</v>
      </c>
    </row>
    <row r="417" spans="3:4">
      <c r="C417" s="85" t="s">
        <v>576</v>
      </c>
      <c r="D417" s="85">
        <v>7063.9</v>
      </c>
    </row>
    <row r="418" spans="3:4">
      <c r="C418" s="85" t="s">
        <v>577</v>
      </c>
      <c r="D418" s="85">
        <v>7026.46</v>
      </c>
    </row>
    <row r="419" spans="3:4">
      <c r="C419" s="85" t="s">
        <v>578</v>
      </c>
      <c r="D419" s="85">
        <v>7055.74</v>
      </c>
    </row>
    <row r="420" spans="3:4">
      <c r="C420" s="85" t="s">
        <v>579</v>
      </c>
      <c r="D420" s="85">
        <v>7023.75</v>
      </c>
    </row>
    <row r="421" spans="3:4">
      <c r="C421" s="85" t="s">
        <v>580</v>
      </c>
      <c r="D421" s="85">
        <v>7116.28</v>
      </c>
    </row>
    <row r="422" spans="3:4">
      <c r="C422" s="85" t="s">
        <v>581</v>
      </c>
      <c r="D422" s="85">
        <v>7157.77</v>
      </c>
    </row>
    <row r="423" spans="3:4">
      <c r="C423" s="85" t="s">
        <v>582</v>
      </c>
      <c r="D423" s="85">
        <v>7096.15</v>
      </c>
    </row>
    <row r="424" spans="3:4">
      <c r="C424" s="85" t="s">
        <v>583</v>
      </c>
      <c r="D424" s="85">
        <v>7127.23</v>
      </c>
    </row>
    <row r="425" spans="3:4">
      <c r="C425" s="85" t="s">
        <v>584</v>
      </c>
      <c r="D425" s="85">
        <v>7137.75</v>
      </c>
    </row>
    <row r="426" spans="3:4">
      <c r="C426" s="85" t="s">
        <v>585</v>
      </c>
      <c r="D426" s="85">
        <v>7169.6</v>
      </c>
    </row>
    <row r="427" spans="3:4">
      <c r="C427" s="85" t="s">
        <v>586</v>
      </c>
      <c r="D427" s="85">
        <v>7213.12</v>
      </c>
    </row>
    <row r="428" spans="3:4">
      <c r="C428" s="85" t="s">
        <v>587</v>
      </c>
      <c r="D428" s="85">
        <v>7159.7</v>
      </c>
    </row>
    <row r="429" spans="3:4">
      <c r="C429" s="85" t="s">
        <v>588</v>
      </c>
      <c r="D429" s="85">
        <v>7215.67</v>
      </c>
    </row>
    <row r="430" spans="3:4">
      <c r="C430" s="85" t="s">
        <v>589</v>
      </c>
      <c r="D430" s="85">
        <v>7266.86</v>
      </c>
    </row>
    <row r="431" spans="3:4">
      <c r="C431" s="85" t="s">
        <v>590</v>
      </c>
      <c r="D431" s="85">
        <v>7295.18</v>
      </c>
    </row>
    <row r="432" spans="3:4">
      <c r="C432" s="85" t="s">
        <v>591</v>
      </c>
      <c r="D432" s="85">
        <v>7316.8</v>
      </c>
    </row>
    <row r="433" spans="3:4">
      <c r="C433" s="85" t="s">
        <v>592</v>
      </c>
      <c r="D433" s="85">
        <v>7286.96</v>
      </c>
    </row>
    <row r="434" spans="3:4">
      <c r="C434" s="85" t="s">
        <v>593</v>
      </c>
      <c r="D434" s="85">
        <v>7328.94</v>
      </c>
    </row>
    <row r="435" spans="3:4">
      <c r="C435" s="85" t="s">
        <v>594</v>
      </c>
      <c r="D435" s="85">
        <v>7418.69</v>
      </c>
    </row>
    <row r="436" spans="3:4">
      <c r="C436" s="85" t="s">
        <v>595</v>
      </c>
      <c r="D436" s="85">
        <v>7385.12</v>
      </c>
    </row>
    <row r="437" spans="3:4">
      <c r="C437" s="85" t="s">
        <v>596</v>
      </c>
      <c r="D437" s="85">
        <v>7251.18</v>
      </c>
    </row>
    <row r="438" spans="3:4">
      <c r="C438" s="85" t="s">
        <v>597</v>
      </c>
      <c r="D438" s="85">
        <v>7211.14</v>
      </c>
    </row>
    <row r="439" spans="3:4">
      <c r="C439" s="85" t="s">
        <v>598</v>
      </c>
      <c r="D439" s="85">
        <v>7305.8</v>
      </c>
    </row>
    <row r="440" spans="3:4">
      <c r="C440" s="85" t="s">
        <v>599</v>
      </c>
      <c r="D440" s="85">
        <v>7316.83</v>
      </c>
    </row>
    <row r="441" spans="3:4">
      <c r="C441" s="85" t="s">
        <v>600</v>
      </c>
      <c r="D441" s="85">
        <v>7312.63</v>
      </c>
    </row>
    <row r="442" spans="3:4">
      <c r="C442" s="85" t="s">
        <v>601</v>
      </c>
      <c r="D442" s="85">
        <v>7246.65</v>
      </c>
    </row>
    <row r="443" spans="3:4">
      <c r="C443" s="85" t="s">
        <v>602</v>
      </c>
      <c r="D443" s="85">
        <v>7314.03</v>
      </c>
    </row>
    <row r="444" spans="3:4">
      <c r="C444" s="85" t="s">
        <v>603</v>
      </c>
      <c r="D444" s="85">
        <v>7391.4</v>
      </c>
    </row>
    <row r="445" spans="3:4">
      <c r="C445" s="85" t="s">
        <v>604</v>
      </c>
      <c r="D445" s="85">
        <v>7373.45</v>
      </c>
    </row>
    <row r="446" spans="3:4">
      <c r="C446" s="85" t="s">
        <v>605</v>
      </c>
      <c r="D446" s="85">
        <v>7477.14</v>
      </c>
    </row>
    <row r="447" spans="3:4">
      <c r="C447" s="85" t="s">
        <v>606</v>
      </c>
      <c r="D447" s="85">
        <v>7514.33</v>
      </c>
    </row>
    <row r="448" spans="3:4">
      <c r="C448" s="85" t="s">
        <v>607</v>
      </c>
      <c r="D448" s="85">
        <v>7534.91</v>
      </c>
    </row>
    <row r="449" spans="3:4">
      <c r="C449" s="85" t="s">
        <v>608</v>
      </c>
      <c r="D449" s="85">
        <v>7592.07</v>
      </c>
    </row>
    <row r="450" spans="3:4">
      <c r="C450" s="85" t="s">
        <v>609</v>
      </c>
      <c r="D450" s="85">
        <v>7557.98</v>
      </c>
    </row>
    <row r="451" spans="3:4">
      <c r="C451" s="85" t="s">
        <v>610</v>
      </c>
      <c r="D451" s="85">
        <v>7571.57</v>
      </c>
    </row>
    <row r="452" spans="3:4">
      <c r="C452" s="85" t="s">
        <v>611</v>
      </c>
      <c r="D452" s="85">
        <v>7530.77</v>
      </c>
    </row>
    <row r="453" spans="3:4">
      <c r="C453" s="85" t="s">
        <v>612</v>
      </c>
      <c r="D453" s="85">
        <v>7547.93</v>
      </c>
    </row>
    <row r="454" spans="3:4">
      <c r="C454" s="85" t="s">
        <v>613</v>
      </c>
      <c r="D454" s="85">
        <v>7620.53</v>
      </c>
    </row>
    <row r="455" spans="3:4">
      <c r="C455" s="85" t="s">
        <v>614</v>
      </c>
      <c r="D455" s="85">
        <v>7647.95</v>
      </c>
    </row>
    <row r="456" spans="3:4">
      <c r="C456" s="85" t="s">
        <v>615</v>
      </c>
      <c r="D456" s="85">
        <v>7666.49</v>
      </c>
    </row>
    <row r="457" spans="3:4">
      <c r="C457" s="85" t="s">
        <v>616</v>
      </c>
      <c r="D457" s="85">
        <v>7627.96</v>
      </c>
    </row>
    <row r="458" spans="3:4">
      <c r="C458" s="85" t="s">
        <v>617</v>
      </c>
      <c r="D458" s="85">
        <v>7609.23</v>
      </c>
    </row>
    <row r="459" spans="3:4">
      <c r="C459" s="85" t="s">
        <v>618</v>
      </c>
      <c r="D459" s="85">
        <v>7485.6</v>
      </c>
    </row>
    <row r="460" spans="3:4">
      <c r="C460" s="85" t="s">
        <v>619</v>
      </c>
      <c r="D460" s="85">
        <v>7487.24</v>
      </c>
    </row>
    <row r="461" spans="3:4">
      <c r="C461" s="85" t="s">
        <v>620</v>
      </c>
      <c r="D461" s="85">
        <v>7601.33</v>
      </c>
    </row>
    <row r="462" spans="3:4">
      <c r="C462" s="85" t="s">
        <v>621</v>
      </c>
      <c r="D462" s="85">
        <v>7644.16</v>
      </c>
    </row>
    <row r="463" spans="3:4">
      <c r="C463" s="85" t="s">
        <v>622</v>
      </c>
      <c r="D463" s="85">
        <v>7620.73</v>
      </c>
    </row>
    <row r="464" spans="3:4">
      <c r="C464" s="85" t="s">
        <v>623</v>
      </c>
      <c r="D464" s="85">
        <v>7701.86</v>
      </c>
    </row>
    <row r="465" spans="3:4">
      <c r="C465" s="85" t="s">
        <v>624</v>
      </c>
      <c r="D465" s="85">
        <v>7672.12</v>
      </c>
    </row>
    <row r="466" spans="3:4">
      <c r="C466" s="85" t="s">
        <v>625</v>
      </c>
      <c r="D466" s="85">
        <v>7658.74</v>
      </c>
    </row>
    <row r="467" spans="3:4">
      <c r="C467" s="85" t="s">
        <v>626</v>
      </c>
      <c r="D467" s="85">
        <v>7743.94</v>
      </c>
    </row>
    <row r="468" spans="3:4">
      <c r="C468" s="85" t="s">
        <v>627</v>
      </c>
      <c r="D468" s="85">
        <v>7712.75</v>
      </c>
    </row>
    <row r="469" spans="3:4">
      <c r="C469" s="85" t="s">
        <v>628</v>
      </c>
      <c r="D469" s="85">
        <v>7761.31</v>
      </c>
    </row>
    <row r="470" spans="3:4">
      <c r="C470" s="85" t="s">
        <v>629</v>
      </c>
      <c r="D470" s="85">
        <v>7971.03</v>
      </c>
    </row>
    <row r="471" spans="3:4">
      <c r="C471" s="85" t="s">
        <v>630</v>
      </c>
      <c r="D471" s="85">
        <v>7872.63</v>
      </c>
    </row>
    <row r="472" spans="3:4">
      <c r="C472" s="85" t="s">
        <v>631</v>
      </c>
      <c r="D472" s="85">
        <v>7978.9</v>
      </c>
    </row>
    <row r="473" spans="3:4">
      <c r="C473" s="85" t="s">
        <v>632</v>
      </c>
      <c r="D473" s="85">
        <v>8015.13</v>
      </c>
    </row>
    <row r="474" spans="3:4">
      <c r="C474" s="85" t="s">
        <v>633</v>
      </c>
      <c r="D474" s="85">
        <v>8102.9</v>
      </c>
    </row>
    <row r="475" spans="3:4">
      <c r="C475" s="85" t="s">
        <v>634</v>
      </c>
      <c r="D475" s="85">
        <v>8072.48</v>
      </c>
    </row>
    <row r="476" spans="3:4">
      <c r="C476" s="85" t="s">
        <v>635</v>
      </c>
      <c r="D476" s="85">
        <v>8034.84</v>
      </c>
    </row>
    <row r="477" spans="3:4">
      <c r="C477" s="85" t="s">
        <v>636</v>
      </c>
      <c r="D477" s="85">
        <v>8063.64</v>
      </c>
    </row>
    <row r="478" spans="3:4">
      <c r="C478" s="85" t="s">
        <v>637</v>
      </c>
      <c r="D478" s="85">
        <v>8068.73</v>
      </c>
    </row>
    <row r="479" spans="3:4">
      <c r="C479" s="85" t="s">
        <v>638</v>
      </c>
      <c r="D479" s="85">
        <v>8051.49</v>
      </c>
    </row>
    <row r="480" spans="3:4">
      <c r="C480" s="85" t="s">
        <v>639</v>
      </c>
      <c r="D480" s="85">
        <v>8104.42</v>
      </c>
    </row>
    <row r="481" spans="3:4">
      <c r="C481" s="85" t="s">
        <v>640</v>
      </c>
      <c r="D481" s="85">
        <v>8125.76</v>
      </c>
    </row>
    <row r="482" spans="3:4">
      <c r="C482" s="85" t="s">
        <v>641</v>
      </c>
      <c r="D482" s="85">
        <v>7995.2</v>
      </c>
    </row>
    <row r="483" spans="3:4">
      <c r="C483" s="85" t="s">
        <v>642</v>
      </c>
      <c r="D483" s="85">
        <v>7954.13</v>
      </c>
    </row>
    <row r="484" spans="3:4">
      <c r="C484" s="85" t="s">
        <v>643</v>
      </c>
      <c r="D484" s="85">
        <v>8064.09</v>
      </c>
    </row>
    <row r="485" spans="3:4">
      <c r="C485" s="85" t="s">
        <v>644</v>
      </c>
      <c r="D485" s="85">
        <v>8027.87</v>
      </c>
    </row>
    <row r="486" spans="3:4">
      <c r="C486" s="85" t="s">
        <v>645</v>
      </c>
      <c r="D486" s="85">
        <v>8015.85</v>
      </c>
    </row>
    <row r="487" spans="3:4">
      <c r="C487" s="85" t="s">
        <v>646</v>
      </c>
      <c r="D487" s="85">
        <v>7940.29</v>
      </c>
    </row>
    <row r="488" spans="3:4">
      <c r="C488" s="85" t="s">
        <v>647</v>
      </c>
      <c r="D488" s="85">
        <v>7865.13</v>
      </c>
    </row>
    <row r="489" spans="3:4">
      <c r="C489" s="85" t="s">
        <v>648</v>
      </c>
      <c r="D489" s="85">
        <v>8000.62</v>
      </c>
    </row>
    <row r="490" spans="3:4">
      <c r="C490" s="85" t="s">
        <v>649</v>
      </c>
      <c r="D490" s="85">
        <v>7974.16</v>
      </c>
    </row>
    <row r="491" spans="3:4">
      <c r="C491" s="85" t="s">
        <v>650</v>
      </c>
      <c r="D491" s="85">
        <v>7931.21</v>
      </c>
    </row>
    <row r="492" spans="3:4">
      <c r="C492" s="85" t="s">
        <v>651</v>
      </c>
      <c r="D492" s="85">
        <v>7912.05</v>
      </c>
    </row>
    <row r="493" spans="3:4">
      <c r="C493" s="85" t="s">
        <v>652</v>
      </c>
      <c r="D493" s="85">
        <v>7994.51</v>
      </c>
    </row>
    <row r="494" spans="3:4">
      <c r="C494" s="85" t="s">
        <v>653</v>
      </c>
      <c r="D494" s="85">
        <v>7935.87</v>
      </c>
    </row>
    <row r="495" spans="3:4">
      <c r="C495" s="85" t="s">
        <v>654</v>
      </c>
      <c r="D495" s="85">
        <v>7907.71</v>
      </c>
    </row>
    <row r="496" spans="3:4">
      <c r="C496" s="85" t="s">
        <v>655</v>
      </c>
      <c r="D496" s="85">
        <v>7939.7</v>
      </c>
    </row>
    <row r="497" spans="3:4">
      <c r="C497" s="85" t="s">
        <v>656</v>
      </c>
      <c r="D497" s="85">
        <v>7811.41</v>
      </c>
    </row>
    <row r="498" spans="3:4">
      <c r="C498" s="85" t="s">
        <v>657</v>
      </c>
      <c r="D498" s="85">
        <v>7836.96</v>
      </c>
    </row>
    <row r="499" spans="3:4">
      <c r="C499" s="85" t="s">
        <v>658</v>
      </c>
      <c r="D499" s="85">
        <v>7808.3</v>
      </c>
    </row>
    <row r="500" spans="3:4">
      <c r="C500" s="85" t="s">
        <v>659</v>
      </c>
      <c r="D500" s="85">
        <v>7863.26</v>
      </c>
    </row>
    <row r="501" spans="3:4">
      <c r="C501" s="85" t="s">
        <v>660</v>
      </c>
      <c r="D501" s="85">
        <v>7758.7</v>
      </c>
    </row>
    <row r="502" spans="3:4">
      <c r="C502" s="85" t="s">
        <v>661</v>
      </c>
      <c r="D502" s="85">
        <v>7612.05</v>
      </c>
    </row>
    <row r="503" spans="3:4">
      <c r="C503" s="85" t="s">
        <v>662</v>
      </c>
      <c r="D503" s="85">
        <v>7339.71</v>
      </c>
    </row>
    <row r="504" spans="3:4">
      <c r="C504" s="85" t="s">
        <v>663</v>
      </c>
      <c r="D504" s="85">
        <v>7505.65</v>
      </c>
    </row>
    <row r="505" spans="3:4">
      <c r="C505" s="85" t="s">
        <v>664</v>
      </c>
      <c r="D505" s="85">
        <v>7487.13</v>
      </c>
    </row>
    <row r="506" spans="3:4">
      <c r="C506" s="85" t="s">
        <v>665</v>
      </c>
      <c r="D506" s="85">
        <v>7481.94</v>
      </c>
    </row>
    <row r="507" spans="3:4">
      <c r="C507" s="85" t="s">
        <v>666</v>
      </c>
      <c r="D507" s="85">
        <v>7222.6</v>
      </c>
    </row>
    <row r="508" spans="3:4">
      <c r="C508" s="85" t="s">
        <v>667</v>
      </c>
      <c r="D508" s="85">
        <v>7352.54</v>
      </c>
    </row>
    <row r="509" spans="3:4">
      <c r="C509" s="85" t="s">
        <v>668</v>
      </c>
      <c r="D509" s="85">
        <v>7373.48</v>
      </c>
    </row>
    <row r="510" spans="3:4">
      <c r="C510" s="85" t="s">
        <v>669</v>
      </c>
      <c r="D510" s="85">
        <v>7503.68</v>
      </c>
    </row>
    <row r="511" spans="3:4">
      <c r="C511" s="85" t="s">
        <v>670</v>
      </c>
      <c r="D511" s="85">
        <v>7481.41</v>
      </c>
    </row>
    <row r="512" spans="3:4">
      <c r="C512" s="85" t="s">
        <v>671</v>
      </c>
      <c r="D512" s="85">
        <v>7416.06</v>
      </c>
    </row>
    <row r="513" spans="3:4">
      <c r="C513" s="85" t="s">
        <v>672</v>
      </c>
      <c r="D513" s="85">
        <v>7227.26</v>
      </c>
    </row>
    <row r="514" spans="3:4">
      <c r="C514" s="85" t="s">
        <v>673</v>
      </c>
      <c r="D514" s="85">
        <v>7346.95</v>
      </c>
    </row>
    <row r="515" spans="3:4">
      <c r="C515" s="85" t="s">
        <v>674</v>
      </c>
      <c r="D515" s="85">
        <v>7158.04</v>
      </c>
    </row>
    <row r="516" spans="3:4">
      <c r="C516" s="85" t="s">
        <v>675</v>
      </c>
      <c r="D516" s="85">
        <v>7233.31</v>
      </c>
    </row>
    <row r="517" spans="3:4">
      <c r="C517" s="85" t="s">
        <v>676</v>
      </c>
      <c r="D517" s="85">
        <v>7132.66</v>
      </c>
    </row>
    <row r="518" spans="3:4">
      <c r="C518" s="85" t="s">
        <v>677</v>
      </c>
      <c r="D518" s="85">
        <v>6869.44</v>
      </c>
    </row>
    <row r="519" spans="3:4">
      <c r="C519" s="85" t="s">
        <v>678</v>
      </c>
      <c r="D519" s="85">
        <v>6871.49</v>
      </c>
    </row>
    <row r="520" spans="3:4">
      <c r="C520" s="85" t="s">
        <v>679</v>
      </c>
      <c r="D520" s="85">
        <v>6876.1</v>
      </c>
    </row>
    <row r="521" spans="3:4">
      <c r="C521" s="85" t="s">
        <v>680</v>
      </c>
      <c r="D521" s="85">
        <v>7123.24</v>
      </c>
    </row>
    <row r="522" spans="3:4">
      <c r="C522" s="85" t="s">
        <v>681</v>
      </c>
      <c r="D522" s="85">
        <v>7074.7</v>
      </c>
    </row>
    <row r="523" spans="3:4">
      <c r="C523" s="85" t="s">
        <v>682</v>
      </c>
      <c r="D523" s="85">
        <v>7015.12</v>
      </c>
    </row>
    <row r="524" spans="3:4">
      <c r="C524" s="85" t="s">
        <v>683</v>
      </c>
      <c r="D524" s="85">
        <v>7060.95</v>
      </c>
    </row>
    <row r="525" spans="3:4">
      <c r="C525" s="85" t="s">
        <v>684</v>
      </c>
      <c r="D525" s="85">
        <v>7163.68</v>
      </c>
    </row>
    <row r="526" spans="3:4">
      <c r="C526" s="85" t="s">
        <v>685</v>
      </c>
      <c r="D526" s="85">
        <v>7084.12</v>
      </c>
    </row>
    <row r="527" spans="3:4">
      <c r="C527" s="85" t="s">
        <v>686</v>
      </c>
      <c r="D527" s="85">
        <v>7080.52</v>
      </c>
    </row>
    <row r="528" spans="3:4">
      <c r="C528" s="85" t="s">
        <v>687</v>
      </c>
      <c r="D528" s="85">
        <v>7153.01</v>
      </c>
    </row>
    <row r="529" spans="3:4">
      <c r="C529" s="85" t="s">
        <v>688</v>
      </c>
      <c r="D529" s="85">
        <v>7223.63</v>
      </c>
    </row>
    <row r="530" spans="3:4">
      <c r="C530" s="85" t="s">
        <v>689</v>
      </c>
      <c r="D530" s="85">
        <v>7161.62</v>
      </c>
    </row>
    <row r="531" spans="3:4">
      <c r="C531" s="85" t="s">
        <v>690</v>
      </c>
      <c r="D531" s="85">
        <v>7250.04</v>
      </c>
    </row>
    <row r="532" spans="3:4">
      <c r="C532" s="85" t="s">
        <v>691</v>
      </c>
      <c r="D532" s="85">
        <v>7374.93</v>
      </c>
    </row>
    <row r="533" spans="3:4">
      <c r="C533" s="85" t="s">
        <v>692</v>
      </c>
      <c r="D533" s="85">
        <v>7415.11</v>
      </c>
    </row>
    <row r="534" spans="3:4">
      <c r="C534" s="85" t="s">
        <v>693</v>
      </c>
      <c r="D534" s="85">
        <v>7303.24</v>
      </c>
    </row>
    <row r="535" spans="3:4">
      <c r="C535" s="85" t="s">
        <v>694</v>
      </c>
      <c r="D535" s="85">
        <v>7188.27</v>
      </c>
    </row>
    <row r="536" spans="3:4">
      <c r="C536" s="85" t="s">
        <v>695</v>
      </c>
      <c r="D536" s="85">
        <v>7160.29</v>
      </c>
    </row>
    <row r="537" spans="3:4">
      <c r="C537" s="85" t="s">
        <v>696</v>
      </c>
      <c r="D537" s="85">
        <v>7249.56</v>
      </c>
    </row>
    <row r="538" spans="3:4">
      <c r="C538" s="85" t="s">
        <v>697</v>
      </c>
      <c r="D538" s="85">
        <v>7337.4</v>
      </c>
    </row>
    <row r="539" spans="3:4">
      <c r="C539" s="85" t="s">
        <v>698</v>
      </c>
      <c r="D539" s="85">
        <v>7071</v>
      </c>
    </row>
    <row r="540" spans="3:4">
      <c r="C540" s="85" t="s">
        <v>699</v>
      </c>
      <c r="D540" s="85">
        <v>6921.39</v>
      </c>
    </row>
    <row r="541" spans="3:4">
      <c r="C541" s="85" t="s">
        <v>700</v>
      </c>
      <c r="D541" s="85">
        <v>6850.91</v>
      </c>
    </row>
    <row r="542" spans="3:4">
      <c r="C542" s="85" t="s">
        <v>701</v>
      </c>
      <c r="D542" s="85">
        <v>6405.63</v>
      </c>
    </row>
    <row r="543" spans="3:4">
      <c r="C543" s="85" t="s">
        <v>702</v>
      </c>
      <c r="D543" s="85">
        <v>6613.22</v>
      </c>
    </row>
    <row r="544" spans="3:4">
      <c r="C544" s="85" t="s">
        <v>703</v>
      </c>
      <c r="D544" s="85">
        <v>6765.62</v>
      </c>
    </row>
    <row r="545" spans="3:4">
      <c r="C545" s="85" t="s">
        <v>704</v>
      </c>
      <c r="D545" s="85">
        <v>6618.64</v>
      </c>
    </row>
    <row r="546" spans="3:4">
      <c r="C546" s="85" t="s">
        <v>705</v>
      </c>
      <c r="D546" s="85">
        <v>6226.11</v>
      </c>
    </row>
    <row r="547" spans="3:4">
      <c r="C547" s="85" t="s">
        <v>706</v>
      </c>
      <c r="D547" s="85">
        <v>6271.26</v>
      </c>
    </row>
    <row r="548" spans="3:4">
      <c r="C548" s="85" t="s">
        <v>707</v>
      </c>
      <c r="D548" s="85">
        <v>6461.63</v>
      </c>
    </row>
    <row r="549" spans="3:4">
      <c r="C549" s="85" t="s">
        <v>708</v>
      </c>
      <c r="D549" s="85">
        <v>6650.75</v>
      </c>
    </row>
    <row r="550" spans="3:4">
      <c r="C550" s="85" t="s">
        <v>709</v>
      </c>
      <c r="D550" s="85">
        <v>6713.62</v>
      </c>
    </row>
    <row r="551" spans="3:4">
      <c r="C551" s="85" t="s">
        <v>710</v>
      </c>
      <c r="D551" s="85">
        <v>6794.02</v>
      </c>
    </row>
    <row r="552" spans="3:4">
      <c r="C552" s="85" t="s">
        <v>711</v>
      </c>
      <c r="D552" s="85">
        <v>6828.26</v>
      </c>
    </row>
    <row r="553" spans="3:4">
      <c r="C553" s="85" t="s">
        <v>712</v>
      </c>
      <c r="D553" s="85">
        <v>6819.85</v>
      </c>
    </row>
    <row r="554" spans="3:4">
      <c r="C554" s="85" t="s">
        <v>713</v>
      </c>
      <c r="D554" s="85">
        <v>6680.1</v>
      </c>
    </row>
    <row r="555" spans="3:4">
      <c r="C555" s="85" t="s">
        <v>714</v>
      </c>
      <c r="D555" s="85">
        <v>6679.77</v>
      </c>
    </row>
    <row r="556" spans="3:4">
      <c r="C556" s="85" t="s">
        <v>715</v>
      </c>
      <c r="D556" s="85">
        <v>6679.33</v>
      </c>
    </row>
    <row r="557" spans="3:4">
      <c r="C557" s="85" t="s">
        <v>716</v>
      </c>
      <c r="D557" s="85">
        <v>6834.96</v>
      </c>
    </row>
    <row r="558" spans="3:4">
      <c r="C558" s="85" t="s">
        <v>717</v>
      </c>
      <c r="D558" s="85">
        <v>7002.93</v>
      </c>
    </row>
    <row r="559" spans="3:4">
      <c r="C559" s="85" t="s">
        <v>718</v>
      </c>
      <c r="D559" s="85">
        <v>7035.32</v>
      </c>
    </row>
    <row r="560" spans="3:4">
      <c r="C560" s="85" t="s">
        <v>719</v>
      </c>
      <c r="D560" s="85">
        <v>6825.29</v>
      </c>
    </row>
    <row r="561" spans="3:4">
      <c r="C561" s="85" t="s">
        <v>720</v>
      </c>
      <c r="D561" s="85">
        <v>6699.74</v>
      </c>
    </row>
    <row r="562" spans="3:4">
      <c r="C562" s="85" t="s">
        <v>721</v>
      </c>
      <c r="D562" s="85">
        <v>6928.58</v>
      </c>
    </row>
    <row r="563" spans="3:4">
      <c r="C563" s="85" t="s">
        <v>722</v>
      </c>
      <c r="D563" s="85">
        <v>7017.34</v>
      </c>
    </row>
    <row r="564" spans="3:4">
      <c r="C564" s="85" t="s">
        <v>723</v>
      </c>
      <c r="D564" s="85">
        <v>6756.9</v>
      </c>
    </row>
    <row r="565" spans="3:4">
      <c r="C565" s="85" t="s">
        <v>724</v>
      </c>
      <c r="D565" s="85">
        <v>6530.26</v>
      </c>
    </row>
    <row r="566" spans="3:4">
      <c r="C566" s="85" t="s">
        <v>725</v>
      </c>
      <c r="D566" s="85">
        <v>5844.33</v>
      </c>
    </row>
    <row r="567" spans="3:4">
      <c r="C567" s="85" t="s">
        <v>726</v>
      </c>
      <c r="D567" s="85">
        <v>5936.43</v>
      </c>
    </row>
    <row r="568" spans="3:4">
      <c r="C568" s="85" t="s">
        <v>727</v>
      </c>
      <c r="D568" s="85">
        <v>3960.75</v>
      </c>
    </row>
    <row r="569" spans="3:4">
      <c r="C569" s="85" t="s">
        <v>728</v>
      </c>
      <c r="D569" s="85">
        <v>4754.32</v>
      </c>
    </row>
    <row r="570" spans="3:4">
      <c r="C570" s="85" t="s">
        <v>729</v>
      </c>
      <c r="D570" s="85">
        <v>4780.59</v>
      </c>
    </row>
    <row r="571" spans="3:4">
      <c r="C571" s="85" t="s">
        <v>730</v>
      </c>
      <c r="D571" s="85">
        <v>4677.7700000000004</v>
      </c>
    </row>
    <row r="572" spans="3:4">
      <c r="C572" s="85" t="s">
        <v>731</v>
      </c>
      <c r="D572" s="85">
        <v>4635.03</v>
      </c>
    </row>
    <row r="573" spans="3:4">
      <c r="C573" s="85" t="s">
        <v>732</v>
      </c>
      <c r="D573" s="85">
        <v>4836.21</v>
      </c>
    </row>
    <row r="574" spans="3:4">
      <c r="C574" s="85" t="s">
        <v>733</v>
      </c>
      <c r="D574" s="85">
        <v>5202.78</v>
      </c>
    </row>
    <row r="575" spans="3:4">
      <c r="C575" s="85" t="s">
        <v>734</v>
      </c>
      <c r="D575" s="85">
        <v>5310.8</v>
      </c>
    </row>
    <row r="576" spans="3:4">
      <c r="C576" s="85" t="s">
        <v>735</v>
      </c>
      <c r="D576" s="85">
        <v>5364.78</v>
      </c>
    </row>
    <row r="577" spans="3:4">
      <c r="C577" s="85" t="s">
        <v>736</v>
      </c>
      <c r="D577" s="85">
        <v>5124.42</v>
      </c>
    </row>
    <row r="578" spans="3:4">
      <c r="C578" s="85" t="s">
        <v>737</v>
      </c>
      <c r="D578" s="85">
        <v>5025.58</v>
      </c>
    </row>
    <row r="579" spans="3:4">
      <c r="C579" s="85" t="s">
        <v>738</v>
      </c>
      <c r="D579" s="85">
        <v>5071.6899999999996</v>
      </c>
    </row>
    <row r="580" spans="3:4">
      <c r="C580" s="85" t="s">
        <v>739</v>
      </c>
      <c r="D580" s="85">
        <v>4989.57</v>
      </c>
    </row>
    <row r="581" spans="3:4">
      <c r="C581" s="85" t="s">
        <v>740</v>
      </c>
      <c r="D581" s="85">
        <v>4921.1400000000003</v>
      </c>
    </row>
    <row r="582" spans="3:4">
      <c r="C582" s="85" t="s">
        <v>741</v>
      </c>
      <c r="D582" s="85">
        <v>4890.0200000000004</v>
      </c>
    </row>
    <row r="583" spans="3:4">
      <c r="C583" s="85" t="s">
        <v>742</v>
      </c>
      <c r="D583" s="85">
        <v>4865.83</v>
      </c>
    </row>
    <row r="584" spans="3:4">
      <c r="C584" s="85" t="s">
        <v>743</v>
      </c>
      <c r="D584" s="85">
        <v>4627.79</v>
      </c>
    </row>
    <row r="585" spans="3:4">
      <c r="C585" s="85" t="s">
        <v>744</v>
      </c>
      <c r="D585" s="85">
        <v>4666.78</v>
      </c>
    </row>
    <row r="586" spans="3:4">
      <c r="C586" s="85" t="s">
        <v>745</v>
      </c>
      <c r="D586" s="85">
        <v>4508.28</v>
      </c>
    </row>
    <row r="587" spans="3:4">
      <c r="C587" s="85" t="s">
        <v>746</v>
      </c>
      <c r="D587" s="85">
        <v>4459.84</v>
      </c>
    </row>
    <row r="588" spans="3:4">
      <c r="C588" s="85" t="s">
        <v>747</v>
      </c>
      <c r="D588" s="85">
        <v>4485.38</v>
      </c>
    </row>
    <row r="589" spans="3:4">
      <c r="C589" s="85" t="s">
        <v>748</v>
      </c>
      <c r="D589" s="85">
        <v>4370.53</v>
      </c>
    </row>
    <row r="590" spans="3:4">
      <c r="C590" s="85" t="s">
        <v>749</v>
      </c>
      <c r="D590" s="85">
        <v>4295.82</v>
      </c>
    </row>
    <row r="591" spans="3:4">
      <c r="C591" s="85" t="s">
        <v>750</v>
      </c>
      <c r="D591" s="85">
        <v>4207.28</v>
      </c>
    </row>
    <row r="592" spans="3:4">
      <c r="C592" s="85" t="s">
        <v>751</v>
      </c>
      <c r="D592" s="85">
        <v>4461.7700000000004</v>
      </c>
    </row>
    <row r="593" spans="3:4">
      <c r="C593" s="85" t="s">
        <v>752</v>
      </c>
      <c r="D593" s="85">
        <v>4665.42</v>
      </c>
    </row>
    <row r="594" spans="3:4">
      <c r="C594" s="85" t="s">
        <v>753</v>
      </c>
      <c r="D594" s="85">
        <v>4587.25</v>
      </c>
    </row>
    <row r="595" spans="3:4">
      <c r="C595" s="85" t="s">
        <v>754</v>
      </c>
      <c r="D595" s="85">
        <v>4705.62</v>
      </c>
    </row>
    <row r="596" spans="3:4">
      <c r="C596" s="85" t="s">
        <v>755</v>
      </c>
      <c r="D596" s="85">
        <v>4577.8999999999996</v>
      </c>
    </row>
    <row r="597" spans="3:4">
      <c r="C597" s="85" t="s">
        <v>756</v>
      </c>
      <c r="D597" s="85">
        <v>4638.93</v>
      </c>
    </row>
    <row r="598" spans="3:4">
      <c r="C598" s="85" t="s">
        <v>757</v>
      </c>
      <c r="D598" s="85">
        <v>4616.2299999999996</v>
      </c>
    </row>
    <row r="599" spans="3:4">
      <c r="C599" s="85" t="s">
        <v>758</v>
      </c>
      <c r="D599" s="85">
        <v>4604.87</v>
      </c>
    </row>
    <row r="600" spans="3:4">
      <c r="C600" s="85" t="s">
        <v>759</v>
      </c>
      <c r="D600" s="85">
        <v>4432.7</v>
      </c>
    </row>
    <row r="601" spans="3:4">
      <c r="C601" s="85" t="s">
        <v>760</v>
      </c>
      <c r="D601" s="85">
        <v>4451.24</v>
      </c>
    </row>
    <row r="602" spans="3:4">
      <c r="C602" s="85" t="s">
        <v>761</v>
      </c>
      <c r="D602" s="85">
        <v>4561.3900000000003</v>
      </c>
    </row>
    <row r="603" spans="3:4">
      <c r="C603" s="85" t="s">
        <v>762</v>
      </c>
      <c r="D603" s="85">
        <v>4676.17</v>
      </c>
    </row>
    <row r="604" spans="3:4">
      <c r="C604" s="85" t="s">
        <v>763</v>
      </c>
      <c r="D604" s="85">
        <v>4717.07</v>
      </c>
    </row>
    <row r="605" spans="3:4">
      <c r="C605" s="85" t="s">
        <v>764</v>
      </c>
      <c r="D605" s="85">
        <v>4700.2299999999996</v>
      </c>
    </row>
    <row r="606" spans="3:4">
      <c r="C606" s="85" t="s">
        <v>765</v>
      </c>
      <c r="D606" s="85">
        <v>4578.1000000000004</v>
      </c>
    </row>
    <row r="607" spans="3:4">
      <c r="C607" s="85" t="s">
        <v>766</v>
      </c>
      <c r="D607" s="85">
        <v>4440.3500000000004</v>
      </c>
    </row>
    <row r="608" spans="3:4">
      <c r="C608" s="85" t="s">
        <v>767</v>
      </c>
      <c r="D608" s="85">
        <v>4424.47</v>
      </c>
    </row>
    <row r="609" spans="3:4">
      <c r="C609" s="85" t="s">
        <v>768</v>
      </c>
      <c r="D609" s="85">
        <v>4514.29</v>
      </c>
    </row>
    <row r="610" spans="3:4">
      <c r="C610" s="85" t="s">
        <v>769</v>
      </c>
      <c r="D610" s="85">
        <v>4654.88</v>
      </c>
    </row>
    <row r="611" spans="3:4">
      <c r="C611" s="85" t="s">
        <v>770</v>
      </c>
      <c r="D611" s="85">
        <v>4644.33</v>
      </c>
    </row>
    <row r="612" spans="3:4">
      <c r="C612" s="85" t="s">
        <v>771</v>
      </c>
      <c r="D612" s="85">
        <v>4630.4399999999996</v>
      </c>
    </row>
    <row r="613" spans="3:4">
      <c r="C613" s="85" t="s">
        <v>772</v>
      </c>
      <c r="D613" s="85">
        <v>4544.33</v>
      </c>
    </row>
    <row r="614" spans="3:4">
      <c r="C614" s="85" t="s">
        <v>773</v>
      </c>
      <c r="D614" s="85">
        <v>4580.6899999999996</v>
      </c>
    </row>
    <row r="615" spans="3:4">
      <c r="C615" s="85" t="s">
        <v>774</v>
      </c>
      <c r="D615" s="85">
        <v>4514.2700000000004</v>
      </c>
    </row>
    <row r="616" spans="3:4">
      <c r="C616" s="85" t="s">
        <v>775</v>
      </c>
      <c r="D616" s="85">
        <v>4452.2700000000004</v>
      </c>
    </row>
    <row r="617" spans="3:4">
      <c r="C617" s="85" t="s">
        <v>776</v>
      </c>
      <c r="D617" s="85">
        <v>4402.37</v>
      </c>
    </row>
    <row r="618" spans="3:4">
      <c r="C618" s="85" t="s">
        <v>777</v>
      </c>
      <c r="D618" s="85">
        <v>4420.62</v>
      </c>
    </row>
    <row r="619" spans="3:4">
      <c r="C619" s="85" t="s">
        <v>778</v>
      </c>
      <c r="D619" s="85">
        <v>4473.1499999999996</v>
      </c>
    </row>
    <row r="620" spans="3:4">
      <c r="C620" s="85" t="s">
        <v>779</v>
      </c>
      <c r="D620" s="85">
        <v>4428.37</v>
      </c>
    </row>
    <row r="621" spans="3:4">
      <c r="C621" s="85" t="s">
        <v>780</v>
      </c>
      <c r="D621" s="85">
        <v>4412.0200000000004</v>
      </c>
    </row>
    <row r="622" spans="3:4">
      <c r="C622" s="85" t="s">
        <v>781</v>
      </c>
      <c r="D622" s="85">
        <v>4420.1899999999996</v>
      </c>
    </row>
    <row r="623" spans="3:4">
      <c r="C623" s="85" t="s">
        <v>782</v>
      </c>
      <c r="D623" s="85">
        <v>4476.58</v>
      </c>
    </row>
    <row r="624" spans="3:4">
      <c r="C624" s="85" t="s">
        <v>783</v>
      </c>
      <c r="D624" s="85">
        <v>4574.63</v>
      </c>
    </row>
    <row r="625" spans="3:4">
      <c r="C625" s="85" t="s">
        <v>784</v>
      </c>
      <c r="D625" s="85">
        <v>4544.1899999999996</v>
      </c>
    </row>
    <row r="626" spans="3:4">
      <c r="C626" s="85" t="s">
        <v>785</v>
      </c>
      <c r="D626" s="85">
        <v>4641.5200000000004</v>
      </c>
    </row>
    <row r="627" spans="3:4">
      <c r="C627" s="85" t="s">
        <v>786</v>
      </c>
      <c r="D627" s="85">
        <v>4553.51</v>
      </c>
    </row>
    <row r="628" spans="3:4">
      <c r="C628" s="85" t="s">
        <v>787</v>
      </c>
      <c r="D628" s="85">
        <v>4581.91</v>
      </c>
    </row>
    <row r="629" spans="3:4">
      <c r="C629" s="85" t="s">
        <v>788</v>
      </c>
      <c r="D629" s="85">
        <v>4641.79</v>
      </c>
    </row>
    <row r="630" spans="3:4">
      <c r="C630" s="85" t="s">
        <v>789</v>
      </c>
      <c r="D630" s="85">
        <v>4616.6400000000003</v>
      </c>
    </row>
    <row r="631" spans="3:4">
      <c r="C631" s="85" t="s">
        <v>790</v>
      </c>
      <c r="D631" s="85">
        <v>4665.96</v>
      </c>
    </row>
    <row r="632" spans="3:4">
      <c r="C632" s="85" t="s">
        <v>791</v>
      </c>
      <c r="D632" s="85">
        <v>4649.92</v>
      </c>
    </row>
    <row r="633" spans="3:4">
      <c r="C633" s="85" t="s">
        <v>792</v>
      </c>
      <c r="D633" s="85">
        <v>4591.62</v>
      </c>
    </row>
    <row r="634" spans="3:4">
      <c r="C634" s="85" t="s">
        <v>793</v>
      </c>
      <c r="D634" s="85">
        <v>4256.3</v>
      </c>
    </row>
    <row r="635" spans="3:4">
      <c r="C635" s="85" t="s">
        <v>794</v>
      </c>
      <c r="D635" s="85">
        <v>4259.7</v>
      </c>
    </row>
    <row r="636" spans="3:4">
      <c r="C636" s="85" t="s">
        <v>795</v>
      </c>
      <c r="D636" s="85">
        <v>4255.9399999999996</v>
      </c>
    </row>
    <row r="637" spans="3:4">
      <c r="C637" s="85" t="s">
        <v>796</v>
      </c>
      <c r="D637" s="85">
        <v>4298.37</v>
      </c>
    </row>
    <row r="638" spans="3:4">
      <c r="C638" s="85" t="s">
        <v>797</v>
      </c>
      <c r="D638" s="85">
        <v>4289.18</v>
      </c>
    </row>
    <row r="639" spans="3:4">
      <c r="C639" s="85" t="s">
        <v>798</v>
      </c>
      <c r="D639" s="85">
        <v>4306.16</v>
      </c>
    </row>
    <row r="640" spans="3:4">
      <c r="C640" s="85" t="s">
        <v>799</v>
      </c>
      <c r="D640" s="85">
        <v>4309.3</v>
      </c>
    </row>
    <row r="641" spans="3:4">
      <c r="C641" s="85" t="s">
        <v>800</v>
      </c>
      <c r="D641" s="85">
        <v>4204.21</v>
      </c>
    </row>
    <row r="642" spans="3:4">
      <c r="C642" s="85" t="s">
        <v>801</v>
      </c>
      <c r="D642" s="85">
        <v>4148.66</v>
      </c>
    </row>
    <row r="643" spans="3:4">
      <c r="C643" s="85" t="s">
        <v>802</v>
      </c>
      <c r="D643" s="85">
        <v>4031.83</v>
      </c>
    </row>
    <row r="644" spans="3:4">
      <c r="C644" s="85" t="s">
        <v>803</v>
      </c>
      <c r="D644" s="85">
        <v>4011.65</v>
      </c>
    </row>
    <row r="645" spans="3:4">
      <c r="C645" s="85" t="s">
        <v>804</v>
      </c>
      <c r="D645" s="85">
        <v>4101.5200000000004</v>
      </c>
    </row>
    <row r="646" spans="3:4">
      <c r="C646" s="85" t="s">
        <v>805</v>
      </c>
      <c r="D646" s="85">
        <v>4076.05</v>
      </c>
    </row>
    <row r="647" spans="3:4">
      <c r="C647" s="85" t="s">
        <v>806</v>
      </c>
      <c r="D647" s="85">
        <v>4045.12</v>
      </c>
    </row>
    <row r="648" spans="3:4">
      <c r="C648" s="85" t="s">
        <v>807</v>
      </c>
      <c r="D648" s="85">
        <v>4052.85</v>
      </c>
    </row>
    <row r="649" spans="3:4">
      <c r="C649" s="85" t="s">
        <v>808</v>
      </c>
      <c r="D649" s="85">
        <v>4010.67</v>
      </c>
    </row>
    <row r="650" spans="3:4">
      <c r="C650" s="85" t="s">
        <v>809</v>
      </c>
      <c r="D650" s="85">
        <v>4094.86</v>
      </c>
    </row>
    <row r="651" spans="3:4">
      <c r="C651" s="85" t="s">
        <v>810</v>
      </c>
      <c r="D651" s="85">
        <v>4157.76</v>
      </c>
    </row>
    <row r="652" spans="3:4">
      <c r="C652" s="85" t="s">
        <v>811</v>
      </c>
      <c r="D652" s="85">
        <v>4281.6899999999996</v>
      </c>
    </row>
    <row r="653" spans="3:4">
      <c r="C653" s="85" t="s">
        <v>812</v>
      </c>
      <c r="D653" s="85">
        <v>4289.1099999999997</v>
      </c>
    </row>
    <row r="654" spans="3:4">
      <c r="C654" s="85" t="s">
        <v>813</v>
      </c>
      <c r="D654" s="85">
        <v>4275.32</v>
      </c>
    </row>
    <row r="655" spans="3:4">
      <c r="C655" s="85" t="s">
        <v>814</v>
      </c>
      <c r="D655" s="85">
        <v>4323.46</v>
      </c>
    </row>
    <row r="656" spans="3:4">
      <c r="C656" s="85" t="s">
        <v>815</v>
      </c>
      <c r="D656" s="85">
        <v>4257.6099999999997</v>
      </c>
    </row>
    <row r="657" spans="3:4">
      <c r="C657" s="85" t="s">
        <v>816</v>
      </c>
      <c r="D657" s="85">
        <v>4174.04</v>
      </c>
    </row>
    <row r="658" spans="3:4">
      <c r="C658" s="85" t="s">
        <v>817</v>
      </c>
      <c r="D658" s="85">
        <v>4147.91</v>
      </c>
    </row>
    <row r="659" spans="3:4">
      <c r="C659" s="85" t="s">
        <v>818</v>
      </c>
      <c r="D659" s="85">
        <v>4133.58</v>
      </c>
    </row>
    <row r="660" spans="3:4">
      <c r="C660" s="85" t="s">
        <v>819</v>
      </c>
      <c r="D660" s="85">
        <v>4011.93</v>
      </c>
    </row>
    <row r="661" spans="3:4">
      <c r="C661" s="85" t="s">
        <v>820</v>
      </c>
      <c r="D661" s="85">
        <v>4078.55</v>
      </c>
    </row>
    <row r="662" spans="3:4">
      <c r="C662" s="85" t="s">
        <v>821</v>
      </c>
      <c r="D662" s="85">
        <v>4173.07</v>
      </c>
    </row>
    <row r="663" spans="3:4">
      <c r="C663" s="85" t="s">
        <v>822</v>
      </c>
      <c r="D663" s="85">
        <v>4201.78</v>
      </c>
    </row>
    <row r="664" spans="3:4">
      <c r="C664" s="85" t="s">
        <v>823</v>
      </c>
      <c r="D664" s="85">
        <v>4165.87</v>
      </c>
    </row>
    <row r="665" spans="3:4">
      <c r="C665" s="85" t="s">
        <v>824</v>
      </c>
      <c r="D665" s="85">
        <v>4193.6400000000003</v>
      </c>
    </row>
    <row r="666" spans="3:4">
      <c r="C666" s="85" t="s">
        <v>825</v>
      </c>
      <c r="D666" s="85">
        <v>4228.38</v>
      </c>
    </row>
    <row r="667" spans="3:4">
      <c r="C667" s="85" t="s">
        <v>826</v>
      </c>
      <c r="D667" s="85">
        <v>4312.7700000000004</v>
      </c>
    </row>
    <row r="668" spans="3:4">
      <c r="C668" s="85" t="s">
        <v>827</v>
      </c>
      <c r="D668" s="85">
        <v>4274.16</v>
      </c>
    </row>
    <row r="669" spans="3:4">
      <c r="C669" s="85" t="s">
        <v>828</v>
      </c>
      <c r="D669" s="85">
        <v>4285.3900000000003</v>
      </c>
    </row>
    <row r="670" spans="3:4">
      <c r="C670" s="85" t="s">
        <v>829</v>
      </c>
      <c r="D670" s="85">
        <v>4287.05</v>
      </c>
    </row>
    <row r="671" spans="3:4">
      <c r="C671" s="85" t="s">
        <v>830</v>
      </c>
      <c r="D671" s="85">
        <v>4351.3999999999996</v>
      </c>
    </row>
    <row r="672" spans="3:4">
      <c r="C672" s="85" t="s">
        <v>831</v>
      </c>
      <c r="D672" s="85">
        <v>4413.84</v>
      </c>
    </row>
    <row r="673" spans="3:4">
      <c r="C673" s="85" t="s">
        <v>832</v>
      </c>
      <c r="D673" s="85">
        <v>4390.68</v>
      </c>
    </row>
    <row r="674" spans="3:4">
      <c r="C674" s="85" t="s">
        <v>833</v>
      </c>
      <c r="D674" s="85">
        <v>4387.01</v>
      </c>
    </row>
    <row r="675" spans="3:4">
      <c r="C675" s="85" t="s">
        <v>834</v>
      </c>
      <c r="D675" s="85">
        <v>4431.05</v>
      </c>
    </row>
    <row r="676" spans="3:4">
      <c r="C676" s="85" t="s">
        <v>835</v>
      </c>
      <c r="D676" s="85">
        <v>4484.6400000000003</v>
      </c>
    </row>
    <row r="677" spans="3:4">
      <c r="C677" s="85" t="s">
        <v>836</v>
      </c>
      <c r="D677" s="85">
        <v>4504.74</v>
      </c>
    </row>
    <row r="678" spans="3:4">
      <c r="C678" s="85" t="s">
        <v>837</v>
      </c>
      <c r="D678" s="85">
        <v>4687.26</v>
      </c>
    </row>
    <row r="679" spans="3:4">
      <c r="C679" s="85" t="s">
        <v>838</v>
      </c>
      <c r="D679" s="85">
        <v>4776.49</v>
      </c>
    </row>
    <row r="680" spans="3:4">
      <c r="C680" s="85" t="s">
        <v>839</v>
      </c>
      <c r="D680" s="85">
        <v>4826.6400000000003</v>
      </c>
    </row>
    <row r="681" spans="3:4">
      <c r="C681" s="85" t="s">
        <v>840</v>
      </c>
      <c r="D681" s="85">
        <v>4859.82</v>
      </c>
    </row>
    <row r="682" spans="3:4">
      <c r="C682" s="85" t="s">
        <v>841</v>
      </c>
      <c r="D682" s="85">
        <v>4736.57</v>
      </c>
    </row>
    <row r="683" spans="3:4">
      <c r="C683" s="85" t="s">
        <v>842</v>
      </c>
      <c r="D683" s="85">
        <v>4690.17</v>
      </c>
    </row>
    <row r="684" spans="3:4">
      <c r="C684" s="85" t="s">
        <v>843</v>
      </c>
      <c r="D684" s="85">
        <v>4668.1000000000004</v>
      </c>
    </row>
    <row r="685" spans="3:4">
      <c r="C685" s="85" t="s">
        <v>844</v>
      </c>
      <c r="D685" s="85">
        <v>4738</v>
      </c>
    </row>
    <row r="686" spans="3:4">
      <c r="C686" s="85" t="s">
        <v>845</v>
      </c>
      <c r="D686" s="85">
        <v>4784.07</v>
      </c>
    </row>
    <row r="687" spans="3:4">
      <c r="C687" s="85" t="s">
        <v>846</v>
      </c>
      <c r="D687" s="85">
        <v>4778.68</v>
      </c>
    </row>
    <row r="688" spans="3:4">
      <c r="C688" s="85" t="s">
        <v>847</v>
      </c>
      <c r="D688" s="85">
        <v>4757.2</v>
      </c>
    </row>
    <row r="689" spans="3:4">
      <c r="C689" s="85" t="s">
        <v>848</v>
      </c>
      <c r="D689" s="85">
        <v>4778.1000000000004</v>
      </c>
    </row>
    <row r="690" spans="3:4">
      <c r="C690" s="85" t="s">
        <v>849</v>
      </c>
      <c r="D690" s="85">
        <v>4755.82</v>
      </c>
    </row>
    <row r="691" spans="3:4">
      <c r="C691" s="85" t="s">
        <v>850</v>
      </c>
      <c r="D691" s="85">
        <v>4746.76</v>
      </c>
    </row>
    <row r="692" spans="3:4">
      <c r="C692" s="85" t="s">
        <v>851</v>
      </c>
      <c r="D692" s="85">
        <v>4327.13</v>
      </c>
    </row>
    <row r="693" spans="3:4">
      <c r="C693" s="85" t="s">
        <v>852</v>
      </c>
      <c r="D693" s="85">
        <v>4161.21</v>
      </c>
    </row>
    <row r="694" spans="3:4">
      <c r="C694" s="85" t="s">
        <v>853</v>
      </c>
      <c r="D694" s="85">
        <v>4278.7</v>
      </c>
    </row>
    <row r="695" spans="3:4">
      <c r="C695" s="85" t="s">
        <v>854</v>
      </c>
      <c r="D695" s="85">
        <v>4081.45</v>
      </c>
    </row>
    <row r="696" spans="3:4">
      <c r="C696" s="85" t="s">
        <v>855</v>
      </c>
      <c r="D696" s="85">
        <v>3775.77</v>
      </c>
    </row>
    <row r="697" spans="3:4">
      <c r="C697" s="85" t="s">
        <v>856</v>
      </c>
      <c r="D697" s="85">
        <v>3815.04</v>
      </c>
    </row>
    <row r="698" spans="3:4">
      <c r="C698" s="85" t="s">
        <v>857</v>
      </c>
      <c r="D698" s="85">
        <v>3835.35</v>
      </c>
    </row>
    <row r="699" spans="3:4">
      <c r="C699" s="85" t="s">
        <v>858</v>
      </c>
      <c r="D699" s="85">
        <v>3815.64</v>
      </c>
    </row>
    <row r="700" spans="3:4">
      <c r="C700" s="85" t="s">
        <v>859</v>
      </c>
      <c r="D700" s="85">
        <v>3832.96</v>
      </c>
    </row>
    <row r="701" spans="3:4">
      <c r="C701" s="85" t="s">
        <v>860</v>
      </c>
      <c r="D701" s="85">
        <v>3998.73</v>
      </c>
    </row>
    <row r="702" spans="3:4">
      <c r="C702" s="85" t="s">
        <v>861</v>
      </c>
      <c r="D702" s="85">
        <v>4007.46</v>
      </c>
    </row>
    <row r="703" spans="3:4">
      <c r="C703" s="85" t="s">
        <v>862</v>
      </c>
      <c r="D703" s="85">
        <v>3975.07</v>
      </c>
    </row>
    <row r="704" spans="3:4">
      <c r="C704" s="85" t="s">
        <v>863</v>
      </c>
      <c r="D704" s="85">
        <v>3968.25</v>
      </c>
    </row>
    <row r="705" spans="3:4">
      <c r="C705" s="85" t="s">
        <v>864</v>
      </c>
      <c r="D705" s="85">
        <v>3819.23</v>
      </c>
    </row>
    <row r="706" spans="3:4">
      <c r="C706" s="85" t="s">
        <v>865</v>
      </c>
      <c r="D706" s="85">
        <v>3917.47</v>
      </c>
    </row>
    <row r="707" spans="3:4">
      <c r="C707" s="85" t="s">
        <v>866</v>
      </c>
      <c r="D707" s="85">
        <v>3983.87</v>
      </c>
    </row>
    <row r="708" spans="3:4">
      <c r="C708" s="85" t="s">
        <v>867</v>
      </c>
      <c r="D708" s="85">
        <v>3988.35</v>
      </c>
    </row>
    <row r="709" spans="3:4">
      <c r="C709" s="85" t="s">
        <v>868</v>
      </c>
      <c r="D709" s="85">
        <v>3995.6</v>
      </c>
    </row>
    <row r="710" spans="3:4">
      <c r="C710" s="85" t="s">
        <v>869</v>
      </c>
      <c r="D710" s="85">
        <v>3986.98</v>
      </c>
    </row>
    <row r="711" spans="3:4">
      <c r="C711" s="85" t="s">
        <v>870</v>
      </c>
      <c r="D711" s="85">
        <v>4113.42</v>
      </c>
    </row>
    <row r="712" spans="3:4">
      <c r="C712" s="85" t="s">
        <v>871</v>
      </c>
      <c r="D712" s="85">
        <v>4153.37</v>
      </c>
    </row>
    <row r="713" spans="3:4">
      <c r="C713" s="85" t="s">
        <v>872</v>
      </c>
      <c r="D713" s="85">
        <v>4044.42</v>
      </c>
    </row>
    <row r="714" spans="3:4">
      <c r="C714" s="85" t="s">
        <v>873</v>
      </c>
      <c r="D714" s="85">
        <v>4140.7299999999996</v>
      </c>
    </row>
    <row r="715" spans="3:4">
      <c r="C715" s="85" t="s">
        <v>874</v>
      </c>
      <c r="D715" s="85">
        <v>4177.9399999999996</v>
      </c>
    </row>
    <row r="716" spans="3:4">
      <c r="C716" s="85" t="s">
        <v>875</v>
      </c>
      <c r="D716" s="85">
        <v>4219.32</v>
      </c>
    </row>
    <row r="717" spans="3:4">
      <c r="C717" s="85" t="s">
        <v>876</v>
      </c>
      <c r="D717" s="85">
        <v>4355.67</v>
      </c>
    </row>
    <row r="718" spans="3:4">
      <c r="C718" s="85" t="s">
        <v>877</v>
      </c>
      <c r="D718" s="85">
        <v>4335.08</v>
      </c>
    </row>
    <row r="719" spans="3:4">
      <c r="C719" s="85" t="s">
        <v>878</v>
      </c>
      <c r="D719" s="85">
        <v>4425.1499999999996</v>
      </c>
    </row>
    <row r="720" spans="3:4">
      <c r="C720" s="85" t="s">
        <v>879</v>
      </c>
      <c r="D720" s="85">
        <v>4431.41</v>
      </c>
    </row>
    <row r="721" spans="3:4">
      <c r="C721" s="85" t="s">
        <v>880</v>
      </c>
      <c r="D721" s="85">
        <v>4429.18</v>
      </c>
    </row>
    <row r="722" spans="3:4">
      <c r="C722" s="85" t="s">
        <v>881</v>
      </c>
      <c r="D722" s="85">
        <v>4445</v>
      </c>
    </row>
    <row r="723" spans="3:4">
      <c r="C723" s="85" t="s">
        <v>882</v>
      </c>
      <c r="D723" s="85">
        <v>4443.96</v>
      </c>
    </row>
    <row r="724" spans="3:4">
      <c r="C724" s="85" t="s">
        <v>883</v>
      </c>
      <c r="D724" s="85">
        <v>4407.33</v>
      </c>
    </row>
    <row r="725" spans="3:4">
      <c r="C725" s="85" t="s">
        <v>884</v>
      </c>
      <c r="D725" s="85">
        <v>4515.3900000000003</v>
      </c>
    </row>
    <row r="726" spans="3:4">
      <c r="C726" s="85" t="s">
        <v>885</v>
      </c>
      <c r="D726" s="85">
        <v>4512.16</v>
      </c>
    </row>
    <row r="727" spans="3:4">
      <c r="C727" s="85" t="s">
        <v>886</v>
      </c>
      <c r="D727" s="85">
        <v>4429.08</v>
      </c>
    </row>
    <row r="728" spans="3:4">
      <c r="C728" s="85" t="s">
        <v>887</v>
      </c>
      <c r="D728" s="85">
        <v>4517.92</v>
      </c>
    </row>
    <row r="729" spans="3:4">
      <c r="C729" s="85" t="s">
        <v>888</v>
      </c>
      <c r="D729" s="85">
        <v>4533.09</v>
      </c>
    </row>
    <row r="730" spans="3:4">
      <c r="C730" s="85" t="s">
        <v>889</v>
      </c>
      <c r="D730" s="85">
        <v>4588.96</v>
      </c>
    </row>
    <row r="731" spans="3:4">
      <c r="C731" s="85" t="s">
        <v>890</v>
      </c>
      <c r="D731" s="85">
        <v>4544.99</v>
      </c>
    </row>
    <row r="732" spans="3:4">
      <c r="C732" s="85" t="s">
        <v>891</v>
      </c>
      <c r="D732" s="85">
        <v>4553.0200000000004</v>
      </c>
    </row>
    <row r="733" spans="3:4">
      <c r="C733" s="85" t="s">
        <v>892</v>
      </c>
      <c r="D733" s="85">
        <v>4523.87</v>
      </c>
    </row>
    <row r="734" spans="3:4">
      <c r="C734" s="85" t="s">
        <v>893</v>
      </c>
      <c r="D734" s="85">
        <v>4510.3599999999997</v>
      </c>
    </row>
    <row r="735" spans="3:4">
      <c r="C735" s="85" t="s">
        <v>894</v>
      </c>
      <c r="D735" s="85">
        <v>4428.57</v>
      </c>
    </row>
    <row r="736" spans="3:4">
      <c r="C736" s="85" t="s">
        <v>895</v>
      </c>
      <c r="D736" s="85">
        <v>4489.3500000000004</v>
      </c>
    </row>
    <row r="737" spans="3:4">
      <c r="C737" s="85" t="s">
        <v>896</v>
      </c>
      <c r="D737" s="85">
        <v>4521.75</v>
      </c>
    </row>
    <row r="738" spans="3:4">
      <c r="C738" s="85" t="s">
        <v>897</v>
      </c>
      <c r="D738" s="85">
        <v>4519.83</v>
      </c>
    </row>
    <row r="739" spans="3:4">
      <c r="C739" s="85" t="s">
        <v>898</v>
      </c>
      <c r="D739" s="85">
        <v>4487.57</v>
      </c>
    </row>
    <row r="740" spans="3:4">
      <c r="C740" s="85" t="s">
        <v>899</v>
      </c>
      <c r="D740" s="85">
        <v>4451.3500000000004</v>
      </c>
    </row>
    <row r="741" spans="3:4">
      <c r="C741" s="85" t="s">
        <v>900</v>
      </c>
      <c r="D741" s="85">
        <v>4467.4399999999996</v>
      </c>
    </row>
    <row r="742" spans="3:4">
      <c r="C742" s="85" t="s">
        <v>901</v>
      </c>
      <c r="D742" s="85">
        <v>4445.38</v>
      </c>
    </row>
    <row r="743" spans="3:4">
      <c r="C743" s="85" t="s">
        <v>902</v>
      </c>
      <c r="D743" s="85">
        <v>4471.47</v>
      </c>
    </row>
    <row r="744" spans="3:4">
      <c r="C744" s="85" t="s">
        <v>903</v>
      </c>
      <c r="D744" s="85">
        <v>4457.47</v>
      </c>
    </row>
    <row r="745" spans="3:4">
      <c r="C745" s="85" t="s">
        <v>904</v>
      </c>
      <c r="D745" s="85">
        <v>4514.38</v>
      </c>
    </row>
    <row r="746" spans="3:4">
      <c r="C746" s="85" t="s">
        <v>905</v>
      </c>
      <c r="D746" s="85">
        <v>4489.7700000000004</v>
      </c>
    </row>
    <row r="747" spans="3:4">
      <c r="C747" s="85" t="s">
        <v>906</v>
      </c>
      <c r="D747" s="85">
        <v>4482.8999999999996</v>
      </c>
    </row>
    <row r="748" spans="3:4">
      <c r="C748" s="85" t="s">
        <v>907</v>
      </c>
      <c r="D748" s="85">
        <v>4465.63</v>
      </c>
    </row>
    <row r="749" spans="3:4">
      <c r="C749" s="85" t="s">
        <v>908</v>
      </c>
      <c r="D749" s="85">
        <v>4452.18</v>
      </c>
    </row>
    <row r="750" spans="3:4">
      <c r="C750" s="85" t="s">
        <v>909</v>
      </c>
      <c r="D750" s="85">
        <v>4442.59</v>
      </c>
    </row>
    <row r="751" spans="3:4">
      <c r="C751" s="85" t="s">
        <v>910</v>
      </c>
      <c r="D751" s="85">
        <v>4445.08</v>
      </c>
    </row>
    <row r="752" spans="3:4">
      <c r="C752" s="85" t="s">
        <v>911</v>
      </c>
      <c r="D752" s="85">
        <v>4415.29</v>
      </c>
    </row>
    <row r="753" spans="3:4">
      <c r="C753" s="85" t="s">
        <v>912</v>
      </c>
      <c r="D753" s="85">
        <v>4347.8100000000004</v>
      </c>
    </row>
    <row r="754" spans="3:4">
      <c r="C754" s="85" t="s">
        <v>913</v>
      </c>
      <c r="D754" s="85">
        <v>4359.97</v>
      </c>
    </row>
    <row r="755" spans="3:4">
      <c r="C755" s="85" t="s">
        <v>914</v>
      </c>
      <c r="D755" s="85">
        <v>4354.3100000000004</v>
      </c>
    </row>
    <row r="756" spans="3:4">
      <c r="C756" s="85" t="s">
        <v>915</v>
      </c>
      <c r="D756" s="85">
        <v>4413.6899999999996</v>
      </c>
    </row>
    <row r="757" spans="3:4">
      <c r="C757" s="85" t="s">
        <v>916</v>
      </c>
      <c r="D757" s="85">
        <v>4406.9399999999996</v>
      </c>
    </row>
    <row r="758" spans="3:4">
      <c r="C758" s="85" t="s">
        <v>917</v>
      </c>
      <c r="D758" s="85">
        <v>4421.0600000000004</v>
      </c>
    </row>
    <row r="759" spans="3:4">
      <c r="C759" s="85" t="s">
        <v>918</v>
      </c>
      <c r="D759" s="85">
        <v>4423.37</v>
      </c>
    </row>
    <row r="760" spans="3:4">
      <c r="C760" s="85" t="s">
        <v>919</v>
      </c>
      <c r="D760" s="85">
        <v>4517.34</v>
      </c>
    </row>
    <row r="761" spans="3:4">
      <c r="C761" s="85" t="s">
        <v>920</v>
      </c>
      <c r="D761" s="85">
        <v>4542.07</v>
      </c>
    </row>
    <row r="762" spans="3:4">
      <c r="C762" s="85" t="s">
        <v>921</v>
      </c>
      <c r="D762" s="85">
        <v>4518.5200000000004</v>
      </c>
    </row>
    <row r="763" spans="3:4">
      <c r="C763" s="85" t="s">
        <v>922</v>
      </c>
      <c r="D763" s="85">
        <v>4533.91</v>
      </c>
    </row>
    <row r="764" spans="3:4">
      <c r="C764" s="85" t="s">
        <v>923</v>
      </c>
      <c r="D764" s="85">
        <v>4548.82</v>
      </c>
    </row>
    <row r="765" spans="3:4">
      <c r="C765" s="85" t="s">
        <v>924</v>
      </c>
      <c r="D765" s="85">
        <v>4588.01</v>
      </c>
    </row>
    <row r="766" spans="3:4">
      <c r="C766" s="85" t="s">
        <v>925</v>
      </c>
      <c r="D766" s="85">
        <v>4579.01</v>
      </c>
    </row>
    <row r="767" spans="3:4">
      <c r="C767" s="85" t="s">
        <v>926</v>
      </c>
      <c r="D767" s="85">
        <v>4554.2</v>
      </c>
    </row>
    <row r="768" spans="3:4">
      <c r="C768" s="85" t="s">
        <v>927</v>
      </c>
      <c r="D768" s="85">
        <v>4553.6099999999997</v>
      </c>
    </row>
    <row r="769" spans="3:4">
      <c r="C769" s="85" t="s">
        <v>928</v>
      </c>
      <c r="D769" s="85">
        <v>4571.1400000000003</v>
      </c>
    </row>
    <row r="770" spans="3:4">
      <c r="C770" s="85" t="s">
        <v>929</v>
      </c>
      <c r="D770" s="85">
        <v>4562.71</v>
      </c>
    </row>
    <row r="771" spans="3:4">
      <c r="C771" s="85" t="s">
        <v>930</v>
      </c>
      <c r="D771" s="85">
        <v>4631.0600000000004</v>
      </c>
    </row>
    <row r="772" spans="3:4">
      <c r="C772" s="85" t="s">
        <v>931</v>
      </c>
      <c r="D772" s="85">
        <v>4628.84</v>
      </c>
    </row>
    <row r="773" spans="3:4">
      <c r="C773" s="85" t="s">
        <v>932</v>
      </c>
      <c r="D773" s="85">
        <v>4658.51</v>
      </c>
    </row>
    <row r="774" spans="3:4">
      <c r="C774" s="85" t="s">
        <v>933</v>
      </c>
      <c r="D774" s="85">
        <v>4711.3599999999997</v>
      </c>
    </row>
    <row r="775" spans="3:4">
      <c r="C775" s="85" t="s">
        <v>934</v>
      </c>
      <c r="D775" s="85">
        <v>4651.9399999999996</v>
      </c>
    </row>
    <row r="776" spans="3:4">
      <c r="C776" s="85" t="s">
        <v>935</v>
      </c>
      <c r="D776" s="85">
        <v>4650.71</v>
      </c>
    </row>
    <row r="777" spans="3:4">
      <c r="C777" s="85" t="s">
        <v>936</v>
      </c>
      <c r="D777" s="85">
        <v>4592.63</v>
      </c>
    </row>
    <row r="778" spans="3:4">
      <c r="C778" s="85" t="s">
        <v>937</v>
      </c>
      <c r="D778" s="85">
        <v>4588.1000000000004</v>
      </c>
    </row>
    <row r="779" spans="3:4">
      <c r="C779" s="85" t="s">
        <v>938</v>
      </c>
      <c r="D779" s="85">
        <v>4627.53</v>
      </c>
    </row>
    <row r="780" spans="3:4">
      <c r="C780" s="85" t="s">
        <v>939</v>
      </c>
      <c r="D780" s="85">
        <v>4600.93</v>
      </c>
    </row>
    <row r="781" spans="3:4">
      <c r="C781" s="85" t="s">
        <v>940</v>
      </c>
      <c r="D781" s="85">
        <v>4595.42</v>
      </c>
    </row>
    <row r="782" spans="3:4">
      <c r="C782" s="85" t="s">
        <v>941</v>
      </c>
      <c r="D782" s="85">
        <v>4588.58</v>
      </c>
    </row>
    <row r="783" spans="3:4">
      <c r="C783" s="85" t="s">
        <v>942</v>
      </c>
      <c r="D783" s="85">
        <v>4636.08</v>
      </c>
    </row>
    <row r="784" spans="3:4">
      <c r="C784" s="85" t="s">
        <v>943</v>
      </c>
      <c r="D784" s="85">
        <v>4667.97</v>
      </c>
    </row>
    <row r="785" spans="3:4">
      <c r="C785" s="85" t="s">
        <v>944</v>
      </c>
      <c r="D785" s="85">
        <v>4712.84</v>
      </c>
    </row>
    <row r="786" spans="3:4">
      <c r="C786" s="85" t="s">
        <v>945</v>
      </c>
      <c r="D786" s="85">
        <v>4722.47</v>
      </c>
    </row>
    <row r="787" spans="3:4">
      <c r="C787" s="85" t="s">
        <v>946</v>
      </c>
      <c r="D787" s="85">
        <v>4750.82</v>
      </c>
    </row>
    <row r="788" spans="3:4">
      <c r="C788" s="85" t="s">
        <v>947</v>
      </c>
      <c r="D788" s="85">
        <v>4760.8999999999996</v>
      </c>
    </row>
    <row r="789" spans="3:4">
      <c r="C789" s="85" t="s">
        <v>948</v>
      </c>
      <c r="D789" s="85">
        <v>4811.87</v>
      </c>
    </row>
    <row r="790" spans="3:4">
      <c r="C790" s="85" t="s">
        <v>949</v>
      </c>
      <c r="D790" s="85">
        <v>4801.96</v>
      </c>
    </row>
    <row r="791" spans="3:4">
      <c r="C791" s="85" t="s">
        <v>950</v>
      </c>
      <c r="D791" s="85">
        <v>4768.67</v>
      </c>
    </row>
    <row r="792" spans="3:4">
      <c r="C792" s="85" t="s">
        <v>951</v>
      </c>
      <c r="D792" s="85">
        <v>4790.8599999999997</v>
      </c>
    </row>
    <row r="793" spans="3:4">
      <c r="C793" s="85" t="s">
        <v>952</v>
      </c>
      <c r="D793" s="85">
        <v>4789.0200000000004</v>
      </c>
    </row>
    <row r="794" spans="3:4">
      <c r="C794" s="85" t="s">
        <v>953</v>
      </c>
      <c r="D794" s="85">
        <v>4794.72</v>
      </c>
    </row>
    <row r="795" spans="3:4">
      <c r="C795" s="85" t="s">
        <v>954</v>
      </c>
      <c r="D795" s="85">
        <v>4726.87</v>
      </c>
    </row>
    <row r="796" spans="3:4">
      <c r="C796" s="85" t="s">
        <v>955</v>
      </c>
      <c r="D796" s="85">
        <v>4587.6000000000004</v>
      </c>
    </row>
    <row r="797" spans="3:4">
      <c r="C797" s="85" t="s">
        <v>956</v>
      </c>
      <c r="D797" s="85">
        <v>4561.13</v>
      </c>
    </row>
    <row r="798" spans="3:4">
      <c r="C798" s="85" t="s">
        <v>957</v>
      </c>
      <c r="D798" s="85">
        <v>4592.72</v>
      </c>
    </row>
    <row r="799" spans="3:4">
      <c r="C799" s="85" t="s">
        <v>958</v>
      </c>
      <c r="D799" s="85">
        <v>4623.83</v>
      </c>
    </row>
    <row r="800" spans="3:4">
      <c r="C800" s="85" t="s">
        <v>959</v>
      </c>
      <c r="D800" s="85">
        <v>4684.92</v>
      </c>
    </row>
    <row r="801" spans="3:4">
      <c r="C801" s="85" t="s">
        <v>960</v>
      </c>
      <c r="D801" s="85">
        <v>4684.88</v>
      </c>
    </row>
    <row r="802" spans="3:4">
      <c r="C802" s="85" t="s">
        <v>961</v>
      </c>
      <c r="D802" s="85">
        <v>4675.63</v>
      </c>
    </row>
    <row r="803" spans="3:4">
      <c r="C803" s="85" t="s">
        <v>962</v>
      </c>
      <c r="D803" s="85">
        <v>4745.66</v>
      </c>
    </row>
    <row r="804" spans="3:4">
      <c r="C804" s="85" t="s">
        <v>963</v>
      </c>
      <c r="D804" s="85">
        <v>4771.2</v>
      </c>
    </row>
    <row r="805" spans="3:4">
      <c r="C805" s="85" t="s">
        <v>964</v>
      </c>
      <c r="D805" s="85">
        <v>4827.29</v>
      </c>
    </row>
    <row r="806" spans="3:4">
      <c r="C806" s="85" t="s">
        <v>965</v>
      </c>
      <c r="D806" s="85">
        <v>4773.6099999999997</v>
      </c>
    </row>
    <row r="807" spans="3:4">
      <c r="C807" s="85" t="s">
        <v>966</v>
      </c>
      <c r="D807" s="85">
        <v>4811.51</v>
      </c>
    </row>
    <row r="808" spans="3:4">
      <c r="C808" s="85" t="s">
        <v>967</v>
      </c>
      <c r="D808" s="85">
        <v>4857.93</v>
      </c>
    </row>
    <row r="809" spans="3:4">
      <c r="C809" s="85" t="s">
        <v>968</v>
      </c>
      <c r="D809" s="85">
        <v>4861.0600000000004</v>
      </c>
    </row>
    <row r="810" spans="3:4">
      <c r="C810" s="85" t="s">
        <v>969</v>
      </c>
      <c r="D810" s="85">
        <v>4849.5</v>
      </c>
    </row>
    <row r="811" spans="3:4">
      <c r="C811" s="85" t="s">
        <v>970</v>
      </c>
      <c r="D811" s="85">
        <v>4820.09</v>
      </c>
    </row>
    <row r="812" spans="3:4">
      <c r="C812" s="85" t="s">
        <v>971</v>
      </c>
      <c r="D812" s="85">
        <v>4805.7299999999996</v>
      </c>
    </row>
    <row r="813" spans="3:4">
      <c r="C813" s="85" t="s">
        <v>972</v>
      </c>
      <c r="D813" s="85">
        <v>4849.88</v>
      </c>
    </row>
    <row r="814" spans="3:4">
      <c r="C814" s="85" t="s">
        <v>973</v>
      </c>
      <c r="D814" s="85">
        <v>4790.0600000000004</v>
      </c>
    </row>
    <row r="815" spans="3:4">
      <c r="C815" s="85" t="s">
        <v>974</v>
      </c>
      <c r="D815" s="85">
        <v>4781.91</v>
      </c>
    </row>
    <row r="816" spans="3:4">
      <c r="C816" s="85" t="s">
        <v>975</v>
      </c>
      <c r="D816" s="85">
        <v>4918.62</v>
      </c>
    </row>
    <row r="817" spans="3:4">
      <c r="C817" s="85" t="s">
        <v>976</v>
      </c>
      <c r="D817" s="85">
        <v>5076.12</v>
      </c>
    </row>
    <row r="818" spans="3:4">
      <c r="C818" s="85" t="s">
        <v>977</v>
      </c>
      <c r="D818" s="85">
        <v>5078.22</v>
      </c>
    </row>
    <row r="819" spans="3:4">
      <c r="C819" s="85" t="s">
        <v>978</v>
      </c>
      <c r="D819" s="85">
        <v>5069.18</v>
      </c>
    </row>
    <row r="820" spans="3:4">
      <c r="C820" s="85" t="s">
        <v>979</v>
      </c>
      <c r="D820" s="85">
        <v>5057.47</v>
      </c>
    </row>
    <row r="821" spans="3:4">
      <c r="C821" s="85" t="s">
        <v>980</v>
      </c>
      <c r="D821" s="85">
        <v>5064.2</v>
      </c>
    </row>
    <row r="822" spans="3:4">
      <c r="C822" s="85" t="s">
        <v>981</v>
      </c>
      <c r="D822" s="85">
        <v>5168.28</v>
      </c>
    </row>
    <row r="823" spans="3:4">
      <c r="C823" s="85" t="s">
        <v>982</v>
      </c>
      <c r="D823" s="85">
        <v>5171.4799999999996</v>
      </c>
    </row>
    <row r="824" spans="3:4">
      <c r="C824" s="85" t="s">
        <v>983</v>
      </c>
      <c r="D824" s="85">
        <v>5211.04</v>
      </c>
    </row>
    <row r="825" spans="3:4">
      <c r="C825" s="85" t="s">
        <v>984</v>
      </c>
      <c r="D825" s="85">
        <v>5221.75</v>
      </c>
    </row>
    <row r="826" spans="3:4">
      <c r="C826" s="85" t="s">
        <v>985</v>
      </c>
      <c r="D826" s="85">
        <v>5189.4399999999996</v>
      </c>
    </row>
    <row r="827" spans="3:4">
      <c r="C827" s="85" t="s">
        <v>986</v>
      </c>
      <c r="D827" s="85">
        <v>5243.23</v>
      </c>
    </row>
    <row r="828" spans="3:4">
      <c r="C828" s="85" t="s">
        <v>987</v>
      </c>
      <c r="D828" s="85">
        <v>5258.34</v>
      </c>
    </row>
    <row r="829" spans="3:4">
      <c r="C829" s="85" t="s">
        <v>988</v>
      </c>
      <c r="D829" s="85">
        <v>5301.48</v>
      </c>
    </row>
    <row r="830" spans="3:4">
      <c r="C830" s="85" t="s">
        <v>989</v>
      </c>
      <c r="D830" s="85">
        <v>5296.18</v>
      </c>
    </row>
    <row r="831" spans="3:4">
      <c r="C831" s="85" t="s">
        <v>990</v>
      </c>
      <c r="D831" s="85">
        <v>5317.57</v>
      </c>
    </row>
    <row r="832" spans="3:4">
      <c r="C832" s="85" t="s">
        <v>991</v>
      </c>
      <c r="D832" s="85">
        <v>5400.16</v>
      </c>
    </row>
    <row r="833" spans="3:4">
      <c r="C833" s="85" t="s">
        <v>992</v>
      </c>
      <c r="D833" s="85">
        <v>5371.2</v>
      </c>
    </row>
    <row r="834" spans="3:4">
      <c r="C834" s="85" t="s">
        <v>993</v>
      </c>
      <c r="D834" s="85">
        <v>5381.33</v>
      </c>
    </row>
    <row r="835" spans="3:4">
      <c r="C835" s="85" t="s">
        <v>994</v>
      </c>
      <c r="D835" s="85">
        <v>5393.65</v>
      </c>
    </row>
    <row r="836" spans="3:4">
      <c r="C836" s="85" t="s">
        <v>995</v>
      </c>
      <c r="D836" s="85">
        <v>5416.06</v>
      </c>
    </row>
    <row r="837" spans="3:4">
      <c r="C837" s="85" t="s">
        <v>996</v>
      </c>
      <c r="D837" s="85">
        <v>5503.53</v>
      </c>
    </row>
    <row r="838" spans="3:4">
      <c r="C838" s="85" t="s">
        <v>997</v>
      </c>
      <c r="D838" s="85">
        <v>5544.89</v>
      </c>
    </row>
    <row r="839" spans="3:4">
      <c r="C839" s="85" t="s">
        <v>998</v>
      </c>
      <c r="D839" s="85">
        <v>5525.66</v>
      </c>
    </row>
    <row r="840" spans="3:4">
      <c r="C840" s="85" t="s">
        <v>999</v>
      </c>
      <c r="D840" s="85">
        <v>5592.01</v>
      </c>
    </row>
    <row r="841" spans="3:4">
      <c r="C841" s="85" t="s">
        <v>1000</v>
      </c>
      <c r="D841" s="85">
        <v>5596.46</v>
      </c>
    </row>
    <row r="842" spans="3:4">
      <c r="C842" s="85" t="s">
        <v>1001</v>
      </c>
      <c r="D842" s="85">
        <v>5586.88</v>
      </c>
    </row>
    <row r="843" spans="3:4">
      <c r="C843" s="85" t="s">
        <v>1002</v>
      </c>
      <c r="D843" s="85">
        <v>5568.71</v>
      </c>
    </row>
    <row r="844" spans="3:4">
      <c r="C844" s="85" t="s">
        <v>1003</v>
      </c>
      <c r="D844" s="85">
        <v>5554.87</v>
      </c>
    </row>
    <row r="845" spans="3:4">
      <c r="C845" s="85" t="s">
        <v>1004</v>
      </c>
      <c r="D845" s="85">
        <v>5609.67</v>
      </c>
    </row>
    <row r="846" spans="3:4">
      <c r="C846" s="85" t="s">
        <v>1005</v>
      </c>
      <c r="D846" s="85">
        <v>5585.84</v>
      </c>
    </row>
    <row r="847" spans="3:4">
      <c r="C847" s="85" t="s">
        <v>1006</v>
      </c>
      <c r="D847" s="85">
        <v>5483.53</v>
      </c>
    </row>
    <row r="848" spans="3:4">
      <c r="C848" s="85" t="s">
        <v>1007</v>
      </c>
      <c r="D848" s="85">
        <v>5381.34</v>
      </c>
    </row>
    <row r="849" spans="3:4">
      <c r="C849" s="85" t="s">
        <v>1008</v>
      </c>
      <c r="D849" s="85">
        <v>5364.53</v>
      </c>
    </row>
    <row r="850" spans="3:4">
      <c r="C850" s="85" t="s">
        <v>1009</v>
      </c>
      <c r="D850" s="85">
        <v>5393.71</v>
      </c>
    </row>
    <row r="851" spans="3:4">
      <c r="C851" s="85" t="s">
        <v>1010</v>
      </c>
      <c r="D851" s="85">
        <v>5371.08</v>
      </c>
    </row>
    <row r="852" spans="3:4">
      <c r="C852" s="85" t="s">
        <v>1011</v>
      </c>
      <c r="D852" s="85">
        <v>5515.02</v>
      </c>
    </row>
    <row r="853" spans="3:4">
      <c r="C853" s="85" t="s">
        <v>1012</v>
      </c>
      <c r="D853" s="85">
        <v>5615.62</v>
      </c>
    </row>
    <row r="854" spans="3:4">
      <c r="C854" s="85" t="s">
        <v>1013</v>
      </c>
      <c r="D854" s="85">
        <v>5550.81</v>
      </c>
    </row>
    <row r="855" spans="3:4">
      <c r="C855" s="85" t="s">
        <v>1014</v>
      </c>
      <c r="D855" s="85">
        <v>5650.13</v>
      </c>
    </row>
    <row r="856" spans="3:4">
      <c r="C856" s="85" t="s">
        <v>1015</v>
      </c>
      <c r="D856" s="85">
        <v>5699.12</v>
      </c>
    </row>
    <row r="857" spans="3:4">
      <c r="C857" s="85" t="s">
        <v>1016</v>
      </c>
      <c r="D857" s="85">
        <v>5700.79</v>
      </c>
    </row>
    <row r="858" spans="3:4">
      <c r="C858" s="85" t="s">
        <v>1017</v>
      </c>
      <c r="D858" s="85">
        <v>5697.39</v>
      </c>
    </row>
    <row r="859" spans="3:4">
      <c r="C859" s="85" t="s">
        <v>1018</v>
      </c>
      <c r="D859" s="85">
        <v>5682.78</v>
      </c>
    </row>
    <row r="860" spans="3:4">
      <c r="C860" s="85" t="s">
        <v>1019</v>
      </c>
      <c r="D860" s="85">
        <v>5698.14</v>
      </c>
    </row>
    <row r="861" spans="3:4">
      <c r="C861" s="85" t="s">
        <v>1020</v>
      </c>
      <c r="D861" s="85">
        <v>5716.32</v>
      </c>
    </row>
    <row r="862" spans="3:4">
      <c r="C862" s="85" t="s">
        <v>1021</v>
      </c>
      <c r="D862" s="85">
        <v>5745.16</v>
      </c>
    </row>
    <row r="863" spans="3:4">
      <c r="C863" s="85" t="s">
        <v>1022</v>
      </c>
      <c r="D863" s="85">
        <v>5734.32</v>
      </c>
    </row>
    <row r="864" spans="3:4">
      <c r="C864" s="85" t="s">
        <v>1023</v>
      </c>
      <c r="D864" s="85">
        <v>5803.67</v>
      </c>
    </row>
    <row r="865" spans="3:4">
      <c r="C865" s="85" t="s">
        <v>1024</v>
      </c>
      <c r="D865" s="85">
        <v>5917.05</v>
      </c>
    </row>
    <row r="866" spans="3:4">
      <c r="C866" s="85" t="s">
        <v>1025</v>
      </c>
      <c r="D866" s="85">
        <v>5845.04</v>
      </c>
    </row>
    <row r="867" spans="3:4">
      <c r="C867" s="85" t="s">
        <v>1026</v>
      </c>
      <c r="D867" s="85">
        <v>5885.95</v>
      </c>
    </row>
    <row r="868" spans="3:4">
      <c r="C868" s="85" t="s">
        <v>1027</v>
      </c>
      <c r="D868" s="85">
        <v>5894.81</v>
      </c>
    </row>
    <row r="869" spans="3:4">
      <c r="C869" s="85" t="s">
        <v>1028</v>
      </c>
      <c r="D869" s="85">
        <v>5966.92</v>
      </c>
    </row>
    <row r="870" spans="3:4">
      <c r="C870" s="85" t="s">
        <v>1029</v>
      </c>
      <c r="D870" s="85">
        <v>5911.32</v>
      </c>
    </row>
    <row r="871" spans="3:4">
      <c r="C871" s="85" t="s">
        <v>1030</v>
      </c>
      <c r="D871" s="85">
        <v>5883.04</v>
      </c>
    </row>
    <row r="872" spans="3:4">
      <c r="C872" s="85" t="s">
        <v>1031</v>
      </c>
      <c r="D872" s="85">
        <v>5912.53</v>
      </c>
    </row>
    <row r="873" spans="3:4">
      <c r="C873" s="85" t="s">
        <v>1032</v>
      </c>
      <c r="D873" s="85">
        <v>5945.44</v>
      </c>
    </row>
    <row r="874" spans="3:4">
      <c r="C874" s="85" t="s">
        <v>1033</v>
      </c>
      <c r="D874" s="85">
        <v>5941.82</v>
      </c>
    </row>
    <row r="875" spans="3:4">
      <c r="C875" s="85" t="s">
        <v>1034</v>
      </c>
      <c r="D875" s="85">
        <v>6049.86</v>
      </c>
    </row>
    <row r="876" spans="3:4">
      <c r="C876" s="85" t="s">
        <v>1035</v>
      </c>
      <c r="D876" s="85">
        <v>6067.19</v>
      </c>
    </row>
    <row r="877" spans="3:4">
      <c r="C877" s="85" t="s">
        <v>1036</v>
      </c>
      <c r="D877" s="85">
        <v>6146.68</v>
      </c>
    </row>
    <row r="878" spans="3:4">
      <c r="C878" s="85" t="s">
        <v>1037</v>
      </c>
      <c r="D878" s="85">
        <v>6148.04</v>
      </c>
    </row>
    <row r="879" spans="3:4">
      <c r="C879" s="85" t="s">
        <v>1038</v>
      </c>
      <c r="D879" s="85">
        <v>6179.39</v>
      </c>
    </row>
    <row r="880" spans="3:4">
      <c r="C880" s="85" t="s">
        <v>1039</v>
      </c>
      <c r="D880" s="85">
        <v>6154.41</v>
      </c>
    </row>
    <row r="881" spans="3:4">
      <c r="C881" s="85" t="s">
        <v>1040</v>
      </c>
      <c r="D881" s="85">
        <v>6188.68</v>
      </c>
    </row>
    <row r="882" spans="3:4">
      <c r="C882" s="85" t="s">
        <v>1041</v>
      </c>
      <c r="D882" s="85">
        <v>6181.06</v>
      </c>
    </row>
    <row r="883" spans="3:4">
      <c r="C883" s="85" t="s">
        <v>1042</v>
      </c>
      <c r="D883" s="85">
        <v>6135.47</v>
      </c>
    </row>
    <row r="884" spans="3:4">
      <c r="C884" s="85" t="s">
        <v>1043</v>
      </c>
      <c r="D884" s="85">
        <v>6052.21</v>
      </c>
    </row>
    <row r="885" spans="3:4">
      <c r="C885" s="85" t="s">
        <v>1044</v>
      </c>
      <c r="D885" s="85">
        <v>6095.01</v>
      </c>
    </row>
    <row r="886" spans="3:4">
      <c r="C886" s="85" t="s">
        <v>1045</v>
      </c>
      <c r="D886" s="85">
        <v>6115.36</v>
      </c>
    </row>
    <row r="887" spans="3:4">
      <c r="C887" s="85" t="s">
        <v>1046</v>
      </c>
      <c r="D887" s="85">
        <v>6149.42</v>
      </c>
    </row>
    <row r="888" spans="3:4">
      <c r="C888" s="85" t="s">
        <v>1047</v>
      </c>
      <c r="D888" s="85">
        <v>6151.53</v>
      </c>
    </row>
    <row r="889" spans="3:4">
      <c r="C889" s="85" t="s">
        <v>1048</v>
      </c>
      <c r="D889" s="85">
        <v>6143.97</v>
      </c>
    </row>
    <row r="890" spans="3:4">
      <c r="C890" s="85" t="s">
        <v>1049</v>
      </c>
      <c r="D890" s="85">
        <v>6175.39</v>
      </c>
    </row>
    <row r="891" spans="3:4">
      <c r="C891" s="85" t="s">
        <v>1050</v>
      </c>
      <c r="D891" s="85">
        <v>6168.31</v>
      </c>
    </row>
    <row r="892" spans="3:4">
      <c r="C892" s="85" t="s">
        <v>1051</v>
      </c>
      <c r="D892" s="85">
        <v>6200.42</v>
      </c>
    </row>
    <row r="893" spans="3:4">
      <c r="C893" s="85" t="s">
        <v>1052</v>
      </c>
      <c r="D893" s="85">
        <v>6228.81</v>
      </c>
    </row>
    <row r="894" spans="3:4">
      <c r="C894" s="85" t="s">
        <v>1053</v>
      </c>
      <c r="D894" s="85">
        <v>6310.27</v>
      </c>
    </row>
    <row r="895" spans="3:4">
      <c r="C895" s="85" t="s">
        <v>1054</v>
      </c>
      <c r="D895" s="85">
        <v>6318.16</v>
      </c>
    </row>
    <row r="896" spans="3:4">
      <c r="C896" s="85" t="s">
        <v>1055</v>
      </c>
      <c r="D896" s="85">
        <v>6398.78</v>
      </c>
    </row>
    <row r="897" spans="3:4">
      <c r="C897" s="85" t="s">
        <v>1056</v>
      </c>
      <c r="D897" s="85">
        <v>6374.04</v>
      </c>
    </row>
    <row r="898" spans="3:4">
      <c r="C898" s="85" t="s">
        <v>1057</v>
      </c>
      <c r="D898" s="85">
        <v>6411.79</v>
      </c>
    </row>
    <row r="899" spans="3:4">
      <c r="C899" s="85" t="s">
        <v>1058</v>
      </c>
      <c r="D899" s="85">
        <v>6444.68</v>
      </c>
    </row>
    <row r="900" spans="3:4">
      <c r="C900" s="85" t="s">
        <v>1059</v>
      </c>
      <c r="D900" s="85">
        <v>6527.2</v>
      </c>
    </row>
    <row r="901" spans="3:4">
      <c r="C901" s="85" t="s">
        <v>1060</v>
      </c>
      <c r="D901" s="85">
        <v>6517.16</v>
      </c>
    </row>
    <row r="902" spans="3:4">
      <c r="C902" s="85" t="s">
        <v>1061</v>
      </c>
      <c r="D902" s="85">
        <v>6459.7</v>
      </c>
    </row>
    <row r="903" spans="3:4">
      <c r="C903" s="85" t="s">
        <v>1062</v>
      </c>
      <c r="D903" s="85">
        <v>6473.12</v>
      </c>
    </row>
    <row r="904" spans="3:4">
      <c r="C904" s="85" t="s">
        <v>1063</v>
      </c>
      <c r="D904" s="85">
        <v>6503.96</v>
      </c>
    </row>
    <row r="905" spans="3:4">
      <c r="C905" s="85" t="s">
        <v>1064</v>
      </c>
      <c r="D905" s="85">
        <v>6587.85</v>
      </c>
    </row>
    <row r="906" spans="3:4">
      <c r="C906" s="85" t="s">
        <v>1065</v>
      </c>
      <c r="D906" s="85">
        <v>6576.91</v>
      </c>
    </row>
    <row r="907" spans="3:4">
      <c r="C907" s="85" t="s">
        <v>1066</v>
      </c>
      <c r="D907" s="85">
        <v>6615.5</v>
      </c>
    </row>
    <row r="908" spans="3:4">
      <c r="C908" s="85" t="s">
        <v>1067</v>
      </c>
      <c r="D908" s="85">
        <v>6661.47</v>
      </c>
    </row>
    <row r="909" spans="3:4">
      <c r="C909" s="85" t="s">
        <v>1068</v>
      </c>
      <c r="D909" s="85">
        <v>6805.15</v>
      </c>
    </row>
    <row r="910" spans="3:4">
      <c r="C910" s="85" t="s">
        <v>1069</v>
      </c>
      <c r="D910" s="85">
        <v>6849.74</v>
      </c>
    </row>
    <row r="911" spans="3:4">
      <c r="C911" s="85" t="s">
        <v>1070</v>
      </c>
      <c r="D911" s="85">
        <v>6878.13</v>
      </c>
    </row>
    <row r="912" spans="3:4">
      <c r="C912" s="85" t="s">
        <v>1071</v>
      </c>
      <c r="D912" s="85">
        <v>6969.66</v>
      </c>
    </row>
    <row r="913" spans="3:4">
      <c r="C913" s="85" t="s">
        <v>1072</v>
      </c>
      <c r="D913" s="85">
        <v>6847.09</v>
      </c>
    </row>
    <row r="914" spans="3:4">
      <c r="C914" s="85" t="s">
        <v>1073</v>
      </c>
      <c r="D914" s="85">
        <v>6828.58</v>
      </c>
    </row>
    <row r="915" spans="3:4">
      <c r="C915" s="85" t="s">
        <v>1074</v>
      </c>
      <c r="D915" s="85">
        <v>6831.3</v>
      </c>
    </row>
    <row r="916" spans="3:4">
      <c r="C916" s="85" t="s">
        <v>1075</v>
      </c>
      <c r="D916" s="85">
        <v>6862.76</v>
      </c>
    </row>
    <row r="917" spans="3:4">
      <c r="C917" s="85" t="s">
        <v>1076</v>
      </c>
      <c r="D917" s="85">
        <v>6972.01</v>
      </c>
    </row>
    <row r="918" spans="3:4">
      <c r="C918" s="85" t="s">
        <v>1077</v>
      </c>
      <c r="D918" s="85">
        <v>6986.73</v>
      </c>
    </row>
    <row r="919" spans="3:4">
      <c r="C919" s="85" t="s">
        <v>1078</v>
      </c>
      <c r="D919" s="85">
        <v>6932.46</v>
      </c>
    </row>
    <row r="920" spans="3:4">
      <c r="C920" s="85" t="s">
        <v>1079</v>
      </c>
      <c r="D920" s="85">
        <v>6897.59</v>
      </c>
    </row>
    <row r="921" spans="3:4">
      <c r="C921" s="85" t="s">
        <v>1080</v>
      </c>
      <c r="D921" s="85">
        <v>6751.92</v>
      </c>
    </row>
    <row r="922" spans="3:4">
      <c r="C922" s="85" t="s">
        <v>1081</v>
      </c>
      <c r="D922" s="85">
        <v>6773.09</v>
      </c>
    </row>
    <row r="923" spans="3:4">
      <c r="C923" s="85" t="s">
        <v>1082</v>
      </c>
      <c r="D923" s="85">
        <v>6888.67</v>
      </c>
    </row>
    <row r="924" spans="3:4">
      <c r="C924" s="85" t="s">
        <v>1083</v>
      </c>
      <c r="D924" s="85">
        <v>6952.24</v>
      </c>
    </row>
    <row r="925" spans="3:4">
      <c r="C925" s="85" t="s">
        <v>1084</v>
      </c>
      <c r="D925" s="85">
        <v>7006.09</v>
      </c>
    </row>
    <row r="926" spans="3:4">
      <c r="C926" s="85" t="s">
        <v>1085</v>
      </c>
      <c r="D926" s="85">
        <v>6966.12</v>
      </c>
    </row>
    <row r="927" spans="3:4">
      <c r="C927" s="85" t="s">
        <v>1086</v>
      </c>
      <c r="D927" s="85">
        <v>6946.57</v>
      </c>
    </row>
    <row r="928" spans="3:4">
      <c r="C928" s="85" t="s">
        <v>1087</v>
      </c>
      <c r="D928" s="85">
        <v>6990.76</v>
      </c>
    </row>
    <row r="929" spans="3:4">
      <c r="C929" s="85" t="s">
        <v>1088</v>
      </c>
      <c r="D929" s="85">
        <v>7082.4</v>
      </c>
    </row>
    <row r="930" spans="3:4">
      <c r="C930" s="85" t="s">
        <v>1089</v>
      </c>
      <c r="D930" s="85">
        <v>7110.39</v>
      </c>
    </row>
    <row r="931" spans="3:4">
      <c r="C931" s="85" t="s">
        <v>1090</v>
      </c>
      <c r="D931" s="85">
        <v>7113.31</v>
      </c>
    </row>
    <row r="932" spans="3:4">
      <c r="C932" s="85" t="s">
        <v>1091</v>
      </c>
      <c r="D932" s="85">
        <v>7147.21</v>
      </c>
    </row>
    <row r="933" spans="3:4">
      <c r="C933" s="85" t="s">
        <v>1092</v>
      </c>
      <c r="D933" s="85">
        <v>7154.65</v>
      </c>
    </row>
    <row r="934" spans="3:4">
      <c r="C934" s="85" t="s">
        <v>1093</v>
      </c>
      <c r="D934" s="85">
        <v>7237.95</v>
      </c>
    </row>
    <row r="935" spans="3:4">
      <c r="C935" s="85" t="s">
        <v>1094</v>
      </c>
      <c r="D935" s="85">
        <v>7227.9</v>
      </c>
    </row>
    <row r="936" spans="3:4">
      <c r="C936" s="85" t="s">
        <v>1095</v>
      </c>
      <c r="D936" s="85">
        <v>7185.92</v>
      </c>
    </row>
    <row r="937" spans="3:4">
      <c r="C937" s="85" t="s">
        <v>1096</v>
      </c>
      <c r="D937" s="85">
        <v>7016.76</v>
      </c>
    </row>
    <row r="938" spans="3:4">
      <c r="C938" s="85" t="s">
        <v>1097</v>
      </c>
      <c r="D938" s="85">
        <v>6958.77</v>
      </c>
    </row>
    <row r="939" spans="3:4">
      <c r="C939" s="85" t="s">
        <v>1098</v>
      </c>
      <c r="D939" s="85">
        <v>6913.36</v>
      </c>
    </row>
    <row r="940" spans="3:4">
      <c r="C940" s="85" t="s">
        <v>1099</v>
      </c>
      <c r="D940" s="85">
        <v>7009.79</v>
      </c>
    </row>
    <row r="941" spans="3:4">
      <c r="C941" s="85" t="s">
        <v>1100</v>
      </c>
      <c r="D941" s="85">
        <v>6970.82</v>
      </c>
    </row>
    <row r="942" spans="3:4">
      <c r="C942" s="85" t="s">
        <v>1101</v>
      </c>
      <c r="D942" s="85">
        <v>6951.27</v>
      </c>
    </row>
    <row r="943" spans="3:4">
      <c r="C943" s="85" t="s">
        <v>1102</v>
      </c>
      <c r="D943" s="85">
        <v>6980.14</v>
      </c>
    </row>
    <row r="944" spans="3:4">
      <c r="C944" s="85" t="s">
        <v>1103</v>
      </c>
      <c r="D944" s="85">
        <v>6941.72</v>
      </c>
    </row>
    <row r="945" spans="3:4">
      <c r="C945" s="85" t="s">
        <v>1104</v>
      </c>
      <c r="D945" s="85">
        <v>6828.07</v>
      </c>
    </row>
    <row r="946" spans="3:4">
      <c r="C946" s="85" t="s">
        <v>1105</v>
      </c>
      <c r="D946" s="85">
        <v>6793.31</v>
      </c>
    </row>
    <row r="947" spans="3:4">
      <c r="C947" s="85" t="s">
        <v>1106</v>
      </c>
      <c r="D947" s="85">
        <v>6684.97</v>
      </c>
    </row>
    <row r="948" spans="3:4">
      <c r="C948" s="85" t="s">
        <v>1107</v>
      </c>
      <c r="D948" s="85">
        <v>6751.06</v>
      </c>
    </row>
    <row r="949" spans="3:4">
      <c r="C949" s="85" t="s">
        <v>1108</v>
      </c>
      <c r="D949" s="85">
        <v>6742.91</v>
      </c>
    </row>
    <row r="950" spans="3:4">
      <c r="C950" s="85" t="s">
        <v>1109</v>
      </c>
      <c r="D950" s="85">
        <v>6757.35</v>
      </c>
    </row>
    <row r="951" spans="3:4">
      <c r="C951" s="85" t="s">
        <v>1110</v>
      </c>
      <c r="D951" s="85">
        <v>6792.11</v>
      </c>
    </row>
    <row r="952" spans="3:4">
      <c r="C952" s="85" t="s">
        <v>1111</v>
      </c>
      <c r="D952" s="85">
        <v>6881.69</v>
      </c>
    </row>
    <row r="953" spans="3:4">
      <c r="C953" s="85" t="s">
        <v>1112</v>
      </c>
      <c r="D953" s="85">
        <v>6937.46</v>
      </c>
    </row>
    <row r="954" spans="3:4">
      <c r="C954" s="85" t="s">
        <v>1113</v>
      </c>
      <c r="D954" s="85">
        <v>6935.4</v>
      </c>
    </row>
    <row r="955" spans="3:4">
      <c r="C955" s="85" t="s">
        <v>1114</v>
      </c>
      <c r="D955" s="85">
        <v>6960.97</v>
      </c>
    </row>
    <row r="956" spans="3:4">
      <c r="C956" s="85" t="s">
        <v>1115</v>
      </c>
      <c r="D956" s="85">
        <v>6939.65</v>
      </c>
    </row>
    <row r="957" spans="3:4">
      <c r="C957" s="85" t="s">
        <v>1116</v>
      </c>
      <c r="D957" s="85">
        <v>6934.14</v>
      </c>
    </row>
    <row r="958" spans="3:4">
      <c r="C958" s="85" t="s">
        <v>1117</v>
      </c>
      <c r="D958" s="85">
        <v>6963.21</v>
      </c>
    </row>
    <row r="959" spans="3:4">
      <c r="C959" s="85" t="s">
        <v>1118</v>
      </c>
      <c r="D959" s="85">
        <v>7027.71</v>
      </c>
    </row>
    <row r="960" spans="3:4">
      <c r="C960" s="85" t="s">
        <v>1119</v>
      </c>
      <c r="D960" s="85">
        <v>7039.95</v>
      </c>
    </row>
    <row r="961" spans="3:4">
      <c r="C961" s="85" t="s">
        <v>1120</v>
      </c>
      <c r="D961" s="85">
        <v>7097.09</v>
      </c>
    </row>
    <row r="962" spans="3:4">
      <c r="C962" s="85" t="s">
        <v>1121</v>
      </c>
      <c r="D962" s="85">
        <v>7053.85</v>
      </c>
    </row>
    <row r="963" spans="3:4">
      <c r="C963" s="85" t="s">
        <v>1122</v>
      </c>
      <c r="D963" s="85">
        <v>7093.11</v>
      </c>
    </row>
    <row r="964" spans="3:4">
      <c r="C964" s="85" t="s">
        <v>1123</v>
      </c>
      <c r="D964" s="85">
        <v>7187.43</v>
      </c>
    </row>
    <row r="965" spans="3:4">
      <c r="C965" s="85" t="s">
        <v>1124</v>
      </c>
      <c r="D965" s="85">
        <v>7214.92</v>
      </c>
    </row>
    <row r="966" spans="3:4">
      <c r="C966" s="85" t="s">
        <v>1125</v>
      </c>
      <c r="D966" s="85">
        <v>7224.3</v>
      </c>
    </row>
    <row r="967" spans="3:4">
      <c r="C967" s="85" t="s">
        <v>1126</v>
      </c>
      <c r="D967" s="85">
        <v>7237.53</v>
      </c>
    </row>
    <row r="968" spans="3:4">
      <c r="C968" s="85" t="s">
        <v>1127</v>
      </c>
      <c r="D968" s="85">
        <v>7268.9</v>
      </c>
    </row>
    <row r="969" spans="3:4">
      <c r="C969" s="85" t="s">
        <v>1128</v>
      </c>
      <c r="D969" s="85">
        <v>7256.47</v>
      </c>
    </row>
    <row r="970" spans="3:4">
      <c r="C970" s="85" t="s">
        <v>1129</v>
      </c>
      <c r="D970" s="85">
        <v>7259.43</v>
      </c>
    </row>
    <row r="971" spans="3:4">
      <c r="C971" s="85" t="s">
        <v>1130</v>
      </c>
      <c r="D971" s="85">
        <v>7260.03</v>
      </c>
    </row>
    <row r="972" spans="3:4">
      <c r="C972" s="85" t="s">
        <v>1131</v>
      </c>
      <c r="D972" s="85">
        <v>7168</v>
      </c>
    </row>
    <row r="973" spans="3:4">
      <c r="C973" s="85" t="s">
        <v>1132</v>
      </c>
      <c r="D973" s="85">
        <v>7168.64</v>
      </c>
    </row>
    <row r="974" spans="3:4">
      <c r="C974" s="85" t="s">
        <v>1133</v>
      </c>
      <c r="D974" s="85">
        <v>7175.07</v>
      </c>
    </row>
    <row r="975" spans="3:4">
      <c r="C975" s="85" t="s">
        <v>1134</v>
      </c>
      <c r="D975" s="85">
        <v>7117.04</v>
      </c>
    </row>
    <row r="976" spans="3:4">
      <c r="C976" s="85" t="s">
        <v>1135</v>
      </c>
      <c r="D976" s="85">
        <v>7129.38</v>
      </c>
    </row>
    <row r="977" spans="3:4">
      <c r="C977" s="85" t="s">
        <v>1136</v>
      </c>
      <c r="D977" s="85">
        <v>7108.7</v>
      </c>
    </row>
    <row r="978" spans="3:4">
      <c r="C978" s="85" t="s">
        <v>1137</v>
      </c>
      <c r="D978" s="85">
        <v>7134.07</v>
      </c>
    </row>
    <row r="979" spans="3:4">
      <c r="C979" s="85" t="s">
        <v>1138</v>
      </c>
      <c r="D979" s="85">
        <v>7192.95</v>
      </c>
    </row>
    <row r="980" spans="3:4">
      <c r="C980" s="85" t="s">
        <v>1139</v>
      </c>
      <c r="D980" s="85">
        <v>7217.92</v>
      </c>
    </row>
    <row r="981" spans="3:4">
      <c r="C981" s="85" t="s">
        <v>1140</v>
      </c>
      <c r="D981" s="85">
        <v>7215.9</v>
      </c>
    </row>
    <row r="982" spans="3:4">
      <c r="C982" s="85" t="s">
        <v>1141</v>
      </c>
      <c r="D982" s="85">
        <v>7203.65</v>
      </c>
    </row>
    <row r="983" spans="3:4">
      <c r="C983" s="85" t="s">
        <v>1142</v>
      </c>
      <c r="D983" s="85">
        <v>7208.41</v>
      </c>
    </row>
    <row r="984" spans="3:4">
      <c r="C984" s="85" t="s">
        <v>1143</v>
      </c>
      <c r="D984" s="85">
        <v>7222.22</v>
      </c>
    </row>
    <row r="985" spans="3:4">
      <c r="C985" s="85" t="s">
        <v>1144</v>
      </c>
      <c r="D985" s="85">
        <v>7142.44</v>
      </c>
    </row>
    <row r="986" spans="3:4">
      <c r="C986" s="85" t="s">
        <v>1145</v>
      </c>
      <c r="D986" s="85">
        <v>7148.49</v>
      </c>
    </row>
    <row r="987" spans="3:4">
      <c r="C987" s="85" t="s">
        <v>1146</v>
      </c>
      <c r="D987" s="85">
        <v>7090.61</v>
      </c>
    </row>
    <row r="988" spans="3:4">
      <c r="C988" s="85" t="s">
        <v>1147</v>
      </c>
      <c r="D988" s="85">
        <v>7128.99</v>
      </c>
    </row>
    <row r="989" spans="3:4">
      <c r="C989" s="85" t="s">
        <v>1148</v>
      </c>
      <c r="D989" s="85">
        <v>7131.26</v>
      </c>
    </row>
    <row r="990" spans="3:4">
      <c r="C990" s="85" t="s">
        <v>1149</v>
      </c>
      <c r="D990" s="85">
        <v>7155.98</v>
      </c>
    </row>
    <row r="991" spans="3:4">
      <c r="C991" s="85" t="s">
        <v>1150</v>
      </c>
      <c r="D991" s="85">
        <v>7183.04</v>
      </c>
    </row>
    <row r="992" spans="3:4">
      <c r="C992" s="85" t="s">
        <v>1151</v>
      </c>
      <c r="D992" s="85">
        <v>7161.7</v>
      </c>
    </row>
    <row r="993" spans="3:4">
      <c r="C993" s="85" t="s">
        <v>1152</v>
      </c>
      <c r="D993" s="85">
        <v>7154.38</v>
      </c>
    </row>
    <row r="994" spans="3:4">
      <c r="C994" s="85" t="s">
        <v>1153</v>
      </c>
      <c r="D994" s="85">
        <v>7094.99</v>
      </c>
    </row>
    <row r="995" spans="3:4">
      <c r="C995" s="85" t="s">
        <v>1154</v>
      </c>
      <c r="D995" s="85">
        <v>7106.8</v>
      </c>
    </row>
    <row r="996" spans="3:4">
      <c r="C996" s="85" t="s">
        <v>1155</v>
      </c>
      <c r="D996" s="85">
        <v>7056.02</v>
      </c>
    </row>
    <row r="997" spans="3:4">
      <c r="C997" s="85" t="s">
        <v>1156</v>
      </c>
      <c r="D997" s="85">
        <v>7038.83</v>
      </c>
    </row>
    <row r="998" spans="3:4">
      <c r="C998" s="85" t="s">
        <v>1157</v>
      </c>
      <c r="D998" s="85">
        <v>6992.06</v>
      </c>
    </row>
    <row r="999" spans="3:4">
      <c r="C999" s="85" t="s">
        <v>1158</v>
      </c>
      <c r="D999" s="85">
        <v>6930.02</v>
      </c>
    </row>
    <row r="1000" spans="3:4">
      <c r="C1000" s="85" t="s">
        <v>1159</v>
      </c>
      <c r="D1000" s="85">
        <v>6963.22</v>
      </c>
    </row>
    <row r="1001" spans="3:4">
      <c r="C1001" s="85" t="s">
        <v>1160</v>
      </c>
      <c r="D1001" s="85">
        <v>6852.34</v>
      </c>
    </row>
    <row r="1002" spans="3:4">
      <c r="C1002" s="85" t="s">
        <v>1161</v>
      </c>
      <c r="D1002" s="85">
        <v>6839.28</v>
      </c>
    </row>
    <row r="1003" spans="3:4">
      <c r="C1003" s="85" t="s">
        <v>1162</v>
      </c>
      <c r="D1003" s="85">
        <v>6853.43</v>
      </c>
    </row>
    <row r="1004" spans="3:4">
      <c r="C1004" s="85" t="s">
        <v>1163</v>
      </c>
      <c r="D1004" s="85">
        <v>6733.67</v>
      </c>
    </row>
    <row r="1005" spans="3:4">
      <c r="C1005" s="85" t="s">
        <v>1164</v>
      </c>
      <c r="D1005" s="85">
        <v>6719.7</v>
      </c>
    </row>
    <row r="1006" spans="3:4">
      <c r="C1006" s="85" t="s">
        <v>1165</v>
      </c>
      <c r="D1006" s="85">
        <v>6747.14</v>
      </c>
    </row>
    <row r="1007" spans="3:4">
      <c r="C1007" s="85" t="s">
        <v>1166</v>
      </c>
      <c r="D1007" s="85">
        <v>6695.12</v>
      </c>
    </row>
    <row r="1008" spans="3:4">
      <c r="C1008" s="85" t="s">
        <v>1167</v>
      </c>
      <c r="D1008" s="85">
        <v>6820.97</v>
      </c>
    </row>
    <row r="1009" spans="3:4">
      <c r="C1009" s="85" t="s">
        <v>1168</v>
      </c>
      <c r="D1009" s="85">
        <v>6916.23</v>
      </c>
    </row>
    <row r="1010" spans="3:4">
      <c r="C1010" s="85" t="s">
        <v>1169</v>
      </c>
      <c r="D1010" s="85">
        <v>6932.82</v>
      </c>
    </row>
    <row r="1011" spans="3:4">
      <c r="C1011" s="85" t="s">
        <v>1170</v>
      </c>
      <c r="D1011" s="85">
        <v>6980.08</v>
      </c>
    </row>
    <row r="1012" spans="3:4">
      <c r="C1012" s="85" t="s">
        <v>1171</v>
      </c>
      <c r="D1012" s="85">
        <v>6910.18</v>
      </c>
    </row>
    <row r="1013" spans="3:4">
      <c r="C1013" s="85" t="s">
        <v>1172</v>
      </c>
      <c r="D1013" s="85">
        <v>6952.92</v>
      </c>
    </row>
    <row r="1014" spans="3:4">
      <c r="C1014" s="85" t="s">
        <v>1173</v>
      </c>
      <c r="D1014" s="85">
        <v>6969.89</v>
      </c>
    </row>
    <row r="1015" spans="3:4">
      <c r="C1015" s="85" t="s">
        <v>1174</v>
      </c>
      <c r="D1015" s="85">
        <v>6987.77</v>
      </c>
    </row>
    <row r="1016" spans="3:4">
      <c r="C1016" s="85" t="s">
        <v>1175</v>
      </c>
      <c r="D1016" s="85">
        <v>6994.02</v>
      </c>
    </row>
    <row r="1017" spans="3:4">
      <c r="C1017" s="85" t="s">
        <v>1176</v>
      </c>
      <c r="D1017" s="85">
        <v>7004.18</v>
      </c>
    </row>
    <row r="1018" spans="3:4">
      <c r="C1018" s="85" t="s">
        <v>1177</v>
      </c>
      <c r="D1018" s="85">
        <v>6997.68</v>
      </c>
    </row>
    <row r="1019" spans="3:4">
      <c r="C1019" s="85" t="s">
        <v>1178</v>
      </c>
      <c r="D1019" s="85">
        <v>7067.95</v>
      </c>
    </row>
    <row r="1020" spans="3:4">
      <c r="C1020" s="85" t="s">
        <v>1179</v>
      </c>
      <c r="D1020" s="85">
        <v>7081.14</v>
      </c>
    </row>
    <row r="1021" spans="3:4">
      <c r="C1021" s="85" t="s">
        <v>1180</v>
      </c>
      <c r="D1021" s="85">
        <v>7083.96</v>
      </c>
    </row>
    <row r="1022" spans="3:4">
      <c r="C1022" s="85" t="s">
        <v>1181</v>
      </c>
      <c r="D1022" s="85">
        <v>7134.12</v>
      </c>
    </row>
    <row r="1023" spans="3:4">
      <c r="C1023" s="85" t="s">
        <v>1182</v>
      </c>
      <c r="D1023" s="85">
        <v>7152.12</v>
      </c>
    </row>
    <row r="1024" spans="3:4">
      <c r="C1024" s="85" t="s">
        <v>1183</v>
      </c>
      <c r="D1024" s="85">
        <v>7172.86</v>
      </c>
    </row>
    <row r="1025" spans="3:4">
      <c r="C1025" s="85" t="s">
        <v>1184</v>
      </c>
      <c r="D1025" s="85">
        <v>7227.51</v>
      </c>
    </row>
    <row r="1026" spans="3:4">
      <c r="C1026" s="85" t="s">
        <v>1185</v>
      </c>
      <c r="D1026" s="85">
        <v>7236.53</v>
      </c>
    </row>
    <row r="1027" spans="3:4">
      <c r="C1027" s="85" t="s">
        <v>1186</v>
      </c>
      <c r="D1027" s="85">
        <v>7235.76</v>
      </c>
    </row>
    <row r="1028" spans="3:4">
      <c r="C1028" s="85" t="s">
        <v>1187</v>
      </c>
      <c r="D1028" s="85">
        <v>7223.42</v>
      </c>
    </row>
    <row r="1029" spans="3:4">
      <c r="C1029" s="85" t="s">
        <v>1188</v>
      </c>
      <c r="D1029" s="85">
        <v>7236.55</v>
      </c>
    </row>
    <row r="1030" spans="3:4">
      <c r="C1030" s="85" t="s">
        <v>1189</v>
      </c>
      <c r="D1030" s="85">
        <v>7222.06</v>
      </c>
    </row>
    <row r="1031" spans="3:4">
      <c r="C1031" s="85" t="s">
        <v>1190</v>
      </c>
      <c r="D1031" s="85">
        <v>7193.71</v>
      </c>
    </row>
    <row r="1032" spans="3:4">
      <c r="C1032" s="85" t="s">
        <v>1191</v>
      </c>
      <c r="D1032" s="85">
        <v>7206.84</v>
      </c>
    </row>
    <row r="1033" spans="3:4">
      <c r="C1033" s="85" t="s">
        <v>1192</v>
      </c>
      <c r="D1033" s="85">
        <v>7215</v>
      </c>
    </row>
    <row r="1034" spans="3:4">
      <c r="C1034" s="85" t="s">
        <v>1193</v>
      </c>
      <c r="D1034" s="85">
        <v>7184.72</v>
      </c>
    </row>
    <row r="1035" spans="3:4">
      <c r="C1035" s="85" t="s">
        <v>1194</v>
      </c>
      <c r="D1035" s="85">
        <v>7174.11</v>
      </c>
    </row>
    <row r="1036" spans="3:4">
      <c r="C1036" s="85" t="s">
        <v>1195</v>
      </c>
      <c r="D1036" s="85">
        <v>7186.54</v>
      </c>
    </row>
    <row r="1037" spans="3:4">
      <c r="C1037" s="85" t="s">
        <v>1196</v>
      </c>
      <c r="D1037" s="85">
        <v>7216.98</v>
      </c>
    </row>
    <row r="1038" spans="3:4">
      <c r="C1038" s="85" t="s">
        <v>1197</v>
      </c>
      <c r="D1038" s="85">
        <v>7261.21</v>
      </c>
    </row>
    <row r="1039" spans="3:4">
      <c r="C1039" s="85" t="s">
        <v>1198</v>
      </c>
      <c r="D1039" s="85">
        <v>7302.35</v>
      </c>
    </row>
    <row r="1040" spans="3:4">
      <c r="C1040" s="85" t="s">
        <v>1199</v>
      </c>
      <c r="D1040" s="85">
        <v>7338.02</v>
      </c>
    </row>
    <row r="1041" spans="3:4">
      <c r="C1041" s="85" t="s">
        <v>1200</v>
      </c>
      <c r="D1041" s="85">
        <v>7329.98</v>
      </c>
    </row>
    <row r="1042" spans="3:4">
      <c r="C1042" s="85" t="s">
        <v>1201</v>
      </c>
      <c r="D1042" s="85">
        <v>7330.98</v>
      </c>
    </row>
    <row r="1043" spans="3:4">
      <c r="C1043" s="85" t="s">
        <v>1202</v>
      </c>
      <c r="D1043" s="85">
        <v>7357.36</v>
      </c>
    </row>
    <row r="1044" spans="3:4">
      <c r="C1044" s="85" t="s">
        <v>1203</v>
      </c>
      <c r="D1044" s="85">
        <v>7398.66</v>
      </c>
    </row>
    <row r="1045" spans="3:4">
      <c r="C1045" s="85" t="s">
        <v>1204</v>
      </c>
      <c r="D1045" s="85">
        <v>7365.1</v>
      </c>
    </row>
    <row r="1046" spans="3:4">
      <c r="C1046" s="85" t="s">
        <v>1205</v>
      </c>
      <c r="D1046" s="85">
        <v>7366.39</v>
      </c>
    </row>
    <row r="1047" spans="3:4">
      <c r="C1047" s="85" t="s">
        <v>1206</v>
      </c>
      <c r="D1047" s="85">
        <v>7380.29</v>
      </c>
    </row>
    <row r="1048" spans="3:4">
      <c r="C1048" s="85" t="s">
        <v>1207</v>
      </c>
      <c r="D1048" s="85">
        <v>7394.15</v>
      </c>
    </row>
    <row r="1049" spans="3:4">
      <c r="C1049" s="85" t="s">
        <v>1208</v>
      </c>
      <c r="D1049" s="85">
        <v>7402.19</v>
      </c>
    </row>
    <row r="1050" spans="3:4">
      <c r="C1050" s="85" t="s">
        <v>1209</v>
      </c>
      <c r="D1050" s="85">
        <v>7419.21</v>
      </c>
    </row>
    <row r="1051" spans="3:4">
      <c r="C1051" s="85" t="s">
        <v>1210</v>
      </c>
      <c r="D1051" s="85">
        <v>7366.62</v>
      </c>
    </row>
    <row r="1052" spans="3:4">
      <c r="C1052" s="85" t="s">
        <v>1211</v>
      </c>
      <c r="D1052" s="85">
        <v>7371.35</v>
      </c>
    </row>
    <row r="1053" spans="3:4">
      <c r="C1053" s="85" t="s">
        <v>1212</v>
      </c>
      <c r="D1053" s="85">
        <v>7287.13</v>
      </c>
    </row>
    <row r="1054" spans="3:4">
      <c r="C1054" s="85" t="s">
        <v>1213</v>
      </c>
      <c r="D1054" s="85">
        <v>7132.66</v>
      </c>
    </row>
    <row r="1055" spans="3:4">
      <c r="C1055" s="85" t="s">
        <v>1214</v>
      </c>
      <c r="D1055" s="85">
        <v>7139.02</v>
      </c>
    </row>
    <row r="1056" spans="3:4">
      <c r="C1056" s="85" t="s">
        <v>1215</v>
      </c>
      <c r="D1056" s="85">
        <v>7300.03</v>
      </c>
    </row>
    <row r="1057" spans="3:4">
      <c r="C1057" s="85" t="s">
        <v>1216</v>
      </c>
      <c r="D1057" s="85">
        <v>7290.53</v>
      </c>
    </row>
    <row r="1058" spans="3:4">
      <c r="C1058" s="85" t="s">
        <v>1217</v>
      </c>
      <c r="D1058" s="85">
        <v>7331.56</v>
      </c>
    </row>
    <row r="1059" spans="3:4">
      <c r="C1059" s="85" t="s">
        <v>1218</v>
      </c>
      <c r="D1059" s="85">
        <v>7399.15</v>
      </c>
    </row>
    <row r="1060" spans="3:4">
      <c r="C1060" s="85" t="s">
        <v>1219</v>
      </c>
      <c r="D1060" s="85">
        <v>7421.55</v>
      </c>
    </row>
    <row r="1061" spans="3:4">
      <c r="C1061" s="85" t="s">
        <v>1220</v>
      </c>
      <c r="D1061" s="85">
        <v>7489.91</v>
      </c>
    </row>
    <row r="1062" spans="3:4">
      <c r="C1062" s="85" t="s">
        <v>1221</v>
      </c>
      <c r="D1062" s="85">
        <v>7499.32</v>
      </c>
    </row>
    <row r="1063" spans="3:4">
      <c r="C1063" s="85" t="s">
        <v>1222</v>
      </c>
      <c r="D1063" s="85">
        <v>7521.33</v>
      </c>
    </row>
    <row r="1064" spans="3:4">
      <c r="C1064" s="85" t="s">
        <v>1223</v>
      </c>
      <c r="D1064" s="85">
        <v>7532.92</v>
      </c>
    </row>
    <row r="1065" spans="3:4">
      <c r="C1065" s="85" t="s">
        <v>1224</v>
      </c>
      <c r="D1065" s="85">
        <v>7543.44</v>
      </c>
    </row>
    <row r="1066" spans="3:4">
      <c r="C1066" s="85" t="s">
        <v>1225</v>
      </c>
      <c r="D1066" s="85">
        <v>7571.36</v>
      </c>
    </row>
    <row r="1067" spans="3:4">
      <c r="C1067" s="85" t="s">
        <v>1226</v>
      </c>
      <c r="D1067" s="85">
        <v>7544.28</v>
      </c>
    </row>
    <row r="1068" spans="3:4">
      <c r="C1068" s="85" t="s">
        <v>1227</v>
      </c>
      <c r="D1068" s="85">
        <v>7490.48</v>
      </c>
    </row>
    <row r="1069" spans="3:4">
      <c r="C1069" s="85" t="s">
        <v>1228</v>
      </c>
      <c r="D1069" s="85">
        <v>7497.45</v>
      </c>
    </row>
    <row r="1070" spans="3:4">
      <c r="C1070" s="85" t="s">
        <v>1229</v>
      </c>
      <c r="D1070" s="85">
        <v>7488.88</v>
      </c>
    </row>
    <row r="1071" spans="3:4">
      <c r="C1071" s="85" t="s">
        <v>1230</v>
      </c>
      <c r="D1071" s="85">
        <v>7417.7</v>
      </c>
    </row>
    <row r="1072" spans="3:4">
      <c r="C1072" s="85" t="s">
        <v>1231</v>
      </c>
      <c r="D1072" s="85">
        <v>7422.54</v>
      </c>
    </row>
    <row r="1073" spans="3:4">
      <c r="C1073" s="85" t="s">
        <v>1232</v>
      </c>
      <c r="D1073" s="85">
        <v>7467.05</v>
      </c>
    </row>
    <row r="1074" spans="3:4">
      <c r="C1074" s="85" t="s">
        <v>1233</v>
      </c>
      <c r="D1074" s="85">
        <v>7437.06</v>
      </c>
    </row>
    <row r="1075" spans="3:4">
      <c r="C1075" s="85" t="s">
        <v>1234</v>
      </c>
      <c r="D1075" s="85">
        <v>7455.55</v>
      </c>
    </row>
    <row r="1076" spans="3:4">
      <c r="C1076" s="85" t="s">
        <v>1235</v>
      </c>
      <c r="D1076" s="85">
        <v>7475.29</v>
      </c>
    </row>
    <row r="1077" spans="3:4">
      <c r="C1077" s="85" t="s">
        <v>1236</v>
      </c>
      <c r="D1077" s="85">
        <v>7517.5</v>
      </c>
    </row>
    <row r="1078" spans="3:4">
      <c r="C1078" s="85" t="s">
        <v>1237</v>
      </c>
      <c r="D1078" s="85">
        <v>7537.25</v>
      </c>
    </row>
    <row r="1079" spans="3:4">
      <c r="C1079" s="85" t="s">
        <v>1238</v>
      </c>
      <c r="D1079" s="85">
        <v>7582.21</v>
      </c>
    </row>
    <row r="1080" spans="3:4">
      <c r="C1080" s="85" t="s">
        <v>1239</v>
      </c>
      <c r="D1080" s="85">
        <v>7652.2</v>
      </c>
    </row>
    <row r="1081" spans="3:4">
      <c r="C1081" s="85" t="s">
        <v>1240</v>
      </c>
      <c r="D1081" s="85">
        <v>7670.4</v>
      </c>
    </row>
    <row r="1082" spans="3:4">
      <c r="C1082" s="85" t="s">
        <v>1241</v>
      </c>
      <c r="D1082" s="85">
        <v>7725.69</v>
      </c>
    </row>
    <row r="1083" spans="3:4">
      <c r="C1083" s="85" t="s">
        <v>1242</v>
      </c>
      <c r="D1083" s="85">
        <v>7752.95</v>
      </c>
    </row>
    <row r="1084" spans="3:4">
      <c r="C1084" s="85" t="s">
        <v>1243</v>
      </c>
      <c r="D1084" s="85">
        <v>7725.19</v>
      </c>
    </row>
    <row r="1085" spans="3:4">
      <c r="C1085" s="85" t="s">
        <v>1244</v>
      </c>
      <c r="D1085" s="85">
        <v>7775.27</v>
      </c>
    </row>
    <row r="1086" spans="3:4">
      <c r="C1086" s="85" t="s">
        <v>1245</v>
      </c>
      <c r="D1086" s="85">
        <v>7768.17</v>
      </c>
    </row>
    <row r="1087" spans="3:4">
      <c r="C1087" s="85" t="s">
        <v>1246</v>
      </c>
      <c r="D1087" s="85">
        <v>7824.71</v>
      </c>
    </row>
    <row r="1088" spans="3:4">
      <c r="C1088" s="85" t="s">
        <v>1247</v>
      </c>
      <c r="D1088" s="85">
        <v>7825.67</v>
      </c>
    </row>
    <row r="1089" spans="3:4">
      <c r="C1089" s="85" t="s">
        <v>1248</v>
      </c>
      <c r="D1089" s="85">
        <v>7863.69</v>
      </c>
    </row>
    <row r="1090" spans="3:4">
      <c r="C1090" s="85" t="s">
        <v>1249</v>
      </c>
      <c r="D1090" s="85">
        <v>7899.98</v>
      </c>
    </row>
    <row r="1091" spans="3:4">
      <c r="C1091" s="85" t="s">
        <v>1250</v>
      </c>
      <c r="D1091" s="85">
        <v>7878.93</v>
      </c>
    </row>
    <row r="1092" spans="3:4">
      <c r="C1092" s="85" t="s">
        <v>1251</v>
      </c>
      <c r="D1092" s="85">
        <v>7858.75</v>
      </c>
    </row>
    <row r="1093" spans="3:4">
      <c r="C1093" s="85" t="s">
        <v>1252</v>
      </c>
      <c r="D1093" s="85">
        <v>7862.73</v>
      </c>
    </row>
    <row r="1094" spans="3:4">
      <c r="C1094" s="85" t="s">
        <v>1253</v>
      </c>
      <c r="D1094" s="85">
        <v>7897.52</v>
      </c>
    </row>
    <row r="1095" spans="3:4">
      <c r="C1095" s="85" t="s">
        <v>1254</v>
      </c>
      <c r="D1095" s="85">
        <v>7916.38</v>
      </c>
    </row>
    <row r="1096" spans="3:4">
      <c r="C1096" s="85" t="s">
        <v>1255</v>
      </c>
      <c r="D1096" s="85">
        <v>7825.93</v>
      </c>
    </row>
    <row r="1097" spans="3:4">
      <c r="C1097" s="85" t="s">
        <v>1256</v>
      </c>
      <c r="D1097" s="85">
        <v>7802.06</v>
      </c>
    </row>
    <row r="1098" spans="3:4">
      <c r="C1098" s="85" t="s">
        <v>1257</v>
      </c>
      <c r="D1098" s="85">
        <v>7826.7</v>
      </c>
    </row>
    <row r="1099" spans="3:4">
      <c r="C1099" s="85" t="s">
        <v>1258</v>
      </c>
      <c r="D1099" s="85">
        <v>7849.48</v>
      </c>
    </row>
    <row r="1100" spans="3:4">
      <c r="C1100" s="85" t="s">
        <v>1259</v>
      </c>
      <c r="D1100" s="85">
        <v>7886.07</v>
      </c>
    </row>
    <row r="1101" spans="3:4">
      <c r="C1101" s="85" t="s">
        <v>1260</v>
      </c>
      <c r="D1101" s="85">
        <v>7913.9</v>
      </c>
    </row>
    <row r="1102" spans="3:4">
      <c r="C1102" s="85" t="s">
        <v>1261</v>
      </c>
      <c r="D1102" s="85">
        <v>7895.13</v>
      </c>
    </row>
    <row r="1103" spans="3:4">
      <c r="C1103" s="85" t="s">
        <v>1262</v>
      </c>
      <c r="D1103" s="85">
        <v>7833.7</v>
      </c>
    </row>
    <row r="1104" spans="3:4">
      <c r="C1104" s="85" t="s">
        <v>1263</v>
      </c>
      <c r="D1104" s="85">
        <v>7831.29</v>
      </c>
    </row>
    <row r="1105" spans="3:4">
      <c r="C1105" s="85" t="s">
        <v>1264</v>
      </c>
      <c r="D1105" s="85">
        <v>7820.36</v>
      </c>
    </row>
    <row r="1106" spans="3:4">
      <c r="C1106" s="85" t="s">
        <v>1265</v>
      </c>
      <c r="D1106" s="85">
        <v>7876.18</v>
      </c>
    </row>
    <row r="1107" spans="3:4">
      <c r="C1107" s="85" t="s">
        <v>1266</v>
      </c>
      <c r="D1107" s="85">
        <v>7887.51</v>
      </c>
    </row>
    <row r="1108" spans="3:4">
      <c r="C1108" s="85" t="s">
        <v>1267</v>
      </c>
      <c r="D1108" s="85">
        <v>7927.13</v>
      </c>
    </row>
    <row r="1109" spans="3:4">
      <c r="C1109" s="85" t="s">
        <v>1268</v>
      </c>
      <c r="D1109" s="85">
        <v>7943.97</v>
      </c>
    </row>
    <row r="1110" spans="3:4">
      <c r="C1110" s="85" t="s">
        <v>1269</v>
      </c>
      <c r="D1110" s="85">
        <v>7959.64</v>
      </c>
    </row>
    <row r="1111" spans="3:4">
      <c r="C1111" s="85" t="s">
        <v>1270</v>
      </c>
      <c r="D1111" s="85">
        <v>7975.24</v>
      </c>
    </row>
    <row r="1112" spans="3:4">
      <c r="C1112" s="85" t="s">
        <v>1271</v>
      </c>
      <c r="D1112" s="85">
        <v>8010.95</v>
      </c>
    </row>
    <row r="1113" spans="3:4">
      <c r="C1113" s="85" t="s">
        <v>1272</v>
      </c>
      <c r="D1113" s="85">
        <v>8046.87</v>
      </c>
    </row>
    <row r="1114" spans="3:4">
      <c r="C1114" s="85" t="s">
        <v>1273</v>
      </c>
      <c r="D1114" s="85">
        <v>7969.2</v>
      </c>
    </row>
    <row r="1115" spans="3:4">
      <c r="C1115" s="85" t="s">
        <v>1274</v>
      </c>
      <c r="D1115" s="85">
        <v>7877.95</v>
      </c>
    </row>
    <row r="1116" spans="3:4">
      <c r="C1116" s="85" t="s">
        <v>1275</v>
      </c>
      <c r="D1116" s="85">
        <v>7915.31</v>
      </c>
    </row>
    <row r="1117" spans="3:4">
      <c r="C1117" s="85" t="s">
        <v>1276</v>
      </c>
      <c r="D1117" s="85">
        <v>7911.06</v>
      </c>
    </row>
    <row r="1118" spans="3:4">
      <c r="C1118" s="85" t="s">
        <v>1277</v>
      </c>
      <c r="D1118" s="85">
        <v>7805.27</v>
      </c>
    </row>
    <row r="1119" spans="3:4">
      <c r="C1119" s="85" t="s">
        <v>1278</v>
      </c>
      <c r="D1119" s="85">
        <v>7598.39</v>
      </c>
    </row>
    <row r="1120" spans="3:4">
      <c r="C1120" s="85" t="s">
        <v>1279</v>
      </c>
      <c r="D1120" s="85">
        <v>7606.89</v>
      </c>
    </row>
    <row r="1121" spans="3:4">
      <c r="C1121" s="85" t="s">
        <v>1280</v>
      </c>
      <c r="D1121" s="85">
        <v>7641.71</v>
      </c>
    </row>
    <row r="1122" spans="3:4">
      <c r="C1122" s="85" t="s">
        <v>1281</v>
      </c>
      <c r="D1122" s="85">
        <v>7559.14</v>
      </c>
    </row>
    <row r="1123" spans="3:4">
      <c r="C1123" s="85" t="s">
        <v>1282</v>
      </c>
      <c r="D1123" s="85">
        <v>7412.1</v>
      </c>
    </row>
    <row r="1124" spans="3:4">
      <c r="C1124" s="85" t="s">
        <v>1283</v>
      </c>
      <c r="D1124" s="85">
        <v>7246.87</v>
      </c>
    </row>
    <row r="1125" spans="3:4">
      <c r="C1125" s="85" t="s">
        <v>1284</v>
      </c>
      <c r="D1125" s="85">
        <v>7351.86</v>
      </c>
    </row>
    <row r="1126" spans="3:4">
      <c r="C1126" s="85" t="s">
        <v>1285</v>
      </c>
      <c r="D1126" s="85">
        <v>7410.25</v>
      </c>
    </row>
    <row r="1127" spans="3:4">
      <c r="C1127" s="85" t="s">
        <v>1286</v>
      </c>
      <c r="D1127" s="85">
        <v>7364.44</v>
      </c>
    </row>
    <row r="1128" spans="3:4">
      <c r="C1128" s="85" t="s">
        <v>1287</v>
      </c>
      <c r="D1128" s="85">
        <v>7458.65</v>
      </c>
    </row>
    <row r="1129" spans="3:4">
      <c r="C1129" s="85" t="s">
        <v>1288</v>
      </c>
      <c r="D1129" s="85">
        <v>7342.87</v>
      </c>
    </row>
    <row r="1130" spans="3:4">
      <c r="C1130" s="85" t="s">
        <v>1289</v>
      </c>
      <c r="D1130" s="85">
        <v>7320.16</v>
      </c>
    </row>
    <row r="1131" spans="3:4">
      <c r="C1131" s="85" t="s">
        <v>1290</v>
      </c>
      <c r="D1131" s="85">
        <v>7321.52</v>
      </c>
    </row>
    <row r="1132" spans="3:4">
      <c r="C1132" s="85" t="s">
        <v>1291</v>
      </c>
      <c r="D1132" s="85">
        <v>7430.99</v>
      </c>
    </row>
    <row r="1133" spans="3:4">
      <c r="C1133" s="85" t="s">
        <v>1292</v>
      </c>
      <c r="D1133" s="85">
        <v>7356.52</v>
      </c>
    </row>
    <row r="1134" spans="3:4">
      <c r="C1134" s="85" t="s">
        <v>1293</v>
      </c>
      <c r="D1134" s="85">
        <v>7219.05</v>
      </c>
    </row>
    <row r="1135" spans="3:4">
      <c r="C1135" s="85" t="s">
        <v>1294</v>
      </c>
      <c r="D1135" s="85">
        <v>7018.11</v>
      </c>
    </row>
    <row r="1136" spans="3:4">
      <c r="C1136" s="85" t="s">
        <v>1295</v>
      </c>
      <c r="D1136" s="85">
        <v>7240.56</v>
      </c>
    </row>
    <row r="1137" spans="3:4">
      <c r="C1137" s="85" t="s">
        <v>1296</v>
      </c>
      <c r="D1137" s="85">
        <v>7219.51</v>
      </c>
    </row>
    <row r="1138" spans="3:4">
      <c r="C1138" s="85" t="s">
        <v>1297</v>
      </c>
      <c r="D1138" s="85">
        <v>7181.72</v>
      </c>
    </row>
    <row r="1139" spans="3:4">
      <c r="C1139" s="85" t="s">
        <v>1298</v>
      </c>
      <c r="D1139" s="85">
        <v>7212.64</v>
      </c>
    </row>
    <row r="1140" spans="3:4">
      <c r="C1140" s="85" t="s">
        <v>1299</v>
      </c>
      <c r="D1140" s="85">
        <v>7306.08</v>
      </c>
    </row>
    <row r="1141" spans="3:4">
      <c r="C1141" s="85" t="s">
        <v>1300</v>
      </c>
      <c r="D1141" s="85">
        <v>7302.88</v>
      </c>
    </row>
    <row r="1142" spans="3:4">
      <c r="C1142" s="85" t="s">
        <v>1301</v>
      </c>
      <c r="D1142" s="85">
        <v>7312.25</v>
      </c>
    </row>
    <row r="1143" spans="3:4">
      <c r="C1143" s="85" t="s">
        <v>1302</v>
      </c>
      <c r="D1143" s="85">
        <v>7386.04</v>
      </c>
    </row>
    <row r="1144" spans="3:4">
      <c r="C1144" s="85" t="s">
        <v>1303</v>
      </c>
      <c r="D1144" s="85">
        <v>7458.13</v>
      </c>
    </row>
    <row r="1145" spans="3:4">
      <c r="C1145" s="85" t="s">
        <v>1304</v>
      </c>
      <c r="D1145" s="85">
        <v>7425.17</v>
      </c>
    </row>
    <row r="1146" spans="3:4">
      <c r="C1146" s="85" t="s">
        <v>1305</v>
      </c>
      <c r="D1146" s="85">
        <v>7264.62</v>
      </c>
    </row>
    <row r="1147" spans="3:4">
      <c r="C1147" s="85" t="s">
        <v>1306</v>
      </c>
      <c r="D1147" s="85">
        <v>7300.5</v>
      </c>
    </row>
    <row r="1148" spans="3:4">
      <c r="C1148" s="85" t="s">
        <v>1307</v>
      </c>
      <c r="D1148" s="85">
        <v>7261.76</v>
      </c>
    </row>
    <row r="1149" spans="3:4">
      <c r="C1149" s="85" t="s">
        <v>1308</v>
      </c>
      <c r="D1149" s="85">
        <v>7110.51</v>
      </c>
    </row>
    <row r="1150" spans="3:4">
      <c r="C1150" s="85" t="s">
        <v>1309</v>
      </c>
      <c r="D1150" s="85">
        <v>6928.16</v>
      </c>
    </row>
    <row r="1151" spans="3:4">
      <c r="C1151" s="85" t="s">
        <v>1310</v>
      </c>
      <c r="D1151" s="85">
        <v>7087.87</v>
      </c>
    </row>
    <row r="1152" spans="3:4">
      <c r="C1152" s="85" t="s">
        <v>1311</v>
      </c>
      <c r="D1152" s="85">
        <v>7042.86</v>
      </c>
    </row>
    <row r="1153" spans="3:4">
      <c r="C1153" s="85" t="s">
        <v>1312</v>
      </c>
      <c r="D1153" s="85">
        <v>6907.37</v>
      </c>
    </row>
    <row r="1154" spans="3:4">
      <c r="C1154" s="85" t="s">
        <v>1313</v>
      </c>
      <c r="D1154" s="85">
        <v>6992.85</v>
      </c>
    </row>
    <row r="1155" spans="3:4">
      <c r="C1155" s="85" t="s">
        <v>1314</v>
      </c>
      <c r="D1155" s="85">
        <v>6999.78</v>
      </c>
    </row>
    <row r="1156" spans="3:4">
      <c r="C1156" s="85" t="s">
        <v>1315</v>
      </c>
      <c r="D1156" s="85">
        <v>7135.75</v>
      </c>
    </row>
    <row r="1157" spans="3:4">
      <c r="C1157" s="85" t="s">
        <v>1316</v>
      </c>
      <c r="D1157" s="85">
        <v>7205.77</v>
      </c>
    </row>
    <row r="1158" spans="3:4">
      <c r="C1158" s="85" t="s">
        <v>1317</v>
      </c>
      <c r="D1158" s="85">
        <v>7244.81</v>
      </c>
    </row>
    <row r="1159" spans="3:4">
      <c r="C1159" s="85" t="s">
        <v>1318</v>
      </c>
      <c r="D1159" s="85">
        <v>7253.12</v>
      </c>
    </row>
    <row r="1160" spans="3:4">
      <c r="C1160" s="85" t="s">
        <v>1319</v>
      </c>
      <c r="D1160" s="85">
        <v>7310.01</v>
      </c>
    </row>
    <row r="1161" spans="3:4">
      <c r="C1161" s="85" t="s">
        <v>1320</v>
      </c>
      <c r="D1161" s="85">
        <v>7285.12</v>
      </c>
    </row>
    <row r="1162" spans="3:4">
      <c r="C1162" s="85" t="s">
        <v>1321</v>
      </c>
      <c r="D1162" s="85">
        <v>7169.81</v>
      </c>
    </row>
    <row r="1163" spans="3:4">
      <c r="C1163" s="85" t="s">
        <v>1322</v>
      </c>
      <c r="D1163" s="85">
        <v>6963.14</v>
      </c>
    </row>
    <row r="1164" spans="3:4">
      <c r="C1164" s="85" t="s">
        <v>1323</v>
      </c>
      <c r="D1164" s="85">
        <v>7053.76</v>
      </c>
    </row>
    <row r="1165" spans="3:4">
      <c r="C1165" s="85" t="s">
        <v>1324</v>
      </c>
      <c r="D1165" s="85">
        <v>7048.73</v>
      </c>
    </row>
    <row r="1166" spans="3:4">
      <c r="C1166" s="85" t="s">
        <v>1325</v>
      </c>
      <c r="D1166" s="85">
        <v>7031.99</v>
      </c>
    </row>
    <row r="1167" spans="3:4">
      <c r="C1167" s="85" t="s">
        <v>1326</v>
      </c>
      <c r="D1167" s="85">
        <v>6944.1</v>
      </c>
    </row>
    <row r="1168" spans="3:4">
      <c r="C1168" s="85" t="s">
        <v>1327</v>
      </c>
      <c r="D1168" s="85">
        <v>6775.76</v>
      </c>
    </row>
    <row r="1169" spans="3:4">
      <c r="C1169" s="85" t="s">
        <v>1328</v>
      </c>
      <c r="D1169" s="85">
        <v>6780.62</v>
      </c>
    </row>
    <row r="1170" spans="3:4">
      <c r="C1170" s="85" t="s">
        <v>1329</v>
      </c>
      <c r="D1170" s="85">
        <v>6886.47</v>
      </c>
    </row>
    <row r="1171" spans="3:4">
      <c r="C1171" s="85" t="s">
        <v>1330</v>
      </c>
      <c r="D1171" s="85">
        <v>6832.74</v>
      </c>
    </row>
    <row r="1172" spans="3:4">
      <c r="C1172" s="85" t="s">
        <v>1331</v>
      </c>
      <c r="D1172" s="85">
        <v>6822.63</v>
      </c>
    </row>
    <row r="1173" spans="3:4">
      <c r="C1173" s="85" t="s">
        <v>1332</v>
      </c>
      <c r="D1173" s="85">
        <v>6814.2</v>
      </c>
    </row>
    <row r="1174" spans="3:4">
      <c r="C1174" s="85" t="s">
        <v>1333</v>
      </c>
      <c r="D1174" s="85">
        <v>6909.61</v>
      </c>
    </row>
    <row r="1175" spans="3:4">
      <c r="C1175" s="85" t="s">
        <v>1334</v>
      </c>
      <c r="D1175" s="85">
        <v>6877.3</v>
      </c>
    </row>
    <row r="1176" spans="3:4">
      <c r="C1176" s="85" t="s">
        <v>1335</v>
      </c>
      <c r="D1176" s="85">
        <v>6798.25</v>
      </c>
    </row>
    <row r="1177" spans="3:4">
      <c r="C1177" s="85" t="s">
        <v>1336</v>
      </c>
      <c r="D1177" s="85">
        <v>6774.51</v>
      </c>
    </row>
    <row r="1178" spans="3:4">
      <c r="C1178" s="85" t="s">
        <v>1337</v>
      </c>
      <c r="D1178" s="85">
        <v>6648.61</v>
      </c>
    </row>
    <row r="1179" spans="3:4">
      <c r="C1179" s="85" t="s">
        <v>1338</v>
      </c>
      <c r="D1179" s="85">
        <v>6631.32</v>
      </c>
    </row>
    <row r="1180" spans="3:4">
      <c r="C1180" s="85" t="s">
        <v>1339</v>
      </c>
      <c r="D1180" s="85">
        <v>6630.65</v>
      </c>
    </row>
    <row r="1181" spans="3:4">
      <c r="C1181" s="85" t="s">
        <v>1340</v>
      </c>
      <c r="D1181" s="85">
        <v>6529.11</v>
      </c>
    </row>
    <row r="1182" spans="3:4">
      <c r="C1182" s="85" t="s">
        <v>1341</v>
      </c>
      <c r="D1182" s="85">
        <v>6377.53</v>
      </c>
    </row>
    <row r="1183" spans="3:4">
      <c r="C1183" s="85" t="s">
        <v>1342</v>
      </c>
      <c r="D1183" s="85">
        <v>6620.13</v>
      </c>
    </row>
    <row r="1184" spans="3:4">
      <c r="C1184" s="85" t="s">
        <v>1343</v>
      </c>
      <c r="D1184" s="85">
        <v>6540.2</v>
      </c>
    </row>
    <row r="1185" spans="3:4">
      <c r="C1185" s="85" t="s">
        <v>1344</v>
      </c>
      <c r="D1185" s="85">
        <v>6467.38</v>
      </c>
    </row>
    <row r="1186" spans="3:4">
      <c r="C1186" s="85" t="s">
        <v>1345</v>
      </c>
      <c r="D1186" s="85">
        <v>6487.24</v>
      </c>
    </row>
    <row r="1187" spans="3:4">
      <c r="C1187" s="85" t="s">
        <v>1346</v>
      </c>
      <c r="D1187" s="85">
        <v>6348.43</v>
      </c>
    </row>
    <row r="1188" spans="3:4">
      <c r="C1188" s="85" t="s">
        <v>1347</v>
      </c>
      <c r="D1188" s="85">
        <v>6096.32</v>
      </c>
    </row>
    <row r="1189" spans="3:4">
      <c r="C1189" s="85" t="s">
        <v>1348</v>
      </c>
      <c r="D1189" s="85">
        <v>6046.76</v>
      </c>
    </row>
    <row r="1190" spans="3:4">
      <c r="C1190" s="85" t="s">
        <v>1349</v>
      </c>
      <c r="D1190" s="85">
        <v>6240.23</v>
      </c>
    </row>
    <row r="1191" spans="3:4">
      <c r="C1191" s="85" t="s">
        <v>1350</v>
      </c>
      <c r="D1191" s="85">
        <v>6279.68</v>
      </c>
    </row>
    <row r="1192" spans="3:4">
      <c r="C1192" s="85" t="s">
        <v>1351</v>
      </c>
      <c r="D1192" s="85">
        <v>6283.87</v>
      </c>
    </row>
    <row r="1193" spans="3:4">
      <c r="C1193" s="85" t="s">
        <v>1352</v>
      </c>
      <c r="D1193" s="85">
        <v>6475.02</v>
      </c>
    </row>
    <row r="1194" spans="3:4">
      <c r="C1194" s="85" t="s">
        <v>1353</v>
      </c>
      <c r="D1194" s="85">
        <v>6401.99</v>
      </c>
    </row>
    <row r="1195" spans="3:4">
      <c r="C1195" s="85" t="s">
        <v>1354</v>
      </c>
      <c r="D1195" s="85">
        <v>6393.96</v>
      </c>
    </row>
    <row r="1196" spans="3:4">
      <c r="C1196" s="85" t="s">
        <v>1355</v>
      </c>
      <c r="D1196" s="85">
        <v>6266.87</v>
      </c>
    </row>
    <row r="1197" spans="3:4">
      <c r="C1197" s="85" t="s">
        <v>1356</v>
      </c>
      <c r="D1197" s="85">
        <v>6420.22</v>
      </c>
    </row>
    <row r="1198" spans="3:4">
      <c r="C1198" s="85" t="s">
        <v>1357</v>
      </c>
      <c r="D1198" s="85">
        <v>6576.5</v>
      </c>
    </row>
    <row r="1199" spans="3:4">
      <c r="C1199" s="85" t="s">
        <v>1358</v>
      </c>
      <c r="D1199" s="85">
        <v>6648.01</v>
      </c>
    </row>
    <row r="1200" spans="3:4">
      <c r="C1200" s="85" t="s">
        <v>1359</v>
      </c>
      <c r="D1200" s="85">
        <v>6594.54</v>
      </c>
    </row>
    <row r="1201" spans="3:4">
      <c r="C1201" s="85" t="s">
        <v>1360</v>
      </c>
      <c r="D1201" s="85">
        <v>6611.75</v>
      </c>
    </row>
    <row r="1202" spans="3:4">
      <c r="C1202" s="85" t="s">
        <v>1361</v>
      </c>
      <c r="D1202" s="85">
        <v>6674.39</v>
      </c>
    </row>
    <row r="1203" spans="3:4">
      <c r="C1203" s="85" t="s">
        <v>1362</v>
      </c>
      <c r="D1203" s="85">
        <v>6764.39</v>
      </c>
    </row>
    <row r="1204" spans="3:4">
      <c r="C1204" s="85" t="s">
        <v>1363</v>
      </c>
      <c r="D1204" s="85">
        <v>6889.35</v>
      </c>
    </row>
    <row r="1205" spans="3:4">
      <c r="C1205" s="85" t="s">
        <v>1364</v>
      </c>
      <c r="D1205" s="85">
        <v>6788.96</v>
      </c>
    </row>
    <row r="1206" spans="3:4">
      <c r="C1206" s="85" t="s">
        <v>1365</v>
      </c>
      <c r="D1206" s="85">
        <v>6787.86</v>
      </c>
    </row>
    <row r="1207" spans="3:4">
      <c r="C1207" s="85" t="s">
        <v>1366</v>
      </c>
      <c r="D1207" s="85">
        <v>6862.1</v>
      </c>
    </row>
    <row r="1208" spans="3:4">
      <c r="C1208" s="85" t="s">
        <v>1367</v>
      </c>
      <c r="D1208" s="85">
        <v>6862.15</v>
      </c>
    </row>
    <row r="1209" spans="3:4">
      <c r="C1209" s="85" t="s">
        <v>1368</v>
      </c>
      <c r="D1209" s="85">
        <v>6758</v>
      </c>
    </row>
    <row r="1210" spans="3:4">
      <c r="C1210" s="85" t="s">
        <v>1369</v>
      </c>
      <c r="D1210" s="85">
        <v>6644.17</v>
      </c>
    </row>
    <row r="1211" spans="3:4">
      <c r="C1211" s="85" t="s">
        <v>1370</v>
      </c>
      <c r="D1211" s="85">
        <v>6681.63</v>
      </c>
    </row>
    <row r="1212" spans="3:4">
      <c r="C1212" s="85" t="s">
        <v>1371</v>
      </c>
      <c r="D1212" s="85">
        <v>6735.01</v>
      </c>
    </row>
    <row r="1213" spans="3:4">
      <c r="C1213" s="85" t="s">
        <v>1372</v>
      </c>
      <c r="D1213" s="85">
        <v>6709.12</v>
      </c>
    </row>
    <row r="1214" spans="3:4">
      <c r="C1214" s="85" t="s">
        <v>1373</v>
      </c>
      <c r="D1214" s="85">
        <v>6726.6</v>
      </c>
    </row>
    <row r="1215" spans="3:4">
      <c r="C1215" s="85" t="s">
        <v>1374</v>
      </c>
      <c r="D1215" s="85">
        <v>6631.17</v>
      </c>
    </row>
    <row r="1216" spans="3:4">
      <c r="C1216" s="85" t="s">
        <v>1375</v>
      </c>
      <c r="D1216" s="85">
        <v>6661.88</v>
      </c>
    </row>
    <row r="1217" spans="3:4">
      <c r="C1217" s="85" t="s">
        <v>1376</v>
      </c>
      <c r="D1217" s="85">
        <v>6654.47</v>
      </c>
    </row>
    <row r="1218" spans="3:4">
      <c r="C1218" s="85" t="s">
        <v>1377</v>
      </c>
      <c r="D1218" s="85">
        <v>6699.98</v>
      </c>
    </row>
    <row r="1219" spans="3:4">
      <c r="C1219" s="85" t="s">
        <v>1378</v>
      </c>
      <c r="D1219" s="85">
        <v>6778.33</v>
      </c>
    </row>
    <row r="1220" spans="3:4">
      <c r="C1220" s="85" t="s">
        <v>1379</v>
      </c>
      <c r="D1220" s="85">
        <v>6724.38</v>
      </c>
    </row>
    <row r="1221" spans="3:4">
      <c r="C1221" s="85" t="s">
        <v>1380</v>
      </c>
      <c r="D1221" s="85">
        <v>6680.32</v>
      </c>
    </row>
    <row r="1222" spans="3:4">
      <c r="C1222" s="85" t="s">
        <v>1381</v>
      </c>
      <c r="D1222" s="85">
        <v>6655.26</v>
      </c>
    </row>
    <row r="1223" spans="3:4">
      <c r="C1223" s="85" t="s">
        <v>1382</v>
      </c>
      <c r="D1223" s="85">
        <v>6693.5</v>
      </c>
    </row>
    <row r="1224" spans="3:4">
      <c r="C1224" s="85" t="s">
        <v>1383</v>
      </c>
      <c r="D1224" s="85">
        <v>6663.22</v>
      </c>
    </row>
    <row r="1225" spans="3:4">
      <c r="C1225" s="85" t="s">
        <v>1384</v>
      </c>
      <c r="D1225" s="85">
        <v>6614.22</v>
      </c>
    </row>
    <row r="1226" spans="3:4">
      <c r="C1226" s="85" t="s">
        <v>1385</v>
      </c>
      <c r="D1226" s="85">
        <v>6574.29</v>
      </c>
    </row>
    <row r="1227" spans="3:4">
      <c r="C1227" s="85" t="s">
        <v>1386</v>
      </c>
      <c r="D1227" s="85">
        <v>6433.88</v>
      </c>
    </row>
    <row r="1228" spans="3:4">
      <c r="C1228" s="85" t="s">
        <v>1387</v>
      </c>
      <c r="D1228" s="85">
        <v>6227.59</v>
      </c>
    </row>
    <row r="1229" spans="3:4">
      <c r="C1229" s="85" t="s">
        <v>1388</v>
      </c>
      <c r="D1229" s="85">
        <v>6287.08</v>
      </c>
    </row>
    <row r="1230" spans="3:4">
      <c r="C1230" s="85" t="s">
        <v>1389</v>
      </c>
      <c r="D1230" s="85">
        <v>6325.1</v>
      </c>
    </row>
    <row r="1231" spans="3:4">
      <c r="C1231" s="85" t="s">
        <v>1390</v>
      </c>
      <c r="D1231" s="85">
        <v>6191.65</v>
      </c>
    </row>
    <row r="1232" spans="3:4">
      <c r="C1232" s="85" t="s">
        <v>1391</v>
      </c>
      <c r="D1232" s="85">
        <v>6226.74</v>
      </c>
    </row>
    <row r="1233" spans="3:4">
      <c r="C1233" s="85" t="s">
        <v>1392</v>
      </c>
      <c r="D1233" s="85">
        <v>6274.31</v>
      </c>
    </row>
    <row r="1234" spans="3:4">
      <c r="C1234" s="85" t="s">
        <v>1393</v>
      </c>
      <c r="D1234" s="85">
        <v>6327.83</v>
      </c>
    </row>
    <row r="1235" spans="3:4">
      <c r="C1235" s="85" t="s">
        <v>1394</v>
      </c>
      <c r="D1235" s="85">
        <v>6439.95</v>
      </c>
    </row>
    <row r="1236" spans="3:4">
      <c r="C1236" s="85" t="s">
        <v>1395</v>
      </c>
      <c r="D1236" s="85">
        <v>6507.09</v>
      </c>
    </row>
    <row r="1237" spans="3:4">
      <c r="C1237" s="85" t="s">
        <v>1396</v>
      </c>
      <c r="D1237" s="85">
        <v>6613.33</v>
      </c>
    </row>
    <row r="1238" spans="3:4">
      <c r="C1238" s="85" t="s">
        <v>1397</v>
      </c>
      <c r="D1238" s="85">
        <v>6736.07</v>
      </c>
    </row>
    <row r="1239" spans="3:4">
      <c r="C1239" s="85" t="s">
        <v>1398</v>
      </c>
      <c r="D1239" s="85">
        <v>6667.02</v>
      </c>
    </row>
    <row r="1240" spans="3:4">
      <c r="C1240" s="85" t="s">
        <v>1399</v>
      </c>
      <c r="D1240" s="85">
        <v>6684.51</v>
      </c>
    </row>
    <row r="1241" spans="3:4">
      <c r="C1241" s="85" t="s">
        <v>1400</v>
      </c>
      <c r="D1241" s="85">
        <v>6523.64</v>
      </c>
    </row>
    <row r="1242" spans="3:4">
      <c r="C1242" s="85" t="s">
        <v>1401</v>
      </c>
      <c r="D1242" s="85">
        <v>6624.59</v>
      </c>
    </row>
    <row r="1243" spans="3:4">
      <c r="C1243" s="85" t="s">
        <v>1402</v>
      </c>
      <c r="D1243" s="85">
        <v>6579.99</v>
      </c>
    </row>
    <row r="1244" spans="3:4">
      <c r="C1244" s="85" t="s">
        <v>1403</v>
      </c>
      <c r="D1244" s="85">
        <v>6361.7</v>
      </c>
    </row>
    <row r="1245" spans="3:4">
      <c r="C1245" s="85" t="s">
        <v>1404</v>
      </c>
      <c r="D1245" s="85">
        <v>6280.39</v>
      </c>
    </row>
    <row r="1246" spans="3:4">
      <c r="C1246" s="85" t="s">
        <v>1405</v>
      </c>
      <c r="D1246" s="85">
        <v>6211.97</v>
      </c>
    </row>
    <row r="1247" spans="3:4">
      <c r="C1247" s="85" t="s">
        <v>1406</v>
      </c>
      <c r="D1247" s="85">
        <v>6242.08</v>
      </c>
    </row>
    <row r="1248" spans="3:4">
      <c r="C1248" s="85" t="s">
        <v>1407</v>
      </c>
      <c r="D1248" s="85">
        <v>6129.25</v>
      </c>
    </row>
    <row r="1249" spans="3:4">
      <c r="C1249" s="85" t="s">
        <v>1408</v>
      </c>
      <c r="D1249" s="85">
        <v>5968.58</v>
      </c>
    </row>
    <row r="1250" spans="3:4">
      <c r="C1250" s="85" t="s">
        <v>1409</v>
      </c>
      <c r="D1250" s="85">
        <v>6035.26</v>
      </c>
    </row>
    <row r="1251" spans="3:4">
      <c r="C1251" s="85" t="s">
        <v>1410</v>
      </c>
      <c r="D1251" s="85">
        <v>6170.89</v>
      </c>
    </row>
    <row r="1252" spans="3:4">
      <c r="C1252" s="85" t="s">
        <v>1411</v>
      </c>
      <c r="D1252" s="85">
        <v>6243.84</v>
      </c>
    </row>
    <row r="1253" spans="3:4">
      <c r="C1253" s="85" t="s">
        <v>1412</v>
      </c>
      <c r="D1253" s="85">
        <v>6265.01</v>
      </c>
    </row>
    <row r="1254" spans="3:4">
      <c r="C1254" s="85" t="s">
        <v>1413</v>
      </c>
      <c r="D1254" s="85">
        <v>6150.94</v>
      </c>
    </row>
    <row r="1255" spans="3:4">
      <c r="C1255" s="85" t="s">
        <v>1414</v>
      </c>
      <c r="D1255" s="85">
        <v>6020.11</v>
      </c>
    </row>
    <row r="1256" spans="3:4">
      <c r="C1256" s="85" t="s">
        <v>1415</v>
      </c>
      <c r="D1256" s="85">
        <v>6081.17</v>
      </c>
    </row>
    <row r="1257" spans="3:4">
      <c r="C1257" s="85" t="s">
        <v>1416</v>
      </c>
      <c r="D1257" s="85">
        <v>6142.69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F43-1462-FE4E-8C0A-924A9312C891}">
  <dimension ref="C5:BC1007"/>
  <sheetViews>
    <sheetView showGridLines="0" workbookViewId="0">
      <selection sqref="A1:XFD1048576"/>
    </sheetView>
  </sheetViews>
  <sheetFormatPr baseColWidth="10" defaultColWidth="8.83203125" defaultRowHeight="16"/>
  <cols>
    <col min="1" max="2" width="1.83203125" style="59" customWidth="1"/>
    <col min="3" max="3" width="11.83203125" style="59" bestFit="1" customWidth="1"/>
    <col min="4" max="4" width="7" style="59" bestFit="1" customWidth="1"/>
    <col min="5" max="7" width="8.6640625" style="59" bestFit="1" customWidth="1"/>
    <col min="8" max="8" width="7.5" style="59" bestFit="1" customWidth="1"/>
    <col min="9" max="9" width="6.33203125" style="59" bestFit="1" customWidth="1"/>
    <col min="10" max="10" width="8.33203125" style="59" bestFit="1" customWidth="1"/>
    <col min="11" max="11" width="8.6640625" style="59" bestFit="1" customWidth="1"/>
    <col min="12" max="12" width="7.33203125" style="59" bestFit="1" customWidth="1"/>
    <col min="13" max="16" width="7.5" style="59" bestFit="1" customWidth="1"/>
    <col min="17" max="17" width="8.6640625" style="59" bestFit="1" customWidth="1"/>
    <col min="18" max="19" width="7.5" style="59" bestFit="1" customWidth="1"/>
    <col min="20" max="21" width="8.83203125" style="59"/>
    <col min="22" max="22" width="10.6640625" style="59" bestFit="1" customWidth="1"/>
    <col min="23" max="38" width="8.83203125" style="59"/>
    <col min="39" max="39" width="22.5" style="59" bestFit="1" customWidth="1"/>
    <col min="40" max="43" width="12.1640625" style="59" bestFit="1" customWidth="1"/>
    <col min="44" max="46" width="8.83203125" style="59"/>
    <col min="47" max="47" width="12.1640625" style="59" bestFit="1" customWidth="1"/>
    <col min="48" max="52" width="8.83203125" style="59"/>
    <col min="53" max="53" width="12.1640625" style="59" bestFit="1" customWidth="1"/>
    <col min="54" max="16384" width="8.83203125" style="59"/>
  </cols>
  <sheetData>
    <row r="5" spans="3:55">
      <c r="C5" s="58" t="s">
        <v>8</v>
      </c>
      <c r="D5" s="58" t="s">
        <v>138</v>
      </c>
      <c r="E5" s="58" t="s">
        <v>125</v>
      </c>
      <c r="F5" s="58" t="s">
        <v>128</v>
      </c>
      <c r="G5" s="58" t="s">
        <v>123</v>
      </c>
      <c r="H5" s="58" t="s">
        <v>157</v>
      </c>
      <c r="I5" s="58" t="s">
        <v>130</v>
      </c>
      <c r="J5" s="58" t="s">
        <v>160</v>
      </c>
      <c r="K5" s="58" t="s">
        <v>148</v>
      </c>
      <c r="L5" s="58" t="s">
        <v>150</v>
      </c>
      <c r="M5" s="58" t="s">
        <v>143</v>
      </c>
      <c r="N5" s="58" t="s">
        <v>133</v>
      </c>
      <c r="O5" s="58" t="s">
        <v>145</v>
      </c>
      <c r="P5" s="58" t="s">
        <v>152</v>
      </c>
      <c r="Q5" s="58" t="s">
        <v>141</v>
      </c>
      <c r="R5" s="58" t="s">
        <v>135</v>
      </c>
      <c r="S5" s="58" t="s">
        <v>154</v>
      </c>
      <c r="U5" s="86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</row>
    <row r="6" spans="3:55">
      <c r="C6" s="85" t="s">
        <v>410</v>
      </c>
      <c r="D6" s="88">
        <v>2.74</v>
      </c>
      <c r="E6" s="88">
        <v>2256.6</v>
      </c>
      <c r="F6" s="88">
        <v>2820</v>
      </c>
      <c r="G6" s="88">
        <v>4737.5</v>
      </c>
      <c r="H6" s="88">
        <v>63.5</v>
      </c>
      <c r="I6" s="88">
        <v>71.48</v>
      </c>
      <c r="J6" s="88">
        <v>86.15</v>
      </c>
      <c r="K6" s="88">
        <v>1123</v>
      </c>
      <c r="L6" s="88">
        <v>42.62</v>
      </c>
      <c r="M6" s="88">
        <v>187.52</v>
      </c>
      <c r="N6" s="88">
        <v>251.35</v>
      </c>
      <c r="O6" s="88">
        <v>473.6</v>
      </c>
      <c r="P6" s="88">
        <v>194.38</v>
      </c>
      <c r="Q6" s="88">
        <v>5379.5</v>
      </c>
      <c r="R6" s="88">
        <v>182.4</v>
      </c>
      <c r="S6" s="88">
        <v>209.32</v>
      </c>
    </row>
    <row r="7" spans="3:55">
      <c r="C7" s="85" t="s">
        <v>411</v>
      </c>
      <c r="D7" s="88">
        <v>2.7709999999999999</v>
      </c>
      <c r="E7" s="88">
        <v>2238.8000000000002</v>
      </c>
      <c r="F7" s="88">
        <v>3030</v>
      </c>
      <c r="G7" s="88">
        <v>4630.5</v>
      </c>
      <c r="H7" s="88">
        <v>63.4</v>
      </c>
      <c r="I7" s="88">
        <v>71.3</v>
      </c>
      <c r="J7" s="88">
        <v>85.85</v>
      </c>
      <c r="K7" s="88">
        <v>1149.2</v>
      </c>
      <c r="L7" s="88">
        <v>42.8</v>
      </c>
      <c r="M7" s="88">
        <v>185.71</v>
      </c>
      <c r="N7" s="88">
        <v>251.5</v>
      </c>
      <c r="O7" s="88">
        <v>466.55</v>
      </c>
      <c r="P7" s="88">
        <v>198.16</v>
      </c>
      <c r="Q7" s="88">
        <v>5260</v>
      </c>
      <c r="R7" s="88">
        <v>183.2</v>
      </c>
      <c r="S7" s="88">
        <v>214.6</v>
      </c>
      <c r="V7" s="89"/>
      <c r="AM7" s="90"/>
    </row>
    <row r="8" spans="3:55">
      <c r="C8" s="85" t="s">
        <v>412</v>
      </c>
      <c r="D8" s="88">
        <v>2.7789999999999999</v>
      </c>
      <c r="E8" s="88">
        <v>2228.8000000000002</v>
      </c>
      <c r="F8" s="88">
        <v>2950.5</v>
      </c>
      <c r="G8" s="88">
        <v>4541.5</v>
      </c>
      <c r="H8" s="88">
        <v>63.9</v>
      </c>
      <c r="I8" s="88">
        <v>72.099999999999994</v>
      </c>
      <c r="J8" s="88">
        <v>86.4</v>
      </c>
      <c r="K8" s="88">
        <v>1146.4000000000001</v>
      </c>
      <c r="L8" s="88">
        <v>42.78</v>
      </c>
      <c r="M8" s="88">
        <v>186.03</v>
      </c>
      <c r="N8" s="88">
        <v>251.18</v>
      </c>
      <c r="O8" s="88">
        <v>459.65</v>
      </c>
      <c r="P8" s="88">
        <v>198.68</v>
      </c>
      <c r="Q8" s="88">
        <v>5245</v>
      </c>
      <c r="R8" s="88">
        <v>183.8</v>
      </c>
      <c r="S8" s="88">
        <v>214.62</v>
      </c>
      <c r="AM8" s="90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</row>
    <row r="9" spans="3:55">
      <c r="C9" s="91" t="s">
        <v>413</v>
      </c>
      <c r="D9" s="92">
        <v>2.7759999999999998</v>
      </c>
      <c r="E9" s="92">
        <v>2211</v>
      </c>
      <c r="F9" s="92">
        <v>3000</v>
      </c>
      <c r="G9" s="92">
        <v>4373</v>
      </c>
      <c r="H9" s="92">
        <v>63.7</v>
      </c>
      <c r="I9" s="92">
        <v>72.180000000000007</v>
      </c>
      <c r="J9" s="92">
        <v>86</v>
      </c>
      <c r="K9" s="92">
        <v>1119.5999999999999</v>
      </c>
      <c r="L9" s="92">
        <v>42</v>
      </c>
      <c r="M9" s="92">
        <v>182.43</v>
      </c>
      <c r="N9" s="92">
        <v>249.65</v>
      </c>
      <c r="O9" s="92">
        <v>447.55</v>
      </c>
      <c r="P9" s="92">
        <v>192.38</v>
      </c>
      <c r="Q9" s="92">
        <v>5031</v>
      </c>
      <c r="R9" s="92">
        <v>185.5</v>
      </c>
      <c r="S9" s="92">
        <v>216.42</v>
      </c>
    </row>
    <row r="10" spans="3:55">
      <c r="C10" s="85" t="s">
        <v>414</v>
      </c>
      <c r="D10" s="88">
        <v>2.7850000000000001</v>
      </c>
      <c r="E10" s="88">
        <v>2141</v>
      </c>
      <c r="F10" s="88">
        <v>3047.5</v>
      </c>
      <c r="G10" s="88">
        <v>4397</v>
      </c>
      <c r="H10" s="88">
        <v>64.5</v>
      </c>
      <c r="I10" s="88">
        <v>71.900000000000006</v>
      </c>
      <c r="J10" s="88">
        <v>85.95</v>
      </c>
      <c r="K10" s="88">
        <v>1136</v>
      </c>
      <c r="L10" s="88">
        <v>43.53</v>
      </c>
      <c r="M10" s="88">
        <v>184.45</v>
      </c>
      <c r="N10" s="88">
        <v>259.76</v>
      </c>
      <c r="O10" s="88">
        <v>444.15</v>
      </c>
      <c r="P10" s="88">
        <v>194.98</v>
      </c>
      <c r="Q10" s="88">
        <v>5049</v>
      </c>
      <c r="R10" s="88">
        <v>189.38</v>
      </c>
      <c r="S10" s="88">
        <v>218</v>
      </c>
    </row>
    <row r="11" spans="3:55">
      <c r="C11" s="85" t="s">
        <v>415</v>
      </c>
      <c r="D11" s="88">
        <v>2.79</v>
      </c>
      <c r="E11" s="88">
        <v>2117.1999999999998</v>
      </c>
      <c r="F11" s="88">
        <v>3027</v>
      </c>
      <c r="G11" s="88">
        <v>4411</v>
      </c>
      <c r="H11" s="88">
        <v>66</v>
      </c>
      <c r="I11" s="88">
        <v>72.02</v>
      </c>
      <c r="J11" s="88">
        <v>86.35</v>
      </c>
      <c r="K11" s="88">
        <v>1170</v>
      </c>
      <c r="L11" s="88">
        <v>45.36</v>
      </c>
      <c r="M11" s="88">
        <v>186.97</v>
      </c>
      <c r="N11" s="88">
        <v>264.99</v>
      </c>
      <c r="O11" s="88">
        <v>447</v>
      </c>
      <c r="P11" s="88">
        <v>202.9</v>
      </c>
      <c r="Q11" s="88">
        <v>5173</v>
      </c>
      <c r="R11" s="88">
        <v>187</v>
      </c>
      <c r="S11" s="88">
        <v>214.56</v>
      </c>
    </row>
    <row r="12" spans="3:55">
      <c r="C12" s="85" t="s">
        <v>416</v>
      </c>
      <c r="D12" s="88">
        <v>2.782</v>
      </c>
      <c r="E12" s="88">
        <v>2119</v>
      </c>
      <c r="F12" s="88">
        <v>3010.5</v>
      </c>
      <c r="G12" s="88">
        <v>4472.5</v>
      </c>
      <c r="H12" s="88">
        <v>65.5</v>
      </c>
      <c r="I12" s="88">
        <v>73.5</v>
      </c>
      <c r="J12" s="88">
        <v>87.2</v>
      </c>
      <c r="K12" s="88">
        <v>1147.2</v>
      </c>
      <c r="L12" s="88">
        <v>43.9</v>
      </c>
      <c r="M12" s="88">
        <v>186.04</v>
      </c>
      <c r="N12" s="88">
        <v>263.94</v>
      </c>
      <c r="O12" s="88">
        <v>436.55</v>
      </c>
      <c r="P12" s="88">
        <v>191.2</v>
      </c>
      <c r="Q12" s="88">
        <v>5048</v>
      </c>
      <c r="R12" s="88">
        <v>187.95</v>
      </c>
      <c r="S12" s="88">
        <v>218.94</v>
      </c>
    </row>
    <row r="13" spans="3:55">
      <c r="C13" s="85" t="s">
        <v>417</v>
      </c>
      <c r="D13" s="88">
        <v>2.7749999999999999</v>
      </c>
      <c r="E13" s="88">
        <v>2096</v>
      </c>
      <c r="F13" s="88">
        <v>3492</v>
      </c>
      <c r="G13" s="88">
        <v>4458</v>
      </c>
      <c r="H13" s="88">
        <v>65.900000000000006</v>
      </c>
      <c r="I13" s="88">
        <v>74.2</v>
      </c>
      <c r="J13" s="88">
        <v>87.75</v>
      </c>
      <c r="K13" s="88">
        <v>1185.5999999999999</v>
      </c>
      <c r="L13" s="88">
        <v>44.5</v>
      </c>
      <c r="M13" s="88">
        <v>189</v>
      </c>
      <c r="N13" s="88">
        <v>269.20999999999998</v>
      </c>
      <c r="O13" s="88">
        <v>444.85</v>
      </c>
      <c r="P13" s="88">
        <v>191.38</v>
      </c>
      <c r="Q13" s="88">
        <v>5135</v>
      </c>
      <c r="R13" s="88">
        <v>189.6</v>
      </c>
      <c r="S13" s="88">
        <v>229.52</v>
      </c>
    </row>
    <row r="14" spans="3:55">
      <c r="C14" s="85" t="s">
        <v>418</v>
      </c>
      <c r="D14" s="88">
        <v>2.794</v>
      </c>
      <c r="E14" s="88">
        <v>2130</v>
      </c>
      <c r="F14" s="88">
        <v>3450.5</v>
      </c>
      <c r="G14" s="88">
        <v>4584</v>
      </c>
      <c r="H14" s="88">
        <v>65.599999999999994</v>
      </c>
      <c r="I14" s="88">
        <v>73.900000000000006</v>
      </c>
      <c r="J14" s="88">
        <v>86.8</v>
      </c>
      <c r="K14" s="88">
        <v>1169.4000000000001</v>
      </c>
      <c r="L14" s="88">
        <v>47.28</v>
      </c>
      <c r="M14" s="88">
        <v>191.5</v>
      </c>
      <c r="N14" s="88">
        <v>275.8</v>
      </c>
      <c r="O14" s="88">
        <v>440.4</v>
      </c>
      <c r="P14" s="88">
        <v>197.5</v>
      </c>
      <c r="Q14" s="88">
        <v>5062</v>
      </c>
      <c r="R14" s="88">
        <v>188.23</v>
      </c>
      <c r="S14" s="88">
        <v>231.52</v>
      </c>
    </row>
    <row r="15" spans="3:55">
      <c r="C15" s="85" t="s">
        <v>419</v>
      </c>
      <c r="D15" s="88">
        <v>2.7770000000000001</v>
      </c>
      <c r="E15" s="88">
        <v>2109.4</v>
      </c>
      <c r="F15" s="88">
        <v>3417</v>
      </c>
      <c r="G15" s="88">
        <v>4547</v>
      </c>
      <c r="H15" s="88">
        <v>65.099999999999994</v>
      </c>
      <c r="I15" s="88">
        <v>72.22</v>
      </c>
      <c r="J15" s="88">
        <v>87.1</v>
      </c>
      <c r="K15" s="88">
        <v>1156.8</v>
      </c>
      <c r="L15" s="88">
        <v>47.09</v>
      </c>
      <c r="M15" s="88">
        <v>190.08</v>
      </c>
      <c r="N15" s="88">
        <v>275.5</v>
      </c>
      <c r="O15" s="88">
        <v>430</v>
      </c>
      <c r="P15" s="88">
        <v>198.48</v>
      </c>
      <c r="Q15" s="88">
        <v>4999</v>
      </c>
      <c r="R15" s="88">
        <v>189.63</v>
      </c>
      <c r="S15" s="88">
        <v>231.54</v>
      </c>
    </row>
    <row r="16" spans="3:55">
      <c r="C16" s="85" t="s">
        <v>420</v>
      </c>
      <c r="D16" s="88">
        <v>2.7970000000000002</v>
      </c>
      <c r="E16" s="88">
        <v>2196.4</v>
      </c>
      <c r="F16" s="88">
        <v>3384</v>
      </c>
      <c r="G16" s="88">
        <v>4602</v>
      </c>
      <c r="H16" s="88">
        <v>64.900000000000006</v>
      </c>
      <c r="I16" s="88">
        <v>72</v>
      </c>
      <c r="J16" s="88">
        <v>87.5</v>
      </c>
      <c r="K16" s="88">
        <v>1180</v>
      </c>
      <c r="L16" s="88">
        <v>47.13</v>
      </c>
      <c r="M16" s="88">
        <v>190.55</v>
      </c>
      <c r="N16" s="88">
        <v>278.48</v>
      </c>
      <c r="O16" s="88">
        <v>437</v>
      </c>
      <c r="P16" s="88">
        <v>197.52</v>
      </c>
      <c r="Q16" s="88">
        <v>5058</v>
      </c>
      <c r="R16" s="88">
        <v>188.23</v>
      </c>
      <c r="S16" s="88">
        <v>231.54</v>
      </c>
    </row>
    <row r="17" spans="3:19">
      <c r="C17" s="85" t="s">
        <v>421</v>
      </c>
      <c r="D17" s="88">
        <v>2.8109999999999999</v>
      </c>
      <c r="E17" s="88">
        <v>2248.6</v>
      </c>
      <c r="F17" s="88">
        <v>3530</v>
      </c>
      <c r="G17" s="88">
        <v>4525</v>
      </c>
      <c r="H17" s="88">
        <v>63.7</v>
      </c>
      <c r="I17" s="88">
        <v>71.819999999999993</v>
      </c>
      <c r="J17" s="88">
        <v>87.65</v>
      </c>
      <c r="K17" s="88">
        <v>1201.4000000000001</v>
      </c>
      <c r="L17" s="88">
        <v>47.87</v>
      </c>
      <c r="M17" s="88">
        <v>193.3</v>
      </c>
      <c r="N17" s="88">
        <v>281.81</v>
      </c>
      <c r="O17" s="88">
        <v>452.15</v>
      </c>
      <c r="P17" s="88">
        <v>201</v>
      </c>
      <c r="Q17" s="88">
        <v>5315.5</v>
      </c>
      <c r="R17" s="88">
        <v>187.28</v>
      </c>
      <c r="S17" s="88">
        <v>228.08</v>
      </c>
    </row>
    <row r="18" spans="3:19">
      <c r="C18" s="85" t="s">
        <v>422</v>
      </c>
      <c r="D18" s="88">
        <v>2.8</v>
      </c>
      <c r="E18" s="88">
        <v>2267.1999999999998</v>
      </c>
      <c r="F18" s="88">
        <v>3271</v>
      </c>
      <c r="G18" s="88">
        <v>4625.5</v>
      </c>
      <c r="H18" s="88">
        <v>64.2</v>
      </c>
      <c r="I18" s="88">
        <v>71.260000000000005</v>
      </c>
      <c r="J18" s="88">
        <v>87.3</v>
      </c>
      <c r="K18" s="88">
        <v>1222</v>
      </c>
      <c r="L18" s="88">
        <v>48.594999999999999</v>
      </c>
      <c r="M18" s="88">
        <v>200.01</v>
      </c>
      <c r="N18" s="88">
        <v>283.67</v>
      </c>
      <c r="O18" s="88">
        <v>447.9</v>
      </c>
      <c r="P18" s="88">
        <v>203.9</v>
      </c>
      <c r="Q18" s="88">
        <v>5411</v>
      </c>
      <c r="R18" s="88">
        <v>187.55</v>
      </c>
      <c r="S18" s="88">
        <v>232.6</v>
      </c>
    </row>
    <row r="19" spans="3:19">
      <c r="C19" s="85" t="s">
        <v>423</v>
      </c>
      <c r="D19" s="88">
        <v>2.8170000000000002</v>
      </c>
      <c r="E19" s="88">
        <v>2236.8000000000002</v>
      </c>
      <c r="F19" s="88">
        <v>3215</v>
      </c>
      <c r="G19" s="88">
        <v>4596.5</v>
      </c>
      <c r="H19" s="88">
        <v>64.2</v>
      </c>
      <c r="I19" s="88">
        <v>70.5</v>
      </c>
      <c r="J19" s="88">
        <v>86.65</v>
      </c>
      <c r="K19" s="88">
        <v>1269</v>
      </c>
      <c r="L19" s="88">
        <v>50.67</v>
      </c>
      <c r="M19" s="88">
        <v>199.6</v>
      </c>
      <c r="N19" s="88">
        <v>279.04000000000002</v>
      </c>
      <c r="O19" s="88">
        <v>442.45</v>
      </c>
      <c r="P19" s="88">
        <v>210.2</v>
      </c>
      <c r="Q19" s="88">
        <v>5299</v>
      </c>
      <c r="R19" s="88">
        <v>190.38</v>
      </c>
      <c r="S19" s="88">
        <v>240.5</v>
      </c>
    </row>
    <row r="20" spans="3:19">
      <c r="C20" s="85" t="s">
        <v>424</v>
      </c>
      <c r="D20" s="88">
        <v>2.851</v>
      </c>
      <c r="E20" s="88">
        <v>2235.4</v>
      </c>
      <c r="F20" s="88">
        <v>3030</v>
      </c>
      <c r="G20" s="88">
        <v>4826.5</v>
      </c>
      <c r="H20" s="88">
        <v>64.599999999999994</v>
      </c>
      <c r="I20" s="88">
        <v>70.08</v>
      </c>
      <c r="J20" s="88">
        <v>86.45</v>
      </c>
      <c r="K20" s="88">
        <v>1259</v>
      </c>
      <c r="L20" s="88">
        <v>51.29</v>
      </c>
      <c r="M20" s="88">
        <v>199.22</v>
      </c>
      <c r="N20" s="88">
        <v>276.47000000000003</v>
      </c>
      <c r="O20" s="88">
        <v>449.9</v>
      </c>
      <c r="P20" s="88">
        <v>209.46</v>
      </c>
      <c r="Q20" s="88">
        <v>5230</v>
      </c>
      <c r="R20" s="88">
        <v>189.1</v>
      </c>
      <c r="S20" s="88">
        <v>239.5</v>
      </c>
    </row>
    <row r="21" spans="3:19">
      <c r="C21" s="85" t="s">
        <v>425</v>
      </c>
      <c r="D21" s="88">
        <v>2.8889999999999998</v>
      </c>
      <c r="E21" s="88">
        <v>2225.1999999999998</v>
      </c>
      <c r="F21" s="88">
        <v>3126</v>
      </c>
      <c r="G21" s="88">
        <v>4905</v>
      </c>
      <c r="H21" s="88">
        <v>64.400000000000006</v>
      </c>
      <c r="I21" s="88">
        <v>70.98</v>
      </c>
      <c r="J21" s="88">
        <v>86.65</v>
      </c>
      <c r="K21" s="88">
        <v>1267</v>
      </c>
      <c r="L21" s="88">
        <v>52.604999999999997</v>
      </c>
      <c r="M21" s="88">
        <v>206</v>
      </c>
      <c r="N21" s="88">
        <v>278.35000000000002</v>
      </c>
      <c r="O21" s="88">
        <v>442.9</v>
      </c>
      <c r="P21" s="88">
        <v>213.8</v>
      </c>
      <c r="Q21" s="88">
        <v>5180</v>
      </c>
      <c r="R21" s="88">
        <v>189.15</v>
      </c>
      <c r="S21" s="88">
        <v>239.46</v>
      </c>
    </row>
    <row r="22" spans="3:19">
      <c r="C22" s="85" t="s">
        <v>426</v>
      </c>
      <c r="D22" s="88">
        <v>2.77</v>
      </c>
      <c r="E22" s="88">
        <v>2220</v>
      </c>
      <c r="F22" s="88">
        <v>3275</v>
      </c>
      <c r="G22" s="88">
        <v>4989.5</v>
      </c>
      <c r="H22" s="88">
        <v>64.099999999999994</v>
      </c>
      <c r="I22" s="88">
        <v>70.599999999999994</v>
      </c>
      <c r="J22" s="88">
        <v>86.15</v>
      </c>
      <c r="K22" s="88">
        <v>1244</v>
      </c>
      <c r="L22" s="88">
        <v>53</v>
      </c>
      <c r="M22" s="88">
        <v>213.81</v>
      </c>
      <c r="N22" s="88">
        <v>278.16000000000003</v>
      </c>
      <c r="O22" s="88">
        <v>442.8</v>
      </c>
      <c r="P22" s="88">
        <v>212</v>
      </c>
      <c r="Q22" s="88">
        <v>5157</v>
      </c>
      <c r="R22" s="88">
        <v>188.25</v>
      </c>
      <c r="S22" s="88">
        <v>235.08</v>
      </c>
    </row>
    <row r="23" spans="3:19">
      <c r="C23" s="85" t="s">
        <v>427</v>
      </c>
      <c r="D23" s="88">
        <v>2.766</v>
      </c>
      <c r="E23" s="88">
        <v>2195.6</v>
      </c>
      <c r="F23" s="88">
        <v>3181.5</v>
      </c>
      <c r="G23" s="88">
        <v>4760</v>
      </c>
      <c r="H23" s="88">
        <v>64.099999999999994</v>
      </c>
      <c r="I23" s="88">
        <v>71</v>
      </c>
      <c r="J23" s="88">
        <v>85.65</v>
      </c>
      <c r="K23" s="88">
        <v>1262</v>
      </c>
      <c r="L23" s="88">
        <v>52.4</v>
      </c>
      <c r="M23" s="88">
        <v>214.28</v>
      </c>
      <c r="N23" s="88">
        <v>271.14999999999998</v>
      </c>
      <c r="O23" s="88">
        <v>440.25</v>
      </c>
      <c r="P23" s="88">
        <v>214.02</v>
      </c>
      <c r="Q23" s="88">
        <v>5149</v>
      </c>
      <c r="R23" s="88">
        <v>191</v>
      </c>
      <c r="S23" s="88">
        <v>233.98</v>
      </c>
    </row>
    <row r="24" spans="3:19">
      <c r="C24" s="85" t="s">
        <v>428</v>
      </c>
      <c r="D24" s="88">
        <v>2.69</v>
      </c>
      <c r="E24" s="88">
        <v>2175</v>
      </c>
      <c r="F24" s="88">
        <v>3149</v>
      </c>
      <c r="G24" s="88">
        <v>4711.5</v>
      </c>
      <c r="H24" s="88">
        <v>62.4</v>
      </c>
      <c r="I24" s="88">
        <v>68.16</v>
      </c>
      <c r="J24" s="88">
        <v>83.6</v>
      </c>
      <c r="K24" s="88">
        <v>1250</v>
      </c>
      <c r="L24" s="88">
        <v>51.98</v>
      </c>
      <c r="M24" s="88">
        <v>202.6</v>
      </c>
      <c r="N24" s="88">
        <v>259.89</v>
      </c>
      <c r="O24" s="88">
        <v>419.75</v>
      </c>
      <c r="P24" s="88">
        <v>208.82</v>
      </c>
      <c r="Q24" s="88">
        <v>5043</v>
      </c>
      <c r="R24" s="88">
        <v>191.15</v>
      </c>
      <c r="S24" s="88">
        <v>234.5</v>
      </c>
    </row>
    <row r="25" spans="3:19">
      <c r="C25" s="85" t="s">
        <v>429</v>
      </c>
      <c r="D25" s="88">
        <v>2.71</v>
      </c>
      <c r="E25" s="88">
        <v>2163.6</v>
      </c>
      <c r="F25" s="88">
        <v>3263</v>
      </c>
      <c r="G25" s="88">
        <v>4775</v>
      </c>
      <c r="H25" s="88">
        <v>64</v>
      </c>
      <c r="I25" s="88">
        <v>69.08</v>
      </c>
      <c r="J25" s="88">
        <v>83.75</v>
      </c>
      <c r="K25" s="88">
        <v>1284.8</v>
      </c>
      <c r="L25" s="88">
        <v>53.625</v>
      </c>
      <c r="M25" s="88">
        <v>209.86</v>
      </c>
      <c r="N25" s="88">
        <v>262.92</v>
      </c>
      <c r="O25" s="88">
        <v>434.45</v>
      </c>
      <c r="P25" s="88">
        <v>215.26</v>
      </c>
      <c r="Q25" s="88">
        <v>5090.5</v>
      </c>
      <c r="R25" s="88">
        <v>191.25</v>
      </c>
      <c r="S25" s="88">
        <v>235.74</v>
      </c>
    </row>
    <row r="26" spans="3:19">
      <c r="C26" s="85" t="s">
        <v>430</v>
      </c>
      <c r="D26" s="88">
        <v>2.738</v>
      </c>
      <c r="E26" s="88">
        <v>2145</v>
      </c>
      <c r="F26" s="88">
        <v>3283.5</v>
      </c>
      <c r="G26" s="88">
        <v>4780</v>
      </c>
      <c r="H26" s="88">
        <v>63.8</v>
      </c>
      <c r="I26" s="88">
        <v>69.52</v>
      </c>
      <c r="J26" s="88">
        <v>83.2</v>
      </c>
      <c r="K26" s="88">
        <v>1298.8</v>
      </c>
      <c r="L26" s="88">
        <v>54.585000000000001</v>
      </c>
      <c r="M26" s="88">
        <v>211.03</v>
      </c>
      <c r="N26" s="88">
        <v>268.83</v>
      </c>
      <c r="O26" s="88">
        <v>431.2</v>
      </c>
      <c r="P26" s="88">
        <v>217.9</v>
      </c>
      <c r="Q26" s="88">
        <v>5104</v>
      </c>
      <c r="R26" s="88">
        <v>185.45</v>
      </c>
      <c r="S26" s="88">
        <v>232</v>
      </c>
    </row>
    <row r="27" spans="3:19">
      <c r="C27" s="85" t="s">
        <v>431</v>
      </c>
      <c r="D27" s="88">
        <v>2.7240000000000002</v>
      </c>
      <c r="E27" s="88">
        <v>2146</v>
      </c>
      <c r="F27" s="88">
        <v>3172.5</v>
      </c>
      <c r="G27" s="88">
        <v>4745</v>
      </c>
      <c r="H27" s="88">
        <v>63.1</v>
      </c>
      <c r="I27" s="88">
        <v>69.040000000000006</v>
      </c>
      <c r="J27" s="88">
        <v>83.55</v>
      </c>
      <c r="K27" s="88">
        <v>1324</v>
      </c>
      <c r="L27" s="88">
        <v>55.92</v>
      </c>
      <c r="M27" s="88">
        <v>205.3</v>
      </c>
      <c r="N27" s="88">
        <v>269.12</v>
      </c>
      <c r="O27" s="88">
        <v>436.5</v>
      </c>
      <c r="P27" s="88">
        <v>219.74</v>
      </c>
      <c r="Q27" s="88">
        <v>5115</v>
      </c>
      <c r="R27" s="88">
        <v>186.6</v>
      </c>
      <c r="S27" s="88">
        <v>237.86</v>
      </c>
    </row>
    <row r="28" spans="3:19">
      <c r="C28" s="85" t="s">
        <v>432</v>
      </c>
      <c r="D28" s="88">
        <v>2.7519999999999998</v>
      </c>
      <c r="E28" s="88">
        <v>2168.6</v>
      </c>
      <c r="F28" s="88">
        <v>3198</v>
      </c>
      <c r="G28" s="88">
        <v>4682.5</v>
      </c>
      <c r="H28" s="88">
        <v>63.7</v>
      </c>
      <c r="I28" s="88">
        <v>68.959999999999994</v>
      </c>
      <c r="J28" s="88">
        <v>83.5</v>
      </c>
      <c r="K28" s="88">
        <v>1355.8</v>
      </c>
      <c r="L28" s="88">
        <v>57.77</v>
      </c>
      <c r="M28" s="88">
        <v>205.12</v>
      </c>
      <c r="N28" s="88">
        <v>270.7</v>
      </c>
      <c r="O28" s="88">
        <v>436.5</v>
      </c>
      <c r="P28" s="88">
        <v>223.8</v>
      </c>
      <c r="Q28" s="88">
        <v>5108</v>
      </c>
      <c r="R28" s="88">
        <v>190.5</v>
      </c>
      <c r="S28" s="88">
        <v>233.5</v>
      </c>
    </row>
    <row r="29" spans="3:19">
      <c r="C29" s="85" t="s">
        <v>433</v>
      </c>
      <c r="D29" s="88">
        <v>2.782</v>
      </c>
      <c r="E29" s="88">
        <v>2178.6</v>
      </c>
      <c r="F29" s="88">
        <v>3150.5</v>
      </c>
      <c r="G29" s="88">
        <v>4702.5</v>
      </c>
      <c r="H29" s="88">
        <v>64</v>
      </c>
      <c r="I29" s="88">
        <v>69.5</v>
      </c>
      <c r="J29" s="88">
        <v>84.2</v>
      </c>
      <c r="K29" s="88">
        <v>1374.8</v>
      </c>
      <c r="L29" s="88">
        <v>57.8</v>
      </c>
      <c r="M29" s="88">
        <v>205.6</v>
      </c>
      <c r="N29" s="88">
        <v>274.3</v>
      </c>
      <c r="O29" s="88">
        <v>437</v>
      </c>
      <c r="P29" s="88">
        <v>218.98</v>
      </c>
      <c r="Q29" s="88">
        <v>5102</v>
      </c>
      <c r="R29" s="88">
        <v>189.13</v>
      </c>
      <c r="S29" s="88">
        <v>232.56</v>
      </c>
    </row>
    <row r="30" spans="3:19">
      <c r="C30" s="85" t="s">
        <v>434</v>
      </c>
      <c r="D30" s="88">
        <v>2.7909999999999999</v>
      </c>
      <c r="E30" s="88">
        <v>2183</v>
      </c>
      <c r="F30" s="88">
        <v>3209.5</v>
      </c>
      <c r="G30" s="88">
        <v>4706</v>
      </c>
      <c r="H30" s="88">
        <v>63.9</v>
      </c>
      <c r="I30" s="88">
        <v>70.38</v>
      </c>
      <c r="J30" s="88">
        <v>85.6</v>
      </c>
      <c r="K30" s="88">
        <v>1336.2</v>
      </c>
      <c r="L30" s="88">
        <v>57.005000000000003</v>
      </c>
      <c r="M30" s="88">
        <v>208.83</v>
      </c>
      <c r="N30" s="88">
        <v>272.74</v>
      </c>
      <c r="O30" s="88">
        <v>435.15</v>
      </c>
      <c r="P30" s="88">
        <v>209.04</v>
      </c>
      <c r="Q30" s="88">
        <v>5156.5</v>
      </c>
      <c r="R30" s="88">
        <v>190.08</v>
      </c>
      <c r="S30" s="88">
        <v>233.34</v>
      </c>
    </row>
    <row r="31" spans="3:19">
      <c r="C31" s="91" t="s">
        <v>435</v>
      </c>
      <c r="D31" s="92">
        <v>2.7909999999999999</v>
      </c>
      <c r="E31" s="92">
        <v>2255</v>
      </c>
      <c r="F31" s="92">
        <v>3242</v>
      </c>
      <c r="G31" s="92">
        <v>4781</v>
      </c>
      <c r="H31" s="92">
        <v>64.7</v>
      </c>
      <c r="I31" s="92">
        <v>71.180000000000007</v>
      </c>
      <c r="J31" s="92">
        <v>85.6</v>
      </c>
      <c r="K31" s="92">
        <v>1315.4</v>
      </c>
      <c r="L31" s="92">
        <v>55.814999999999998</v>
      </c>
      <c r="M31" s="92">
        <v>212.69</v>
      </c>
      <c r="N31" s="92">
        <v>271.10000000000002</v>
      </c>
      <c r="O31" s="92">
        <v>435.2</v>
      </c>
      <c r="P31" s="92">
        <v>209.06</v>
      </c>
      <c r="Q31" s="92">
        <v>5168</v>
      </c>
      <c r="R31" s="92">
        <v>190</v>
      </c>
      <c r="S31" s="92">
        <v>236</v>
      </c>
    </row>
    <row r="32" spans="3:19">
      <c r="C32" s="85" t="s">
        <v>436</v>
      </c>
      <c r="D32" s="88">
        <v>2.802</v>
      </c>
      <c r="E32" s="88">
        <v>2276</v>
      </c>
      <c r="F32" s="88">
        <v>3316</v>
      </c>
      <c r="G32" s="88">
        <v>4708.5</v>
      </c>
      <c r="H32" s="88">
        <v>64.900000000000006</v>
      </c>
      <c r="I32" s="88">
        <v>72.319999999999993</v>
      </c>
      <c r="J32" s="88">
        <v>86.5</v>
      </c>
      <c r="K32" s="88">
        <v>1346</v>
      </c>
      <c r="L32" s="88">
        <v>57.034999999999997</v>
      </c>
      <c r="M32" s="88">
        <v>215.73</v>
      </c>
      <c r="N32" s="88">
        <v>276</v>
      </c>
      <c r="O32" s="88">
        <v>442.05</v>
      </c>
      <c r="P32" s="88">
        <v>216.46</v>
      </c>
      <c r="Q32" s="88">
        <v>5243.5</v>
      </c>
      <c r="R32" s="88">
        <v>189.45</v>
      </c>
      <c r="S32" s="88">
        <v>236.48</v>
      </c>
    </row>
    <row r="33" spans="3:19">
      <c r="C33" s="85" t="s">
        <v>437</v>
      </c>
      <c r="D33" s="88">
        <v>2.839</v>
      </c>
      <c r="E33" s="88">
        <v>2217.1999999999998</v>
      </c>
      <c r="F33" s="88">
        <v>3239.5</v>
      </c>
      <c r="G33" s="88">
        <v>4931</v>
      </c>
      <c r="H33" s="88">
        <v>65.099999999999994</v>
      </c>
      <c r="I33" s="88">
        <v>72.84</v>
      </c>
      <c r="J33" s="88">
        <v>89.55</v>
      </c>
      <c r="K33" s="88">
        <v>1333</v>
      </c>
      <c r="L33" s="88">
        <v>56.73</v>
      </c>
      <c r="M33" s="88">
        <v>214.39</v>
      </c>
      <c r="N33" s="88">
        <v>273.82</v>
      </c>
      <c r="O33" s="88">
        <v>445.6</v>
      </c>
      <c r="P33" s="88">
        <v>217.1</v>
      </c>
      <c r="Q33" s="88">
        <v>5311</v>
      </c>
      <c r="R33" s="88">
        <v>188.5</v>
      </c>
      <c r="S33" s="88">
        <v>236.96</v>
      </c>
    </row>
    <row r="34" spans="3:19">
      <c r="C34" s="85" t="s">
        <v>438</v>
      </c>
      <c r="D34" s="88">
        <v>2.8380000000000001</v>
      </c>
      <c r="E34" s="88">
        <v>2170.1999999999998</v>
      </c>
      <c r="F34" s="88">
        <v>3321.5</v>
      </c>
      <c r="G34" s="88">
        <v>4920</v>
      </c>
      <c r="H34" s="88">
        <v>64.900000000000006</v>
      </c>
      <c r="I34" s="88">
        <v>73.3</v>
      </c>
      <c r="J34" s="88">
        <v>88.45</v>
      </c>
      <c r="K34" s="88">
        <v>1330.6</v>
      </c>
      <c r="L34" s="88">
        <v>56.75</v>
      </c>
      <c r="M34" s="88">
        <v>215.35</v>
      </c>
      <c r="N34" s="88">
        <v>274.68</v>
      </c>
      <c r="O34" s="88">
        <v>454.15</v>
      </c>
      <c r="P34" s="88">
        <v>215.74</v>
      </c>
      <c r="Q34" s="88">
        <v>5395</v>
      </c>
      <c r="R34" s="88">
        <v>191.25</v>
      </c>
      <c r="S34" s="88">
        <v>245.5</v>
      </c>
    </row>
    <row r="35" spans="3:19">
      <c r="C35" s="85" t="s">
        <v>439</v>
      </c>
      <c r="D35" s="88">
        <v>2.8439999999999999</v>
      </c>
      <c r="E35" s="88">
        <v>2159.6</v>
      </c>
      <c r="F35" s="88">
        <v>3342</v>
      </c>
      <c r="G35" s="88">
        <v>5017</v>
      </c>
      <c r="H35" s="88">
        <v>65.099999999999994</v>
      </c>
      <c r="I35" s="88">
        <v>73.3</v>
      </c>
      <c r="J35" s="88">
        <v>89.05</v>
      </c>
      <c r="K35" s="88">
        <v>1373</v>
      </c>
      <c r="L35" s="88">
        <v>57.41</v>
      </c>
      <c r="M35" s="88">
        <v>224.05</v>
      </c>
      <c r="N35" s="88">
        <v>282.08</v>
      </c>
      <c r="O35" s="88">
        <v>474.55</v>
      </c>
      <c r="P35" s="88">
        <v>226.04</v>
      </c>
      <c r="Q35" s="88">
        <v>5521</v>
      </c>
      <c r="R35" s="88">
        <v>192.08</v>
      </c>
      <c r="S35" s="88">
        <v>245.38</v>
      </c>
    </row>
    <row r="36" spans="3:19">
      <c r="C36" s="85" t="s">
        <v>440</v>
      </c>
      <c r="D36" s="88">
        <v>2.8319999999999999</v>
      </c>
      <c r="E36" s="88">
        <v>2174</v>
      </c>
      <c r="F36" s="88">
        <v>3361.5</v>
      </c>
      <c r="G36" s="88">
        <v>5073</v>
      </c>
      <c r="H36" s="88">
        <v>64.8</v>
      </c>
      <c r="I36" s="88">
        <v>73.739999999999995</v>
      </c>
      <c r="J36" s="88">
        <v>88.3</v>
      </c>
      <c r="K36" s="88">
        <v>1342.6</v>
      </c>
      <c r="L36" s="88">
        <v>58.01</v>
      </c>
      <c r="M36" s="88">
        <v>227.4</v>
      </c>
      <c r="N36" s="88">
        <v>288.85000000000002</v>
      </c>
      <c r="O36" s="88">
        <v>473</v>
      </c>
      <c r="P36" s="88">
        <v>218.62</v>
      </c>
      <c r="Q36" s="88">
        <v>5600</v>
      </c>
      <c r="R36" s="88">
        <v>192.65</v>
      </c>
      <c r="S36" s="88">
        <v>250.02</v>
      </c>
    </row>
    <row r="37" spans="3:19">
      <c r="C37" s="85" t="s">
        <v>441</v>
      </c>
      <c r="D37" s="88">
        <v>2.895</v>
      </c>
      <c r="E37" s="88">
        <v>2146</v>
      </c>
      <c r="F37" s="88">
        <v>3361</v>
      </c>
      <c r="G37" s="88">
        <v>5370</v>
      </c>
      <c r="H37" s="88">
        <v>65</v>
      </c>
      <c r="I37" s="88">
        <v>73.540000000000006</v>
      </c>
      <c r="J37" s="88">
        <v>88.45</v>
      </c>
      <c r="K37" s="88">
        <v>1338.8</v>
      </c>
      <c r="L37" s="88">
        <v>57.844999999999999</v>
      </c>
      <c r="M37" s="88">
        <v>227.8</v>
      </c>
      <c r="N37" s="88">
        <v>288.45</v>
      </c>
      <c r="O37" s="88">
        <v>475</v>
      </c>
      <c r="P37" s="88">
        <v>218.2</v>
      </c>
      <c r="Q37" s="88">
        <v>5705</v>
      </c>
      <c r="R37" s="88">
        <v>194.75</v>
      </c>
      <c r="S37" s="88">
        <v>263.18</v>
      </c>
    </row>
    <row r="38" spans="3:19">
      <c r="C38" s="85" t="s">
        <v>442</v>
      </c>
      <c r="D38" s="88">
        <v>2.88</v>
      </c>
      <c r="E38" s="88">
        <v>2111.6</v>
      </c>
      <c r="F38" s="88">
        <v>3406.5</v>
      </c>
      <c r="G38" s="88">
        <v>5294</v>
      </c>
      <c r="H38" s="88">
        <v>64.7</v>
      </c>
      <c r="I38" s="88">
        <v>73.36</v>
      </c>
      <c r="J38" s="88">
        <v>87.3</v>
      </c>
      <c r="K38" s="88">
        <v>1306</v>
      </c>
      <c r="L38" s="88">
        <v>54.034999999999997</v>
      </c>
      <c r="M38" s="88">
        <v>227.78</v>
      </c>
      <c r="N38" s="88">
        <v>283.66000000000003</v>
      </c>
      <c r="O38" s="88">
        <v>488.05</v>
      </c>
      <c r="P38" s="88">
        <v>213.96</v>
      </c>
      <c r="Q38" s="88">
        <v>5787</v>
      </c>
      <c r="R38" s="88">
        <v>197.55</v>
      </c>
      <c r="S38" s="88">
        <v>263.86</v>
      </c>
    </row>
    <row r="39" spans="3:19">
      <c r="C39" s="85" t="s">
        <v>443</v>
      </c>
      <c r="D39" s="88">
        <v>2.94</v>
      </c>
      <c r="E39" s="88">
        <v>2117</v>
      </c>
      <c r="F39" s="88">
        <v>3538.5</v>
      </c>
      <c r="G39" s="88">
        <v>5217.5</v>
      </c>
      <c r="H39" s="88">
        <v>64.7</v>
      </c>
      <c r="I39" s="88">
        <v>73.2</v>
      </c>
      <c r="J39" s="88">
        <v>88.5</v>
      </c>
      <c r="K39" s="88">
        <v>1366</v>
      </c>
      <c r="L39" s="88">
        <v>57.15</v>
      </c>
      <c r="M39" s="88">
        <v>228.08</v>
      </c>
      <c r="N39" s="88">
        <v>284.27999999999997</v>
      </c>
      <c r="O39" s="88">
        <v>504</v>
      </c>
      <c r="P39" s="88">
        <v>223.52</v>
      </c>
      <c r="Q39" s="88">
        <v>5907.5</v>
      </c>
      <c r="R39" s="88">
        <v>200.6</v>
      </c>
      <c r="S39" s="88">
        <v>258.14</v>
      </c>
    </row>
    <row r="40" spans="3:19">
      <c r="C40" s="85" t="s">
        <v>444</v>
      </c>
      <c r="D40" s="88">
        <v>2.9449999999999998</v>
      </c>
      <c r="E40" s="88">
        <v>2122.6</v>
      </c>
      <c r="F40" s="88">
        <v>3510.5</v>
      </c>
      <c r="G40" s="88">
        <v>5175</v>
      </c>
      <c r="H40" s="88">
        <v>64.7</v>
      </c>
      <c r="I40" s="88">
        <v>72.599999999999994</v>
      </c>
      <c r="J40" s="88">
        <v>87.95</v>
      </c>
      <c r="K40" s="88">
        <v>1351</v>
      </c>
      <c r="L40" s="88">
        <v>56.69</v>
      </c>
      <c r="M40" s="88">
        <v>226</v>
      </c>
      <c r="N40" s="88">
        <v>276.82</v>
      </c>
      <c r="O40" s="88">
        <v>514.29999999999995</v>
      </c>
      <c r="P40" s="88">
        <v>219.4</v>
      </c>
      <c r="Q40" s="88">
        <v>5900</v>
      </c>
      <c r="R40" s="88">
        <v>199</v>
      </c>
      <c r="S40" s="88">
        <v>259.10000000000002</v>
      </c>
    </row>
    <row r="41" spans="3:19">
      <c r="C41" s="85" t="s">
        <v>445</v>
      </c>
      <c r="D41" s="88">
        <v>2.9769999999999999</v>
      </c>
      <c r="E41" s="88">
        <v>2098.1999999999998</v>
      </c>
      <c r="F41" s="88">
        <v>3548.5</v>
      </c>
      <c r="G41" s="88">
        <v>5090</v>
      </c>
      <c r="H41" s="88">
        <v>64.900000000000006</v>
      </c>
      <c r="I41" s="88">
        <v>72.44</v>
      </c>
      <c r="J41" s="88">
        <v>88.35</v>
      </c>
      <c r="K41" s="88">
        <v>1354.4</v>
      </c>
      <c r="L41" s="88">
        <v>56.91</v>
      </c>
      <c r="M41" s="88">
        <v>228.25</v>
      </c>
      <c r="N41" s="88">
        <v>280.95</v>
      </c>
      <c r="O41" s="88">
        <v>518.79999999999995</v>
      </c>
      <c r="P41" s="88">
        <v>218.9</v>
      </c>
      <c r="Q41" s="88">
        <v>5877</v>
      </c>
      <c r="R41" s="88">
        <v>199.1</v>
      </c>
      <c r="S41" s="88">
        <v>263.10000000000002</v>
      </c>
    </row>
    <row r="42" spans="3:19">
      <c r="C42" s="85" t="s">
        <v>446</v>
      </c>
      <c r="D42" s="88">
        <v>2.9489999999999998</v>
      </c>
      <c r="E42" s="88">
        <v>2094.8000000000002</v>
      </c>
      <c r="F42" s="88">
        <v>3787.5</v>
      </c>
      <c r="G42" s="88">
        <v>5008</v>
      </c>
      <c r="H42" s="88">
        <v>64.8</v>
      </c>
      <c r="I42" s="88">
        <v>73.400000000000006</v>
      </c>
      <c r="J42" s="88">
        <v>88.3</v>
      </c>
      <c r="K42" s="88">
        <v>1335.2</v>
      </c>
      <c r="L42" s="88">
        <v>57.5</v>
      </c>
      <c r="M42" s="88">
        <v>223.02</v>
      </c>
      <c r="N42" s="88">
        <v>277.08999999999997</v>
      </c>
      <c r="O42" s="88">
        <v>510.65</v>
      </c>
      <c r="P42" s="88">
        <v>219</v>
      </c>
      <c r="Q42" s="88">
        <v>5883</v>
      </c>
      <c r="R42" s="88">
        <v>198.1</v>
      </c>
      <c r="S42" s="88">
        <v>257.10000000000002</v>
      </c>
    </row>
    <row r="43" spans="3:19">
      <c r="C43" s="85" t="s">
        <v>447</v>
      </c>
      <c r="D43" s="88">
        <v>2.9670000000000001</v>
      </c>
      <c r="E43" s="88">
        <v>2088.4</v>
      </c>
      <c r="F43" s="88">
        <v>3929</v>
      </c>
      <c r="G43" s="88">
        <v>5061</v>
      </c>
      <c r="H43" s="88">
        <v>64.599999999999994</v>
      </c>
      <c r="I43" s="88">
        <v>73.8</v>
      </c>
      <c r="J43" s="88">
        <v>89.65</v>
      </c>
      <c r="K43" s="88">
        <v>1336</v>
      </c>
      <c r="L43" s="88">
        <v>57.045000000000002</v>
      </c>
      <c r="M43" s="88">
        <v>224.37</v>
      </c>
      <c r="N43" s="88">
        <v>278.8</v>
      </c>
      <c r="O43" s="88">
        <v>508.9</v>
      </c>
      <c r="P43" s="88">
        <v>224.5</v>
      </c>
      <c r="Q43" s="88">
        <v>5864.5</v>
      </c>
      <c r="R43" s="88">
        <v>195.15</v>
      </c>
      <c r="S43" s="88">
        <v>258.16000000000003</v>
      </c>
    </row>
    <row r="44" spans="3:19">
      <c r="C44" s="85" t="s">
        <v>448</v>
      </c>
      <c r="D44" s="88">
        <v>2.948</v>
      </c>
      <c r="E44" s="88">
        <v>2081.6</v>
      </c>
      <c r="F44" s="88">
        <v>4080</v>
      </c>
      <c r="G44" s="88">
        <v>5188.5</v>
      </c>
      <c r="H44" s="88">
        <v>64.2</v>
      </c>
      <c r="I44" s="88">
        <v>72.52</v>
      </c>
      <c r="J44" s="88">
        <v>89.4</v>
      </c>
      <c r="K44" s="88">
        <v>1340.6</v>
      </c>
      <c r="L44" s="88">
        <v>55.85</v>
      </c>
      <c r="M44" s="88">
        <v>218.3</v>
      </c>
      <c r="N44" s="88">
        <v>275.75</v>
      </c>
      <c r="O44" s="88">
        <v>499.3</v>
      </c>
      <c r="P44" s="88">
        <v>221.66</v>
      </c>
      <c r="Q44" s="88">
        <v>5767.5</v>
      </c>
      <c r="R44" s="88">
        <v>192.75</v>
      </c>
      <c r="S44" s="88">
        <v>258.26</v>
      </c>
    </row>
    <row r="45" spans="3:19">
      <c r="C45" s="85" t="s">
        <v>449</v>
      </c>
      <c r="D45" s="88">
        <v>2.92</v>
      </c>
      <c r="E45" s="88">
        <v>2074</v>
      </c>
      <c r="F45" s="88">
        <v>4170</v>
      </c>
      <c r="G45" s="88">
        <v>5135</v>
      </c>
      <c r="H45" s="88">
        <v>63.2</v>
      </c>
      <c r="I45" s="88">
        <v>72.16</v>
      </c>
      <c r="J45" s="88">
        <v>89.5</v>
      </c>
      <c r="K45" s="88">
        <v>1320.6</v>
      </c>
      <c r="L45" s="88">
        <v>55.2</v>
      </c>
      <c r="M45" s="88">
        <v>214.84</v>
      </c>
      <c r="N45" s="88">
        <v>267.5</v>
      </c>
      <c r="O45" s="88">
        <v>491.15</v>
      </c>
      <c r="P45" s="88">
        <v>219</v>
      </c>
      <c r="Q45" s="88">
        <v>5729</v>
      </c>
      <c r="R45" s="88">
        <v>194.1</v>
      </c>
      <c r="S45" s="88">
        <v>265.52</v>
      </c>
    </row>
    <row r="46" spans="3:19">
      <c r="C46" s="85" t="s">
        <v>450</v>
      </c>
      <c r="D46" s="88">
        <v>2.9020000000000001</v>
      </c>
      <c r="E46" s="88">
        <v>2041.2</v>
      </c>
      <c r="F46" s="88">
        <v>4033.5</v>
      </c>
      <c r="G46" s="88">
        <v>5150</v>
      </c>
      <c r="H46" s="88">
        <v>62.9</v>
      </c>
      <c r="I46" s="88">
        <v>71.08</v>
      </c>
      <c r="J46" s="88">
        <v>90.5</v>
      </c>
      <c r="K46" s="88">
        <v>1303.8</v>
      </c>
      <c r="L46" s="88">
        <v>54.765000000000001</v>
      </c>
      <c r="M46" s="88">
        <v>217.12</v>
      </c>
      <c r="N46" s="88">
        <v>265.19</v>
      </c>
      <c r="O46" s="88">
        <v>495.8</v>
      </c>
      <c r="P46" s="88">
        <v>220.26</v>
      </c>
      <c r="Q46" s="88">
        <v>5728.5</v>
      </c>
      <c r="R46" s="88">
        <v>189.5</v>
      </c>
      <c r="S46" s="88">
        <v>264.88</v>
      </c>
    </row>
    <row r="47" spans="3:19">
      <c r="C47" s="85" t="s">
        <v>451</v>
      </c>
      <c r="D47" s="88">
        <v>2.9289999999999998</v>
      </c>
      <c r="E47" s="88">
        <v>2013.4</v>
      </c>
      <c r="F47" s="88">
        <v>4113</v>
      </c>
      <c r="G47" s="88">
        <v>5062.5</v>
      </c>
      <c r="H47" s="88">
        <v>63.7</v>
      </c>
      <c r="I47" s="88">
        <v>70.5</v>
      </c>
      <c r="J47" s="88">
        <v>91.9</v>
      </c>
      <c r="K47" s="88">
        <v>1315</v>
      </c>
      <c r="L47" s="88">
        <v>54.42</v>
      </c>
      <c r="M47" s="88">
        <v>218.62</v>
      </c>
      <c r="N47" s="88">
        <v>268.27</v>
      </c>
      <c r="O47" s="88">
        <v>493.95</v>
      </c>
      <c r="P47" s="88">
        <v>218.4</v>
      </c>
      <c r="Q47" s="88">
        <v>5590</v>
      </c>
      <c r="R47" s="88">
        <v>187.35</v>
      </c>
      <c r="S47" s="88">
        <v>261.2</v>
      </c>
    </row>
    <row r="48" spans="3:19">
      <c r="C48" s="85" t="s">
        <v>452</v>
      </c>
      <c r="D48" s="88">
        <v>2.9279999999999999</v>
      </c>
      <c r="E48" s="88">
        <v>1981.8</v>
      </c>
      <c r="F48" s="88">
        <v>3978</v>
      </c>
      <c r="G48" s="88">
        <v>5068</v>
      </c>
      <c r="H48" s="88">
        <v>62.9</v>
      </c>
      <c r="I48" s="88">
        <v>69.88</v>
      </c>
      <c r="J48" s="88">
        <v>91.2</v>
      </c>
      <c r="K48" s="88">
        <v>1286.4000000000001</v>
      </c>
      <c r="L48" s="88">
        <v>53.395000000000003</v>
      </c>
      <c r="M48" s="88">
        <v>217.29</v>
      </c>
      <c r="N48" s="88">
        <v>266.83999999999997</v>
      </c>
      <c r="O48" s="88">
        <v>482.2</v>
      </c>
      <c r="P48" s="88">
        <v>217.54</v>
      </c>
      <c r="Q48" s="88">
        <v>5500.5</v>
      </c>
      <c r="R48" s="88">
        <v>187.95</v>
      </c>
      <c r="S48" s="88">
        <v>259.16000000000003</v>
      </c>
    </row>
    <row r="49" spans="3:19">
      <c r="C49" s="85" t="s">
        <v>453</v>
      </c>
      <c r="D49" s="88">
        <v>2.8940000000000001</v>
      </c>
      <c r="E49" s="88">
        <v>1973.6</v>
      </c>
      <c r="F49" s="88">
        <v>3738</v>
      </c>
      <c r="G49" s="88">
        <v>5205</v>
      </c>
      <c r="H49" s="88">
        <v>62.5</v>
      </c>
      <c r="I49" s="88">
        <v>70.42</v>
      </c>
      <c r="J49" s="88">
        <v>92</v>
      </c>
      <c r="K49" s="88">
        <v>1276.2</v>
      </c>
      <c r="L49" s="88">
        <v>51.765000000000001</v>
      </c>
      <c r="M49" s="88">
        <v>217.38</v>
      </c>
      <c r="N49" s="88">
        <v>264.68</v>
      </c>
      <c r="O49" s="88">
        <v>481.85</v>
      </c>
      <c r="P49" s="88">
        <v>213.88</v>
      </c>
      <c r="Q49" s="88">
        <v>5580</v>
      </c>
      <c r="R49" s="88">
        <v>188.25</v>
      </c>
      <c r="S49" s="88">
        <v>258.26</v>
      </c>
    </row>
    <row r="50" spans="3:19">
      <c r="C50" s="85" t="s">
        <v>454</v>
      </c>
      <c r="D50" s="88">
        <v>2.83</v>
      </c>
      <c r="E50" s="88">
        <v>1970</v>
      </c>
      <c r="F50" s="88">
        <v>3810</v>
      </c>
      <c r="G50" s="88">
        <v>5165</v>
      </c>
      <c r="H50" s="88">
        <v>62.4</v>
      </c>
      <c r="I50" s="88">
        <v>70.02</v>
      </c>
      <c r="J50" s="88">
        <v>90.35</v>
      </c>
      <c r="K50" s="88">
        <v>1262.2</v>
      </c>
      <c r="L50" s="88">
        <v>51.75</v>
      </c>
      <c r="M50" s="88">
        <v>214.42</v>
      </c>
      <c r="N50" s="88">
        <v>258.42</v>
      </c>
      <c r="O50" s="88">
        <v>475.2</v>
      </c>
      <c r="P50" s="88">
        <v>210.32</v>
      </c>
      <c r="Q50" s="88">
        <v>5401</v>
      </c>
      <c r="R50" s="88">
        <v>186.78</v>
      </c>
      <c r="S50" s="88">
        <v>251.1</v>
      </c>
    </row>
    <row r="51" spans="3:19">
      <c r="C51" s="85" t="s">
        <v>455</v>
      </c>
      <c r="D51" s="88">
        <v>2.839</v>
      </c>
      <c r="E51" s="88">
        <v>1984.2</v>
      </c>
      <c r="F51" s="88">
        <v>3820</v>
      </c>
      <c r="G51" s="88">
        <v>5140</v>
      </c>
      <c r="H51" s="88">
        <v>62.4</v>
      </c>
      <c r="I51" s="88">
        <v>70.08</v>
      </c>
      <c r="J51" s="88">
        <v>91.15</v>
      </c>
      <c r="K51" s="88">
        <v>1278</v>
      </c>
      <c r="L51" s="88">
        <v>53</v>
      </c>
      <c r="M51" s="88">
        <v>213.03</v>
      </c>
      <c r="N51" s="88">
        <v>262.24</v>
      </c>
      <c r="O51" s="88">
        <v>473.6</v>
      </c>
      <c r="P51" s="88">
        <v>210.14</v>
      </c>
      <c r="Q51" s="88">
        <v>5316</v>
      </c>
      <c r="R51" s="88">
        <v>184.78</v>
      </c>
      <c r="S51" s="88">
        <v>252.24</v>
      </c>
    </row>
    <row r="52" spans="3:19">
      <c r="C52" s="85" t="s">
        <v>456</v>
      </c>
      <c r="D52" s="88">
        <v>2.8490000000000002</v>
      </c>
      <c r="E52" s="88">
        <v>2024.8</v>
      </c>
      <c r="F52" s="88">
        <v>3796</v>
      </c>
      <c r="G52" s="88">
        <v>5051</v>
      </c>
      <c r="H52" s="88">
        <v>63.2</v>
      </c>
      <c r="I52" s="88">
        <v>70.900000000000006</v>
      </c>
      <c r="J52" s="88">
        <v>91.9</v>
      </c>
      <c r="K52" s="88">
        <v>1292</v>
      </c>
      <c r="L52" s="88">
        <v>53.47</v>
      </c>
      <c r="M52" s="88">
        <v>216.7</v>
      </c>
      <c r="N52" s="88">
        <v>267</v>
      </c>
      <c r="O52" s="88">
        <v>485.9</v>
      </c>
      <c r="P52" s="88">
        <v>213.28</v>
      </c>
      <c r="Q52" s="88">
        <v>5560</v>
      </c>
      <c r="R52" s="88">
        <v>183.5</v>
      </c>
      <c r="S52" s="88">
        <v>245.2</v>
      </c>
    </row>
    <row r="53" spans="3:19">
      <c r="C53" s="85" t="s">
        <v>457</v>
      </c>
      <c r="D53" s="88">
        <v>2.8490000000000002</v>
      </c>
      <c r="E53" s="88">
        <v>1998.2</v>
      </c>
      <c r="F53" s="88">
        <v>3950</v>
      </c>
      <c r="G53" s="88">
        <v>5048</v>
      </c>
      <c r="H53" s="88">
        <v>62.8</v>
      </c>
      <c r="I53" s="88">
        <v>70.540000000000006</v>
      </c>
      <c r="J53" s="88">
        <v>91.55</v>
      </c>
      <c r="K53" s="88">
        <v>1274.8</v>
      </c>
      <c r="L53" s="88">
        <v>53.23</v>
      </c>
      <c r="M53" s="88">
        <v>217.12</v>
      </c>
      <c r="N53" s="88">
        <v>261.55</v>
      </c>
      <c r="O53" s="88">
        <v>488.15</v>
      </c>
      <c r="P53" s="88">
        <v>212.3</v>
      </c>
      <c r="Q53" s="88">
        <v>5526.5</v>
      </c>
      <c r="R53" s="88">
        <v>183.25</v>
      </c>
      <c r="S53" s="88">
        <v>246.88</v>
      </c>
    </row>
    <row r="54" spans="3:19">
      <c r="C54" s="85" t="s">
        <v>458</v>
      </c>
      <c r="D54" s="88">
        <v>2.8570000000000002</v>
      </c>
      <c r="E54" s="88">
        <v>1972.2</v>
      </c>
      <c r="F54" s="88">
        <v>4005.5</v>
      </c>
      <c r="G54" s="88">
        <v>5109.5</v>
      </c>
      <c r="H54" s="88">
        <v>63.9</v>
      </c>
      <c r="I54" s="88">
        <v>70.48</v>
      </c>
      <c r="J54" s="88">
        <v>92.5</v>
      </c>
      <c r="K54" s="88">
        <v>1289</v>
      </c>
      <c r="L54" s="88">
        <v>52.704999999999998</v>
      </c>
      <c r="M54" s="88">
        <v>218.08</v>
      </c>
      <c r="N54" s="88">
        <v>268.33999999999997</v>
      </c>
      <c r="O54" s="88">
        <v>485.75</v>
      </c>
      <c r="P54" s="88">
        <v>211.74</v>
      </c>
      <c r="Q54" s="88">
        <v>5664.5</v>
      </c>
      <c r="R54" s="88">
        <v>186.6</v>
      </c>
      <c r="S54" s="88">
        <v>249.12</v>
      </c>
    </row>
    <row r="55" spans="3:19">
      <c r="C55" s="85" t="s">
        <v>459</v>
      </c>
      <c r="D55" s="88">
        <v>2.863</v>
      </c>
      <c r="E55" s="88">
        <v>1989</v>
      </c>
      <c r="F55" s="88">
        <v>4151</v>
      </c>
      <c r="G55" s="88">
        <v>5017</v>
      </c>
      <c r="H55" s="88">
        <v>63.5</v>
      </c>
      <c r="I55" s="88">
        <v>70.44</v>
      </c>
      <c r="J55" s="88">
        <v>92.5</v>
      </c>
      <c r="K55" s="88">
        <v>1286.5999999999999</v>
      </c>
      <c r="L55" s="88">
        <v>51.65</v>
      </c>
      <c r="M55" s="88">
        <v>221.86</v>
      </c>
      <c r="N55" s="88">
        <v>271.55</v>
      </c>
      <c r="O55" s="88">
        <v>492.85</v>
      </c>
      <c r="P55" s="88">
        <v>209.74</v>
      </c>
      <c r="Q55" s="88">
        <v>5700</v>
      </c>
      <c r="R55" s="88">
        <v>183.75</v>
      </c>
      <c r="S55" s="88">
        <v>252.06</v>
      </c>
    </row>
    <row r="56" spans="3:19">
      <c r="C56" s="85" t="s">
        <v>460</v>
      </c>
      <c r="D56" s="88">
        <v>2.8849999999999998</v>
      </c>
      <c r="E56" s="88">
        <v>1991</v>
      </c>
      <c r="F56" s="88">
        <v>4438</v>
      </c>
      <c r="G56" s="88">
        <v>5050</v>
      </c>
      <c r="H56" s="88">
        <v>63.6</v>
      </c>
      <c r="I56" s="88">
        <v>71.06</v>
      </c>
      <c r="J56" s="88">
        <v>93.25</v>
      </c>
      <c r="K56" s="88">
        <v>1299.5999999999999</v>
      </c>
      <c r="L56" s="88">
        <v>52.034999999999997</v>
      </c>
      <c r="M56" s="88">
        <v>226.75</v>
      </c>
      <c r="N56" s="88">
        <v>274.77</v>
      </c>
      <c r="O56" s="88">
        <v>497.7</v>
      </c>
      <c r="P56" s="88">
        <v>212.6</v>
      </c>
      <c r="Q56" s="88">
        <v>5747</v>
      </c>
      <c r="R56" s="88">
        <v>186.33</v>
      </c>
      <c r="S56" s="88">
        <v>257.66000000000003</v>
      </c>
    </row>
    <row r="57" spans="3:19">
      <c r="C57" s="85" t="s">
        <v>461</v>
      </c>
      <c r="D57" s="88">
        <v>2.8849999999999998</v>
      </c>
      <c r="E57" s="88">
        <v>2038.6</v>
      </c>
      <c r="F57" s="88">
        <v>5000</v>
      </c>
      <c r="G57" s="88">
        <v>5001.5</v>
      </c>
      <c r="H57" s="88">
        <v>63.3</v>
      </c>
      <c r="I57" s="88">
        <v>70</v>
      </c>
      <c r="J57" s="88">
        <v>92.05</v>
      </c>
      <c r="K57" s="88">
        <v>1287.2</v>
      </c>
      <c r="L57" s="88">
        <v>51.8</v>
      </c>
      <c r="M57" s="88">
        <v>227.1</v>
      </c>
      <c r="N57" s="88">
        <v>267.91000000000003</v>
      </c>
      <c r="O57" s="88">
        <v>494.85</v>
      </c>
      <c r="P57" s="88">
        <v>207.04</v>
      </c>
      <c r="Q57" s="88">
        <v>5688.5</v>
      </c>
      <c r="R57" s="88">
        <v>189.18</v>
      </c>
      <c r="S57" s="88">
        <v>252.7</v>
      </c>
    </row>
    <row r="58" spans="3:19">
      <c r="C58" s="85" t="s">
        <v>462</v>
      </c>
      <c r="D58" s="88">
        <v>2.8559999999999999</v>
      </c>
      <c r="E58" s="88">
        <v>2018.4</v>
      </c>
      <c r="F58" s="88">
        <v>4955</v>
      </c>
      <c r="G58" s="88">
        <v>5027</v>
      </c>
      <c r="H58" s="88">
        <v>63.8</v>
      </c>
      <c r="I58" s="88">
        <v>68.52</v>
      </c>
      <c r="J58" s="88">
        <v>92.2</v>
      </c>
      <c r="K58" s="88">
        <v>1280</v>
      </c>
      <c r="L58" s="88">
        <v>51.555</v>
      </c>
      <c r="M58" s="88">
        <v>222.87</v>
      </c>
      <c r="N58" s="88">
        <v>265.52999999999997</v>
      </c>
      <c r="O58" s="88">
        <v>490.85</v>
      </c>
      <c r="P58" s="88">
        <v>205.34</v>
      </c>
      <c r="Q58" s="88">
        <v>5571</v>
      </c>
      <c r="R58" s="88">
        <v>191.48</v>
      </c>
      <c r="S58" s="88">
        <v>257.8</v>
      </c>
    </row>
    <row r="59" spans="3:19">
      <c r="C59" s="85" t="s">
        <v>463</v>
      </c>
      <c r="D59" s="88">
        <v>2.8679999999999999</v>
      </c>
      <c r="E59" s="88">
        <v>2020</v>
      </c>
      <c r="F59" s="88">
        <v>4754</v>
      </c>
      <c r="G59" s="88">
        <v>5157</v>
      </c>
      <c r="H59" s="88">
        <v>63.8</v>
      </c>
      <c r="I59" s="88">
        <v>68.86</v>
      </c>
      <c r="J59" s="88">
        <v>91.8</v>
      </c>
      <c r="K59" s="88">
        <v>1281.8</v>
      </c>
      <c r="L59" s="88">
        <v>51.7</v>
      </c>
      <c r="M59" s="88">
        <v>222.45</v>
      </c>
      <c r="N59" s="88">
        <v>265.10000000000002</v>
      </c>
      <c r="O59" s="88">
        <v>501</v>
      </c>
      <c r="P59" s="88">
        <v>207.02</v>
      </c>
      <c r="Q59" s="88">
        <v>5668.5</v>
      </c>
      <c r="R59" s="88">
        <v>188.55</v>
      </c>
      <c r="S59" s="88">
        <v>253.96</v>
      </c>
    </row>
    <row r="60" spans="3:19">
      <c r="C60" s="85" t="s">
        <v>464</v>
      </c>
      <c r="D60" s="88">
        <v>2.87</v>
      </c>
      <c r="E60" s="88">
        <v>2056</v>
      </c>
      <c r="F60" s="88">
        <v>4812</v>
      </c>
      <c r="G60" s="88">
        <v>5229</v>
      </c>
      <c r="H60" s="88">
        <v>63.3</v>
      </c>
      <c r="I60" s="88">
        <v>69</v>
      </c>
      <c r="J60" s="88">
        <v>91.75</v>
      </c>
      <c r="K60" s="88">
        <v>1289</v>
      </c>
      <c r="L60" s="88">
        <v>51.664999999999999</v>
      </c>
      <c r="M60" s="88">
        <v>226</v>
      </c>
      <c r="N60" s="88">
        <v>264</v>
      </c>
      <c r="O60" s="88">
        <v>504.15</v>
      </c>
      <c r="P60" s="88">
        <v>207.18</v>
      </c>
      <c r="Q60" s="88">
        <v>5706</v>
      </c>
      <c r="R60" s="88">
        <v>187.23</v>
      </c>
      <c r="S60" s="88">
        <v>252.38</v>
      </c>
    </row>
    <row r="61" spans="3:19">
      <c r="C61" s="85" t="s">
        <v>465</v>
      </c>
      <c r="D61" s="88">
        <v>2.8809999999999998</v>
      </c>
      <c r="E61" s="88">
        <v>2027</v>
      </c>
      <c r="F61" s="88">
        <v>4791</v>
      </c>
      <c r="G61" s="88">
        <v>5263.5</v>
      </c>
      <c r="H61" s="88">
        <v>63.8</v>
      </c>
      <c r="I61" s="88">
        <v>69.040000000000006</v>
      </c>
      <c r="J61" s="88">
        <v>92.05</v>
      </c>
      <c r="K61" s="88">
        <v>1278.5999999999999</v>
      </c>
      <c r="L61" s="88">
        <v>51.5</v>
      </c>
      <c r="M61" s="88">
        <v>228.3</v>
      </c>
      <c r="N61" s="88">
        <v>270.18</v>
      </c>
      <c r="O61" s="88">
        <v>518.15</v>
      </c>
      <c r="P61" s="88">
        <v>206.48</v>
      </c>
      <c r="Q61" s="88">
        <v>5887.5</v>
      </c>
      <c r="R61" s="88">
        <v>188.33</v>
      </c>
      <c r="S61" s="88">
        <v>254.28</v>
      </c>
    </row>
    <row r="62" spans="3:19">
      <c r="C62" s="85" t="s">
        <v>466</v>
      </c>
      <c r="D62" s="88">
        <v>2.8660000000000001</v>
      </c>
      <c r="E62" s="88">
        <v>2010</v>
      </c>
      <c r="F62" s="88">
        <v>4707.5</v>
      </c>
      <c r="G62" s="88">
        <v>5232</v>
      </c>
      <c r="H62" s="88">
        <v>63.7</v>
      </c>
      <c r="I62" s="88">
        <v>69.28</v>
      </c>
      <c r="J62" s="88">
        <v>92.2</v>
      </c>
      <c r="K62" s="88">
        <v>1300.5999999999999</v>
      </c>
      <c r="L62" s="88">
        <v>52.47</v>
      </c>
      <c r="M62" s="88">
        <v>232.4</v>
      </c>
      <c r="N62" s="88">
        <v>271.25</v>
      </c>
      <c r="O62" s="88">
        <v>528.1</v>
      </c>
      <c r="P62" s="88">
        <v>208</v>
      </c>
      <c r="Q62" s="88">
        <v>5865</v>
      </c>
      <c r="R62" s="88">
        <v>186.75</v>
      </c>
      <c r="S62" s="88">
        <v>253.26</v>
      </c>
    </row>
    <row r="63" spans="3:19">
      <c r="C63" s="85" t="s">
        <v>467</v>
      </c>
      <c r="D63" s="88">
        <v>2.879</v>
      </c>
      <c r="E63" s="88">
        <v>1982.6</v>
      </c>
      <c r="F63" s="88">
        <v>4721.5</v>
      </c>
      <c r="G63" s="88">
        <v>5263</v>
      </c>
      <c r="H63" s="88">
        <v>63.5</v>
      </c>
      <c r="I63" s="88">
        <v>69.08</v>
      </c>
      <c r="J63" s="88">
        <v>92</v>
      </c>
      <c r="K63" s="88">
        <v>1287</v>
      </c>
      <c r="L63" s="88">
        <v>51.53</v>
      </c>
      <c r="M63" s="88">
        <v>226.77</v>
      </c>
      <c r="N63" s="88">
        <v>268.94</v>
      </c>
      <c r="O63" s="88">
        <v>507.2</v>
      </c>
      <c r="P63" s="88">
        <v>205.46</v>
      </c>
      <c r="Q63" s="88">
        <v>5688.5</v>
      </c>
      <c r="R63" s="88">
        <v>190.2</v>
      </c>
      <c r="S63" s="88">
        <v>261.83999999999997</v>
      </c>
    </row>
    <row r="64" spans="3:19">
      <c r="C64" s="85" t="s">
        <v>468</v>
      </c>
      <c r="D64" s="88">
        <v>2.851</v>
      </c>
      <c r="E64" s="88">
        <v>1955.2</v>
      </c>
      <c r="F64" s="88">
        <v>4547.5</v>
      </c>
      <c r="G64" s="88">
        <v>5220</v>
      </c>
      <c r="H64" s="88">
        <v>62.9</v>
      </c>
      <c r="I64" s="88">
        <v>68.64</v>
      </c>
      <c r="J64" s="88">
        <v>91.85</v>
      </c>
      <c r="K64" s="88">
        <v>1277.5999999999999</v>
      </c>
      <c r="L64" s="88">
        <v>50.82</v>
      </c>
      <c r="M64" s="88">
        <v>224.74</v>
      </c>
      <c r="N64" s="88">
        <v>266.51</v>
      </c>
      <c r="O64" s="88">
        <v>508</v>
      </c>
      <c r="P64" s="88">
        <v>203.76</v>
      </c>
      <c r="Q64" s="88">
        <v>5603.5</v>
      </c>
      <c r="R64" s="88">
        <v>188.85</v>
      </c>
      <c r="S64" s="88">
        <v>262.36</v>
      </c>
    </row>
    <row r="65" spans="3:19">
      <c r="C65" s="85" t="s">
        <v>469</v>
      </c>
      <c r="D65" s="88">
        <v>2.835</v>
      </c>
      <c r="E65" s="88">
        <v>1966.6</v>
      </c>
      <c r="F65" s="88">
        <v>4513</v>
      </c>
      <c r="G65" s="88">
        <v>5132</v>
      </c>
      <c r="H65" s="88">
        <v>63.1</v>
      </c>
      <c r="I65" s="88">
        <v>69</v>
      </c>
      <c r="J65" s="88">
        <v>93.75</v>
      </c>
      <c r="K65" s="88">
        <v>1312.4</v>
      </c>
      <c r="L65" s="88">
        <v>51.854999999999997</v>
      </c>
      <c r="M65" s="88">
        <v>226.17</v>
      </c>
      <c r="N65" s="88">
        <v>271.35000000000002</v>
      </c>
      <c r="O65" s="88">
        <v>514.1</v>
      </c>
      <c r="P65" s="88">
        <v>208.78</v>
      </c>
      <c r="Q65" s="88">
        <v>5665.5</v>
      </c>
      <c r="R65" s="88">
        <v>187.15</v>
      </c>
      <c r="S65" s="88">
        <v>263.5</v>
      </c>
    </row>
    <row r="66" spans="3:19">
      <c r="C66" s="85" t="s">
        <v>470</v>
      </c>
      <c r="D66" s="88">
        <v>2.86</v>
      </c>
      <c r="E66" s="88">
        <v>1932.4</v>
      </c>
      <c r="F66" s="88">
        <v>4738</v>
      </c>
      <c r="G66" s="88">
        <v>5125.5</v>
      </c>
      <c r="H66" s="88">
        <v>63.6</v>
      </c>
      <c r="I66" s="88">
        <v>69.06</v>
      </c>
      <c r="J66" s="88">
        <v>93.7</v>
      </c>
      <c r="K66" s="88">
        <v>1311.6</v>
      </c>
      <c r="L66" s="88">
        <v>52.18</v>
      </c>
      <c r="M66" s="88">
        <v>226.4</v>
      </c>
      <c r="N66" s="88">
        <v>270.51</v>
      </c>
      <c r="O66" s="88">
        <v>513.25</v>
      </c>
      <c r="P66" s="88">
        <v>209.1</v>
      </c>
      <c r="Q66" s="88">
        <v>5635</v>
      </c>
      <c r="R66" s="88">
        <v>183.78</v>
      </c>
      <c r="S66" s="88">
        <v>266.42</v>
      </c>
    </row>
    <row r="67" spans="3:19">
      <c r="C67" s="85" t="s">
        <v>471</v>
      </c>
      <c r="D67" s="88">
        <v>2.835</v>
      </c>
      <c r="E67" s="88">
        <v>1944</v>
      </c>
      <c r="F67" s="88">
        <v>4857</v>
      </c>
      <c r="G67" s="88">
        <v>5035.5</v>
      </c>
      <c r="H67" s="88">
        <v>62.8</v>
      </c>
      <c r="I67" s="88">
        <v>69</v>
      </c>
      <c r="J67" s="88">
        <v>93.35</v>
      </c>
      <c r="K67" s="88">
        <v>1330.2</v>
      </c>
      <c r="L67" s="88">
        <v>52.8</v>
      </c>
      <c r="M67" s="88">
        <v>224.69</v>
      </c>
      <c r="N67" s="88">
        <v>273</v>
      </c>
      <c r="O67" s="88">
        <v>511.35</v>
      </c>
      <c r="P67" s="88">
        <v>213.8</v>
      </c>
      <c r="Q67" s="88">
        <v>5771.5</v>
      </c>
      <c r="R67" s="88">
        <v>186.15</v>
      </c>
      <c r="S67" s="88">
        <v>280.82</v>
      </c>
    </row>
    <row r="68" spans="3:19">
      <c r="C68" s="85" t="s">
        <v>472</v>
      </c>
      <c r="D68" s="88">
        <v>2.8420000000000001</v>
      </c>
      <c r="E68" s="88">
        <v>1952.8</v>
      </c>
      <c r="F68" s="88">
        <v>4784.5</v>
      </c>
      <c r="G68" s="88">
        <v>5010</v>
      </c>
      <c r="H68" s="88">
        <v>62.9</v>
      </c>
      <c r="I68" s="88">
        <v>69.739999999999995</v>
      </c>
      <c r="J68" s="88">
        <v>93.3</v>
      </c>
      <c r="K68" s="88">
        <v>1293.2</v>
      </c>
      <c r="L68" s="88">
        <v>52.45</v>
      </c>
      <c r="M68" s="88">
        <v>221.07</v>
      </c>
      <c r="N68" s="88">
        <v>269.79000000000002</v>
      </c>
      <c r="O68" s="88">
        <v>516.79999999999995</v>
      </c>
      <c r="P68" s="88">
        <v>210.48</v>
      </c>
      <c r="Q68" s="88">
        <v>5750</v>
      </c>
      <c r="R68" s="88">
        <v>186</v>
      </c>
      <c r="S68" s="88">
        <v>270.2</v>
      </c>
    </row>
    <row r="69" spans="3:19">
      <c r="C69" s="85" t="s">
        <v>473</v>
      </c>
      <c r="D69" s="88">
        <v>2.8490000000000002</v>
      </c>
      <c r="E69" s="88">
        <v>1946</v>
      </c>
      <c r="F69" s="88">
        <v>4566.5</v>
      </c>
      <c r="G69" s="88">
        <v>5054.5</v>
      </c>
      <c r="H69" s="88">
        <v>63</v>
      </c>
      <c r="I69" s="88">
        <v>69.900000000000006</v>
      </c>
      <c r="J69" s="88">
        <v>93.8</v>
      </c>
      <c r="K69" s="88">
        <v>1352.6</v>
      </c>
      <c r="L69" s="88">
        <v>54.125</v>
      </c>
      <c r="M69" s="88">
        <v>223.57</v>
      </c>
      <c r="N69" s="88">
        <v>275.19</v>
      </c>
      <c r="O69" s="88">
        <v>534.79999999999995</v>
      </c>
      <c r="P69" s="88">
        <v>220.16</v>
      </c>
      <c r="Q69" s="88">
        <v>5858</v>
      </c>
      <c r="R69" s="88">
        <v>186</v>
      </c>
      <c r="S69" s="88">
        <v>259</v>
      </c>
    </row>
    <row r="70" spans="3:19">
      <c r="C70" s="85" t="s">
        <v>474</v>
      </c>
      <c r="D70" s="88">
        <v>2.8090000000000002</v>
      </c>
      <c r="E70" s="88">
        <v>1958.4</v>
      </c>
      <c r="F70" s="88">
        <v>4500</v>
      </c>
      <c r="G70" s="88">
        <v>4984</v>
      </c>
      <c r="H70" s="88">
        <v>62.2</v>
      </c>
      <c r="I70" s="88">
        <v>69.58</v>
      </c>
      <c r="J70" s="88">
        <v>92.6</v>
      </c>
      <c r="K70" s="88">
        <v>1349</v>
      </c>
      <c r="L70" s="88">
        <v>54.274999999999999</v>
      </c>
      <c r="M70" s="88">
        <v>218.9</v>
      </c>
      <c r="N70" s="88">
        <v>270.02999999999997</v>
      </c>
      <c r="O70" s="88">
        <v>525.9</v>
      </c>
      <c r="P70" s="88">
        <v>223.88</v>
      </c>
      <c r="Q70" s="88">
        <v>5603.5</v>
      </c>
      <c r="R70" s="88">
        <v>185.6</v>
      </c>
      <c r="S70" s="88">
        <v>247.1</v>
      </c>
    </row>
    <row r="71" spans="3:19">
      <c r="C71" s="85" t="s">
        <v>475</v>
      </c>
      <c r="D71" s="88">
        <v>2.8</v>
      </c>
      <c r="E71" s="88">
        <v>1984</v>
      </c>
      <c r="F71" s="88">
        <v>4272.5</v>
      </c>
      <c r="G71" s="88">
        <v>5058</v>
      </c>
      <c r="H71" s="88">
        <v>64.2</v>
      </c>
      <c r="I71" s="88">
        <v>70.260000000000005</v>
      </c>
      <c r="J71" s="88">
        <v>93.15</v>
      </c>
      <c r="K71" s="88">
        <v>1370.4</v>
      </c>
      <c r="L71" s="88">
        <v>55.03</v>
      </c>
      <c r="M71" s="88">
        <v>221.24</v>
      </c>
      <c r="N71" s="88">
        <v>274.27</v>
      </c>
      <c r="O71" s="88">
        <v>524.04999999999995</v>
      </c>
      <c r="P71" s="88">
        <v>223.98</v>
      </c>
      <c r="Q71" s="88">
        <v>5644</v>
      </c>
      <c r="R71" s="88">
        <v>188.75</v>
      </c>
      <c r="S71" s="88">
        <v>233.8</v>
      </c>
    </row>
    <row r="72" spans="3:19">
      <c r="C72" s="85" t="s">
        <v>476</v>
      </c>
      <c r="D72" s="88">
        <v>2.83</v>
      </c>
      <c r="E72" s="88">
        <v>2000.8</v>
      </c>
      <c r="F72" s="88">
        <v>4598</v>
      </c>
      <c r="G72" s="88">
        <v>5055</v>
      </c>
      <c r="H72" s="88">
        <v>64.8</v>
      </c>
      <c r="I72" s="88">
        <v>70.98</v>
      </c>
      <c r="J72" s="88">
        <v>92.75</v>
      </c>
      <c r="K72" s="88">
        <v>1357</v>
      </c>
      <c r="L72" s="88">
        <v>55</v>
      </c>
      <c r="M72" s="88">
        <v>223.23</v>
      </c>
      <c r="N72" s="88">
        <v>279.2</v>
      </c>
      <c r="O72" s="88">
        <v>528.85</v>
      </c>
      <c r="P72" s="88">
        <v>221.58</v>
      </c>
      <c r="Q72" s="88">
        <v>5650.5</v>
      </c>
      <c r="R72" s="88">
        <v>184.9</v>
      </c>
      <c r="S72" s="88">
        <v>233.5</v>
      </c>
    </row>
    <row r="73" spans="3:19">
      <c r="C73" s="85" t="s">
        <v>477</v>
      </c>
      <c r="D73" s="88">
        <v>2.8290000000000002</v>
      </c>
      <c r="E73" s="88">
        <v>1977</v>
      </c>
      <c r="F73" s="88">
        <v>4707.5</v>
      </c>
      <c r="G73" s="88">
        <v>5010</v>
      </c>
      <c r="H73" s="88">
        <v>64.599999999999994</v>
      </c>
      <c r="I73" s="88">
        <v>70.92</v>
      </c>
      <c r="J73" s="88">
        <v>93.3</v>
      </c>
      <c r="K73" s="88">
        <v>1376.8</v>
      </c>
      <c r="L73" s="88">
        <v>56.2</v>
      </c>
      <c r="M73" s="88">
        <v>222.95</v>
      </c>
      <c r="N73" s="88">
        <v>278.88</v>
      </c>
      <c r="O73" s="88">
        <v>535.15</v>
      </c>
      <c r="P73" s="88">
        <v>226.96</v>
      </c>
      <c r="Q73" s="88">
        <v>5715</v>
      </c>
      <c r="R73" s="88">
        <v>186.68</v>
      </c>
      <c r="S73" s="88">
        <v>241.16</v>
      </c>
    </row>
    <row r="74" spans="3:19">
      <c r="C74" s="85" t="s">
        <v>478</v>
      </c>
      <c r="D74" s="88">
        <v>2.9159999999999999</v>
      </c>
      <c r="E74" s="88">
        <v>1979</v>
      </c>
      <c r="F74" s="88">
        <v>4544</v>
      </c>
      <c r="G74" s="88">
        <v>4980</v>
      </c>
      <c r="H74" s="88">
        <v>64.099999999999994</v>
      </c>
      <c r="I74" s="88">
        <v>69.84</v>
      </c>
      <c r="J74" s="88">
        <v>91.85</v>
      </c>
      <c r="K74" s="88">
        <v>1351.4</v>
      </c>
      <c r="L74" s="88">
        <v>55.45</v>
      </c>
      <c r="M74" s="88">
        <v>223.44</v>
      </c>
      <c r="N74" s="88">
        <v>279.83999999999997</v>
      </c>
      <c r="O74" s="88">
        <v>539.70000000000005</v>
      </c>
      <c r="P74" s="88">
        <v>220.84</v>
      </c>
      <c r="Q74" s="88">
        <v>5814.5</v>
      </c>
      <c r="R74" s="88">
        <v>187.5</v>
      </c>
      <c r="S74" s="88">
        <v>237.08</v>
      </c>
    </row>
    <row r="75" spans="3:19">
      <c r="C75" s="85" t="s">
        <v>479</v>
      </c>
      <c r="D75" s="88">
        <v>2.8580000000000001</v>
      </c>
      <c r="E75" s="88">
        <v>1976</v>
      </c>
      <c r="F75" s="88">
        <v>4312</v>
      </c>
      <c r="G75" s="88">
        <v>4920</v>
      </c>
      <c r="H75" s="88">
        <v>64.2</v>
      </c>
      <c r="I75" s="88">
        <v>69</v>
      </c>
      <c r="J75" s="88">
        <v>90.2</v>
      </c>
      <c r="K75" s="88">
        <v>1328.2</v>
      </c>
      <c r="L75" s="88">
        <v>53.75</v>
      </c>
      <c r="M75" s="88">
        <v>225.34</v>
      </c>
      <c r="N75" s="88">
        <v>275.44</v>
      </c>
      <c r="O75" s="88">
        <v>556.5</v>
      </c>
      <c r="P75" s="88">
        <v>212</v>
      </c>
      <c r="Q75" s="88">
        <v>6197.5</v>
      </c>
      <c r="R75" s="88">
        <v>187.3</v>
      </c>
      <c r="S75" s="88">
        <v>232.4</v>
      </c>
    </row>
    <row r="76" spans="3:19">
      <c r="C76" s="85" t="s">
        <v>480</v>
      </c>
      <c r="D76" s="88">
        <v>2.867</v>
      </c>
      <c r="E76" s="88">
        <v>2007</v>
      </c>
      <c r="F76" s="88">
        <v>4036</v>
      </c>
      <c r="G76" s="88">
        <v>4837</v>
      </c>
      <c r="H76" s="88">
        <v>64.599999999999994</v>
      </c>
      <c r="I76" s="88">
        <v>69.16</v>
      </c>
      <c r="J76" s="88">
        <v>92.1</v>
      </c>
      <c r="K76" s="88">
        <v>1302.4000000000001</v>
      </c>
      <c r="L76" s="88">
        <v>52.945</v>
      </c>
      <c r="M76" s="88">
        <v>232.32</v>
      </c>
      <c r="N76" s="88">
        <v>284.72000000000003</v>
      </c>
      <c r="O76" s="88">
        <v>572</v>
      </c>
      <c r="P76" s="88">
        <v>209.98</v>
      </c>
      <c r="Q76" s="88">
        <v>6306.5</v>
      </c>
      <c r="R76" s="88">
        <v>187.13</v>
      </c>
      <c r="S76" s="88">
        <v>224.16</v>
      </c>
    </row>
    <row r="77" spans="3:19">
      <c r="C77" s="85" t="s">
        <v>481</v>
      </c>
      <c r="D77" s="88">
        <v>2.855</v>
      </c>
      <c r="E77" s="88">
        <v>2013.8</v>
      </c>
      <c r="F77" s="88">
        <v>3845</v>
      </c>
      <c r="G77" s="88">
        <v>4851</v>
      </c>
      <c r="H77" s="88">
        <v>64.5</v>
      </c>
      <c r="I77" s="88">
        <v>70.06</v>
      </c>
      <c r="J77" s="88">
        <v>90.75</v>
      </c>
      <c r="K77" s="88">
        <v>1340</v>
      </c>
      <c r="L77" s="88">
        <v>53.335000000000001</v>
      </c>
      <c r="M77" s="88">
        <v>232</v>
      </c>
      <c r="N77" s="88">
        <v>281.66000000000003</v>
      </c>
      <c r="O77" s="88">
        <v>560.5</v>
      </c>
      <c r="P77" s="88">
        <v>208.5</v>
      </c>
      <c r="Q77" s="88">
        <v>6115</v>
      </c>
      <c r="R77" s="88">
        <v>187.05</v>
      </c>
      <c r="S77" s="88">
        <v>220.3</v>
      </c>
    </row>
    <row r="78" spans="3:19">
      <c r="C78" s="85" t="s">
        <v>482</v>
      </c>
      <c r="D78" s="88">
        <v>2.83</v>
      </c>
      <c r="E78" s="88">
        <v>2041.8</v>
      </c>
      <c r="F78" s="88">
        <v>3848.5</v>
      </c>
      <c r="G78" s="88">
        <v>4786</v>
      </c>
      <c r="H78" s="88">
        <v>64.599999999999994</v>
      </c>
      <c r="I78" s="88">
        <v>69.8</v>
      </c>
      <c r="J78" s="88">
        <v>91</v>
      </c>
      <c r="K78" s="88">
        <v>1357</v>
      </c>
      <c r="L78" s="88">
        <v>55.05</v>
      </c>
      <c r="M78" s="88">
        <v>231.49</v>
      </c>
      <c r="N78" s="88">
        <v>285.48</v>
      </c>
      <c r="O78" s="88">
        <v>568</v>
      </c>
      <c r="P78" s="88">
        <v>212.02</v>
      </c>
      <c r="Q78" s="88">
        <v>6307.5</v>
      </c>
      <c r="R78" s="88">
        <v>191.28</v>
      </c>
      <c r="S78" s="88">
        <v>227.56</v>
      </c>
    </row>
    <row r="79" spans="3:19">
      <c r="C79" s="85" t="s">
        <v>483</v>
      </c>
      <c r="D79" s="88">
        <v>2.8260000000000001</v>
      </c>
      <c r="E79" s="88">
        <v>2042</v>
      </c>
      <c r="F79" s="88">
        <v>4004</v>
      </c>
      <c r="G79" s="88">
        <v>4782</v>
      </c>
      <c r="H79" s="88">
        <v>64.5</v>
      </c>
      <c r="I79" s="88">
        <v>69.900000000000006</v>
      </c>
      <c r="J79" s="88">
        <v>90.2</v>
      </c>
      <c r="K79" s="88">
        <v>1405.8</v>
      </c>
      <c r="L79" s="88">
        <v>56.09</v>
      </c>
      <c r="M79" s="88">
        <v>233.49</v>
      </c>
      <c r="N79" s="88">
        <v>285.7</v>
      </c>
      <c r="O79" s="88">
        <v>568.6</v>
      </c>
      <c r="P79" s="88">
        <v>216.2</v>
      </c>
      <c r="Q79" s="88">
        <v>6357</v>
      </c>
      <c r="R79" s="88">
        <v>190.95</v>
      </c>
      <c r="S79" s="88">
        <v>230.06</v>
      </c>
    </row>
    <row r="80" spans="3:19">
      <c r="C80" s="85" t="s">
        <v>484</v>
      </c>
      <c r="D80" s="88">
        <v>2.9790000000000001</v>
      </c>
      <c r="E80" s="88">
        <v>2033.8</v>
      </c>
      <c r="F80" s="88">
        <v>4066</v>
      </c>
      <c r="G80" s="88">
        <v>4937</v>
      </c>
      <c r="H80" s="88">
        <v>64.8</v>
      </c>
      <c r="I80" s="88">
        <v>70.92</v>
      </c>
      <c r="J80" s="88">
        <v>91.4</v>
      </c>
      <c r="K80" s="88">
        <v>1432</v>
      </c>
      <c r="L80" s="88">
        <v>55.43</v>
      </c>
      <c r="M80" s="88">
        <v>236.39</v>
      </c>
      <c r="N80" s="88">
        <v>291.19</v>
      </c>
      <c r="O80" s="88">
        <v>577.25</v>
      </c>
      <c r="P80" s="88">
        <v>216.84</v>
      </c>
      <c r="Q80" s="88">
        <v>6478.5</v>
      </c>
      <c r="R80" s="88">
        <v>190.93</v>
      </c>
      <c r="S80" s="88">
        <v>232.48</v>
      </c>
    </row>
    <row r="81" spans="3:19">
      <c r="C81" s="85" t="s">
        <v>485</v>
      </c>
      <c r="D81" s="88">
        <v>2.9169999999999998</v>
      </c>
      <c r="E81" s="88">
        <v>2006.2</v>
      </c>
      <c r="F81" s="88">
        <v>4197</v>
      </c>
      <c r="G81" s="88">
        <v>4941</v>
      </c>
      <c r="H81" s="88">
        <v>64.599999999999994</v>
      </c>
      <c r="I81" s="88">
        <v>70.5</v>
      </c>
      <c r="J81" s="88">
        <v>93.35</v>
      </c>
      <c r="K81" s="88">
        <v>1437</v>
      </c>
      <c r="L81" s="88">
        <v>55.48</v>
      </c>
      <c r="M81" s="88">
        <v>235.25</v>
      </c>
      <c r="N81" s="88">
        <v>293.3</v>
      </c>
      <c r="O81" s="88">
        <v>572</v>
      </c>
      <c r="P81" s="88">
        <v>216.6</v>
      </c>
      <c r="Q81" s="88">
        <v>6470</v>
      </c>
      <c r="R81" s="88">
        <v>191.05</v>
      </c>
      <c r="S81" s="88">
        <v>236.8</v>
      </c>
    </row>
    <row r="82" spans="3:19">
      <c r="C82" s="85" t="s">
        <v>486</v>
      </c>
      <c r="D82" s="88">
        <v>2.9380000000000002</v>
      </c>
      <c r="E82" s="88">
        <v>2014</v>
      </c>
      <c r="F82" s="88">
        <v>4250</v>
      </c>
      <c r="G82" s="88">
        <v>4968.5</v>
      </c>
      <c r="H82" s="88">
        <v>65.099999999999994</v>
      </c>
      <c r="I82" s="88">
        <v>69.7</v>
      </c>
      <c r="J82" s="88">
        <v>91.2</v>
      </c>
      <c r="K82" s="88">
        <v>1421.6</v>
      </c>
      <c r="L82" s="88">
        <v>53.954999999999998</v>
      </c>
      <c r="M82" s="88">
        <v>227.7</v>
      </c>
      <c r="N82" s="88">
        <v>281.3</v>
      </c>
      <c r="O82" s="88">
        <v>554</v>
      </c>
      <c r="P82" s="88">
        <v>214.96</v>
      </c>
      <c r="Q82" s="88">
        <v>6334.5</v>
      </c>
      <c r="R82" s="88">
        <v>191.68</v>
      </c>
      <c r="S82" s="88">
        <v>239.86</v>
      </c>
    </row>
    <row r="83" spans="3:19">
      <c r="C83" s="85" t="s">
        <v>487</v>
      </c>
      <c r="D83" s="88">
        <v>2.9460000000000002</v>
      </c>
      <c r="E83" s="88">
        <v>2027.4</v>
      </c>
      <c r="F83" s="88">
        <v>4019</v>
      </c>
      <c r="G83" s="88">
        <v>4959</v>
      </c>
      <c r="H83" s="88">
        <v>65</v>
      </c>
      <c r="I83" s="88">
        <v>69.819999999999993</v>
      </c>
      <c r="J83" s="88">
        <v>91.2</v>
      </c>
      <c r="K83" s="88">
        <v>1428.6</v>
      </c>
      <c r="L83" s="88">
        <v>54.38</v>
      </c>
      <c r="M83" s="88">
        <v>227.55</v>
      </c>
      <c r="N83" s="88">
        <v>283.45</v>
      </c>
      <c r="O83" s="88">
        <v>559.45000000000005</v>
      </c>
      <c r="P83" s="88">
        <v>218.72</v>
      </c>
      <c r="Q83" s="88">
        <v>6196</v>
      </c>
      <c r="R83" s="88">
        <v>193.95</v>
      </c>
      <c r="S83" s="88">
        <v>230.58</v>
      </c>
    </row>
    <row r="84" spans="3:19">
      <c r="C84" s="85" t="s">
        <v>488</v>
      </c>
      <c r="D84" s="88">
        <v>2.9449999999999998</v>
      </c>
      <c r="E84" s="88">
        <v>1993.4</v>
      </c>
      <c r="F84" s="88">
        <v>4299</v>
      </c>
      <c r="G84" s="88">
        <v>5049</v>
      </c>
      <c r="H84" s="88">
        <v>65.5</v>
      </c>
      <c r="I84" s="88">
        <v>70</v>
      </c>
      <c r="J84" s="88">
        <v>91.35</v>
      </c>
      <c r="K84" s="88">
        <v>1414.4</v>
      </c>
      <c r="L84" s="88">
        <v>54.195</v>
      </c>
      <c r="M84" s="88">
        <v>225.08</v>
      </c>
      <c r="N84" s="88">
        <v>284.32</v>
      </c>
      <c r="O84" s="88">
        <v>556.35</v>
      </c>
      <c r="P84" s="88">
        <v>216.32</v>
      </c>
      <c r="Q84" s="88">
        <v>6023.5</v>
      </c>
      <c r="R84" s="88">
        <v>190.5</v>
      </c>
      <c r="S84" s="88">
        <v>227.36</v>
      </c>
    </row>
    <row r="85" spans="3:19">
      <c r="C85" s="85" t="s">
        <v>489</v>
      </c>
      <c r="D85" s="88">
        <v>2.9329999999999998</v>
      </c>
      <c r="E85" s="88">
        <v>2011</v>
      </c>
      <c r="F85" s="88">
        <v>4201.5</v>
      </c>
      <c r="G85" s="88">
        <v>5128</v>
      </c>
      <c r="H85" s="88">
        <v>65.5</v>
      </c>
      <c r="I85" s="88">
        <v>69.180000000000007</v>
      </c>
      <c r="J85" s="88">
        <v>91</v>
      </c>
      <c r="K85" s="88">
        <v>1415.4</v>
      </c>
      <c r="L85" s="88">
        <v>53.5</v>
      </c>
      <c r="M85" s="88">
        <v>221</v>
      </c>
      <c r="N85" s="88">
        <v>289.05</v>
      </c>
      <c r="O85" s="88">
        <v>562.95000000000005</v>
      </c>
      <c r="P85" s="88">
        <v>218.22</v>
      </c>
      <c r="Q85" s="88">
        <v>6150</v>
      </c>
      <c r="R85" s="88">
        <v>190.93</v>
      </c>
      <c r="S85" s="88">
        <v>227.42</v>
      </c>
    </row>
    <row r="86" spans="3:19">
      <c r="C86" s="85" t="s">
        <v>490</v>
      </c>
      <c r="D86" s="88">
        <v>2.9159999999999999</v>
      </c>
      <c r="E86" s="88">
        <v>2037.6</v>
      </c>
      <c r="F86" s="88">
        <v>4198</v>
      </c>
      <c r="G86" s="88">
        <v>5311</v>
      </c>
      <c r="H86" s="88">
        <v>64.599999999999994</v>
      </c>
      <c r="I86" s="88">
        <v>67.3</v>
      </c>
      <c r="J86" s="88">
        <v>90.4</v>
      </c>
      <c r="K86" s="88">
        <v>1384.8</v>
      </c>
      <c r="L86" s="88">
        <v>53.234999999999999</v>
      </c>
      <c r="M86" s="88">
        <v>223.58</v>
      </c>
      <c r="N86" s="88">
        <v>283.02999999999997</v>
      </c>
      <c r="O86" s="88">
        <v>572</v>
      </c>
      <c r="P86" s="88">
        <v>213</v>
      </c>
      <c r="Q86" s="88">
        <v>5985.5</v>
      </c>
      <c r="R86" s="88">
        <v>189.55</v>
      </c>
      <c r="S86" s="88">
        <v>227.12</v>
      </c>
    </row>
    <row r="87" spans="3:19">
      <c r="C87" s="85" t="s">
        <v>491</v>
      </c>
      <c r="D87" s="88">
        <v>2.9140000000000001</v>
      </c>
      <c r="E87" s="88">
        <v>2006.6</v>
      </c>
      <c r="F87" s="88">
        <v>4113.5</v>
      </c>
      <c r="G87" s="88">
        <v>5374.5</v>
      </c>
      <c r="H87" s="88">
        <v>65</v>
      </c>
      <c r="I87" s="88">
        <v>65.84</v>
      </c>
      <c r="J87" s="88">
        <v>90.7</v>
      </c>
      <c r="K87" s="88">
        <v>1406.2</v>
      </c>
      <c r="L87" s="88">
        <v>53.725000000000001</v>
      </c>
      <c r="M87" s="88">
        <v>224.51</v>
      </c>
      <c r="N87" s="88">
        <v>286.60000000000002</v>
      </c>
      <c r="O87" s="88">
        <v>570.54999999999995</v>
      </c>
      <c r="P87" s="88">
        <v>217</v>
      </c>
      <c r="Q87" s="88">
        <v>6204.5</v>
      </c>
      <c r="R87" s="88">
        <v>191.2</v>
      </c>
      <c r="S87" s="88">
        <v>226.94</v>
      </c>
    </row>
    <row r="88" spans="3:19">
      <c r="C88" s="85" t="s">
        <v>492</v>
      </c>
      <c r="D88" s="88">
        <v>2.9079999999999999</v>
      </c>
      <c r="E88" s="88">
        <v>1998.6</v>
      </c>
      <c r="F88" s="88">
        <v>4043.5</v>
      </c>
      <c r="G88" s="88">
        <v>5432</v>
      </c>
      <c r="H88" s="88">
        <v>64.2</v>
      </c>
      <c r="I88" s="88">
        <v>65.86</v>
      </c>
      <c r="J88" s="88">
        <v>91.25</v>
      </c>
      <c r="K88" s="88">
        <v>1385</v>
      </c>
      <c r="L88" s="88">
        <v>53.634999999999998</v>
      </c>
      <c r="M88" s="88">
        <v>223.25</v>
      </c>
      <c r="N88" s="88">
        <v>285.17</v>
      </c>
      <c r="O88" s="88">
        <v>570.20000000000005</v>
      </c>
      <c r="P88" s="88">
        <v>217.52</v>
      </c>
      <c r="Q88" s="88">
        <v>6105.5</v>
      </c>
      <c r="R88" s="88">
        <v>189.98</v>
      </c>
      <c r="S88" s="88">
        <v>222.52</v>
      </c>
    </row>
    <row r="89" spans="3:19">
      <c r="C89" s="85" t="s">
        <v>493</v>
      </c>
      <c r="D89" s="88">
        <v>2.8969999999999998</v>
      </c>
      <c r="E89" s="88">
        <v>2025.6</v>
      </c>
      <c r="F89" s="88">
        <v>3872</v>
      </c>
      <c r="G89" s="88">
        <v>5435</v>
      </c>
      <c r="H89" s="88">
        <v>65</v>
      </c>
      <c r="I89" s="88">
        <v>67.819999999999993</v>
      </c>
      <c r="J89" s="88">
        <v>91.4</v>
      </c>
      <c r="K89" s="88">
        <v>1417.8</v>
      </c>
      <c r="L89" s="88">
        <v>56</v>
      </c>
      <c r="M89" s="88">
        <v>225.97</v>
      </c>
      <c r="N89" s="88">
        <v>288.89999999999998</v>
      </c>
      <c r="O89" s="88">
        <v>579.35</v>
      </c>
      <c r="P89" s="88">
        <v>224.5</v>
      </c>
      <c r="Q89" s="88">
        <v>6230</v>
      </c>
      <c r="R89" s="88">
        <v>190.2</v>
      </c>
      <c r="S89" s="88">
        <v>214.18</v>
      </c>
    </row>
    <row r="90" spans="3:19">
      <c r="C90" s="85" t="s">
        <v>494</v>
      </c>
      <c r="D90" s="88">
        <v>2.9580000000000002</v>
      </c>
      <c r="E90" s="88">
        <v>2014.2</v>
      </c>
      <c r="F90" s="88">
        <v>3938</v>
      </c>
      <c r="G90" s="88">
        <v>5391</v>
      </c>
      <c r="H90" s="88">
        <v>65</v>
      </c>
      <c r="I90" s="88">
        <v>67.64</v>
      </c>
      <c r="J90" s="88">
        <v>91.45</v>
      </c>
      <c r="K90" s="88">
        <v>1445</v>
      </c>
      <c r="L90" s="88">
        <v>57.69</v>
      </c>
      <c r="M90" s="88">
        <v>228.75</v>
      </c>
      <c r="N90" s="88">
        <v>293</v>
      </c>
      <c r="O90" s="88">
        <v>576.20000000000005</v>
      </c>
      <c r="P90" s="88">
        <v>229.7</v>
      </c>
      <c r="Q90" s="88">
        <v>6270.5</v>
      </c>
      <c r="R90" s="88">
        <v>189</v>
      </c>
      <c r="S90" s="88">
        <v>210.2</v>
      </c>
    </row>
    <row r="91" spans="3:19">
      <c r="C91" s="85" t="s">
        <v>495</v>
      </c>
      <c r="D91" s="88">
        <v>2.911</v>
      </c>
      <c r="E91" s="88">
        <v>2005.4</v>
      </c>
      <c r="F91" s="88">
        <v>4020</v>
      </c>
      <c r="G91" s="88">
        <v>5221</v>
      </c>
      <c r="H91" s="88">
        <v>64.599999999999994</v>
      </c>
      <c r="I91" s="88">
        <v>66.88</v>
      </c>
      <c r="J91" s="88">
        <v>90.85</v>
      </c>
      <c r="K91" s="88">
        <v>1483.4</v>
      </c>
      <c r="L91" s="88">
        <v>58.65</v>
      </c>
      <c r="M91" s="88">
        <v>226.74</v>
      </c>
      <c r="N91" s="88">
        <v>293.83999999999997</v>
      </c>
      <c r="O91" s="88">
        <v>570.95000000000005</v>
      </c>
      <c r="P91" s="88">
        <v>236.2</v>
      </c>
      <c r="Q91" s="88">
        <v>6172.5</v>
      </c>
      <c r="R91" s="88">
        <v>190.83</v>
      </c>
      <c r="S91" s="88">
        <v>219.88</v>
      </c>
    </row>
    <row r="92" spans="3:19">
      <c r="C92" s="85" t="s">
        <v>496</v>
      </c>
      <c r="D92" s="88">
        <v>2.9489999999999998</v>
      </c>
      <c r="E92" s="88">
        <v>2038.6</v>
      </c>
      <c r="F92" s="88">
        <v>3990</v>
      </c>
      <c r="G92" s="88">
        <v>5025</v>
      </c>
      <c r="H92" s="88">
        <v>64.7</v>
      </c>
      <c r="I92" s="88">
        <v>67.260000000000005</v>
      </c>
      <c r="J92" s="88">
        <v>90.9</v>
      </c>
      <c r="K92" s="88">
        <v>1539</v>
      </c>
      <c r="L92" s="88">
        <v>60.32</v>
      </c>
      <c r="M92" s="88">
        <v>228.25</v>
      </c>
      <c r="N92" s="88">
        <v>290.26</v>
      </c>
      <c r="O92" s="88">
        <v>570.9</v>
      </c>
      <c r="P92" s="88">
        <v>241.32</v>
      </c>
      <c r="Q92" s="88">
        <v>6119.5</v>
      </c>
      <c r="R92" s="88">
        <v>193.08</v>
      </c>
      <c r="S92" s="88">
        <v>230.28</v>
      </c>
    </row>
    <row r="93" spans="3:19">
      <c r="C93" s="85" t="s">
        <v>497</v>
      </c>
      <c r="D93" s="88">
        <v>2.93</v>
      </c>
      <c r="E93" s="88">
        <v>2020</v>
      </c>
      <c r="F93" s="88">
        <v>4253</v>
      </c>
      <c r="G93" s="88">
        <v>5063</v>
      </c>
      <c r="H93" s="88">
        <v>64.900000000000006</v>
      </c>
      <c r="I93" s="88">
        <v>66.900000000000006</v>
      </c>
      <c r="J93" s="88">
        <v>90.55</v>
      </c>
      <c r="K93" s="88">
        <v>1500</v>
      </c>
      <c r="L93" s="88">
        <v>59.645000000000003</v>
      </c>
      <c r="M93" s="88">
        <v>225.75</v>
      </c>
      <c r="N93" s="88">
        <v>288.86</v>
      </c>
      <c r="O93" s="88">
        <v>565.04999999999995</v>
      </c>
      <c r="P93" s="88">
        <v>235.46</v>
      </c>
      <c r="Q93" s="88">
        <v>6061.5</v>
      </c>
      <c r="R93" s="88">
        <v>199.23</v>
      </c>
      <c r="S93" s="88">
        <v>232.5</v>
      </c>
    </row>
    <row r="94" spans="3:19">
      <c r="C94" s="85" t="s">
        <v>498</v>
      </c>
      <c r="D94" s="88">
        <v>2.9209999999999998</v>
      </c>
      <c r="E94" s="88">
        <v>2012</v>
      </c>
      <c r="F94" s="88">
        <v>4375</v>
      </c>
      <c r="G94" s="88">
        <v>5046</v>
      </c>
      <c r="H94" s="88">
        <v>65.3</v>
      </c>
      <c r="I94" s="88">
        <v>67.319999999999993</v>
      </c>
      <c r="J94" s="88">
        <v>91.2</v>
      </c>
      <c r="K94" s="88">
        <v>1520.2</v>
      </c>
      <c r="L94" s="88">
        <v>59.784999999999997</v>
      </c>
      <c r="M94" s="88">
        <v>228.25</v>
      </c>
      <c r="N94" s="88">
        <v>291.72000000000003</v>
      </c>
      <c r="O94" s="88">
        <v>567</v>
      </c>
      <c r="P94" s="88">
        <v>238.48</v>
      </c>
      <c r="Q94" s="88">
        <v>6102</v>
      </c>
      <c r="R94" s="88">
        <v>213.15</v>
      </c>
      <c r="S94" s="88">
        <v>237.9</v>
      </c>
    </row>
    <row r="95" spans="3:19">
      <c r="C95" s="85" t="s">
        <v>499</v>
      </c>
      <c r="D95" s="88">
        <v>2.8959999999999999</v>
      </c>
      <c r="E95" s="88">
        <v>2006</v>
      </c>
      <c r="F95" s="88">
        <v>4386.5</v>
      </c>
      <c r="G95" s="88">
        <v>4949</v>
      </c>
      <c r="H95" s="88">
        <v>65.400000000000006</v>
      </c>
      <c r="I95" s="88">
        <v>67.38</v>
      </c>
      <c r="J95" s="88">
        <v>91.25</v>
      </c>
      <c r="K95" s="88">
        <v>1509.6</v>
      </c>
      <c r="L95" s="88">
        <v>60.104999999999997</v>
      </c>
      <c r="M95" s="88">
        <v>224.52</v>
      </c>
      <c r="N95" s="88">
        <v>288.79000000000002</v>
      </c>
      <c r="O95" s="88">
        <v>560</v>
      </c>
      <c r="P95" s="88">
        <v>236</v>
      </c>
      <c r="Q95" s="88">
        <v>5985</v>
      </c>
      <c r="R95" s="88">
        <v>212.7</v>
      </c>
      <c r="S95" s="88">
        <v>236.9</v>
      </c>
    </row>
    <row r="96" spans="3:19">
      <c r="C96" s="85" t="s">
        <v>500</v>
      </c>
      <c r="D96" s="88">
        <v>2.867</v>
      </c>
      <c r="E96" s="88">
        <v>2004.4</v>
      </c>
      <c r="F96" s="88">
        <v>4386.5</v>
      </c>
      <c r="G96" s="88">
        <v>4906.5</v>
      </c>
      <c r="H96" s="88">
        <v>65.099999999999994</v>
      </c>
      <c r="I96" s="88">
        <v>67</v>
      </c>
      <c r="J96" s="88">
        <v>91</v>
      </c>
      <c r="K96" s="88">
        <v>1507.6</v>
      </c>
      <c r="L96" s="88">
        <v>60.5</v>
      </c>
      <c r="M96" s="88">
        <v>223.7</v>
      </c>
      <c r="N96" s="88">
        <v>281.8</v>
      </c>
      <c r="O96" s="88">
        <v>547.5</v>
      </c>
      <c r="P96" s="88">
        <v>238.2</v>
      </c>
      <c r="Q96" s="88">
        <v>5901.5</v>
      </c>
      <c r="R96" s="88">
        <v>213.83</v>
      </c>
      <c r="S96" s="88">
        <v>238.38</v>
      </c>
    </row>
    <row r="97" spans="3:19">
      <c r="C97" s="85" t="s">
        <v>501</v>
      </c>
      <c r="D97" s="88">
        <v>2.8660000000000001</v>
      </c>
      <c r="E97" s="88">
        <v>2020</v>
      </c>
      <c r="F97" s="88">
        <v>4480</v>
      </c>
      <c r="G97" s="88">
        <v>4945</v>
      </c>
      <c r="H97" s="88">
        <v>65</v>
      </c>
      <c r="I97" s="88">
        <v>66.92</v>
      </c>
      <c r="J97" s="88">
        <v>91.15</v>
      </c>
      <c r="K97" s="88">
        <v>1524.6</v>
      </c>
      <c r="L97" s="88">
        <v>61.85</v>
      </c>
      <c r="M97" s="88">
        <v>224.27</v>
      </c>
      <c r="N97" s="88">
        <v>282.39999999999998</v>
      </c>
      <c r="O97" s="88">
        <v>550</v>
      </c>
      <c r="P97" s="88">
        <v>241.42</v>
      </c>
      <c r="Q97" s="88">
        <v>5952.5</v>
      </c>
      <c r="R97" s="88">
        <v>221.23</v>
      </c>
      <c r="S97" s="88">
        <v>237.8</v>
      </c>
    </row>
    <row r="98" spans="3:19">
      <c r="C98" s="85" t="s">
        <v>502</v>
      </c>
      <c r="D98" s="88">
        <v>2.8580000000000001</v>
      </c>
      <c r="E98" s="88">
        <v>1958</v>
      </c>
      <c r="F98" s="88">
        <v>4535.5</v>
      </c>
      <c r="G98" s="88">
        <v>4815</v>
      </c>
      <c r="H98" s="88">
        <v>67.099999999999994</v>
      </c>
      <c r="I98" s="88">
        <v>66.86</v>
      </c>
      <c r="J98" s="88">
        <v>91.9</v>
      </c>
      <c r="K98" s="88">
        <v>1546.8</v>
      </c>
      <c r="L98" s="88">
        <v>62.11</v>
      </c>
      <c r="M98" s="88">
        <v>223.95</v>
      </c>
      <c r="N98" s="88">
        <v>283.72000000000003</v>
      </c>
      <c r="O98" s="88">
        <v>547</v>
      </c>
      <c r="P98" s="88">
        <v>243.62</v>
      </c>
      <c r="Q98" s="88">
        <v>5986.5</v>
      </c>
      <c r="R98" s="88">
        <v>217.05</v>
      </c>
      <c r="S98" s="88">
        <v>232</v>
      </c>
    </row>
    <row r="99" spans="3:19">
      <c r="C99" s="85" t="s">
        <v>503</v>
      </c>
      <c r="D99" s="88">
        <v>2.89</v>
      </c>
      <c r="E99" s="88">
        <v>1899.6</v>
      </c>
      <c r="F99" s="88">
        <v>4552.5</v>
      </c>
      <c r="G99" s="88">
        <v>4945.5</v>
      </c>
      <c r="H99" s="88">
        <v>65.3</v>
      </c>
      <c r="I99" s="88">
        <v>66.3</v>
      </c>
      <c r="J99" s="88">
        <v>91.1</v>
      </c>
      <c r="K99" s="88">
        <v>1538</v>
      </c>
      <c r="L99" s="88">
        <v>62.4</v>
      </c>
      <c r="M99" s="88">
        <v>221.7</v>
      </c>
      <c r="N99" s="88">
        <v>280.10000000000002</v>
      </c>
      <c r="O99" s="88">
        <v>536.04999999999995</v>
      </c>
      <c r="P99" s="88">
        <v>245</v>
      </c>
      <c r="Q99" s="88">
        <v>5933</v>
      </c>
      <c r="R99" s="88">
        <v>220</v>
      </c>
      <c r="S99" s="88">
        <v>235.76</v>
      </c>
    </row>
    <row r="100" spans="3:19">
      <c r="C100" s="85" t="s">
        <v>504</v>
      </c>
      <c r="D100" s="88">
        <v>2.899</v>
      </c>
      <c r="E100" s="88">
        <v>1869</v>
      </c>
      <c r="F100" s="88">
        <v>4598</v>
      </c>
      <c r="G100" s="88">
        <v>5010</v>
      </c>
      <c r="H100" s="88">
        <v>65</v>
      </c>
      <c r="I100" s="88">
        <v>66.44</v>
      </c>
      <c r="J100" s="88">
        <v>91.45</v>
      </c>
      <c r="K100" s="88">
        <v>1604</v>
      </c>
      <c r="L100" s="88">
        <v>64.75</v>
      </c>
      <c r="M100" s="88">
        <v>222.45</v>
      </c>
      <c r="N100" s="88">
        <v>281.2</v>
      </c>
      <c r="O100" s="88">
        <v>539.35</v>
      </c>
      <c r="P100" s="88">
        <v>255</v>
      </c>
      <c r="Q100" s="88">
        <v>5991.5</v>
      </c>
      <c r="R100" s="88">
        <v>220.35</v>
      </c>
      <c r="S100" s="88">
        <v>238</v>
      </c>
    </row>
    <row r="101" spans="3:19">
      <c r="C101" s="85" t="s">
        <v>505</v>
      </c>
      <c r="D101" s="88">
        <v>2.883</v>
      </c>
      <c r="E101" s="88">
        <v>1843.2</v>
      </c>
      <c r="F101" s="88">
        <v>4748.5</v>
      </c>
      <c r="G101" s="88">
        <v>5030</v>
      </c>
      <c r="H101" s="88">
        <v>65.2</v>
      </c>
      <c r="I101" s="88">
        <v>65.540000000000006</v>
      </c>
      <c r="J101" s="88">
        <v>91</v>
      </c>
      <c r="K101" s="88">
        <v>1640</v>
      </c>
      <c r="L101" s="88">
        <v>65.215000000000003</v>
      </c>
      <c r="M101" s="88">
        <v>224.76</v>
      </c>
      <c r="N101" s="88">
        <v>286.27999999999997</v>
      </c>
      <c r="O101" s="88">
        <v>545.4</v>
      </c>
      <c r="P101" s="88">
        <v>254.68</v>
      </c>
      <c r="Q101" s="88">
        <v>5983</v>
      </c>
      <c r="R101" s="88">
        <v>218.38</v>
      </c>
      <c r="S101" s="88">
        <v>244.02</v>
      </c>
    </row>
    <row r="102" spans="3:19">
      <c r="C102" s="85" t="s">
        <v>506</v>
      </c>
      <c r="D102" s="88">
        <v>2.887</v>
      </c>
      <c r="E102" s="88">
        <v>1845</v>
      </c>
      <c r="F102" s="88">
        <v>4842</v>
      </c>
      <c r="G102" s="88">
        <v>4827.5</v>
      </c>
      <c r="H102" s="88">
        <v>65.3</v>
      </c>
      <c r="I102" s="88">
        <v>65.8</v>
      </c>
      <c r="J102" s="88">
        <v>91</v>
      </c>
      <c r="K102" s="88">
        <v>1610</v>
      </c>
      <c r="L102" s="88">
        <v>64.805000000000007</v>
      </c>
      <c r="M102" s="88">
        <v>235.99</v>
      </c>
      <c r="N102" s="88">
        <v>288.3</v>
      </c>
      <c r="O102" s="88">
        <v>554.4</v>
      </c>
      <c r="P102" s="88">
        <v>251.54</v>
      </c>
      <c r="Q102" s="88">
        <v>6157</v>
      </c>
      <c r="R102" s="88">
        <v>220.2</v>
      </c>
      <c r="S102" s="88">
        <v>253.5</v>
      </c>
    </row>
    <row r="103" spans="3:19">
      <c r="C103" s="85" t="s">
        <v>507</v>
      </c>
      <c r="D103" s="88">
        <v>2.8759999999999999</v>
      </c>
      <c r="E103" s="88">
        <v>1810.6</v>
      </c>
      <c r="F103" s="88">
        <v>4733</v>
      </c>
      <c r="G103" s="88">
        <v>4636.5</v>
      </c>
      <c r="H103" s="88">
        <v>66</v>
      </c>
      <c r="I103" s="88">
        <v>65.400000000000006</v>
      </c>
      <c r="J103" s="88">
        <v>90.75</v>
      </c>
      <c r="K103" s="88">
        <v>1663.8</v>
      </c>
      <c r="L103" s="88">
        <v>65.680000000000007</v>
      </c>
      <c r="M103" s="88">
        <v>235.49</v>
      </c>
      <c r="N103" s="88">
        <v>283.17</v>
      </c>
      <c r="O103" s="88">
        <v>558.20000000000005</v>
      </c>
      <c r="P103" s="88">
        <v>253.7</v>
      </c>
      <c r="Q103" s="88">
        <v>6075.5</v>
      </c>
      <c r="R103" s="88">
        <v>226.83</v>
      </c>
      <c r="S103" s="88">
        <v>252.5</v>
      </c>
    </row>
    <row r="104" spans="3:19">
      <c r="C104" s="85" t="s">
        <v>508</v>
      </c>
      <c r="D104" s="88">
        <v>2.8809999999999998</v>
      </c>
      <c r="E104" s="88">
        <v>1808.2</v>
      </c>
      <c r="F104" s="88">
        <v>4638.5</v>
      </c>
      <c r="G104" s="88">
        <v>4644.5</v>
      </c>
      <c r="H104" s="88">
        <v>65.900000000000006</v>
      </c>
      <c r="I104" s="88">
        <v>65.819999999999993</v>
      </c>
      <c r="J104" s="88">
        <v>90.9</v>
      </c>
      <c r="K104" s="88">
        <v>1751.6</v>
      </c>
      <c r="L104" s="88">
        <v>68.489999999999995</v>
      </c>
      <c r="M104" s="88">
        <v>235.02</v>
      </c>
      <c r="N104" s="88">
        <v>289.02999999999997</v>
      </c>
      <c r="O104" s="88">
        <v>553.35</v>
      </c>
      <c r="P104" s="88">
        <v>264.26</v>
      </c>
      <c r="Q104" s="88">
        <v>6062.5</v>
      </c>
      <c r="R104" s="88">
        <v>235</v>
      </c>
      <c r="S104" s="88">
        <v>249.72</v>
      </c>
    </row>
    <row r="105" spans="3:19">
      <c r="C105" s="85" t="s">
        <v>509</v>
      </c>
      <c r="D105" s="88">
        <v>2.88</v>
      </c>
      <c r="E105" s="88">
        <v>1806</v>
      </c>
      <c r="F105" s="88">
        <v>4772</v>
      </c>
      <c r="G105" s="88">
        <v>4705</v>
      </c>
      <c r="H105" s="88">
        <v>69.900000000000006</v>
      </c>
      <c r="I105" s="88">
        <v>65.34</v>
      </c>
      <c r="J105" s="88">
        <v>92.05</v>
      </c>
      <c r="K105" s="88">
        <v>1729.6</v>
      </c>
      <c r="L105" s="88">
        <v>68.2</v>
      </c>
      <c r="M105" s="88">
        <v>230.62</v>
      </c>
      <c r="N105" s="88">
        <v>287.83999999999997</v>
      </c>
      <c r="O105" s="88">
        <v>549.04999999999995</v>
      </c>
      <c r="P105" s="88">
        <v>261.54000000000002</v>
      </c>
      <c r="Q105" s="88">
        <v>6009</v>
      </c>
      <c r="R105" s="88">
        <v>232.13</v>
      </c>
      <c r="S105" s="88">
        <v>251.44</v>
      </c>
    </row>
    <row r="106" spans="3:19">
      <c r="C106" s="85" t="s">
        <v>510</v>
      </c>
      <c r="D106" s="88">
        <v>2.883</v>
      </c>
      <c r="E106" s="88">
        <v>1811</v>
      </c>
      <c r="F106" s="88">
        <v>4591.5</v>
      </c>
      <c r="G106" s="88">
        <v>4851</v>
      </c>
      <c r="H106" s="88">
        <v>68.2</v>
      </c>
      <c r="I106" s="88">
        <v>64.14</v>
      </c>
      <c r="J106" s="88">
        <v>90</v>
      </c>
      <c r="K106" s="88">
        <v>1737.8</v>
      </c>
      <c r="L106" s="88">
        <v>67.150000000000006</v>
      </c>
      <c r="M106" s="88">
        <v>230.34</v>
      </c>
      <c r="N106" s="88">
        <v>287.92</v>
      </c>
      <c r="O106" s="88">
        <v>543.20000000000005</v>
      </c>
      <c r="P106" s="88">
        <v>260.82</v>
      </c>
      <c r="Q106" s="88">
        <v>5890</v>
      </c>
      <c r="R106" s="88">
        <v>237.3</v>
      </c>
      <c r="S106" s="88">
        <v>255</v>
      </c>
    </row>
    <row r="107" spans="3:19">
      <c r="C107" s="85" t="s">
        <v>511</v>
      </c>
      <c r="D107" s="88">
        <v>2.8959999999999999</v>
      </c>
      <c r="E107" s="88">
        <v>1810.2</v>
      </c>
      <c r="F107" s="88">
        <v>4558</v>
      </c>
      <c r="G107" s="88">
        <v>4855</v>
      </c>
      <c r="H107" s="88">
        <v>69.7</v>
      </c>
      <c r="I107" s="88">
        <v>63.34</v>
      </c>
      <c r="J107" s="88">
        <v>90.55</v>
      </c>
      <c r="K107" s="88">
        <v>1814</v>
      </c>
      <c r="L107" s="88">
        <v>67.709999999999994</v>
      </c>
      <c r="M107" s="88">
        <v>230</v>
      </c>
      <c r="N107" s="88">
        <v>288.10000000000002</v>
      </c>
      <c r="O107" s="88">
        <v>544.15</v>
      </c>
      <c r="P107" s="88">
        <v>266.26</v>
      </c>
      <c r="Q107" s="88">
        <v>5934.5</v>
      </c>
      <c r="R107" s="88">
        <v>233.38</v>
      </c>
      <c r="S107" s="88">
        <v>252.96</v>
      </c>
    </row>
    <row r="108" spans="3:19">
      <c r="C108" s="85" t="s">
        <v>512</v>
      </c>
      <c r="D108" s="88">
        <v>2.883</v>
      </c>
      <c r="E108" s="88">
        <v>1799.6</v>
      </c>
      <c r="F108" s="88">
        <v>4642.5</v>
      </c>
      <c r="G108" s="88">
        <v>4994.5</v>
      </c>
      <c r="H108" s="88">
        <v>70.099999999999994</v>
      </c>
      <c r="I108" s="88">
        <v>64.5</v>
      </c>
      <c r="J108" s="88">
        <v>91</v>
      </c>
      <c r="K108" s="88">
        <v>1873</v>
      </c>
      <c r="L108" s="88">
        <v>69.155000000000001</v>
      </c>
      <c r="M108" s="88">
        <v>231.62</v>
      </c>
      <c r="N108" s="88">
        <v>292.20999999999998</v>
      </c>
      <c r="O108" s="88">
        <v>543.29999999999995</v>
      </c>
      <c r="P108" s="88">
        <v>272.33999999999997</v>
      </c>
      <c r="Q108" s="88">
        <v>6025</v>
      </c>
      <c r="R108" s="88">
        <v>231.53</v>
      </c>
      <c r="S108" s="88">
        <v>252.42</v>
      </c>
    </row>
    <row r="109" spans="3:19">
      <c r="C109" s="85" t="s">
        <v>513</v>
      </c>
      <c r="D109" s="88">
        <v>2.8759999999999999</v>
      </c>
      <c r="E109" s="88">
        <v>1787.6</v>
      </c>
      <c r="F109" s="88">
        <v>4804.5</v>
      </c>
      <c r="G109" s="88">
        <v>5168</v>
      </c>
      <c r="H109" s="88">
        <v>70.3</v>
      </c>
      <c r="I109" s="88">
        <v>65.3</v>
      </c>
      <c r="J109" s="88">
        <v>90.65</v>
      </c>
      <c r="K109" s="88">
        <v>1882.4</v>
      </c>
      <c r="L109" s="88">
        <v>70.385000000000005</v>
      </c>
      <c r="M109" s="88">
        <v>232.57</v>
      </c>
      <c r="N109" s="88">
        <v>293</v>
      </c>
      <c r="O109" s="88">
        <v>538</v>
      </c>
      <c r="P109" s="88">
        <v>275.22000000000003</v>
      </c>
      <c r="Q109" s="88">
        <v>5950</v>
      </c>
      <c r="R109" s="88">
        <v>237.48</v>
      </c>
      <c r="S109" s="88">
        <v>252.06</v>
      </c>
    </row>
    <row r="110" spans="3:19">
      <c r="C110" s="85" t="s">
        <v>514</v>
      </c>
      <c r="D110" s="88">
        <v>2.8940000000000001</v>
      </c>
      <c r="E110" s="88">
        <v>1756.2</v>
      </c>
      <c r="F110" s="88">
        <v>4838.5</v>
      </c>
      <c r="G110" s="88">
        <v>4995.5</v>
      </c>
      <c r="H110" s="88">
        <v>69.7</v>
      </c>
      <c r="I110" s="88">
        <v>66.2</v>
      </c>
      <c r="J110" s="88">
        <v>90.7</v>
      </c>
      <c r="K110" s="88">
        <v>1878.6</v>
      </c>
      <c r="L110" s="88">
        <v>70.900000000000006</v>
      </c>
      <c r="M110" s="88">
        <v>233.04</v>
      </c>
      <c r="N110" s="88">
        <v>294.89999999999998</v>
      </c>
      <c r="O110" s="88">
        <v>530.1</v>
      </c>
      <c r="P110" s="88">
        <v>279.58</v>
      </c>
      <c r="Q110" s="88">
        <v>5895</v>
      </c>
      <c r="R110" s="88">
        <v>240.9</v>
      </c>
      <c r="S110" s="88">
        <v>257.42</v>
      </c>
    </row>
    <row r="111" spans="3:19">
      <c r="C111" s="85" t="s">
        <v>515</v>
      </c>
      <c r="D111" s="88">
        <v>2.8730000000000002</v>
      </c>
      <c r="E111" s="88">
        <v>1745</v>
      </c>
      <c r="F111" s="88">
        <v>5010</v>
      </c>
      <c r="G111" s="88">
        <v>4908</v>
      </c>
      <c r="H111" s="88">
        <v>70.400000000000006</v>
      </c>
      <c r="I111" s="88">
        <v>65.7</v>
      </c>
      <c r="J111" s="88">
        <v>90.55</v>
      </c>
      <c r="K111" s="88">
        <v>1811.8</v>
      </c>
      <c r="L111" s="88">
        <v>65.2</v>
      </c>
      <c r="M111" s="88">
        <v>231.75</v>
      </c>
      <c r="N111" s="88">
        <v>297.5</v>
      </c>
      <c r="O111" s="88">
        <v>526.35</v>
      </c>
      <c r="P111" s="88">
        <v>270.89999999999998</v>
      </c>
      <c r="Q111" s="88">
        <v>5883.5</v>
      </c>
      <c r="R111" s="88">
        <v>257.5</v>
      </c>
      <c r="S111" s="88">
        <v>258.36</v>
      </c>
    </row>
    <row r="112" spans="3:19">
      <c r="C112" s="85" t="s">
        <v>516</v>
      </c>
      <c r="D112" s="88">
        <v>2.851</v>
      </c>
      <c r="E112" s="88">
        <v>1708</v>
      </c>
      <c r="F112" s="88">
        <v>4886.5</v>
      </c>
      <c r="G112" s="88">
        <v>4923</v>
      </c>
      <c r="H112" s="88">
        <v>69.900000000000006</v>
      </c>
      <c r="I112" s="88">
        <v>64.900000000000006</v>
      </c>
      <c r="J112" s="88">
        <v>90.45</v>
      </c>
      <c r="K112" s="88">
        <v>1794.4</v>
      </c>
      <c r="L112" s="88">
        <v>66.5</v>
      </c>
      <c r="M112" s="88">
        <v>232.17</v>
      </c>
      <c r="N112" s="88">
        <v>298.39999999999998</v>
      </c>
      <c r="O112" s="88">
        <v>526.79999999999995</v>
      </c>
      <c r="P112" s="88">
        <v>267.24</v>
      </c>
      <c r="Q112" s="88">
        <v>5889.5</v>
      </c>
      <c r="R112" s="88">
        <v>258.64999999999998</v>
      </c>
      <c r="S112" s="88">
        <v>264.5</v>
      </c>
    </row>
    <row r="113" spans="3:19">
      <c r="C113" s="85" t="s">
        <v>517</v>
      </c>
      <c r="D113" s="88">
        <v>2.8330000000000002</v>
      </c>
      <c r="E113" s="88">
        <v>1719</v>
      </c>
      <c r="F113" s="88">
        <v>4757.5</v>
      </c>
      <c r="G113" s="88">
        <v>4891</v>
      </c>
      <c r="H113" s="88">
        <v>70.7</v>
      </c>
      <c r="I113" s="88">
        <v>64.84</v>
      </c>
      <c r="J113" s="88">
        <v>90.2</v>
      </c>
      <c r="K113" s="88">
        <v>1803.2</v>
      </c>
      <c r="L113" s="88">
        <v>66.34</v>
      </c>
      <c r="M113" s="88">
        <v>229.62</v>
      </c>
      <c r="N113" s="88">
        <v>296.94</v>
      </c>
      <c r="O113" s="88">
        <v>527</v>
      </c>
      <c r="P113" s="88">
        <v>268.22000000000003</v>
      </c>
      <c r="Q113" s="88">
        <v>5929</v>
      </c>
      <c r="R113" s="88">
        <v>256.5</v>
      </c>
      <c r="S113" s="88">
        <v>268.60000000000002</v>
      </c>
    </row>
    <row r="114" spans="3:19">
      <c r="C114" s="85" t="s">
        <v>518</v>
      </c>
      <c r="D114" s="88">
        <v>2.8719999999999999</v>
      </c>
      <c r="E114" s="88">
        <v>1760</v>
      </c>
      <c r="F114" s="88">
        <v>4696</v>
      </c>
      <c r="G114" s="88">
        <v>4928.5</v>
      </c>
      <c r="H114" s="88">
        <v>69.8</v>
      </c>
      <c r="I114" s="88">
        <v>64.16</v>
      </c>
      <c r="J114" s="88">
        <v>90.45</v>
      </c>
      <c r="K114" s="88">
        <v>1774.2</v>
      </c>
      <c r="L114" s="88">
        <v>65.180000000000007</v>
      </c>
      <c r="M114" s="88">
        <v>230.1</v>
      </c>
      <c r="N114" s="88">
        <v>297.72000000000003</v>
      </c>
      <c r="O114" s="88">
        <v>525.54999999999995</v>
      </c>
      <c r="P114" s="88">
        <v>265.64</v>
      </c>
      <c r="Q114" s="88">
        <v>5796.5</v>
      </c>
      <c r="R114" s="88">
        <v>251.5</v>
      </c>
      <c r="S114" s="88">
        <v>262.5</v>
      </c>
    </row>
    <row r="115" spans="3:19">
      <c r="C115" s="85" t="s">
        <v>519</v>
      </c>
      <c r="D115" s="88">
        <v>2.8410000000000002</v>
      </c>
      <c r="E115" s="88">
        <v>1751.8</v>
      </c>
      <c r="F115" s="88">
        <v>4681</v>
      </c>
      <c r="G115" s="88">
        <v>4891</v>
      </c>
      <c r="H115" s="88">
        <v>70.7</v>
      </c>
      <c r="I115" s="88">
        <v>65.239999999999995</v>
      </c>
      <c r="J115" s="88">
        <v>90.45</v>
      </c>
      <c r="K115" s="88">
        <v>1737.2</v>
      </c>
      <c r="L115" s="88">
        <v>64.84</v>
      </c>
      <c r="M115" s="88">
        <v>233.05</v>
      </c>
      <c r="N115" s="88">
        <v>301.3</v>
      </c>
      <c r="O115" s="88">
        <v>535</v>
      </c>
      <c r="P115" s="88">
        <v>263.66000000000003</v>
      </c>
      <c r="Q115" s="88">
        <v>5975</v>
      </c>
      <c r="R115" s="88">
        <v>249.5</v>
      </c>
      <c r="S115" s="88">
        <v>263.5</v>
      </c>
    </row>
    <row r="116" spans="3:19">
      <c r="C116" s="85" t="s">
        <v>520</v>
      </c>
      <c r="D116" s="88">
        <v>2.883</v>
      </c>
      <c r="E116" s="88">
        <v>1738</v>
      </c>
      <c r="F116" s="88">
        <v>4498.5</v>
      </c>
      <c r="G116" s="88">
        <v>4684</v>
      </c>
      <c r="H116" s="88">
        <v>70.599999999999994</v>
      </c>
      <c r="I116" s="88">
        <v>65.28</v>
      </c>
      <c r="J116" s="88">
        <v>90.7</v>
      </c>
      <c r="K116" s="88">
        <v>1746.6</v>
      </c>
      <c r="L116" s="88">
        <v>65.599999999999994</v>
      </c>
      <c r="M116" s="88">
        <v>237</v>
      </c>
      <c r="N116" s="88">
        <v>305.85000000000002</v>
      </c>
      <c r="O116" s="88">
        <v>542.25</v>
      </c>
      <c r="P116" s="88">
        <v>268.5</v>
      </c>
      <c r="Q116" s="88">
        <v>6145</v>
      </c>
      <c r="R116" s="88">
        <v>257.10000000000002</v>
      </c>
      <c r="S116" s="88">
        <v>256.60000000000002</v>
      </c>
    </row>
    <row r="117" spans="3:19">
      <c r="C117" s="85" t="s">
        <v>521</v>
      </c>
      <c r="D117" s="88">
        <v>2.8410000000000002</v>
      </c>
      <c r="E117" s="88">
        <v>1759.6</v>
      </c>
      <c r="F117" s="88">
        <v>4503.5</v>
      </c>
      <c r="G117" s="88">
        <v>4745</v>
      </c>
      <c r="H117" s="88">
        <v>70.3</v>
      </c>
      <c r="I117" s="88">
        <v>65.56</v>
      </c>
      <c r="J117" s="88">
        <v>90.55</v>
      </c>
      <c r="K117" s="88">
        <v>1751.6</v>
      </c>
      <c r="L117" s="88">
        <v>64.650000000000006</v>
      </c>
      <c r="M117" s="88">
        <v>240.65</v>
      </c>
      <c r="N117" s="88">
        <v>312.76</v>
      </c>
      <c r="O117" s="88">
        <v>535.54999999999995</v>
      </c>
      <c r="P117" s="88">
        <v>266.3</v>
      </c>
      <c r="Q117" s="88">
        <v>6081</v>
      </c>
      <c r="R117" s="88">
        <v>271.48</v>
      </c>
      <c r="S117" s="88">
        <v>261</v>
      </c>
    </row>
    <row r="118" spans="3:19">
      <c r="C118" s="85" t="s">
        <v>522</v>
      </c>
      <c r="D118" s="88">
        <v>2.8370000000000002</v>
      </c>
      <c r="E118" s="88">
        <v>1759.8</v>
      </c>
      <c r="F118" s="88">
        <v>4365</v>
      </c>
      <c r="G118" s="88">
        <v>4790</v>
      </c>
      <c r="H118" s="88">
        <v>70.5</v>
      </c>
      <c r="I118" s="88">
        <v>65.64</v>
      </c>
      <c r="J118" s="88">
        <v>90.75</v>
      </c>
      <c r="K118" s="88">
        <v>1826</v>
      </c>
      <c r="L118" s="88">
        <v>65.45</v>
      </c>
      <c r="M118" s="88">
        <v>241.51</v>
      </c>
      <c r="N118" s="88">
        <v>317.91000000000003</v>
      </c>
      <c r="O118" s="88">
        <v>535.54999999999995</v>
      </c>
      <c r="P118" s="88">
        <v>274.62</v>
      </c>
      <c r="Q118" s="88">
        <v>6092</v>
      </c>
      <c r="R118" s="88">
        <v>270.89999999999998</v>
      </c>
      <c r="S118" s="88">
        <v>266.86</v>
      </c>
    </row>
    <row r="119" spans="3:19">
      <c r="C119" s="85" t="s">
        <v>523</v>
      </c>
      <c r="D119" s="88">
        <v>2.87</v>
      </c>
      <c r="E119" s="88">
        <v>1773</v>
      </c>
      <c r="F119" s="88">
        <v>4433.5</v>
      </c>
      <c r="G119" s="88">
        <v>4804.5</v>
      </c>
      <c r="H119" s="88">
        <v>70</v>
      </c>
      <c r="I119" s="88">
        <v>67.099999999999994</v>
      </c>
      <c r="J119" s="88">
        <v>90.45</v>
      </c>
      <c r="K119" s="88">
        <v>1838.4</v>
      </c>
      <c r="L119" s="88">
        <v>64.305000000000007</v>
      </c>
      <c r="M119" s="88">
        <v>242.51</v>
      </c>
      <c r="N119" s="88">
        <v>319.97000000000003</v>
      </c>
      <c r="O119" s="88">
        <v>542.95000000000005</v>
      </c>
      <c r="P119" s="88">
        <v>272.74</v>
      </c>
      <c r="Q119" s="88">
        <v>6131</v>
      </c>
      <c r="R119" s="88">
        <v>271.39999999999998</v>
      </c>
      <c r="S119" s="88">
        <v>268.62</v>
      </c>
    </row>
    <row r="120" spans="3:19">
      <c r="C120" s="85" t="s">
        <v>524</v>
      </c>
      <c r="D120" s="88">
        <v>2.8570000000000002</v>
      </c>
      <c r="E120" s="88">
        <v>1762.2</v>
      </c>
      <c r="F120" s="88">
        <v>4074.5</v>
      </c>
      <c r="G120" s="88">
        <v>4913</v>
      </c>
      <c r="H120" s="88">
        <v>69.5</v>
      </c>
      <c r="I120" s="88">
        <v>66.040000000000006</v>
      </c>
      <c r="J120" s="88">
        <v>90</v>
      </c>
      <c r="K120" s="88">
        <v>1811</v>
      </c>
      <c r="L120" s="88">
        <v>63.3</v>
      </c>
      <c r="M120" s="88">
        <v>242.03</v>
      </c>
      <c r="N120" s="88">
        <v>306.16000000000003</v>
      </c>
      <c r="O120" s="88">
        <v>532</v>
      </c>
      <c r="P120" s="88">
        <v>272.94</v>
      </c>
      <c r="Q120" s="88">
        <v>6003.5</v>
      </c>
      <c r="R120" s="88">
        <v>263.45</v>
      </c>
      <c r="S120" s="88">
        <v>270.58</v>
      </c>
    </row>
    <row r="121" spans="3:19">
      <c r="C121" s="85" t="s">
        <v>525</v>
      </c>
      <c r="D121" s="88">
        <v>2.8490000000000002</v>
      </c>
      <c r="E121" s="88">
        <v>1742.8</v>
      </c>
      <c r="F121" s="88">
        <v>4149</v>
      </c>
      <c r="G121" s="88">
        <v>4915</v>
      </c>
      <c r="H121" s="88">
        <v>68.400000000000006</v>
      </c>
      <c r="I121" s="88">
        <v>65.900000000000006</v>
      </c>
      <c r="J121" s="88">
        <v>90.2</v>
      </c>
      <c r="K121" s="88">
        <v>1827.2</v>
      </c>
      <c r="L121" s="88">
        <v>64.03</v>
      </c>
      <c r="M121" s="88">
        <v>244.1</v>
      </c>
      <c r="N121" s="88">
        <v>303.27</v>
      </c>
      <c r="O121" s="88">
        <v>548.6</v>
      </c>
      <c r="P121" s="88">
        <v>275.45999999999998</v>
      </c>
      <c r="Q121" s="88">
        <v>6178</v>
      </c>
      <c r="R121" s="88">
        <v>254.23</v>
      </c>
      <c r="S121" s="88">
        <v>271.54000000000002</v>
      </c>
    </row>
    <row r="122" spans="3:19">
      <c r="C122" s="85" t="s">
        <v>526</v>
      </c>
      <c r="D122" s="88">
        <v>2.835</v>
      </c>
      <c r="E122" s="88">
        <v>1736</v>
      </c>
      <c r="F122" s="88">
        <v>4060.5</v>
      </c>
      <c r="G122" s="88">
        <v>4942</v>
      </c>
      <c r="H122" s="88">
        <v>68.3</v>
      </c>
      <c r="I122" s="88">
        <v>66.62</v>
      </c>
      <c r="J122" s="88">
        <v>90.4</v>
      </c>
      <c r="K122" s="88">
        <v>1778.6</v>
      </c>
      <c r="L122" s="88">
        <v>63.2</v>
      </c>
      <c r="M122" s="88">
        <v>246.05</v>
      </c>
      <c r="N122" s="88">
        <v>306.05</v>
      </c>
      <c r="O122" s="88">
        <v>548.35</v>
      </c>
      <c r="P122" s="88">
        <v>268.24</v>
      </c>
      <c r="Q122" s="88">
        <v>6023.5</v>
      </c>
      <c r="R122" s="88">
        <v>249.45</v>
      </c>
      <c r="S122" s="88">
        <v>273.5</v>
      </c>
    </row>
    <row r="123" spans="3:19">
      <c r="C123" s="85" t="s">
        <v>527</v>
      </c>
      <c r="D123" s="88">
        <v>2.8260000000000001</v>
      </c>
      <c r="E123" s="88">
        <v>1717.6</v>
      </c>
      <c r="F123" s="88">
        <v>3976.5</v>
      </c>
      <c r="G123" s="88">
        <v>4923</v>
      </c>
      <c r="H123" s="88">
        <v>68.5</v>
      </c>
      <c r="I123" s="88">
        <v>66.98</v>
      </c>
      <c r="J123" s="88">
        <v>90.4</v>
      </c>
      <c r="K123" s="88">
        <v>1771.4</v>
      </c>
      <c r="L123" s="88">
        <v>63.45</v>
      </c>
      <c r="M123" s="88">
        <v>248.79</v>
      </c>
      <c r="N123" s="88">
        <v>302.7</v>
      </c>
      <c r="O123" s="88">
        <v>545</v>
      </c>
      <c r="P123" s="88">
        <v>268.08</v>
      </c>
      <c r="Q123" s="88">
        <v>6039.5</v>
      </c>
      <c r="R123" s="88">
        <v>243.5</v>
      </c>
      <c r="S123" s="88">
        <v>273.89999999999998</v>
      </c>
    </row>
    <row r="124" spans="3:19">
      <c r="C124" s="85" t="s">
        <v>528</v>
      </c>
      <c r="D124" s="88">
        <v>2.831</v>
      </c>
      <c r="E124" s="88">
        <v>1750.4</v>
      </c>
      <c r="F124" s="88">
        <v>4130</v>
      </c>
      <c r="G124" s="88">
        <v>4957.5</v>
      </c>
      <c r="H124" s="88">
        <v>70.099999999999994</v>
      </c>
      <c r="I124" s="88">
        <v>70.56</v>
      </c>
      <c r="J124" s="88">
        <v>90.45</v>
      </c>
      <c r="K124" s="88">
        <v>1760.6</v>
      </c>
      <c r="L124" s="88">
        <v>63.17</v>
      </c>
      <c r="M124" s="88">
        <v>252</v>
      </c>
      <c r="N124" s="88">
        <v>302.60000000000002</v>
      </c>
      <c r="O124" s="88">
        <v>542</v>
      </c>
      <c r="P124" s="88">
        <v>268.44</v>
      </c>
      <c r="Q124" s="88">
        <v>5920.5</v>
      </c>
      <c r="R124" s="88">
        <v>249.43</v>
      </c>
      <c r="S124" s="88">
        <v>273.77999999999997</v>
      </c>
    </row>
    <row r="125" spans="3:19">
      <c r="C125" s="85" t="s">
        <v>529</v>
      </c>
      <c r="D125" s="88">
        <v>2.8340000000000001</v>
      </c>
      <c r="E125" s="88">
        <v>1784.6</v>
      </c>
      <c r="F125" s="88">
        <v>4011</v>
      </c>
      <c r="G125" s="88">
        <v>4861</v>
      </c>
      <c r="H125" s="88">
        <v>71.5</v>
      </c>
      <c r="I125" s="88">
        <v>71.02</v>
      </c>
      <c r="J125" s="88">
        <v>91.15</v>
      </c>
      <c r="K125" s="88">
        <v>1784.6</v>
      </c>
      <c r="L125" s="88">
        <v>63.865000000000002</v>
      </c>
      <c r="M125" s="88">
        <v>257.23</v>
      </c>
      <c r="N125" s="88">
        <v>304.95999999999998</v>
      </c>
      <c r="O125" s="88">
        <v>541.04999999999995</v>
      </c>
      <c r="P125" s="88">
        <v>272.5</v>
      </c>
      <c r="Q125" s="88">
        <v>6016</v>
      </c>
      <c r="R125" s="88">
        <v>251.43</v>
      </c>
      <c r="S125" s="88">
        <v>273.56</v>
      </c>
    </row>
    <row r="126" spans="3:19">
      <c r="C126" s="85" t="s">
        <v>530</v>
      </c>
      <c r="D126" s="88">
        <v>2.82</v>
      </c>
      <c r="E126" s="88">
        <v>1804.8</v>
      </c>
      <c r="F126" s="88">
        <v>3976.5</v>
      </c>
      <c r="G126" s="88">
        <v>4893.5</v>
      </c>
      <c r="H126" s="88">
        <v>69.8</v>
      </c>
      <c r="I126" s="88">
        <v>69.2</v>
      </c>
      <c r="J126" s="88">
        <v>90.7</v>
      </c>
      <c r="K126" s="88">
        <v>1759</v>
      </c>
      <c r="L126" s="88">
        <v>63</v>
      </c>
      <c r="M126" s="88">
        <v>258.5</v>
      </c>
      <c r="N126" s="88">
        <v>296.61</v>
      </c>
      <c r="O126" s="88">
        <v>528.6</v>
      </c>
      <c r="P126" s="88">
        <v>265.76</v>
      </c>
      <c r="Q126" s="88">
        <v>5830</v>
      </c>
      <c r="R126" s="88">
        <v>239.5</v>
      </c>
      <c r="S126" s="88">
        <v>273.86</v>
      </c>
    </row>
    <row r="127" spans="3:19">
      <c r="C127" s="85" t="s">
        <v>531</v>
      </c>
      <c r="D127" s="88">
        <v>2.8359999999999999</v>
      </c>
      <c r="E127" s="88">
        <v>1759.2</v>
      </c>
      <c r="F127" s="88">
        <v>3937</v>
      </c>
      <c r="G127" s="88">
        <v>4822</v>
      </c>
      <c r="H127" s="88">
        <v>69.900000000000006</v>
      </c>
      <c r="I127" s="88">
        <v>69.94</v>
      </c>
      <c r="J127" s="88">
        <v>90.9</v>
      </c>
      <c r="K127" s="88">
        <v>1814.4</v>
      </c>
      <c r="L127" s="88">
        <v>65.364999999999995</v>
      </c>
      <c r="M127" s="88">
        <v>258.85000000000002</v>
      </c>
      <c r="N127" s="88">
        <v>297.11</v>
      </c>
      <c r="O127" s="88">
        <v>517.75</v>
      </c>
      <c r="P127" s="88">
        <v>271.86</v>
      </c>
      <c r="Q127" s="88">
        <v>5724</v>
      </c>
      <c r="R127" s="88">
        <v>234.8</v>
      </c>
      <c r="S127" s="88">
        <v>273.82</v>
      </c>
    </row>
    <row r="128" spans="3:19">
      <c r="C128" s="85" t="s">
        <v>532</v>
      </c>
      <c r="D128" s="88">
        <v>2.8340000000000001</v>
      </c>
      <c r="E128" s="88">
        <v>1743</v>
      </c>
      <c r="F128" s="88">
        <v>4024.5</v>
      </c>
      <c r="G128" s="88">
        <v>4834</v>
      </c>
      <c r="H128" s="88">
        <v>69.900000000000006</v>
      </c>
      <c r="I128" s="88">
        <v>70.98</v>
      </c>
      <c r="J128" s="88">
        <v>91</v>
      </c>
      <c r="K128" s="88">
        <v>1774.4</v>
      </c>
      <c r="L128" s="88">
        <v>65.444999999999993</v>
      </c>
      <c r="M128" s="88">
        <v>258.39999999999998</v>
      </c>
      <c r="N128" s="88">
        <v>301.54000000000002</v>
      </c>
      <c r="O128" s="88">
        <v>526.85</v>
      </c>
      <c r="P128" s="88">
        <v>269.68</v>
      </c>
      <c r="Q128" s="88">
        <v>5825.5</v>
      </c>
      <c r="R128" s="88">
        <v>223</v>
      </c>
      <c r="S128" s="88">
        <v>270.14</v>
      </c>
    </row>
    <row r="129" spans="3:19">
      <c r="C129" s="85" t="s">
        <v>533</v>
      </c>
      <c r="D129" s="88">
        <v>2.859</v>
      </c>
      <c r="E129" s="88">
        <v>1737.8</v>
      </c>
      <c r="F129" s="88">
        <v>4146.5</v>
      </c>
      <c r="G129" s="88">
        <v>4536.5</v>
      </c>
      <c r="H129" s="88">
        <v>70.5</v>
      </c>
      <c r="I129" s="88">
        <v>71.48</v>
      </c>
      <c r="J129" s="88">
        <v>90.9</v>
      </c>
      <c r="K129" s="88">
        <v>1777.8</v>
      </c>
      <c r="L129" s="88">
        <v>65.05</v>
      </c>
      <c r="M129" s="88">
        <v>258.8</v>
      </c>
      <c r="N129" s="88">
        <v>299.74</v>
      </c>
      <c r="O129" s="88">
        <v>523.35</v>
      </c>
      <c r="P129" s="88">
        <v>271.26</v>
      </c>
      <c r="Q129" s="88">
        <v>5800.5</v>
      </c>
      <c r="R129" s="88">
        <v>229.55</v>
      </c>
      <c r="S129" s="88">
        <v>271.94</v>
      </c>
    </row>
    <row r="130" spans="3:19">
      <c r="C130" s="85" t="s">
        <v>534</v>
      </c>
      <c r="D130" s="88">
        <v>2.8610000000000002</v>
      </c>
      <c r="E130" s="88">
        <v>1705</v>
      </c>
      <c r="F130" s="88">
        <v>4186</v>
      </c>
      <c r="G130" s="88">
        <v>4676.5</v>
      </c>
      <c r="H130" s="88">
        <v>70.3</v>
      </c>
      <c r="I130" s="88">
        <v>71.34</v>
      </c>
      <c r="J130" s="88">
        <v>90.8</v>
      </c>
      <c r="K130" s="88">
        <v>1788.2</v>
      </c>
      <c r="L130" s="88">
        <v>65.319999999999993</v>
      </c>
      <c r="M130" s="88">
        <v>260</v>
      </c>
      <c r="N130" s="88">
        <v>307</v>
      </c>
      <c r="O130" s="88">
        <v>524.75</v>
      </c>
      <c r="P130" s="88">
        <v>275.62</v>
      </c>
      <c r="Q130" s="88">
        <v>5920</v>
      </c>
      <c r="R130" s="88">
        <v>227.5</v>
      </c>
      <c r="S130" s="88">
        <v>270.74</v>
      </c>
    </row>
    <row r="131" spans="3:19">
      <c r="C131" s="85" t="s">
        <v>535</v>
      </c>
      <c r="D131" s="88">
        <v>2.8340000000000001</v>
      </c>
      <c r="E131" s="88">
        <v>1690.2</v>
      </c>
      <c r="F131" s="88">
        <v>4040</v>
      </c>
      <c r="G131" s="88">
        <v>4660</v>
      </c>
      <c r="H131" s="88">
        <v>70.5</v>
      </c>
      <c r="I131" s="88">
        <v>70.260000000000005</v>
      </c>
      <c r="J131" s="88">
        <v>91.25</v>
      </c>
      <c r="K131" s="88">
        <v>1735</v>
      </c>
      <c r="L131" s="88">
        <v>64.424999999999997</v>
      </c>
      <c r="M131" s="88">
        <v>261.85000000000002</v>
      </c>
      <c r="N131" s="88">
        <v>306.25</v>
      </c>
      <c r="O131" s="88">
        <v>525.35</v>
      </c>
      <c r="P131" s="88">
        <v>266.26</v>
      </c>
      <c r="Q131" s="88">
        <v>6010</v>
      </c>
      <c r="R131" s="88">
        <v>226.2</v>
      </c>
      <c r="S131" s="88">
        <v>269.5</v>
      </c>
    </row>
    <row r="132" spans="3:19">
      <c r="C132" s="85" t="s">
        <v>536</v>
      </c>
      <c r="D132" s="88">
        <v>2.9060000000000001</v>
      </c>
      <c r="E132" s="88">
        <v>1733</v>
      </c>
      <c r="F132" s="88">
        <v>4047.5</v>
      </c>
      <c r="G132" s="88">
        <v>4692.5</v>
      </c>
      <c r="H132" s="88">
        <v>70.2</v>
      </c>
      <c r="I132" s="88">
        <v>71.72</v>
      </c>
      <c r="J132" s="88">
        <v>91.15</v>
      </c>
      <c r="K132" s="88">
        <v>1743.4</v>
      </c>
      <c r="L132" s="88">
        <v>63.195</v>
      </c>
      <c r="M132" s="88">
        <v>261.98</v>
      </c>
      <c r="N132" s="88">
        <v>313.89999999999998</v>
      </c>
      <c r="O132" s="88">
        <v>522.95000000000005</v>
      </c>
      <c r="P132" s="88">
        <v>265</v>
      </c>
      <c r="Q132" s="88">
        <v>5993.5</v>
      </c>
      <c r="R132" s="88">
        <v>227.18</v>
      </c>
      <c r="S132" s="88">
        <v>267.22000000000003</v>
      </c>
    </row>
    <row r="133" spans="3:19">
      <c r="C133" s="85" t="s">
        <v>537</v>
      </c>
      <c r="D133" s="88">
        <v>2.879</v>
      </c>
      <c r="E133" s="88">
        <v>1735.8</v>
      </c>
      <c r="F133" s="88">
        <v>3815</v>
      </c>
      <c r="G133" s="88">
        <v>4685.5</v>
      </c>
      <c r="H133" s="88">
        <v>69.900000000000006</v>
      </c>
      <c r="I133" s="88">
        <v>70</v>
      </c>
      <c r="J133" s="88">
        <v>91.05</v>
      </c>
      <c r="K133" s="88">
        <v>1755.4</v>
      </c>
      <c r="L133" s="88">
        <v>62.774999999999999</v>
      </c>
      <c r="M133" s="88">
        <v>262.06</v>
      </c>
      <c r="N133" s="88">
        <v>309.89999999999998</v>
      </c>
      <c r="O133" s="88">
        <v>522.9</v>
      </c>
      <c r="P133" s="88">
        <v>263.33999999999997</v>
      </c>
      <c r="Q133" s="88">
        <v>5950</v>
      </c>
      <c r="R133" s="88">
        <v>235.78</v>
      </c>
      <c r="S133" s="88">
        <v>269.2</v>
      </c>
    </row>
    <row r="134" spans="3:19">
      <c r="C134" s="85" t="s">
        <v>538</v>
      </c>
      <c r="D134" s="88">
        <v>2.895</v>
      </c>
      <c r="E134" s="88">
        <v>1723.6</v>
      </c>
      <c r="F134" s="88">
        <v>3880</v>
      </c>
      <c r="G134" s="88">
        <v>4657</v>
      </c>
      <c r="H134" s="88">
        <v>70.2</v>
      </c>
      <c r="I134" s="88">
        <v>69.900000000000006</v>
      </c>
      <c r="J134" s="88">
        <v>91.1</v>
      </c>
      <c r="K134" s="88">
        <v>1682</v>
      </c>
      <c r="L134" s="88">
        <v>62.865000000000002</v>
      </c>
      <c r="M134" s="88">
        <v>260.45</v>
      </c>
      <c r="N134" s="88">
        <v>309.91000000000003</v>
      </c>
      <c r="O134" s="88">
        <v>530.04999999999995</v>
      </c>
      <c r="P134" s="88">
        <v>261.36</v>
      </c>
      <c r="Q134" s="88">
        <v>5996</v>
      </c>
      <c r="R134" s="88">
        <v>244.33</v>
      </c>
      <c r="S134" s="88">
        <v>270.24</v>
      </c>
    </row>
    <row r="135" spans="3:19">
      <c r="C135" s="85" t="s">
        <v>539</v>
      </c>
      <c r="D135" s="88">
        <v>2.8849999999999998</v>
      </c>
      <c r="E135" s="88">
        <v>1726.2</v>
      </c>
      <c r="F135" s="88">
        <v>3917</v>
      </c>
      <c r="G135" s="88">
        <v>4634</v>
      </c>
      <c r="H135" s="88">
        <v>70.2</v>
      </c>
      <c r="I135" s="88">
        <v>70.98</v>
      </c>
      <c r="J135" s="88">
        <v>91.2</v>
      </c>
      <c r="K135" s="88">
        <v>1682.6</v>
      </c>
      <c r="L135" s="88">
        <v>63.744999999999997</v>
      </c>
      <c r="M135" s="88">
        <v>264.31</v>
      </c>
      <c r="N135" s="88">
        <v>311.3</v>
      </c>
      <c r="O135" s="88">
        <v>542.54999999999995</v>
      </c>
      <c r="P135" s="88">
        <v>265.77999999999997</v>
      </c>
      <c r="Q135" s="88">
        <v>6191</v>
      </c>
      <c r="R135" s="88">
        <v>241.9</v>
      </c>
      <c r="S135" s="88">
        <v>272.5</v>
      </c>
    </row>
    <row r="136" spans="3:19">
      <c r="C136" s="85" t="s">
        <v>540</v>
      </c>
      <c r="D136" s="88">
        <v>2.9140000000000001</v>
      </c>
      <c r="E136" s="88">
        <v>1717.4</v>
      </c>
      <c r="F136" s="88">
        <v>3890</v>
      </c>
      <c r="G136" s="88">
        <v>4634</v>
      </c>
      <c r="H136" s="88">
        <v>70.5</v>
      </c>
      <c r="I136" s="88">
        <v>71</v>
      </c>
      <c r="J136" s="88">
        <v>91.45</v>
      </c>
      <c r="K136" s="88">
        <v>1677.8</v>
      </c>
      <c r="L136" s="88">
        <v>65.534999999999997</v>
      </c>
      <c r="M136" s="88">
        <v>270.79000000000002</v>
      </c>
      <c r="N136" s="88">
        <v>313.85000000000002</v>
      </c>
      <c r="O136" s="88">
        <v>551.5</v>
      </c>
      <c r="P136" s="88">
        <v>265.3</v>
      </c>
      <c r="Q136" s="88">
        <v>6409</v>
      </c>
      <c r="R136" s="88">
        <v>243.23</v>
      </c>
      <c r="S136" s="88">
        <v>263.48</v>
      </c>
    </row>
    <row r="137" spans="3:19">
      <c r="C137" s="85" t="s">
        <v>541</v>
      </c>
      <c r="D137" s="88">
        <v>2.9119999999999999</v>
      </c>
      <c r="E137" s="88">
        <v>1701.2</v>
      </c>
      <c r="F137" s="88">
        <v>4000</v>
      </c>
      <c r="G137" s="88">
        <v>4543</v>
      </c>
      <c r="H137" s="88">
        <v>73.3</v>
      </c>
      <c r="I137" s="88">
        <v>71.5</v>
      </c>
      <c r="J137" s="88">
        <v>92.3</v>
      </c>
      <c r="K137" s="88">
        <v>1660.2</v>
      </c>
      <c r="L137" s="88">
        <v>64.944999999999993</v>
      </c>
      <c r="M137" s="88">
        <v>271.60000000000002</v>
      </c>
      <c r="N137" s="88">
        <v>312.5</v>
      </c>
      <c r="O137" s="88">
        <v>560.35</v>
      </c>
      <c r="P137" s="88">
        <v>263.52</v>
      </c>
      <c r="Q137" s="88">
        <v>6487</v>
      </c>
      <c r="R137" s="88">
        <v>246.23</v>
      </c>
      <c r="S137" s="88">
        <v>267</v>
      </c>
    </row>
    <row r="138" spans="3:19">
      <c r="C138" s="85" t="s">
        <v>542</v>
      </c>
      <c r="D138" s="88">
        <v>2.9140000000000001</v>
      </c>
      <c r="E138" s="88">
        <v>1683.8</v>
      </c>
      <c r="F138" s="88">
        <v>3946</v>
      </c>
      <c r="G138" s="88">
        <v>4670.5</v>
      </c>
      <c r="H138" s="88">
        <v>73.599999999999994</v>
      </c>
      <c r="I138" s="88">
        <v>71.2</v>
      </c>
      <c r="J138" s="88">
        <v>92.1</v>
      </c>
      <c r="K138" s="88">
        <v>1643.8</v>
      </c>
      <c r="L138" s="88">
        <v>64.28</v>
      </c>
      <c r="M138" s="88">
        <v>273.51</v>
      </c>
      <c r="N138" s="88">
        <v>310.45999999999998</v>
      </c>
      <c r="O138" s="88">
        <v>557.54999999999995</v>
      </c>
      <c r="P138" s="88">
        <v>261.5</v>
      </c>
      <c r="Q138" s="88">
        <v>6500</v>
      </c>
      <c r="R138" s="88">
        <v>249.25</v>
      </c>
      <c r="S138" s="88">
        <v>269.42</v>
      </c>
    </row>
    <row r="139" spans="3:19">
      <c r="C139" s="85" t="s">
        <v>543</v>
      </c>
      <c r="D139" s="88">
        <v>2.9049999999999998</v>
      </c>
      <c r="E139" s="88">
        <v>1659.6</v>
      </c>
      <c r="F139" s="88">
        <v>4054.5</v>
      </c>
      <c r="G139" s="88">
        <v>4732</v>
      </c>
      <c r="H139" s="88">
        <v>76.900000000000006</v>
      </c>
      <c r="I139" s="88">
        <v>71.2</v>
      </c>
      <c r="J139" s="88">
        <v>92.4</v>
      </c>
      <c r="K139" s="88">
        <v>1685</v>
      </c>
      <c r="L139" s="88">
        <v>64.819999999999993</v>
      </c>
      <c r="M139" s="88">
        <v>275.42</v>
      </c>
      <c r="N139" s="88">
        <v>314.60000000000002</v>
      </c>
      <c r="O139" s="88">
        <v>551</v>
      </c>
      <c r="P139" s="88">
        <v>263.89999999999998</v>
      </c>
      <c r="Q139" s="88">
        <v>6575</v>
      </c>
      <c r="R139" s="88">
        <v>247</v>
      </c>
      <c r="S139" s="88">
        <v>266.22000000000003</v>
      </c>
    </row>
    <row r="140" spans="3:19">
      <c r="C140" s="85" t="s">
        <v>544</v>
      </c>
      <c r="D140" s="88">
        <v>2.9350000000000001</v>
      </c>
      <c r="E140" s="88">
        <v>1664.4</v>
      </c>
      <c r="F140" s="88">
        <v>4070.5</v>
      </c>
      <c r="G140" s="88">
        <v>4807</v>
      </c>
      <c r="H140" s="88">
        <v>76</v>
      </c>
      <c r="I140" s="88">
        <v>71.08</v>
      </c>
      <c r="J140" s="88">
        <v>92.4</v>
      </c>
      <c r="K140" s="88">
        <v>1647</v>
      </c>
      <c r="L140" s="88">
        <v>64.325000000000003</v>
      </c>
      <c r="M140" s="88">
        <v>274.18</v>
      </c>
      <c r="N140" s="88">
        <v>313.99</v>
      </c>
      <c r="O140" s="88">
        <v>547.20000000000005</v>
      </c>
      <c r="P140" s="88">
        <v>260.36</v>
      </c>
      <c r="Q140" s="88">
        <v>6483</v>
      </c>
      <c r="R140" s="88">
        <v>243.5</v>
      </c>
      <c r="S140" s="88">
        <v>263.64</v>
      </c>
    </row>
    <row r="141" spans="3:19">
      <c r="C141" s="85" t="s">
        <v>545</v>
      </c>
      <c r="D141" s="88">
        <v>2.9140000000000001</v>
      </c>
      <c r="E141" s="88">
        <v>1638.4</v>
      </c>
      <c r="F141" s="88">
        <v>4121.5</v>
      </c>
      <c r="G141" s="88">
        <v>4985.5</v>
      </c>
      <c r="H141" s="88">
        <v>75</v>
      </c>
      <c r="I141" s="88">
        <v>73.44</v>
      </c>
      <c r="J141" s="88">
        <v>92.3</v>
      </c>
      <c r="K141" s="88">
        <v>1656</v>
      </c>
      <c r="L141" s="88">
        <v>65.67</v>
      </c>
      <c r="M141" s="88">
        <v>276.19</v>
      </c>
      <c r="N141" s="88">
        <v>315.51</v>
      </c>
      <c r="O141" s="88">
        <v>549.5</v>
      </c>
      <c r="P141" s="88">
        <v>261.58</v>
      </c>
      <c r="Q141" s="88">
        <v>6571.5</v>
      </c>
      <c r="R141" s="88">
        <v>244.58</v>
      </c>
      <c r="S141" s="88">
        <v>262.18</v>
      </c>
    </row>
    <row r="142" spans="3:19">
      <c r="C142" s="85" t="s">
        <v>546</v>
      </c>
      <c r="D142" s="88">
        <v>2.931</v>
      </c>
      <c r="E142" s="88">
        <v>1634.6</v>
      </c>
      <c r="F142" s="88">
        <v>4167.5</v>
      </c>
      <c r="G142" s="88">
        <v>4955.5</v>
      </c>
      <c r="H142" s="88">
        <v>74.7</v>
      </c>
      <c r="I142" s="88">
        <v>73.2</v>
      </c>
      <c r="J142" s="88">
        <v>92.3</v>
      </c>
      <c r="K142" s="88">
        <v>1695.2</v>
      </c>
      <c r="L142" s="88">
        <v>67.394999999999996</v>
      </c>
      <c r="M142" s="88">
        <v>275.83</v>
      </c>
      <c r="N142" s="88">
        <v>314.3</v>
      </c>
      <c r="O142" s="88">
        <v>538.5</v>
      </c>
      <c r="P142" s="88">
        <v>265.77999999999997</v>
      </c>
      <c r="Q142" s="88">
        <v>6568</v>
      </c>
      <c r="R142" s="88">
        <v>248.78</v>
      </c>
      <c r="S142" s="88">
        <v>260.42</v>
      </c>
    </row>
    <row r="143" spans="3:19">
      <c r="C143" s="85" t="s">
        <v>547</v>
      </c>
      <c r="D143" s="88">
        <v>2.968</v>
      </c>
      <c r="E143" s="88">
        <v>1615.4</v>
      </c>
      <c r="F143" s="88">
        <v>4140.5</v>
      </c>
      <c r="G143" s="88">
        <v>4743</v>
      </c>
      <c r="H143" s="88">
        <v>75.599999999999994</v>
      </c>
      <c r="I143" s="88">
        <v>73.900000000000006</v>
      </c>
      <c r="J143" s="88">
        <v>92.8</v>
      </c>
      <c r="K143" s="88">
        <v>1730.6</v>
      </c>
      <c r="L143" s="88">
        <v>67.885000000000005</v>
      </c>
      <c r="M143" s="88">
        <v>276.5</v>
      </c>
      <c r="N143" s="88">
        <v>313.01</v>
      </c>
      <c r="O143" s="88">
        <v>536.20000000000005</v>
      </c>
      <c r="P143" s="88">
        <v>273.18</v>
      </c>
      <c r="Q143" s="88">
        <v>6507</v>
      </c>
      <c r="R143" s="88">
        <v>255.13</v>
      </c>
      <c r="S143" s="88">
        <v>264.64</v>
      </c>
    </row>
    <row r="144" spans="3:19">
      <c r="C144" s="85" t="s">
        <v>548</v>
      </c>
      <c r="D144" s="88">
        <v>2.9769999999999999</v>
      </c>
      <c r="E144" s="88">
        <v>1584.8</v>
      </c>
      <c r="F144" s="88">
        <v>4145</v>
      </c>
      <c r="G144" s="88">
        <v>4915</v>
      </c>
      <c r="H144" s="88">
        <v>77</v>
      </c>
      <c r="I144" s="88">
        <v>72.180000000000007</v>
      </c>
      <c r="J144" s="88">
        <v>92.75</v>
      </c>
      <c r="K144" s="88">
        <v>1718.6</v>
      </c>
      <c r="L144" s="88">
        <v>67.25</v>
      </c>
      <c r="M144" s="88">
        <v>279.33</v>
      </c>
      <c r="N144" s="88">
        <v>314.39999999999998</v>
      </c>
      <c r="O144" s="88">
        <v>539.9</v>
      </c>
      <c r="P144" s="88">
        <v>272.48</v>
      </c>
      <c r="Q144" s="88">
        <v>6516.5</v>
      </c>
      <c r="R144" s="88">
        <v>251.05</v>
      </c>
      <c r="S144" s="88">
        <v>261.36</v>
      </c>
    </row>
    <row r="145" spans="3:19">
      <c r="C145" s="85" t="s">
        <v>549</v>
      </c>
      <c r="D145" s="88">
        <v>2.9649999999999999</v>
      </c>
      <c r="E145" s="88">
        <v>1560.2</v>
      </c>
      <c r="F145" s="88">
        <v>4112.5</v>
      </c>
      <c r="G145" s="88">
        <v>4831</v>
      </c>
      <c r="H145" s="88">
        <v>75.400000000000006</v>
      </c>
      <c r="I145" s="88">
        <v>71.02</v>
      </c>
      <c r="J145" s="88">
        <v>92.3</v>
      </c>
      <c r="K145" s="88">
        <v>1697</v>
      </c>
      <c r="L145" s="88">
        <v>66.989999999999995</v>
      </c>
      <c r="M145" s="88">
        <v>272.8</v>
      </c>
      <c r="N145" s="88">
        <v>312.7</v>
      </c>
      <c r="O145" s="88">
        <v>536.4</v>
      </c>
      <c r="P145" s="88">
        <v>266.58</v>
      </c>
      <c r="Q145" s="88">
        <v>6492</v>
      </c>
      <c r="R145" s="88">
        <v>253.4</v>
      </c>
      <c r="S145" s="88">
        <v>262.27999999999997</v>
      </c>
    </row>
    <row r="146" spans="3:19">
      <c r="C146" s="85" t="s">
        <v>550</v>
      </c>
      <c r="D146" s="88">
        <v>2.9510000000000001</v>
      </c>
      <c r="E146" s="88">
        <v>1505</v>
      </c>
      <c r="F146" s="88">
        <v>4029.5</v>
      </c>
      <c r="G146" s="88">
        <v>4818.5</v>
      </c>
      <c r="H146" s="88">
        <v>74.599999999999994</v>
      </c>
      <c r="I146" s="88">
        <v>69.7</v>
      </c>
      <c r="J146" s="88">
        <v>92.3</v>
      </c>
      <c r="K146" s="88">
        <v>1670</v>
      </c>
      <c r="L146" s="88">
        <v>64.53</v>
      </c>
      <c r="M146" s="88">
        <v>272.37</v>
      </c>
      <c r="N146" s="88">
        <v>313.06</v>
      </c>
      <c r="O146" s="88">
        <v>544.65</v>
      </c>
      <c r="P146" s="88">
        <v>262.22000000000003</v>
      </c>
      <c r="Q146" s="88">
        <v>6622</v>
      </c>
      <c r="R146" s="88">
        <v>249.85</v>
      </c>
      <c r="S146" s="88">
        <v>263.48</v>
      </c>
    </row>
    <row r="147" spans="3:19">
      <c r="C147" s="85" t="s">
        <v>551</v>
      </c>
      <c r="D147" s="88">
        <v>2.9129999999999998</v>
      </c>
      <c r="E147" s="88">
        <v>1500.8</v>
      </c>
      <c r="F147" s="88">
        <v>4122.5</v>
      </c>
      <c r="G147" s="88">
        <v>4730</v>
      </c>
      <c r="H147" s="88">
        <v>74.3</v>
      </c>
      <c r="I147" s="88">
        <v>69.84</v>
      </c>
      <c r="J147" s="88">
        <v>92</v>
      </c>
      <c r="K147" s="88">
        <v>1632.2</v>
      </c>
      <c r="L147" s="88">
        <v>63.5</v>
      </c>
      <c r="M147" s="88">
        <v>273.5</v>
      </c>
      <c r="N147" s="88">
        <v>314.89</v>
      </c>
      <c r="O147" s="88">
        <v>538.95000000000005</v>
      </c>
      <c r="P147" s="88">
        <v>260.58</v>
      </c>
      <c r="Q147" s="88">
        <v>6665.5</v>
      </c>
      <c r="R147" s="88">
        <v>245.95</v>
      </c>
      <c r="S147" s="88">
        <v>260.68</v>
      </c>
    </row>
    <row r="148" spans="3:19">
      <c r="C148" s="85" t="s">
        <v>552</v>
      </c>
      <c r="D148" s="88">
        <v>2.9260000000000002</v>
      </c>
      <c r="E148" s="88">
        <v>1503</v>
      </c>
      <c r="F148" s="88">
        <v>4144.5</v>
      </c>
      <c r="G148" s="88">
        <v>4664</v>
      </c>
      <c r="H148" s="88">
        <v>73.3</v>
      </c>
      <c r="I148" s="88">
        <v>69.680000000000007</v>
      </c>
      <c r="J148" s="88">
        <v>91.45</v>
      </c>
      <c r="K148" s="88">
        <v>1623</v>
      </c>
      <c r="L148" s="88">
        <v>63.03</v>
      </c>
      <c r="M148" s="88">
        <v>271.35000000000002</v>
      </c>
      <c r="N148" s="88">
        <v>309.37</v>
      </c>
      <c r="O148" s="88">
        <v>540.85</v>
      </c>
      <c r="P148" s="88">
        <v>259.14</v>
      </c>
      <c r="Q148" s="88">
        <v>6649.5</v>
      </c>
      <c r="R148" s="88">
        <v>243</v>
      </c>
      <c r="S148" s="88">
        <v>257.92</v>
      </c>
    </row>
    <row r="149" spans="3:19">
      <c r="C149" s="85" t="s">
        <v>553</v>
      </c>
      <c r="D149" s="88">
        <v>2.8119999999999998</v>
      </c>
      <c r="E149" s="88">
        <v>1542.8</v>
      </c>
      <c r="F149" s="88">
        <v>4219.5</v>
      </c>
      <c r="G149" s="88">
        <v>4604.5</v>
      </c>
      <c r="H149" s="88">
        <v>74.7</v>
      </c>
      <c r="I149" s="88">
        <v>70.94</v>
      </c>
      <c r="J149" s="88">
        <v>91.8</v>
      </c>
      <c r="K149" s="88">
        <v>1603</v>
      </c>
      <c r="L149" s="88">
        <v>63.6</v>
      </c>
      <c r="M149" s="88">
        <v>270.75</v>
      </c>
      <c r="N149" s="88">
        <v>308.70999999999998</v>
      </c>
      <c r="O149" s="88">
        <v>539.29999999999995</v>
      </c>
      <c r="P149" s="88">
        <v>258.22000000000003</v>
      </c>
      <c r="Q149" s="88">
        <v>6660.5</v>
      </c>
      <c r="R149" s="88">
        <v>243.5</v>
      </c>
      <c r="S149" s="88">
        <v>248.94</v>
      </c>
    </row>
    <row r="150" spans="3:19">
      <c r="C150" s="85" t="s">
        <v>554</v>
      </c>
      <c r="D150" s="88">
        <v>2.8330000000000002</v>
      </c>
      <c r="E150" s="88">
        <v>1509.4</v>
      </c>
      <c r="F150" s="88">
        <v>4275</v>
      </c>
      <c r="G150" s="88">
        <v>4621.5</v>
      </c>
      <c r="H150" s="88">
        <v>74.2</v>
      </c>
      <c r="I150" s="88">
        <v>71.58</v>
      </c>
      <c r="J150" s="88">
        <v>92</v>
      </c>
      <c r="K150" s="88">
        <v>1595</v>
      </c>
      <c r="L150" s="88">
        <v>62.72</v>
      </c>
      <c r="M150" s="88">
        <v>275.75</v>
      </c>
      <c r="N150" s="88">
        <v>309.37</v>
      </c>
      <c r="O150" s="88">
        <v>551.04999999999995</v>
      </c>
      <c r="P150" s="88">
        <v>248.58</v>
      </c>
      <c r="Q150" s="88">
        <v>6692</v>
      </c>
      <c r="R150" s="88">
        <v>236.75</v>
      </c>
      <c r="S150" s="88">
        <v>249.8</v>
      </c>
    </row>
    <row r="151" spans="3:19">
      <c r="C151" s="85" t="s">
        <v>555</v>
      </c>
      <c r="D151" s="88">
        <v>2.8149999999999999</v>
      </c>
      <c r="E151" s="88">
        <v>1506.6</v>
      </c>
      <c r="F151" s="88">
        <v>4237.5</v>
      </c>
      <c r="G151" s="88">
        <v>4664.5</v>
      </c>
      <c r="H151" s="88">
        <v>73.8</v>
      </c>
      <c r="I151" s="88">
        <v>70.34</v>
      </c>
      <c r="J151" s="88">
        <v>92.2</v>
      </c>
      <c r="K151" s="88">
        <v>1597.8</v>
      </c>
      <c r="L151" s="88">
        <v>63.43</v>
      </c>
      <c r="M151" s="88">
        <v>277.31</v>
      </c>
      <c r="N151" s="88">
        <v>311</v>
      </c>
      <c r="O151" s="88">
        <v>570</v>
      </c>
      <c r="P151" s="88">
        <v>246.58</v>
      </c>
      <c r="Q151" s="88">
        <v>6634</v>
      </c>
      <c r="R151" s="88">
        <v>240.28</v>
      </c>
      <c r="S151" s="88">
        <v>252.08</v>
      </c>
    </row>
    <row r="152" spans="3:19">
      <c r="C152" s="85" t="s">
        <v>556</v>
      </c>
      <c r="D152" s="88">
        <v>2.8050000000000002</v>
      </c>
      <c r="E152" s="88">
        <v>1526.4</v>
      </c>
      <c r="F152" s="88">
        <v>4296</v>
      </c>
      <c r="G152" s="88">
        <v>4677.5</v>
      </c>
      <c r="H152" s="88">
        <v>74.099999999999994</v>
      </c>
      <c r="I152" s="88">
        <v>69.2</v>
      </c>
      <c r="J152" s="88">
        <v>92.2</v>
      </c>
      <c r="K152" s="88">
        <v>1595.4</v>
      </c>
      <c r="L152" s="88">
        <v>61.445</v>
      </c>
      <c r="M152" s="88">
        <v>276.8</v>
      </c>
      <c r="N152" s="88">
        <v>310.88</v>
      </c>
      <c r="O152" s="88">
        <v>566</v>
      </c>
      <c r="P152" s="88">
        <v>237.02</v>
      </c>
      <c r="Q152" s="88">
        <v>6759</v>
      </c>
      <c r="R152" s="88">
        <v>239.53</v>
      </c>
      <c r="S152" s="88">
        <v>249.54</v>
      </c>
    </row>
    <row r="153" spans="3:19">
      <c r="C153" s="85" t="s">
        <v>557</v>
      </c>
      <c r="D153" s="88">
        <v>2.7970000000000002</v>
      </c>
      <c r="E153" s="88">
        <v>1550</v>
      </c>
      <c r="F153" s="88">
        <v>4348</v>
      </c>
      <c r="G153" s="88">
        <v>4786</v>
      </c>
      <c r="H153" s="88">
        <v>73.3</v>
      </c>
      <c r="I153" s="88">
        <v>69.98</v>
      </c>
      <c r="J153" s="88">
        <v>92.15</v>
      </c>
      <c r="K153" s="88">
        <v>1566.2</v>
      </c>
      <c r="L153" s="88">
        <v>59.94</v>
      </c>
      <c r="M153" s="88">
        <v>277.19</v>
      </c>
      <c r="N153" s="88">
        <v>311.81</v>
      </c>
      <c r="O153" s="88">
        <v>564.70000000000005</v>
      </c>
      <c r="P153" s="88">
        <v>231.38</v>
      </c>
      <c r="Q153" s="88">
        <v>6810</v>
      </c>
      <c r="R153" s="88">
        <v>241.5</v>
      </c>
      <c r="S153" s="88">
        <v>253.9</v>
      </c>
    </row>
    <row r="154" spans="3:19">
      <c r="C154" s="85" t="s">
        <v>558</v>
      </c>
      <c r="D154" s="88">
        <v>2.802</v>
      </c>
      <c r="E154" s="88">
        <v>1573.8</v>
      </c>
      <c r="F154" s="88">
        <v>4221.5</v>
      </c>
      <c r="G154" s="88">
        <v>4709</v>
      </c>
      <c r="H154" s="88">
        <v>72</v>
      </c>
      <c r="I154" s="88">
        <v>69.319999999999993</v>
      </c>
      <c r="J154" s="88">
        <v>92.1</v>
      </c>
      <c r="K154" s="88">
        <v>1571.4</v>
      </c>
      <c r="L154" s="88">
        <v>60.195</v>
      </c>
      <c r="M154" s="88">
        <v>276.99</v>
      </c>
      <c r="N154" s="88">
        <v>309.48</v>
      </c>
      <c r="O154" s="88">
        <v>555</v>
      </c>
      <c r="P154" s="88">
        <v>231.78</v>
      </c>
      <c r="Q154" s="88">
        <v>6759</v>
      </c>
      <c r="R154" s="88">
        <v>242.15</v>
      </c>
      <c r="S154" s="88">
        <v>244.02</v>
      </c>
    </row>
    <row r="155" spans="3:19">
      <c r="C155" s="85" t="s">
        <v>559</v>
      </c>
      <c r="D155" s="88">
        <v>2.77</v>
      </c>
      <c r="E155" s="88">
        <v>1617.4</v>
      </c>
      <c r="F155" s="88">
        <v>4350.5</v>
      </c>
      <c r="G155" s="88">
        <v>4726.5</v>
      </c>
      <c r="H155" s="88">
        <v>72</v>
      </c>
      <c r="I155" s="88">
        <v>68.06</v>
      </c>
      <c r="J155" s="88">
        <v>91.3</v>
      </c>
      <c r="K155" s="88">
        <v>1540.6</v>
      </c>
      <c r="L155" s="88">
        <v>58.89</v>
      </c>
      <c r="M155" s="88">
        <v>276.8</v>
      </c>
      <c r="N155" s="88">
        <v>306.10000000000002</v>
      </c>
      <c r="O155" s="88">
        <v>553.04999999999995</v>
      </c>
      <c r="P155" s="88">
        <v>226.26</v>
      </c>
      <c r="Q155" s="88">
        <v>6685</v>
      </c>
      <c r="R155" s="88">
        <v>243.18</v>
      </c>
      <c r="S155" s="88">
        <v>247.34</v>
      </c>
    </row>
    <row r="156" spans="3:19">
      <c r="C156" s="85" t="s">
        <v>560</v>
      </c>
      <c r="D156" s="88">
        <v>2.7570000000000001</v>
      </c>
      <c r="E156" s="88">
        <v>1709</v>
      </c>
      <c r="F156" s="88">
        <v>4327.5</v>
      </c>
      <c r="G156" s="88">
        <v>4752</v>
      </c>
      <c r="H156" s="88">
        <v>71.7</v>
      </c>
      <c r="I156" s="88">
        <v>68.599999999999994</v>
      </c>
      <c r="J156" s="88">
        <v>91.05</v>
      </c>
      <c r="K156" s="88">
        <v>1577.4</v>
      </c>
      <c r="L156" s="88">
        <v>60.585000000000001</v>
      </c>
      <c r="M156" s="88">
        <v>281.8</v>
      </c>
      <c r="N156" s="88">
        <v>306.45</v>
      </c>
      <c r="O156" s="88">
        <v>571.20000000000005</v>
      </c>
      <c r="P156" s="88">
        <v>230.74</v>
      </c>
      <c r="Q156" s="88">
        <v>6762.5</v>
      </c>
      <c r="R156" s="88">
        <v>248.05</v>
      </c>
      <c r="S156" s="88">
        <v>249.48</v>
      </c>
    </row>
    <row r="157" spans="3:19">
      <c r="C157" s="85" t="s">
        <v>561</v>
      </c>
      <c r="D157" s="88">
        <v>2.7770000000000001</v>
      </c>
      <c r="E157" s="88">
        <v>1686.8</v>
      </c>
      <c r="F157" s="88">
        <v>4308</v>
      </c>
      <c r="G157" s="88">
        <v>4880</v>
      </c>
      <c r="H157" s="88">
        <v>71.900000000000006</v>
      </c>
      <c r="I157" s="88">
        <v>68.540000000000006</v>
      </c>
      <c r="J157" s="88">
        <v>91.7</v>
      </c>
      <c r="K157" s="88">
        <v>1570</v>
      </c>
      <c r="L157" s="88">
        <v>59.97</v>
      </c>
      <c r="M157" s="88">
        <v>285.74</v>
      </c>
      <c r="N157" s="88">
        <v>305.77999999999997</v>
      </c>
      <c r="O157" s="88">
        <v>581.45000000000005</v>
      </c>
      <c r="P157" s="88">
        <v>228.64</v>
      </c>
      <c r="Q157" s="88">
        <v>7010</v>
      </c>
      <c r="R157" s="88">
        <v>243.3</v>
      </c>
      <c r="S157" s="88">
        <v>247.02</v>
      </c>
    </row>
    <row r="158" spans="3:19">
      <c r="C158" s="85" t="s">
        <v>562</v>
      </c>
      <c r="D158" s="88">
        <v>2.7650000000000001</v>
      </c>
      <c r="E158" s="88">
        <v>1671.6</v>
      </c>
      <c r="F158" s="88">
        <v>4255</v>
      </c>
      <c r="G158" s="88">
        <v>4900</v>
      </c>
      <c r="H158" s="88">
        <v>73.3</v>
      </c>
      <c r="I158" s="88">
        <v>68.58</v>
      </c>
      <c r="J158" s="88">
        <v>92.85</v>
      </c>
      <c r="K158" s="88">
        <v>1574</v>
      </c>
      <c r="L158" s="88">
        <v>59.744999999999997</v>
      </c>
      <c r="M158" s="88">
        <v>285.64999999999998</v>
      </c>
      <c r="N158" s="88">
        <v>307.39</v>
      </c>
      <c r="O158" s="88">
        <v>567</v>
      </c>
      <c r="P158" s="88">
        <v>229.74</v>
      </c>
      <c r="Q158" s="88">
        <v>6849</v>
      </c>
      <c r="R158" s="88">
        <v>242.38</v>
      </c>
      <c r="S158" s="88">
        <v>248.12</v>
      </c>
    </row>
    <row r="159" spans="3:19">
      <c r="C159" s="85" t="s">
        <v>563</v>
      </c>
      <c r="D159" s="88">
        <v>2.7669999999999999</v>
      </c>
      <c r="E159" s="88">
        <v>1682</v>
      </c>
      <c r="F159" s="88">
        <v>4260</v>
      </c>
      <c r="G159" s="88">
        <v>4998.5</v>
      </c>
      <c r="H159" s="88">
        <v>72.400000000000006</v>
      </c>
      <c r="I159" s="88">
        <v>69.34</v>
      </c>
      <c r="J159" s="88">
        <v>92.75</v>
      </c>
      <c r="K159" s="88">
        <v>1555</v>
      </c>
      <c r="L159" s="88">
        <v>59.075000000000003</v>
      </c>
      <c r="M159" s="88">
        <v>291.10000000000002</v>
      </c>
      <c r="N159" s="88">
        <v>307</v>
      </c>
      <c r="O159" s="88">
        <v>567.5</v>
      </c>
      <c r="P159" s="88">
        <v>226.84</v>
      </c>
      <c r="Q159" s="88">
        <v>6845</v>
      </c>
      <c r="R159" s="88">
        <v>244.58</v>
      </c>
      <c r="S159" s="88">
        <v>246.12</v>
      </c>
    </row>
    <row r="160" spans="3:19">
      <c r="C160" s="85" t="s">
        <v>564</v>
      </c>
      <c r="D160" s="88">
        <v>2.7669999999999999</v>
      </c>
      <c r="E160" s="88">
        <v>1685</v>
      </c>
      <c r="F160" s="88">
        <v>4267</v>
      </c>
      <c r="G160" s="88">
        <v>4983.5</v>
      </c>
      <c r="H160" s="88">
        <v>72.3</v>
      </c>
      <c r="I160" s="88">
        <v>68.5</v>
      </c>
      <c r="J160" s="88">
        <v>92</v>
      </c>
      <c r="K160" s="88">
        <v>1528.2</v>
      </c>
      <c r="L160" s="88">
        <v>57.58</v>
      </c>
      <c r="M160" s="88">
        <v>293.45</v>
      </c>
      <c r="N160" s="88">
        <v>303.33999999999997</v>
      </c>
      <c r="O160" s="88">
        <v>571</v>
      </c>
      <c r="P160" s="88">
        <v>222</v>
      </c>
      <c r="Q160" s="88">
        <v>6829</v>
      </c>
      <c r="R160" s="88">
        <v>243.85</v>
      </c>
      <c r="S160" s="88">
        <v>250.14</v>
      </c>
    </row>
    <row r="161" spans="3:19">
      <c r="C161" s="85" t="s">
        <v>565</v>
      </c>
      <c r="D161" s="88">
        <v>2.7709999999999999</v>
      </c>
      <c r="E161" s="88">
        <v>1668</v>
      </c>
      <c r="F161" s="88">
        <v>4214.5</v>
      </c>
      <c r="G161" s="88">
        <v>4972</v>
      </c>
      <c r="H161" s="88">
        <v>72.7</v>
      </c>
      <c r="I161" s="88">
        <v>68.34</v>
      </c>
      <c r="J161" s="88">
        <v>92.8</v>
      </c>
      <c r="K161" s="88">
        <v>1590</v>
      </c>
      <c r="L161" s="88">
        <v>58.965000000000003</v>
      </c>
      <c r="M161" s="88">
        <v>297.39</v>
      </c>
      <c r="N161" s="88">
        <v>304.06</v>
      </c>
      <c r="O161" s="88">
        <v>580.25</v>
      </c>
      <c r="P161" s="88">
        <v>228.7</v>
      </c>
      <c r="Q161" s="88">
        <v>6782</v>
      </c>
      <c r="R161" s="88">
        <v>252.73</v>
      </c>
      <c r="S161" s="88">
        <v>249.24</v>
      </c>
    </row>
    <row r="162" spans="3:19">
      <c r="C162" s="85" t="s">
        <v>566</v>
      </c>
      <c r="D162" s="88">
        <v>2.7559999999999998</v>
      </c>
      <c r="E162" s="88">
        <v>1670</v>
      </c>
      <c r="F162" s="88">
        <v>4153</v>
      </c>
      <c r="G162" s="88">
        <v>4934.5</v>
      </c>
      <c r="H162" s="88">
        <v>73.2</v>
      </c>
      <c r="I162" s="88">
        <v>68.5</v>
      </c>
      <c r="J162" s="88">
        <v>91.6</v>
      </c>
      <c r="K162" s="88">
        <v>1561</v>
      </c>
      <c r="L162" s="88">
        <v>58.4</v>
      </c>
      <c r="M162" s="88">
        <v>292.86</v>
      </c>
      <c r="N162" s="88">
        <v>302.63</v>
      </c>
      <c r="O162" s="88">
        <v>581.1</v>
      </c>
      <c r="P162" s="88">
        <v>226.12</v>
      </c>
      <c r="Q162" s="88">
        <v>6684</v>
      </c>
      <c r="R162" s="88">
        <v>247.4</v>
      </c>
      <c r="S162" s="88">
        <v>244.62</v>
      </c>
    </row>
    <row r="163" spans="3:19">
      <c r="C163" s="85" t="s">
        <v>567</v>
      </c>
      <c r="D163" s="88">
        <v>2.7890000000000001</v>
      </c>
      <c r="E163" s="88">
        <v>1665</v>
      </c>
      <c r="F163" s="88">
        <v>4099</v>
      </c>
      <c r="G163" s="88">
        <v>4904</v>
      </c>
      <c r="H163" s="88">
        <v>74</v>
      </c>
      <c r="I163" s="88">
        <v>68.739999999999995</v>
      </c>
      <c r="J163" s="88">
        <v>87.8</v>
      </c>
      <c r="K163" s="88">
        <v>1624.8</v>
      </c>
      <c r="L163" s="88">
        <v>60.8</v>
      </c>
      <c r="M163" s="88">
        <v>295.22000000000003</v>
      </c>
      <c r="N163" s="88">
        <v>303.56</v>
      </c>
      <c r="O163" s="88">
        <v>577.85</v>
      </c>
      <c r="P163" s="88">
        <v>233.8</v>
      </c>
      <c r="Q163" s="88">
        <v>6655</v>
      </c>
      <c r="R163" s="88">
        <v>247</v>
      </c>
      <c r="S163" s="88">
        <v>246.58</v>
      </c>
    </row>
    <row r="164" spans="3:19">
      <c r="C164" s="85" t="s">
        <v>568</v>
      </c>
      <c r="D164" s="88">
        <v>2.7930000000000001</v>
      </c>
      <c r="E164" s="88">
        <v>1665.6</v>
      </c>
      <c r="F164" s="88">
        <v>4129</v>
      </c>
      <c r="G164" s="88">
        <v>4983</v>
      </c>
      <c r="H164" s="88">
        <v>74.8</v>
      </c>
      <c r="I164" s="88">
        <v>68.84</v>
      </c>
      <c r="J164" s="88">
        <v>88.35</v>
      </c>
      <c r="K164" s="88">
        <v>1631.8</v>
      </c>
      <c r="L164" s="88">
        <v>61.1</v>
      </c>
      <c r="M164" s="88">
        <v>297.39</v>
      </c>
      <c r="N164" s="88">
        <v>306.23</v>
      </c>
      <c r="O164" s="88">
        <v>579</v>
      </c>
      <c r="P164" s="88">
        <v>235.82</v>
      </c>
      <c r="Q164" s="88">
        <v>6611</v>
      </c>
      <c r="R164" s="88">
        <v>243.48</v>
      </c>
      <c r="S164" s="88">
        <v>245.14</v>
      </c>
    </row>
    <row r="165" spans="3:19">
      <c r="C165" s="85" t="s">
        <v>569</v>
      </c>
      <c r="D165" s="88">
        <v>2.8090000000000002</v>
      </c>
      <c r="E165" s="88">
        <v>1666.4</v>
      </c>
      <c r="F165" s="88">
        <v>4079</v>
      </c>
      <c r="G165" s="88">
        <v>4897</v>
      </c>
      <c r="H165" s="88">
        <v>75.900000000000006</v>
      </c>
      <c r="I165" s="88">
        <v>68.28</v>
      </c>
      <c r="J165" s="88">
        <v>88.1</v>
      </c>
      <c r="K165" s="88">
        <v>1671</v>
      </c>
      <c r="L165" s="88">
        <v>62.88</v>
      </c>
      <c r="M165" s="88">
        <v>293.83</v>
      </c>
      <c r="N165" s="88">
        <v>303</v>
      </c>
      <c r="O165" s="88">
        <v>576</v>
      </c>
      <c r="P165" s="88">
        <v>239.22</v>
      </c>
      <c r="Q165" s="88">
        <v>6637</v>
      </c>
      <c r="R165" s="88">
        <v>244.98</v>
      </c>
      <c r="S165" s="88">
        <v>247.8</v>
      </c>
    </row>
    <row r="166" spans="3:19">
      <c r="C166" s="85" t="s">
        <v>570</v>
      </c>
      <c r="D166" s="88">
        <v>2.774</v>
      </c>
      <c r="E166" s="88">
        <v>1666.8</v>
      </c>
      <c r="F166" s="88">
        <v>4009</v>
      </c>
      <c r="G166" s="88">
        <v>4924</v>
      </c>
      <c r="H166" s="88">
        <v>73.900000000000006</v>
      </c>
      <c r="I166" s="88">
        <v>68.040000000000006</v>
      </c>
      <c r="J166" s="88">
        <v>88</v>
      </c>
      <c r="K166" s="88">
        <v>1652.4</v>
      </c>
      <c r="L166" s="88">
        <v>62.08</v>
      </c>
      <c r="M166" s="88">
        <v>284.60000000000002</v>
      </c>
      <c r="N166" s="88">
        <v>301.5</v>
      </c>
      <c r="O166" s="88">
        <v>569</v>
      </c>
      <c r="P166" s="88">
        <v>236.86</v>
      </c>
      <c r="Q166" s="88">
        <v>6566</v>
      </c>
      <c r="R166" s="88">
        <v>244.45</v>
      </c>
      <c r="S166" s="88">
        <v>251.12</v>
      </c>
    </row>
    <row r="167" spans="3:19">
      <c r="C167" s="85" t="s">
        <v>571</v>
      </c>
      <c r="D167" s="88">
        <v>2.7629999999999999</v>
      </c>
      <c r="E167" s="88">
        <v>1636.4</v>
      </c>
      <c r="F167" s="88">
        <v>4026</v>
      </c>
      <c r="G167" s="88">
        <v>4922.5</v>
      </c>
      <c r="H167" s="88">
        <v>72</v>
      </c>
      <c r="I167" s="88">
        <v>67.760000000000005</v>
      </c>
      <c r="J167" s="88">
        <v>88.05</v>
      </c>
      <c r="K167" s="88">
        <v>1680.2</v>
      </c>
      <c r="L167" s="88">
        <v>62.84</v>
      </c>
      <c r="M167" s="88">
        <v>280.01</v>
      </c>
      <c r="N167" s="88">
        <v>301.72000000000003</v>
      </c>
      <c r="O167" s="88">
        <v>562.5</v>
      </c>
      <c r="P167" s="88">
        <v>241.1</v>
      </c>
      <c r="Q167" s="88">
        <v>6430.5</v>
      </c>
      <c r="R167" s="88">
        <v>241.13</v>
      </c>
      <c r="S167" s="88">
        <v>256.62</v>
      </c>
    </row>
    <row r="168" spans="3:19">
      <c r="C168" s="85" t="s">
        <v>572</v>
      </c>
      <c r="D168" s="88">
        <v>2.83</v>
      </c>
      <c r="E168" s="88">
        <v>1632.6</v>
      </c>
      <c r="F168" s="88">
        <v>3990.5</v>
      </c>
      <c r="G168" s="88">
        <v>4890.5</v>
      </c>
      <c r="H168" s="88">
        <v>73.599999999999994</v>
      </c>
      <c r="I168" s="88">
        <v>66.78</v>
      </c>
      <c r="J168" s="88">
        <v>87.4</v>
      </c>
      <c r="K168" s="88">
        <v>1663.6</v>
      </c>
      <c r="L168" s="88">
        <v>62</v>
      </c>
      <c r="M168" s="88">
        <v>279.64999999999998</v>
      </c>
      <c r="N168" s="88">
        <v>298.85000000000002</v>
      </c>
      <c r="O168" s="88">
        <v>563.45000000000005</v>
      </c>
      <c r="P168" s="88">
        <v>238.5</v>
      </c>
      <c r="Q168" s="88">
        <v>6362</v>
      </c>
      <c r="R168" s="88">
        <v>236.55</v>
      </c>
      <c r="S168" s="88">
        <v>257.33999999999997</v>
      </c>
    </row>
    <row r="169" spans="3:19">
      <c r="C169" s="85" t="s">
        <v>573</v>
      </c>
      <c r="D169" s="88">
        <v>2.7120000000000002</v>
      </c>
      <c r="E169" s="88">
        <v>1624.8</v>
      </c>
      <c r="F169" s="88">
        <v>3989.5</v>
      </c>
      <c r="G169" s="88">
        <v>5020</v>
      </c>
      <c r="H169" s="88">
        <v>71.8</v>
      </c>
      <c r="I169" s="88">
        <v>66.7</v>
      </c>
      <c r="J169" s="88">
        <v>85.65</v>
      </c>
      <c r="K169" s="88">
        <v>1673.6</v>
      </c>
      <c r="L169" s="88">
        <v>61.99</v>
      </c>
      <c r="M169" s="88">
        <v>275.51</v>
      </c>
      <c r="N169" s="88">
        <v>291.45999999999998</v>
      </c>
      <c r="O169" s="88">
        <v>543.9</v>
      </c>
      <c r="P169" s="88">
        <v>233.46</v>
      </c>
      <c r="Q169" s="88">
        <v>6228</v>
      </c>
      <c r="R169" s="88">
        <v>235.95</v>
      </c>
      <c r="S169" s="88">
        <v>256.24</v>
      </c>
    </row>
    <row r="170" spans="3:19">
      <c r="C170" s="85" t="s">
        <v>574</v>
      </c>
      <c r="D170" s="88">
        <v>2.7109999999999999</v>
      </c>
      <c r="E170" s="88">
        <v>1609.6</v>
      </c>
      <c r="F170" s="88">
        <v>3997</v>
      </c>
      <c r="G170" s="88">
        <v>4966.5</v>
      </c>
      <c r="H170" s="88">
        <v>72.2</v>
      </c>
      <c r="I170" s="88">
        <v>67.680000000000007</v>
      </c>
      <c r="J170" s="88">
        <v>84.8</v>
      </c>
      <c r="K170" s="88">
        <v>1716.6</v>
      </c>
      <c r="L170" s="88">
        <v>63.015000000000001</v>
      </c>
      <c r="M170" s="88">
        <v>277.3</v>
      </c>
      <c r="N170" s="88">
        <v>296.10000000000002</v>
      </c>
      <c r="O170" s="88">
        <v>547.5</v>
      </c>
      <c r="P170" s="88">
        <v>240.72</v>
      </c>
      <c r="Q170" s="88">
        <v>6307.5</v>
      </c>
      <c r="R170" s="88">
        <v>236.25</v>
      </c>
      <c r="S170" s="88">
        <v>252.48</v>
      </c>
    </row>
    <row r="171" spans="3:19">
      <c r="C171" s="85" t="s">
        <v>575</v>
      </c>
      <c r="D171" s="88">
        <v>2.7290000000000001</v>
      </c>
      <c r="E171" s="88">
        <v>1633.2</v>
      </c>
      <c r="F171" s="88">
        <v>4007</v>
      </c>
      <c r="G171" s="88">
        <v>5060</v>
      </c>
      <c r="H171" s="88">
        <v>72.400000000000006</v>
      </c>
      <c r="I171" s="88">
        <v>67.8</v>
      </c>
      <c r="J171" s="88">
        <v>85</v>
      </c>
      <c r="K171" s="88">
        <v>1711.8</v>
      </c>
      <c r="L171" s="88">
        <v>64.05</v>
      </c>
      <c r="M171" s="88">
        <v>282.89999999999998</v>
      </c>
      <c r="N171" s="88">
        <v>294.86</v>
      </c>
      <c r="O171" s="88">
        <v>551.9</v>
      </c>
      <c r="P171" s="88">
        <v>242.6</v>
      </c>
      <c r="Q171" s="88">
        <v>6393</v>
      </c>
      <c r="R171" s="88">
        <v>230</v>
      </c>
      <c r="S171" s="88">
        <v>250.46</v>
      </c>
    </row>
    <row r="172" spans="3:19">
      <c r="C172" s="85" t="s">
        <v>576</v>
      </c>
      <c r="D172" s="88">
        <v>2.726</v>
      </c>
      <c r="E172" s="88">
        <v>1630.4</v>
      </c>
      <c r="F172" s="88">
        <v>3971</v>
      </c>
      <c r="G172" s="88">
        <v>5074</v>
      </c>
      <c r="H172" s="88">
        <v>72.3</v>
      </c>
      <c r="I172" s="88">
        <v>67.22</v>
      </c>
      <c r="J172" s="88">
        <v>84.85</v>
      </c>
      <c r="K172" s="88">
        <v>1739</v>
      </c>
      <c r="L172" s="88">
        <v>65.3</v>
      </c>
      <c r="M172" s="88">
        <v>283.27999999999997</v>
      </c>
      <c r="N172" s="88">
        <v>297.27</v>
      </c>
      <c r="O172" s="88">
        <v>553.65</v>
      </c>
      <c r="P172" s="88">
        <v>247.7</v>
      </c>
      <c r="Q172" s="88">
        <v>6456</v>
      </c>
      <c r="R172" s="88">
        <v>231.25</v>
      </c>
      <c r="S172" s="88">
        <v>251.38</v>
      </c>
    </row>
    <row r="173" spans="3:19">
      <c r="C173" s="85" t="s">
        <v>577</v>
      </c>
      <c r="D173" s="88">
        <v>2.7360000000000002</v>
      </c>
      <c r="E173" s="88">
        <v>1616</v>
      </c>
      <c r="F173" s="88">
        <v>3966.5</v>
      </c>
      <c r="G173" s="88">
        <v>4977</v>
      </c>
      <c r="H173" s="88">
        <v>72.5</v>
      </c>
      <c r="I173" s="88">
        <v>66.94</v>
      </c>
      <c r="J173" s="88">
        <v>84.65</v>
      </c>
      <c r="K173" s="88">
        <v>1741.6</v>
      </c>
      <c r="L173" s="88">
        <v>66.599999999999994</v>
      </c>
      <c r="M173" s="88">
        <v>279.51</v>
      </c>
      <c r="N173" s="88">
        <v>296.38</v>
      </c>
      <c r="O173" s="88">
        <v>548.85</v>
      </c>
      <c r="P173" s="88">
        <v>246.76</v>
      </c>
      <c r="Q173" s="88">
        <v>6433.5</v>
      </c>
      <c r="R173" s="88">
        <v>234.65</v>
      </c>
      <c r="S173" s="88">
        <v>250.5</v>
      </c>
    </row>
    <row r="174" spans="3:19">
      <c r="C174" s="85" t="s">
        <v>578</v>
      </c>
      <c r="D174" s="88">
        <v>2.73</v>
      </c>
      <c r="E174" s="88">
        <v>1595</v>
      </c>
      <c r="F174" s="88">
        <v>3950.5</v>
      </c>
      <c r="G174" s="88">
        <v>4931.5</v>
      </c>
      <c r="H174" s="88">
        <v>72.400000000000006</v>
      </c>
      <c r="I174" s="88">
        <v>66.400000000000006</v>
      </c>
      <c r="J174" s="88">
        <v>84.95</v>
      </c>
      <c r="K174" s="88">
        <v>1748.6</v>
      </c>
      <c r="L174" s="88">
        <v>67.174999999999997</v>
      </c>
      <c r="M174" s="88">
        <v>281.05</v>
      </c>
      <c r="N174" s="88">
        <v>303.33999999999997</v>
      </c>
      <c r="O174" s="88">
        <v>552.70000000000005</v>
      </c>
      <c r="P174" s="88">
        <v>248.84</v>
      </c>
      <c r="Q174" s="88">
        <v>6405</v>
      </c>
      <c r="R174" s="88">
        <v>233.8</v>
      </c>
      <c r="S174" s="88">
        <v>250.8</v>
      </c>
    </row>
    <row r="175" spans="3:19">
      <c r="C175" s="85" t="s">
        <v>579</v>
      </c>
      <c r="D175" s="88">
        <v>2.734</v>
      </c>
      <c r="E175" s="88">
        <v>1605.2</v>
      </c>
      <c r="F175" s="88">
        <v>3874.5</v>
      </c>
      <c r="G175" s="88">
        <v>5033</v>
      </c>
      <c r="H175" s="88">
        <v>72.5</v>
      </c>
      <c r="I175" s="88">
        <v>66.099999999999994</v>
      </c>
      <c r="J175" s="88">
        <v>85.05</v>
      </c>
      <c r="K175" s="88">
        <v>1783.2</v>
      </c>
      <c r="L175" s="88">
        <v>68.41</v>
      </c>
      <c r="M175" s="88">
        <v>278.08</v>
      </c>
      <c r="N175" s="88">
        <v>299.70999999999998</v>
      </c>
      <c r="O175" s="88">
        <v>551.20000000000005</v>
      </c>
      <c r="P175" s="88">
        <v>256.56</v>
      </c>
      <c r="Q175" s="88">
        <v>6332.5</v>
      </c>
      <c r="R175" s="88">
        <v>233.68</v>
      </c>
      <c r="S175" s="88">
        <v>249.9</v>
      </c>
    </row>
    <row r="176" spans="3:19">
      <c r="C176" s="85" t="s">
        <v>580</v>
      </c>
      <c r="D176" s="88">
        <v>2.7669999999999999</v>
      </c>
      <c r="E176" s="88">
        <v>1600</v>
      </c>
      <c r="F176" s="88">
        <v>3818</v>
      </c>
      <c r="G176" s="88">
        <v>5042.5</v>
      </c>
      <c r="H176" s="88">
        <v>72.400000000000006</v>
      </c>
      <c r="I176" s="88">
        <v>67.44</v>
      </c>
      <c r="J176" s="88">
        <v>85.4</v>
      </c>
      <c r="K176" s="88">
        <v>1788</v>
      </c>
      <c r="L176" s="88">
        <v>68.849999999999994</v>
      </c>
      <c r="M176" s="88">
        <v>282.2</v>
      </c>
      <c r="N176" s="88">
        <v>302.89999999999998</v>
      </c>
      <c r="O176" s="88">
        <v>554.25</v>
      </c>
      <c r="P176" s="88">
        <v>256.27999999999997</v>
      </c>
      <c r="Q176" s="88">
        <v>6415</v>
      </c>
      <c r="R176" s="88">
        <v>232.9</v>
      </c>
      <c r="S176" s="88">
        <v>251.8</v>
      </c>
    </row>
    <row r="177" spans="3:19">
      <c r="C177" s="85" t="s">
        <v>581</v>
      </c>
      <c r="D177" s="88">
        <v>2.75</v>
      </c>
      <c r="E177" s="88">
        <v>1610.8</v>
      </c>
      <c r="F177" s="88">
        <v>3881</v>
      </c>
      <c r="G177" s="88">
        <v>5074.5</v>
      </c>
      <c r="H177" s="88">
        <v>72.3</v>
      </c>
      <c r="I177" s="88">
        <v>67.239999999999995</v>
      </c>
      <c r="J177" s="88">
        <v>85.95</v>
      </c>
      <c r="K177" s="88">
        <v>1795.4</v>
      </c>
      <c r="L177" s="88">
        <v>69.349999999999994</v>
      </c>
      <c r="M177" s="88">
        <v>287</v>
      </c>
      <c r="N177" s="88">
        <v>303.12</v>
      </c>
      <c r="O177" s="88">
        <v>554</v>
      </c>
      <c r="P177" s="88">
        <v>258.33999999999997</v>
      </c>
      <c r="Q177" s="88">
        <v>6416</v>
      </c>
      <c r="R177" s="88">
        <v>231.18</v>
      </c>
      <c r="S177" s="88">
        <v>254.32</v>
      </c>
    </row>
    <row r="178" spans="3:19">
      <c r="C178" s="85" t="s">
        <v>582</v>
      </c>
      <c r="D178" s="88">
        <v>2.7410000000000001</v>
      </c>
      <c r="E178" s="88">
        <v>1627.2</v>
      </c>
      <c r="F178" s="88">
        <v>3888</v>
      </c>
      <c r="G178" s="88">
        <v>4989.5</v>
      </c>
      <c r="H178" s="88">
        <v>72.2</v>
      </c>
      <c r="I178" s="88">
        <v>67.16</v>
      </c>
      <c r="J178" s="88">
        <v>85.05</v>
      </c>
      <c r="K178" s="88">
        <v>1799.4</v>
      </c>
      <c r="L178" s="88">
        <v>68.795000000000002</v>
      </c>
      <c r="M178" s="88">
        <v>287.35000000000002</v>
      </c>
      <c r="N178" s="88">
        <v>305.58999999999997</v>
      </c>
      <c r="O178" s="88">
        <v>544.5</v>
      </c>
      <c r="P178" s="88">
        <v>258.5</v>
      </c>
      <c r="Q178" s="88">
        <v>6299</v>
      </c>
      <c r="R178" s="88">
        <v>240</v>
      </c>
      <c r="S178" s="88">
        <v>256.89999999999998</v>
      </c>
    </row>
    <row r="179" spans="3:19">
      <c r="C179" s="85" t="s">
        <v>583</v>
      </c>
      <c r="D179" s="88">
        <v>2.7410000000000001</v>
      </c>
      <c r="E179" s="88">
        <v>1622</v>
      </c>
      <c r="F179" s="88">
        <v>3818</v>
      </c>
      <c r="G179" s="88">
        <v>5015.5</v>
      </c>
      <c r="H179" s="88">
        <v>72.599999999999994</v>
      </c>
      <c r="I179" s="88">
        <v>66.78</v>
      </c>
      <c r="J179" s="88">
        <v>84.6</v>
      </c>
      <c r="K179" s="88">
        <v>1786</v>
      </c>
      <c r="L179" s="88">
        <v>69.144999999999996</v>
      </c>
      <c r="M179" s="88">
        <v>286.75</v>
      </c>
      <c r="N179" s="88">
        <v>306.51</v>
      </c>
      <c r="O179" s="88">
        <v>548.85</v>
      </c>
      <c r="P179" s="88">
        <v>256.86</v>
      </c>
      <c r="Q179" s="88">
        <v>6308</v>
      </c>
      <c r="R179" s="88">
        <v>241.8</v>
      </c>
      <c r="S179" s="88">
        <v>251.78</v>
      </c>
    </row>
    <row r="180" spans="3:19">
      <c r="C180" s="85" t="s">
        <v>584</v>
      </c>
      <c r="D180" s="88">
        <v>2.7530000000000001</v>
      </c>
      <c r="E180" s="88">
        <v>1655.6</v>
      </c>
      <c r="F180" s="88">
        <v>3831.5</v>
      </c>
      <c r="G180" s="88">
        <v>5067</v>
      </c>
      <c r="H180" s="88">
        <v>72.5</v>
      </c>
      <c r="I180" s="88">
        <v>67.239999999999995</v>
      </c>
      <c r="J180" s="88">
        <v>85</v>
      </c>
      <c r="K180" s="88">
        <v>1792.8</v>
      </c>
      <c r="L180" s="88">
        <v>69.155000000000001</v>
      </c>
      <c r="M180" s="88">
        <v>287.08999999999997</v>
      </c>
      <c r="N180" s="88">
        <v>309.89</v>
      </c>
      <c r="O180" s="88">
        <v>551</v>
      </c>
      <c r="P180" s="88">
        <v>258</v>
      </c>
      <c r="Q180" s="88">
        <v>6297</v>
      </c>
      <c r="R180" s="88">
        <v>242.3</v>
      </c>
      <c r="S180" s="88">
        <v>253.18</v>
      </c>
    </row>
    <row r="181" spans="3:19">
      <c r="C181" s="85" t="s">
        <v>585</v>
      </c>
      <c r="D181" s="88">
        <v>2.7679999999999998</v>
      </c>
      <c r="E181" s="88">
        <v>1669.4</v>
      </c>
      <c r="F181" s="88">
        <v>3822</v>
      </c>
      <c r="G181" s="88">
        <v>5088</v>
      </c>
      <c r="H181" s="88">
        <v>72.8</v>
      </c>
      <c r="I181" s="88">
        <v>66.78</v>
      </c>
      <c r="J181" s="88">
        <v>84.65</v>
      </c>
      <c r="K181" s="88">
        <v>1789.6</v>
      </c>
      <c r="L181" s="88">
        <v>69.98</v>
      </c>
      <c r="M181" s="88">
        <v>287.94</v>
      </c>
      <c r="N181" s="88">
        <v>311.10000000000002</v>
      </c>
      <c r="O181" s="88">
        <v>543.5</v>
      </c>
      <c r="P181" s="88">
        <v>257.94</v>
      </c>
      <c r="Q181" s="88">
        <v>6235</v>
      </c>
      <c r="R181" s="88">
        <v>243.93</v>
      </c>
      <c r="S181" s="88">
        <v>252.9</v>
      </c>
    </row>
    <row r="182" spans="3:19">
      <c r="C182" s="85" t="s">
        <v>586</v>
      </c>
      <c r="D182" s="88">
        <v>2.7709999999999999</v>
      </c>
      <c r="E182" s="88">
        <v>1661.2</v>
      </c>
      <c r="F182" s="88">
        <v>3804</v>
      </c>
      <c r="G182" s="88">
        <v>5100</v>
      </c>
      <c r="H182" s="88">
        <v>72.900000000000006</v>
      </c>
      <c r="I182" s="88">
        <v>67.319999999999993</v>
      </c>
      <c r="J182" s="88">
        <v>87.65</v>
      </c>
      <c r="K182" s="88">
        <v>1796.8</v>
      </c>
      <c r="L182" s="88">
        <v>70.234999999999999</v>
      </c>
      <c r="M182" s="88">
        <v>285.95</v>
      </c>
      <c r="N182" s="88">
        <v>315.82</v>
      </c>
      <c r="O182" s="88">
        <v>548</v>
      </c>
      <c r="P182" s="88">
        <v>262.33999999999997</v>
      </c>
      <c r="Q182" s="88">
        <v>6312</v>
      </c>
      <c r="R182" s="88">
        <v>244.98</v>
      </c>
      <c r="S182" s="88">
        <v>255.82</v>
      </c>
    </row>
    <row r="183" spans="3:19">
      <c r="C183" s="85" t="s">
        <v>587</v>
      </c>
      <c r="D183" s="88">
        <v>2.7480000000000002</v>
      </c>
      <c r="E183" s="88">
        <v>1658</v>
      </c>
      <c r="F183" s="88">
        <v>3795</v>
      </c>
      <c r="G183" s="88">
        <v>5084.5</v>
      </c>
      <c r="H183" s="88">
        <v>73.3</v>
      </c>
      <c r="I183" s="88">
        <v>66.86</v>
      </c>
      <c r="J183" s="88">
        <v>88.7</v>
      </c>
      <c r="K183" s="88">
        <v>1759.8</v>
      </c>
      <c r="L183" s="88">
        <v>68.614999999999995</v>
      </c>
      <c r="M183" s="88">
        <v>282.27</v>
      </c>
      <c r="N183" s="88">
        <v>319.14999999999998</v>
      </c>
      <c r="O183" s="88">
        <v>544.9</v>
      </c>
      <c r="P183" s="88">
        <v>256.02</v>
      </c>
      <c r="Q183" s="88">
        <v>6236</v>
      </c>
      <c r="R183" s="88">
        <v>245.63</v>
      </c>
      <c r="S183" s="88">
        <v>254.46</v>
      </c>
    </row>
    <row r="184" spans="3:19">
      <c r="C184" s="85" t="s">
        <v>588</v>
      </c>
      <c r="D184" s="88">
        <v>2.7530000000000001</v>
      </c>
      <c r="E184" s="88">
        <v>1649</v>
      </c>
      <c r="F184" s="88">
        <v>3849.5</v>
      </c>
      <c r="G184" s="88">
        <v>5176.5</v>
      </c>
      <c r="H184" s="88">
        <v>75.099999999999994</v>
      </c>
      <c r="I184" s="88">
        <v>66.900000000000006</v>
      </c>
      <c r="J184" s="88">
        <v>88.15</v>
      </c>
      <c r="K184" s="88">
        <v>1736</v>
      </c>
      <c r="L184" s="88">
        <v>67.53</v>
      </c>
      <c r="M184" s="88">
        <v>286.68</v>
      </c>
      <c r="N184" s="88">
        <v>326.91000000000003</v>
      </c>
      <c r="O184" s="88">
        <v>545</v>
      </c>
      <c r="P184" s="88">
        <v>253.92</v>
      </c>
      <c r="Q184" s="88">
        <v>6290</v>
      </c>
      <c r="R184" s="88">
        <v>248.4</v>
      </c>
      <c r="S184" s="88">
        <v>254.96</v>
      </c>
    </row>
    <row r="185" spans="3:19">
      <c r="C185" s="85" t="s">
        <v>589</v>
      </c>
      <c r="D185" s="88">
        <v>2.7639999999999998</v>
      </c>
      <c r="E185" s="88">
        <v>1649</v>
      </c>
      <c r="F185" s="88">
        <v>3936</v>
      </c>
      <c r="G185" s="88">
        <v>5168.5</v>
      </c>
      <c r="H185" s="88">
        <v>74.7</v>
      </c>
      <c r="I185" s="88">
        <v>67.040000000000006</v>
      </c>
      <c r="J185" s="88">
        <v>87.9</v>
      </c>
      <c r="K185" s="88">
        <v>1775</v>
      </c>
      <c r="L185" s="88">
        <v>68.849999999999994</v>
      </c>
      <c r="M185" s="88">
        <v>288.61</v>
      </c>
      <c r="N185" s="88">
        <v>330.11</v>
      </c>
      <c r="O185" s="88">
        <v>562.54999999999995</v>
      </c>
      <c r="P185" s="88">
        <v>256.64</v>
      </c>
      <c r="Q185" s="88">
        <v>6423.5</v>
      </c>
      <c r="R185" s="88">
        <v>249.73</v>
      </c>
      <c r="S185" s="88">
        <v>251.02</v>
      </c>
    </row>
    <row r="186" spans="3:19">
      <c r="C186" s="85" t="s">
        <v>590</v>
      </c>
      <c r="D186" s="88">
        <v>2.8410000000000002</v>
      </c>
      <c r="E186" s="88">
        <v>1629.8</v>
      </c>
      <c r="F186" s="88">
        <v>3847</v>
      </c>
      <c r="G186" s="88">
        <v>5216</v>
      </c>
      <c r="H186" s="88">
        <v>75</v>
      </c>
      <c r="I186" s="88">
        <v>67.12</v>
      </c>
      <c r="J186" s="88">
        <v>88.2</v>
      </c>
      <c r="K186" s="88">
        <v>1767.4</v>
      </c>
      <c r="L186" s="88">
        <v>68.83</v>
      </c>
      <c r="M186" s="88">
        <v>290.35000000000002</v>
      </c>
      <c r="N186" s="88">
        <v>329.9</v>
      </c>
      <c r="O186" s="88">
        <v>561.79999999999995</v>
      </c>
      <c r="P186" s="88">
        <v>254.42</v>
      </c>
      <c r="Q186" s="88">
        <v>6450</v>
      </c>
      <c r="R186" s="88">
        <v>255.03</v>
      </c>
      <c r="S186" s="88">
        <v>248.7</v>
      </c>
    </row>
    <row r="187" spans="3:19">
      <c r="C187" s="85" t="s">
        <v>591</v>
      </c>
      <c r="D187" s="88">
        <v>2.8290000000000002</v>
      </c>
      <c r="E187" s="88">
        <v>1616</v>
      </c>
      <c r="F187" s="88">
        <v>3831</v>
      </c>
      <c r="G187" s="88">
        <v>5212.5</v>
      </c>
      <c r="H187" s="88">
        <v>75.099999999999994</v>
      </c>
      <c r="I187" s="88">
        <v>67</v>
      </c>
      <c r="J187" s="88">
        <v>87.05</v>
      </c>
      <c r="K187" s="88">
        <v>1744.2</v>
      </c>
      <c r="L187" s="88">
        <v>68.754999999999995</v>
      </c>
      <c r="M187" s="88">
        <v>293.23</v>
      </c>
      <c r="N187" s="88">
        <v>328.57</v>
      </c>
      <c r="O187" s="88">
        <v>565.9</v>
      </c>
      <c r="P187" s="88">
        <v>252.2</v>
      </c>
      <c r="Q187" s="88">
        <v>6504.5</v>
      </c>
      <c r="R187" s="88">
        <v>259.25</v>
      </c>
      <c r="S187" s="88">
        <v>246.5</v>
      </c>
    </row>
    <row r="188" spans="3:19">
      <c r="C188" s="85" t="s">
        <v>592</v>
      </c>
      <c r="D188" s="88">
        <v>2.839</v>
      </c>
      <c r="E188" s="88">
        <v>1619.6</v>
      </c>
      <c r="F188" s="88">
        <v>3909.5</v>
      </c>
      <c r="G188" s="88">
        <v>5247.5</v>
      </c>
      <c r="H188" s="88">
        <v>75.7</v>
      </c>
      <c r="I188" s="88">
        <v>66.8</v>
      </c>
      <c r="J188" s="88">
        <v>88.3</v>
      </c>
      <c r="K188" s="88">
        <v>1747.8</v>
      </c>
      <c r="L188" s="88">
        <v>68.545000000000002</v>
      </c>
      <c r="M188" s="88">
        <v>292.7</v>
      </c>
      <c r="N188" s="88">
        <v>328.68</v>
      </c>
      <c r="O188" s="88">
        <v>558.54999999999995</v>
      </c>
      <c r="P188" s="88">
        <v>250.86</v>
      </c>
      <c r="Q188" s="88">
        <v>6429.5</v>
      </c>
      <c r="R188" s="88">
        <v>265.60000000000002</v>
      </c>
      <c r="S188" s="88">
        <v>245.28</v>
      </c>
    </row>
    <row r="189" spans="3:19">
      <c r="C189" s="85" t="s">
        <v>593</v>
      </c>
      <c r="D189" s="88">
        <v>2.8319999999999999</v>
      </c>
      <c r="E189" s="88">
        <v>1642.4</v>
      </c>
      <c r="F189" s="88">
        <v>3820.5</v>
      </c>
      <c r="G189" s="88">
        <v>5341.5</v>
      </c>
      <c r="H189" s="88">
        <v>76.400000000000006</v>
      </c>
      <c r="I189" s="88">
        <v>66.92</v>
      </c>
      <c r="J189" s="88">
        <v>86.7</v>
      </c>
      <c r="K189" s="88">
        <v>1761.2</v>
      </c>
      <c r="L189" s="88">
        <v>68.2</v>
      </c>
      <c r="M189" s="88">
        <v>295.10000000000002</v>
      </c>
      <c r="N189" s="88">
        <v>329.36</v>
      </c>
      <c r="O189" s="88">
        <v>564.4</v>
      </c>
      <c r="P189" s="88">
        <v>251.22</v>
      </c>
      <c r="Q189" s="88">
        <v>6495.5</v>
      </c>
      <c r="R189" s="88">
        <v>260.38</v>
      </c>
      <c r="S189" s="88">
        <v>247</v>
      </c>
    </row>
    <row r="190" spans="3:19">
      <c r="C190" s="85" t="s">
        <v>594</v>
      </c>
      <c r="D190" s="88">
        <v>2.8420000000000001</v>
      </c>
      <c r="E190" s="88">
        <v>1607</v>
      </c>
      <c r="F190" s="88">
        <v>3829.5</v>
      </c>
      <c r="G190" s="88">
        <v>5354</v>
      </c>
      <c r="H190" s="88">
        <v>76</v>
      </c>
      <c r="I190" s="88">
        <v>67</v>
      </c>
      <c r="J190" s="88">
        <v>87.15</v>
      </c>
      <c r="K190" s="88">
        <v>1743.2</v>
      </c>
      <c r="L190" s="88">
        <v>67.239999999999995</v>
      </c>
      <c r="M190" s="88">
        <v>298.32</v>
      </c>
      <c r="N190" s="88">
        <v>334.5</v>
      </c>
      <c r="O190" s="88">
        <v>555</v>
      </c>
      <c r="P190" s="88">
        <v>250.74</v>
      </c>
      <c r="Q190" s="88">
        <v>6567.5</v>
      </c>
      <c r="R190" s="88">
        <v>257.23</v>
      </c>
      <c r="S190" s="88">
        <v>244.6</v>
      </c>
    </row>
    <row r="191" spans="3:19">
      <c r="C191" s="85" t="s">
        <v>595</v>
      </c>
      <c r="D191" s="88">
        <v>2.8239999999999998</v>
      </c>
      <c r="E191" s="88">
        <v>1585.2</v>
      </c>
      <c r="F191" s="88">
        <v>3831.5</v>
      </c>
      <c r="G191" s="88">
        <v>5236</v>
      </c>
      <c r="H191" s="88">
        <v>76.5</v>
      </c>
      <c r="I191" s="88">
        <v>67.92</v>
      </c>
      <c r="J191" s="88">
        <v>86.65</v>
      </c>
      <c r="K191" s="88">
        <v>1707.2</v>
      </c>
      <c r="L191" s="88">
        <v>66.75</v>
      </c>
      <c r="M191" s="88">
        <v>295.05</v>
      </c>
      <c r="N191" s="88">
        <v>334.9</v>
      </c>
      <c r="O191" s="88">
        <v>546.95000000000005</v>
      </c>
      <c r="P191" s="88">
        <v>245.8</v>
      </c>
      <c r="Q191" s="88">
        <v>6445</v>
      </c>
      <c r="R191" s="88">
        <v>261.93</v>
      </c>
      <c r="S191" s="88">
        <v>244.26</v>
      </c>
    </row>
    <row r="192" spans="3:19">
      <c r="C192" s="85" t="s">
        <v>596</v>
      </c>
      <c r="D192" s="88">
        <v>2.8010000000000002</v>
      </c>
      <c r="E192" s="88">
        <v>1560.8</v>
      </c>
      <c r="F192" s="88">
        <v>3839.5</v>
      </c>
      <c r="G192" s="88">
        <v>5281</v>
      </c>
      <c r="H192" s="88">
        <v>74.5</v>
      </c>
      <c r="I192" s="88">
        <v>67.2</v>
      </c>
      <c r="J192" s="88">
        <v>86.3</v>
      </c>
      <c r="K192" s="88">
        <v>1683.8</v>
      </c>
      <c r="L192" s="88">
        <v>66.314999999999998</v>
      </c>
      <c r="M192" s="88">
        <v>293.68</v>
      </c>
      <c r="N192" s="88">
        <v>332.69</v>
      </c>
      <c r="O192" s="88">
        <v>537.79999999999995</v>
      </c>
      <c r="P192" s="88">
        <v>240.5</v>
      </c>
      <c r="Q192" s="88">
        <v>6332</v>
      </c>
      <c r="R192" s="88">
        <v>261.93</v>
      </c>
      <c r="S192" s="88">
        <v>245.72</v>
      </c>
    </row>
    <row r="193" spans="3:19">
      <c r="C193" s="85" t="s">
        <v>597</v>
      </c>
      <c r="D193" s="88">
        <v>2.802</v>
      </c>
      <c r="E193" s="88">
        <v>1528.6</v>
      </c>
      <c r="F193" s="88">
        <v>3734</v>
      </c>
      <c r="G193" s="88">
        <v>5257</v>
      </c>
      <c r="H193" s="88">
        <v>73.599999999999994</v>
      </c>
      <c r="I193" s="88">
        <v>67.14</v>
      </c>
      <c r="J193" s="88">
        <v>86.6</v>
      </c>
      <c r="K193" s="88">
        <v>1669</v>
      </c>
      <c r="L193" s="88">
        <v>68.69</v>
      </c>
      <c r="M193" s="88">
        <v>292.57</v>
      </c>
      <c r="N193" s="88">
        <v>325.67</v>
      </c>
      <c r="O193" s="88">
        <v>534</v>
      </c>
      <c r="P193" s="88">
        <v>238.78</v>
      </c>
      <c r="Q193" s="88">
        <v>6339.5</v>
      </c>
      <c r="R193" s="88">
        <v>255.95</v>
      </c>
      <c r="S193" s="88">
        <v>241.46</v>
      </c>
    </row>
    <row r="194" spans="3:19">
      <c r="C194" s="85" t="s">
        <v>598</v>
      </c>
      <c r="D194" s="88">
        <v>2.81</v>
      </c>
      <c r="E194" s="88">
        <v>1534</v>
      </c>
      <c r="F194" s="88">
        <v>3656</v>
      </c>
      <c r="G194" s="88">
        <v>5178</v>
      </c>
      <c r="H194" s="88">
        <v>75.599999999999994</v>
      </c>
      <c r="I194" s="88">
        <v>68.44</v>
      </c>
      <c r="J194" s="88">
        <v>85.75</v>
      </c>
      <c r="K194" s="88">
        <v>1690.2</v>
      </c>
      <c r="L194" s="88">
        <v>69.14</v>
      </c>
      <c r="M194" s="88">
        <v>297.69</v>
      </c>
      <c r="N194" s="88">
        <v>329.22</v>
      </c>
      <c r="O194" s="88">
        <v>544.85</v>
      </c>
      <c r="P194" s="88">
        <v>239.96</v>
      </c>
      <c r="Q194" s="88">
        <v>6475.5</v>
      </c>
      <c r="R194" s="88">
        <v>252.4</v>
      </c>
      <c r="S194" s="88">
        <v>237.36</v>
      </c>
    </row>
    <row r="195" spans="3:19">
      <c r="C195" s="85" t="s">
        <v>599</v>
      </c>
      <c r="D195" s="88">
        <v>2.8039999999999998</v>
      </c>
      <c r="E195" s="88">
        <v>1541</v>
      </c>
      <c r="F195" s="88">
        <v>3738</v>
      </c>
      <c r="G195" s="88">
        <v>5188</v>
      </c>
      <c r="H195" s="88">
        <v>75.599999999999994</v>
      </c>
      <c r="I195" s="88">
        <v>68.28</v>
      </c>
      <c r="J195" s="88">
        <v>85.55</v>
      </c>
      <c r="K195" s="88">
        <v>1688.6</v>
      </c>
      <c r="L195" s="88">
        <v>69.834999999999994</v>
      </c>
      <c r="M195" s="88">
        <v>298.7</v>
      </c>
      <c r="N195" s="88">
        <v>324.83</v>
      </c>
      <c r="O195" s="88">
        <v>545</v>
      </c>
      <c r="P195" s="88">
        <v>239.4</v>
      </c>
      <c r="Q195" s="88">
        <v>6488</v>
      </c>
      <c r="R195" s="88">
        <v>253.43</v>
      </c>
      <c r="S195" s="88">
        <v>235.5</v>
      </c>
    </row>
    <row r="196" spans="3:19">
      <c r="C196" s="85" t="s">
        <v>600</v>
      </c>
      <c r="D196" s="88">
        <v>2.8279999999999998</v>
      </c>
      <c r="E196" s="88">
        <v>1549</v>
      </c>
      <c r="F196" s="88">
        <v>3939</v>
      </c>
      <c r="G196" s="88">
        <v>5150</v>
      </c>
      <c r="H196" s="88">
        <v>75.3</v>
      </c>
      <c r="I196" s="88">
        <v>68.22</v>
      </c>
      <c r="J196" s="88">
        <v>86.1</v>
      </c>
      <c r="K196" s="88">
        <v>1709.2</v>
      </c>
      <c r="L196" s="88">
        <v>71.855000000000004</v>
      </c>
      <c r="M196" s="88">
        <v>296.7</v>
      </c>
      <c r="N196" s="88">
        <v>324.57</v>
      </c>
      <c r="O196" s="88">
        <v>538.5</v>
      </c>
      <c r="P196" s="88">
        <v>244.7</v>
      </c>
      <c r="Q196" s="88">
        <v>6431</v>
      </c>
      <c r="R196" s="88">
        <v>256.5</v>
      </c>
      <c r="S196" s="88">
        <v>238.58</v>
      </c>
    </row>
    <row r="197" spans="3:19">
      <c r="C197" s="85" t="s">
        <v>601</v>
      </c>
      <c r="D197" s="88">
        <v>2.8239999999999998</v>
      </c>
      <c r="E197" s="88">
        <v>1539</v>
      </c>
      <c r="F197" s="88">
        <v>3901</v>
      </c>
      <c r="G197" s="88">
        <v>5109</v>
      </c>
      <c r="H197" s="88">
        <v>75.2</v>
      </c>
      <c r="I197" s="88">
        <v>68.06</v>
      </c>
      <c r="J197" s="88">
        <v>85.4</v>
      </c>
      <c r="K197" s="88">
        <v>1698.8</v>
      </c>
      <c r="L197" s="88">
        <v>71.53</v>
      </c>
      <c r="M197" s="88">
        <v>294.33999999999997</v>
      </c>
      <c r="N197" s="88">
        <v>322.54000000000002</v>
      </c>
      <c r="O197" s="88">
        <v>531.70000000000005</v>
      </c>
      <c r="P197" s="88">
        <v>241.38</v>
      </c>
      <c r="Q197" s="88">
        <v>6343.5</v>
      </c>
      <c r="R197" s="88">
        <v>255.33</v>
      </c>
      <c r="S197" s="88">
        <v>240.66</v>
      </c>
    </row>
    <row r="198" spans="3:19">
      <c r="C198" s="85" t="s">
        <v>602</v>
      </c>
      <c r="D198" s="88">
        <v>2.8159999999999998</v>
      </c>
      <c r="E198" s="88">
        <v>1544</v>
      </c>
      <c r="F198" s="88">
        <v>3906.5</v>
      </c>
      <c r="G198" s="88">
        <v>5095.5</v>
      </c>
      <c r="H198" s="88">
        <v>81</v>
      </c>
      <c r="I198" s="88">
        <v>68.64</v>
      </c>
      <c r="J198" s="88">
        <v>86.45</v>
      </c>
      <c r="K198" s="88">
        <v>1734.4</v>
      </c>
      <c r="L198" s="88">
        <v>71.38</v>
      </c>
      <c r="M198" s="88">
        <v>299.66000000000003</v>
      </c>
      <c r="N198" s="88">
        <v>327.41000000000003</v>
      </c>
      <c r="O198" s="88">
        <v>537.79999999999995</v>
      </c>
      <c r="P198" s="88">
        <v>246.76</v>
      </c>
      <c r="Q198" s="88">
        <v>6429.5</v>
      </c>
      <c r="R198" s="88">
        <v>255.43</v>
      </c>
      <c r="S198" s="88">
        <v>239.32</v>
      </c>
    </row>
    <row r="199" spans="3:19">
      <c r="C199" s="85" t="s">
        <v>603</v>
      </c>
      <c r="D199" s="88">
        <v>2.8319999999999999</v>
      </c>
      <c r="E199" s="88">
        <v>1517.4</v>
      </c>
      <c r="F199" s="88">
        <v>3890</v>
      </c>
      <c r="G199" s="88">
        <v>5151</v>
      </c>
      <c r="H199" s="88">
        <v>94.4</v>
      </c>
      <c r="I199" s="88">
        <v>69.28</v>
      </c>
      <c r="J199" s="88">
        <v>85.75</v>
      </c>
      <c r="K199" s="88">
        <v>1739.4</v>
      </c>
      <c r="L199" s="88">
        <v>71.444999999999993</v>
      </c>
      <c r="M199" s="88">
        <v>305.17</v>
      </c>
      <c r="N199" s="88">
        <v>328.28</v>
      </c>
      <c r="O199" s="88">
        <v>539.29999999999995</v>
      </c>
      <c r="P199" s="88">
        <v>250.96</v>
      </c>
      <c r="Q199" s="88">
        <v>6439</v>
      </c>
      <c r="R199" s="88">
        <v>250.23</v>
      </c>
      <c r="S199" s="88">
        <v>237.12</v>
      </c>
    </row>
    <row r="200" spans="3:19">
      <c r="C200" s="85" t="s">
        <v>604</v>
      </c>
      <c r="D200" s="88">
        <v>2.8159999999999998</v>
      </c>
      <c r="E200" s="88">
        <v>1548.6</v>
      </c>
      <c r="F200" s="88">
        <v>3893.5</v>
      </c>
      <c r="G200" s="88">
        <v>5166</v>
      </c>
      <c r="H200" s="88">
        <v>117</v>
      </c>
      <c r="I200" s="88">
        <v>69.319999999999993</v>
      </c>
      <c r="J200" s="88">
        <v>85.45</v>
      </c>
      <c r="K200" s="88">
        <v>1722.4</v>
      </c>
      <c r="L200" s="88">
        <v>73.844999999999999</v>
      </c>
      <c r="M200" s="88">
        <v>305.64999999999998</v>
      </c>
      <c r="N200" s="88">
        <v>327.94</v>
      </c>
      <c r="O200" s="88">
        <v>533.6</v>
      </c>
      <c r="P200" s="88">
        <v>247.6</v>
      </c>
      <c r="Q200" s="88">
        <v>6283.5</v>
      </c>
      <c r="R200" s="88">
        <v>254.03</v>
      </c>
      <c r="S200" s="88">
        <v>239.86</v>
      </c>
    </row>
    <row r="201" spans="3:19">
      <c r="C201" s="85" t="s">
        <v>605</v>
      </c>
      <c r="D201" s="88">
        <v>2.8140000000000001</v>
      </c>
      <c r="E201" s="88">
        <v>1520.4</v>
      </c>
      <c r="F201" s="88">
        <v>3850</v>
      </c>
      <c r="G201" s="88">
        <v>5196.5</v>
      </c>
      <c r="H201" s="88">
        <v>109.6</v>
      </c>
      <c r="I201" s="88">
        <v>69.48</v>
      </c>
      <c r="J201" s="88">
        <v>84.4</v>
      </c>
      <c r="K201" s="88">
        <v>1661</v>
      </c>
      <c r="L201" s="88">
        <v>75.989999999999995</v>
      </c>
      <c r="M201" s="88">
        <v>312.89</v>
      </c>
      <c r="N201" s="88">
        <v>334.57</v>
      </c>
      <c r="O201" s="88">
        <v>541.54999999999995</v>
      </c>
      <c r="P201" s="88">
        <v>246.4</v>
      </c>
      <c r="Q201" s="88">
        <v>6334</v>
      </c>
      <c r="R201" s="88">
        <v>260.75</v>
      </c>
      <c r="S201" s="88">
        <v>242.66</v>
      </c>
    </row>
    <row r="202" spans="3:19">
      <c r="C202" s="85" t="s">
        <v>606</v>
      </c>
      <c r="D202" s="88">
        <v>2.8330000000000002</v>
      </c>
      <c r="E202" s="88">
        <v>1514.8</v>
      </c>
      <c r="F202" s="88">
        <v>3863.5</v>
      </c>
      <c r="G202" s="88">
        <v>5155</v>
      </c>
      <c r="H202" s="88">
        <v>106.6</v>
      </c>
      <c r="I202" s="88">
        <v>69.42</v>
      </c>
      <c r="J202" s="88">
        <v>85.55</v>
      </c>
      <c r="K202" s="88">
        <v>1671.8</v>
      </c>
      <c r="L202" s="88">
        <v>76.92</v>
      </c>
      <c r="M202" s="88">
        <v>312.3</v>
      </c>
      <c r="N202" s="88">
        <v>329</v>
      </c>
      <c r="O202" s="88">
        <v>550.70000000000005</v>
      </c>
      <c r="P202" s="88">
        <v>245.34</v>
      </c>
      <c r="Q202" s="88">
        <v>6350.5</v>
      </c>
      <c r="R202" s="88">
        <v>263.45</v>
      </c>
      <c r="S202" s="88">
        <v>240.32</v>
      </c>
    </row>
    <row r="203" spans="3:19">
      <c r="C203" s="85" t="s">
        <v>607</v>
      </c>
      <c r="D203" s="88">
        <v>2.8340000000000001</v>
      </c>
      <c r="E203" s="88">
        <v>1506.4</v>
      </c>
      <c r="F203" s="88">
        <v>3799</v>
      </c>
      <c r="G203" s="88">
        <v>5035</v>
      </c>
      <c r="H203" s="88">
        <v>113.5</v>
      </c>
      <c r="I203" s="88">
        <v>69.400000000000006</v>
      </c>
      <c r="J203" s="88">
        <v>85.65</v>
      </c>
      <c r="K203" s="88">
        <v>1648</v>
      </c>
      <c r="L203" s="88">
        <v>76.67</v>
      </c>
      <c r="M203" s="88">
        <v>317.94</v>
      </c>
      <c r="N203" s="88">
        <v>329.71</v>
      </c>
      <c r="O203" s="88">
        <v>555.4</v>
      </c>
      <c r="P203" s="88">
        <v>246.32</v>
      </c>
      <c r="Q203" s="88">
        <v>6330</v>
      </c>
      <c r="R203" s="88">
        <v>266</v>
      </c>
      <c r="S203" s="88">
        <v>242.28</v>
      </c>
    </row>
    <row r="204" spans="3:19">
      <c r="C204" s="85" t="s">
        <v>608</v>
      </c>
      <c r="D204" s="88">
        <v>2.8340000000000001</v>
      </c>
      <c r="E204" s="88">
        <v>1481.4</v>
      </c>
      <c r="F204" s="88">
        <v>3806.5</v>
      </c>
      <c r="G204" s="88">
        <v>5077</v>
      </c>
      <c r="H204" s="88">
        <v>111</v>
      </c>
      <c r="I204" s="88">
        <v>68.8</v>
      </c>
      <c r="J204" s="88">
        <v>85.7</v>
      </c>
      <c r="K204" s="88">
        <v>1663</v>
      </c>
      <c r="L204" s="88">
        <v>79.209999999999994</v>
      </c>
      <c r="M204" s="88">
        <v>328.93</v>
      </c>
      <c r="N204" s="88">
        <v>329.37</v>
      </c>
      <c r="O204" s="88">
        <v>550.70000000000005</v>
      </c>
      <c r="P204" s="88">
        <v>237.38</v>
      </c>
      <c r="Q204" s="88">
        <v>6325</v>
      </c>
      <c r="R204" s="88">
        <v>262.23</v>
      </c>
      <c r="S204" s="88">
        <v>238.8</v>
      </c>
    </row>
    <row r="205" spans="3:19">
      <c r="C205" s="85" t="s">
        <v>609</v>
      </c>
      <c r="D205" s="88">
        <v>2.82</v>
      </c>
      <c r="E205" s="88">
        <v>1487.8</v>
      </c>
      <c r="F205" s="88">
        <v>3791</v>
      </c>
      <c r="G205" s="88">
        <v>5034.5</v>
      </c>
      <c r="H205" s="88">
        <v>107.1</v>
      </c>
      <c r="I205" s="88">
        <v>68.16</v>
      </c>
      <c r="J205" s="88">
        <v>85.5</v>
      </c>
      <c r="K205" s="88">
        <v>1662</v>
      </c>
      <c r="L205" s="88">
        <v>78.844999999999999</v>
      </c>
      <c r="M205" s="88">
        <v>327.73</v>
      </c>
      <c r="N205" s="88">
        <v>325.95999999999998</v>
      </c>
      <c r="O205" s="88">
        <v>547.29999999999995</v>
      </c>
      <c r="P205" s="88">
        <v>236.2</v>
      </c>
      <c r="Q205" s="88">
        <v>6280</v>
      </c>
      <c r="R205" s="88">
        <v>262</v>
      </c>
      <c r="S205" s="88">
        <v>244.42</v>
      </c>
    </row>
    <row r="206" spans="3:19">
      <c r="C206" s="85" t="s">
        <v>610</v>
      </c>
      <c r="D206" s="88">
        <v>2.8650000000000002</v>
      </c>
      <c r="E206" s="88">
        <v>1507</v>
      </c>
      <c r="F206" s="88">
        <v>3810</v>
      </c>
      <c r="G206" s="88">
        <v>4970.5</v>
      </c>
      <c r="H206" s="88">
        <v>106.2</v>
      </c>
      <c r="I206" s="88">
        <v>67.44</v>
      </c>
      <c r="J206" s="88">
        <v>85.2</v>
      </c>
      <c r="K206" s="88">
        <v>1657.4</v>
      </c>
      <c r="L206" s="88">
        <v>77.989999999999995</v>
      </c>
      <c r="M206" s="88">
        <v>327.60000000000002</v>
      </c>
      <c r="N206" s="88">
        <v>331.7</v>
      </c>
      <c r="O206" s="88">
        <v>555.9</v>
      </c>
      <c r="P206" s="88">
        <v>236.26</v>
      </c>
      <c r="Q206" s="88">
        <v>6341.5</v>
      </c>
      <c r="R206" s="88">
        <v>270.45</v>
      </c>
      <c r="S206" s="88">
        <v>246.58</v>
      </c>
    </row>
    <row r="207" spans="3:19">
      <c r="C207" s="85" t="s">
        <v>611</v>
      </c>
      <c r="D207" s="88">
        <v>2.82</v>
      </c>
      <c r="E207" s="88">
        <v>1506</v>
      </c>
      <c r="F207" s="88">
        <v>3769.5</v>
      </c>
      <c r="G207" s="88">
        <v>4938</v>
      </c>
      <c r="H207" s="88">
        <v>104.3</v>
      </c>
      <c r="I207" s="88">
        <v>66.739999999999995</v>
      </c>
      <c r="J207" s="88">
        <v>84.65</v>
      </c>
      <c r="K207" s="88">
        <v>1615.4</v>
      </c>
      <c r="L207" s="88">
        <v>75.215000000000003</v>
      </c>
      <c r="M207" s="88">
        <v>324.57</v>
      </c>
      <c r="N207" s="88">
        <v>326.01</v>
      </c>
      <c r="O207" s="88">
        <v>541.9</v>
      </c>
      <c r="P207" s="88">
        <v>226.42</v>
      </c>
      <c r="Q207" s="88">
        <v>6269.5</v>
      </c>
      <c r="R207" s="88">
        <v>268.2</v>
      </c>
      <c r="S207" s="88">
        <v>243.76</v>
      </c>
    </row>
    <row r="208" spans="3:19">
      <c r="C208" s="85" t="s">
        <v>612</v>
      </c>
      <c r="D208" s="88">
        <v>2.843</v>
      </c>
      <c r="E208" s="88">
        <v>1505.6</v>
      </c>
      <c r="F208" s="88">
        <v>3641.5</v>
      </c>
      <c r="G208" s="88">
        <v>4934</v>
      </c>
      <c r="H208" s="88">
        <v>106.5</v>
      </c>
      <c r="I208" s="88">
        <v>66.98</v>
      </c>
      <c r="J208" s="88">
        <v>84.8</v>
      </c>
      <c r="K208" s="88">
        <v>1635</v>
      </c>
      <c r="L208" s="88">
        <v>78.245000000000005</v>
      </c>
      <c r="M208" s="88">
        <v>326.43</v>
      </c>
      <c r="N208" s="88">
        <v>326.25</v>
      </c>
      <c r="O208" s="88">
        <v>543.29999999999995</v>
      </c>
      <c r="P208" s="88">
        <v>231.24</v>
      </c>
      <c r="Q208" s="88">
        <v>6300</v>
      </c>
      <c r="R208" s="88">
        <v>268.93</v>
      </c>
      <c r="S208" s="88">
        <v>242.6</v>
      </c>
    </row>
    <row r="209" spans="3:19">
      <c r="C209" s="85" t="s">
        <v>613</v>
      </c>
      <c r="D209" s="88">
        <v>2.823</v>
      </c>
      <c r="E209" s="88">
        <v>1515</v>
      </c>
      <c r="F209" s="88">
        <v>3694.5</v>
      </c>
      <c r="G209" s="88">
        <v>4989.5</v>
      </c>
      <c r="H209" s="88">
        <v>110</v>
      </c>
      <c r="I209" s="88">
        <v>67.38</v>
      </c>
      <c r="J209" s="88">
        <v>84.9</v>
      </c>
      <c r="K209" s="88">
        <v>1648.8</v>
      </c>
      <c r="L209" s="88">
        <v>78.11</v>
      </c>
      <c r="M209" s="88">
        <v>332.75</v>
      </c>
      <c r="N209" s="88">
        <v>327.41000000000003</v>
      </c>
      <c r="O209" s="88">
        <v>559.4</v>
      </c>
      <c r="P209" s="88">
        <v>234.74</v>
      </c>
      <c r="Q209" s="88">
        <v>6420.5</v>
      </c>
      <c r="R209" s="88">
        <v>261.95</v>
      </c>
      <c r="S209" s="88">
        <v>239.8</v>
      </c>
    </row>
    <row r="210" spans="3:19">
      <c r="C210" s="85" t="s">
        <v>614</v>
      </c>
      <c r="D210" s="88">
        <v>2.8159999999999998</v>
      </c>
      <c r="E210" s="88">
        <v>1543</v>
      </c>
      <c r="F210" s="88">
        <v>3708</v>
      </c>
      <c r="G210" s="88">
        <v>4995</v>
      </c>
      <c r="H210" s="88">
        <v>111.2</v>
      </c>
      <c r="I210" s="88">
        <v>66.98</v>
      </c>
      <c r="J210" s="88">
        <v>84.5</v>
      </c>
      <c r="K210" s="88">
        <v>1622.4</v>
      </c>
      <c r="L210" s="88">
        <v>76.099999999999994</v>
      </c>
      <c r="M210" s="88">
        <v>338.98</v>
      </c>
      <c r="N210" s="88">
        <v>326.48</v>
      </c>
      <c r="O210" s="88">
        <v>557.25</v>
      </c>
      <c r="P210" s="88">
        <v>229.56</v>
      </c>
      <c r="Q210" s="88">
        <v>6570</v>
      </c>
      <c r="R210" s="88">
        <v>259.75</v>
      </c>
      <c r="S210" s="88">
        <v>245.08</v>
      </c>
    </row>
    <row r="211" spans="3:19">
      <c r="C211" s="85" t="s">
        <v>615</v>
      </c>
      <c r="D211" s="88">
        <v>2.7890000000000001</v>
      </c>
      <c r="E211" s="88">
        <v>1536.6</v>
      </c>
      <c r="F211" s="88">
        <v>3694.5</v>
      </c>
      <c r="G211" s="88">
        <v>4971</v>
      </c>
      <c r="H211" s="88">
        <v>107.5</v>
      </c>
      <c r="I211" s="88">
        <v>67.02</v>
      </c>
      <c r="J211" s="88">
        <v>84.4</v>
      </c>
      <c r="K211" s="88">
        <v>1630.8</v>
      </c>
      <c r="L211" s="88">
        <v>76.39</v>
      </c>
      <c r="M211" s="88">
        <v>343.34</v>
      </c>
      <c r="N211" s="88">
        <v>333.51</v>
      </c>
      <c r="O211" s="88">
        <v>568.1</v>
      </c>
      <c r="P211" s="88">
        <v>230.3</v>
      </c>
      <c r="Q211" s="88">
        <v>6724.5</v>
      </c>
      <c r="R211" s="88">
        <v>262.75</v>
      </c>
      <c r="S211" s="88">
        <v>244.92</v>
      </c>
    </row>
    <row r="212" spans="3:19">
      <c r="C212" s="85" t="s">
        <v>616</v>
      </c>
      <c r="D212" s="88">
        <v>2.7959999999999998</v>
      </c>
      <c r="E212" s="88">
        <v>1513.8</v>
      </c>
      <c r="F212" s="88">
        <v>3791</v>
      </c>
      <c r="G212" s="88">
        <v>4971</v>
      </c>
      <c r="H212" s="88">
        <v>107.5</v>
      </c>
      <c r="I212" s="88">
        <v>66.64</v>
      </c>
      <c r="J212" s="88">
        <v>84.35</v>
      </c>
      <c r="K212" s="88">
        <v>1609</v>
      </c>
      <c r="L212" s="88">
        <v>76.215000000000003</v>
      </c>
      <c r="M212" s="88">
        <v>338.5</v>
      </c>
      <c r="N212" s="88">
        <v>326.99</v>
      </c>
      <c r="O212" s="88">
        <v>576.45000000000005</v>
      </c>
      <c r="P212" s="88">
        <v>226.62</v>
      </c>
      <c r="Q212" s="88">
        <v>6664</v>
      </c>
      <c r="R212" s="88">
        <v>257.48</v>
      </c>
      <c r="S212" s="88">
        <v>240.44</v>
      </c>
    </row>
    <row r="213" spans="3:19">
      <c r="C213" s="85" t="s">
        <v>617</v>
      </c>
      <c r="D213" s="88">
        <v>2.7509999999999999</v>
      </c>
      <c r="E213" s="88">
        <v>1494</v>
      </c>
      <c r="F213" s="88">
        <v>3796</v>
      </c>
      <c r="G213" s="88">
        <v>4966</v>
      </c>
      <c r="H213" s="88">
        <v>106.5</v>
      </c>
      <c r="I213" s="88">
        <v>66.8</v>
      </c>
      <c r="J213" s="88">
        <v>84.5</v>
      </c>
      <c r="K213" s="88">
        <v>1571</v>
      </c>
      <c r="L213" s="88">
        <v>74.069999999999993</v>
      </c>
      <c r="M213" s="88">
        <v>334.5</v>
      </c>
      <c r="N213" s="88">
        <v>329.56</v>
      </c>
      <c r="O213" s="88">
        <v>567.1</v>
      </c>
      <c r="P213" s="88">
        <v>221.1</v>
      </c>
      <c r="Q213" s="88">
        <v>6600.5</v>
      </c>
      <c r="R213" s="88">
        <v>260.60000000000002</v>
      </c>
      <c r="S213" s="88">
        <v>239.78</v>
      </c>
    </row>
    <row r="214" spans="3:19">
      <c r="C214" s="85" t="s">
        <v>618</v>
      </c>
      <c r="D214" s="88">
        <v>2.7290000000000001</v>
      </c>
      <c r="E214" s="88">
        <v>1488.8</v>
      </c>
      <c r="F214" s="88">
        <v>3729.5</v>
      </c>
      <c r="G214" s="88">
        <v>5036.5</v>
      </c>
      <c r="H214" s="88">
        <v>101.9</v>
      </c>
      <c r="I214" s="88">
        <v>66.16</v>
      </c>
      <c r="J214" s="88">
        <v>84.25</v>
      </c>
      <c r="K214" s="88">
        <v>1510.2</v>
      </c>
      <c r="L214" s="88">
        <v>72.155000000000001</v>
      </c>
      <c r="M214" s="88">
        <v>325.7</v>
      </c>
      <c r="N214" s="88">
        <v>326.92</v>
      </c>
      <c r="O214" s="88">
        <v>552.5</v>
      </c>
      <c r="P214" s="88">
        <v>212.36</v>
      </c>
      <c r="Q214" s="88">
        <v>6551</v>
      </c>
      <c r="R214" s="88">
        <v>258.18</v>
      </c>
      <c r="S214" s="88">
        <v>234.84</v>
      </c>
    </row>
    <row r="215" spans="3:19">
      <c r="C215" s="85" t="s">
        <v>619</v>
      </c>
      <c r="D215" s="88">
        <v>2.74</v>
      </c>
      <c r="E215" s="88">
        <v>1482</v>
      </c>
      <c r="F215" s="88">
        <v>3693.5</v>
      </c>
      <c r="G215" s="88">
        <v>4984.5</v>
      </c>
      <c r="H215" s="88">
        <v>100.5</v>
      </c>
      <c r="I215" s="88">
        <v>67.12</v>
      </c>
      <c r="J215" s="88">
        <v>84</v>
      </c>
      <c r="K215" s="88">
        <v>1521.8</v>
      </c>
      <c r="L215" s="88">
        <v>75.069999999999993</v>
      </c>
      <c r="M215" s="88">
        <v>335.3</v>
      </c>
      <c r="N215" s="88">
        <v>323.25</v>
      </c>
      <c r="O215" s="88">
        <v>564.5</v>
      </c>
      <c r="P215" s="88">
        <v>214</v>
      </c>
      <c r="Q215" s="88">
        <v>6605</v>
      </c>
      <c r="R215" s="88">
        <v>257</v>
      </c>
      <c r="S215" s="88">
        <v>232.56</v>
      </c>
    </row>
    <row r="216" spans="3:19">
      <c r="C216" s="85" t="s">
        <v>620</v>
      </c>
      <c r="D216" s="88">
        <v>2.7589999999999999</v>
      </c>
      <c r="E216" s="88">
        <v>1482.6</v>
      </c>
      <c r="F216" s="88">
        <v>3680.5</v>
      </c>
      <c r="G216" s="88">
        <v>4975</v>
      </c>
      <c r="H216" s="88">
        <v>102.7</v>
      </c>
      <c r="I216" s="88">
        <v>67.28</v>
      </c>
      <c r="J216" s="88">
        <v>84.5</v>
      </c>
      <c r="K216" s="88">
        <v>1561</v>
      </c>
      <c r="L216" s="88">
        <v>78.33</v>
      </c>
      <c r="M216" s="88">
        <v>340.59</v>
      </c>
      <c r="N216" s="88">
        <v>327.8</v>
      </c>
      <c r="O216" s="88">
        <v>586</v>
      </c>
      <c r="P216" s="88">
        <v>220.82</v>
      </c>
      <c r="Q216" s="88">
        <v>6702</v>
      </c>
      <c r="R216" s="88">
        <v>249.9</v>
      </c>
      <c r="S216" s="88">
        <v>225.1</v>
      </c>
    </row>
    <row r="217" spans="3:19">
      <c r="C217" s="85" t="s">
        <v>621</v>
      </c>
      <c r="D217" s="88">
        <v>2.7360000000000002</v>
      </c>
      <c r="E217" s="88">
        <v>1441.6</v>
      </c>
      <c r="F217" s="88">
        <v>3708</v>
      </c>
      <c r="G217" s="88">
        <v>5093</v>
      </c>
      <c r="H217" s="88">
        <v>107.9</v>
      </c>
      <c r="I217" s="88">
        <v>67.099999999999994</v>
      </c>
      <c r="J217" s="88">
        <v>84.85</v>
      </c>
      <c r="K217" s="88">
        <v>1579.4</v>
      </c>
      <c r="L217" s="88">
        <v>76.89</v>
      </c>
      <c r="M217" s="88">
        <v>343.47</v>
      </c>
      <c r="N217" s="88">
        <v>327.02</v>
      </c>
      <c r="O217" s="88">
        <v>598.25</v>
      </c>
      <c r="P217" s="88">
        <v>224.12</v>
      </c>
      <c r="Q217" s="88">
        <v>6801</v>
      </c>
      <c r="R217" s="88">
        <v>250.33</v>
      </c>
      <c r="S217" s="88">
        <v>226.62</v>
      </c>
    </row>
    <row r="218" spans="3:19">
      <c r="C218" s="85" t="s">
        <v>622</v>
      </c>
      <c r="D218" s="88">
        <v>2.7309999999999999</v>
      </c>
      <c r="E218" s="88">
        <v>1426.2</v>
      </c>
      <c r="F218" s="88">
        <v>3770</v>
      </c>
      <c r="G218" s="88">
        <v>5065</v>
      </c>
      <c r="H218" s="88">
        <v>106.1</v>
      </c>
      <c r="I218" s="88">
        <v>69.099999999999994</v>
      </c>
      <c r="J218" s="88">
        <v>84.6</v>
      </c>
      <c r="K218" s="88">
        <v>1563.4</v>
      </c>
      <c r="L218" s="88">
        <v>73.14</v>
      </c>
      <c r="M218" s="88">
        <v>344.29</v>
      </c>
      <c r="N218" s="88">
        <v>325.44</v>
      </c>
      <c r="O218" s="88">
        <v>614</v>
      </c>
      <c r="P218" s="88">
        <v>224.5</v>
      </c>
      <c r="Q218" s="88">
        <v>6825</v>
      </c>
      <c r="R218" s="88">
        <v>254.08</v>
      </c>
      <c r="S218" s="88">
        <v>231.5</v>
      </c>
    </row>
    <row r="219" spans="3:19">
      <c r="C219" s="85" t="s">
        <v>623</v>
      </c>
      <c r="D219" s="88">
        <v>2.7250000000000001</v>
      </c>
      <c r="E219" s="88">
        <v>1436.4</v>
      </c>
      <c r="F219" s="88">
        <v>3687.5</v>
      </c>
      <c r="G219" s="88">
        <v>5055</v>
      </c>
      <c r="H219" s="88">
        <v>104.3</v>
      </c>
      <c r="I219" s="88">
        <v>70.400000000000006</v>
      </c>
      <c r="J219" s="88">
        <v>84.4</v>
      </c>
      <c r="K219" s="88">
        <v>1568</v>
      </c>
      <c r="L219" s="88">
        <v>72.59</v>
      </c>
      <c r="M219" s="88">
        <v>355.19</v>
      </c>
      <c r="N219" s="88">
        <v>331.68</v>
      </c>
      <c r="O219" s="88">
        <v>627.85</v>
      </c>
      <c r="P219" s="88">
        <v>223.14</v>
      </c>
      <c r="Q219" s="88">
        <v>6986</v>
      </c>
      <c r="R219" s="88">
        <v>253.98</v>
      </c>
      <c r="S219" s="88">
        <v>230.96</v>
      </c>
    </row>
    <row r="220" spans="3:19">
      <c r="C220" s="85" t="s">
        <v>624</v>
      </c>
      <c r="D220" s="88">
        <v>2.7069999999999999</v>
      </c>
      <c r="E220" s="88">
        <v>1436</v>
      </c>
      <c r="F220" s="88">
        <v>3701</v>
      </c>
      <c r="G220" s="88">
        <v>5065.5</v>
      </c>
      <c r="H220" s="88">
        <v>106.2</v>
      </c>
      <c r="I220" s="88">
        <v>69.12</v>
      </c>
      <c r="J220" s="88">
        <v>83.65</v>
      </c>
      <c r="K220" s="88">
        <v>1533.2</v>
      </c>
      <c r="L220" s="88">
        <v>70.644999999999996</v>
      </c>
      <c r="M220" s="88">
        <v>354.07</v>
      </c>
      <c r="N220" s="88">
        <v>329.3</v>
      </c>
      <c r="O220" s="88">
        <v>617.85</v>
      </c>
      <c r="P220" s="88">
        <v>218.4</v>
      </c>
      <c r="Q220" s="88">
        <v>6968</v>
      </c>
      <c r="R220" s="88">
        <v>254.63</v>
      </c>
      <c r="S220" s="88">
        <v>228.56</v>
      </c>
    </row>
    <row r="221" spans="3:19">
      <c r="C221" s="85" t="s">
        <v>625</v>
      </c>
      <c r="D221" s="88">
        <v>2.6930000000000001</v>
      </c>
      <c r="E221" s="88">
        <v>1432.2</v>
      </c>
      <c r="F221" s="88">
        <v>3641.5</v>
      </c>
      <c r="G221" s="88">
        <v>5061</v>
      </c>
      <c r="H221" s="88">
        <v>104.5</v>
      </c>
      <c r="I221" s="88">
        <v>69.900000000000006</v>
      </c>
      <c r="J221" s="88">
        <v>83.8</v>
      </c>
      <c r="K221" s="88">
        <v>1543.2</v>
      </c>
      <c r="L221" s="88">
        <v>69.224999999999994</v>
      </c>
      <c r="M221" s="88">
        <v>360.88</v>
      </c>
      <c r="N221" s="88">
        <v>328.43</v>
      </c>
      <c r="O221" s="88">
        <v>618.9</v>
      </c>
      <c r="P221" s="88">
        <v>218.52</v>
      </c>
      <c r="Q221" s="88">
        <v>6992</v>
      </c>
      <c r="R221" s="88">
        <v>261.73</v>
      </c>
      <c r="S221" s="88">
        <v>227.12</v>
      </c>
    </row>
    <row r="222" spans="3:19">
      <c r="C222" s="85" t="s">
        <v>626</v>
      </c>
      <c r="D222" s="88">
        <v>2.734</v>
      </c>
      <c r="E222" s="88">
        <v>1430.2</v>
      </c>
      <c r="F222" s="88">
        <v>3648.5</v>
      </c>
      <c r="G222" s="88">
        <v>5104</v>
      </c>
      <c r="H222" s="88">
        <v>104.4</v>
      </c>
      <c r="I222" s="88">
        <v>69.959999999999994</v>
      </c>
      <c r="J222" s="88">
        <v>84.05</v>
      </c>
      <c r="K222" s="88">
        <v>1520</v>
      </c>
      <c r="L222" s="88">
        <v>68.375</v>
      </c>
      <c r="M222" s="88">
        <v>360.8</v>
      </c>
      <c r="N222" s="88">
        <v>340.99</v>
      </c>
      <c r="O222" s="88">
        <v>614.35</v>
      </c>
      <c r="P222" s="88">
        <v>216.62</v>
      </c>
      <c r="Q222" s="88">
        <v>6903.5</v>
      </c>
      <c r="R222" s="88">
        <v>254.28</v>
      </c>
      <c r="S222" s="88">
        <v>223.24</v>
      </c>
    </row>
    <row r="223" spans="3:19">
      <c r="C223" s="85" t="s">
        <v>627</v>
      </c>
      <c r="D223" s="88">
        <v>2.7309999999999999</v>
      </c>
      <c r="E223" s="88">
        <v>1436</v>
      </c>
      <c r="F223" s="88">
        <v>3675</v>
      </c>
      <c r="G223" s="88">
        <v>5159</v>
      </c>
      <c r="H223" s="88">
        <v>102.7</v>
      </c>
      <c r="I223" s="88">
        <v>70</v>
      </c>
      <c r="J223" s="88">
        <v>83.65</v>
      </c>
      <c r="K223" s="88">
        <v>1504.8</v>
      </c>
      <c r="L223" s="88">
        <v>69.674999999999997</v>
      </c>
      <c r="M223" s="88">
        <v>363.25</v>
      </c>
      <c r="N223" s="88">
        <v>338.48</v>
      </c>
      <c r="O223" s="88">
        <v>618.45000000000005</v>
      </c>
      <c r="P223" s="88">
        <v>212.5</v>
      </c>
      <c r="Q223" s="88">
        <v>6987.5</v>
      </c>
      <c r="R223" s="88">
        <v>254.8</v>
      </c>
      <c r="S223" s="88">
        <v>222.18</v>
      </c>
    </row>
    <row r="224" spans="3:19">
      <c r="C224" s="85" t="s">
        <v>628</v>
      </c>
      <c r="D224" s="88">
        <v>2.75</v>
      </c>
      <c r="E224" s="88">
        <v>1484.4</v>
      </c>
      <c r="F224" s="88">
        <v>3627</v>
      </c>
      <c r="G224" s="88">
        <v>5129.5</v>
      </c>
      <c r="H224" s="88">
        <v>102.4</v>
      </c>
      <c r="I224" s="88">
        <v>69.22</v>
      </c>
      <c r="J224" s="88">
        <v>83.45</v>
      </c>
      <c r="K224" s="88">
        <v>1462.4</v>
      </c>
      <c r="L224" s="88">
        <v>67.16</v>
      </c>
      <c r="M224" s="88">
        <v>376.06</v>
      </c>
      <c r="N224" s="88">
        <v>345.85</v>
      </c>
      <c r="O224" s="88">
        <v>631.70000000000005</v>
      </c>
      <c r="P224" s="88">
        <v>205.26</v>
      </c>
      <c r="Q224" s="88">
        <v>7134.5</v>
      </c>
      <c r="R224" s="88">
        <v>258.35000000000002</v>
      </c>
      <c r="S224" s="88">
        <v>218.3</v>
      </c>
    </row>
    <row r="225" spans="3:19">
      <c r="C225" s="85" t="s">
        <v>629</v>
      </c>
      <c r="D225" s="88">
        <v>2.74</v>
      </c>
      <c r="E225" s="88">
        <v>1519</v>
      </c>
      <c r="F225" s="88">
        <v>3513.5</v>
      </c>
      <c r="G225" s="88">
        <v>5219</v>
      </c>
      <c r="H225" s="88">
        <v>99.9</v>
      </c>
      <c r="I225" s="88">
        <v>69.86</v>
      </c>
      <c r="J225" s="88">
        <v>83.55</v>
      </c>
      <c r="K225" s="88">
        <v>1485</v>
      </c>
      <c r="L225" s="88">
        <v>67.424999999999997</v>
      </c>
      <c r="M225" s="88">
        <v>389.82</v>
      </c>
      <c r="N225" s="88">
        <v>363.2</v>
      </c>
      <c r="O225" s="88">
        <v>655.25</v>
      </c>
      <c r="P225" s="88">
        <v>207.72</v>
      </c>
      <c r="Q225" s="88">
        <v>7346.5</v>
      </c>
      <c r="R225" s="88">
        <v>257.43</v>
      </c>
      <c r="S225" s="88">
        <v>221.22</v>
      </c>
    </row>
    <row r="226" spans="3:19">
      <c r="C226" s="85" t="s">
        <v>630</v>
      </c>
      <c r="D226" s="88">
        <v>2.7330000000000001</v>
      </c>
      <c r="E226" s="88">
        <v>1535.2</v>
      </c>
      <c r="F226" s="88">
        <v>3507</v>
      </c>
      <c r="G226" s="88">
        <v>5308</v>
      </c>
      <c r="H226" s="88">
        <v>99.5</v>
      </c>
      <c r="I226" s="88">
        <v>70.64</v>
      </c>
      <c r="J226" s="88">
        <v>83.5</v>
      </c>
      <c r="K226" s="88">
        <v>1538</v>
      </c>
      <c r="L226" s="88">
        <v>69.78</v>
      </c>
      <c r="M226" s="88">
        <v>381.3</v>
      </c>
      <c r="N226" s="88">
        <v>364.28</v>
      </c>
      <c r="O226" s="88">
        <v>646</v>
      </c>
      <c r="P226" s="88">
        <v>210.9</v>
      </c>
      <c r="Q226" s="88">
        <v>7096</v>
      </c>
      <c r="R226" s="88">
        <v>258.39999999999998</v>
      </c>
      <c r="S226" s="88">
        <v>216.36</v>
      </c>
    </row>
    <row r="227" spans="3:19">
      <c r="C227" s="85" t="s">
        <v>631</v>
      </c>
      <c r="D227" s="88">
        <v>2.7610000000000001</v>
      </c>
      <c r="E227" s="88">
        <v>1541</v>
      </c>
      <c r="F227" s="88">
        <v>3531</v>
      </c>
      <c r="G227" s="88">
        <v>5352.5</v>
      </c>
      <c r="H227" s="88">
        <v>100.7</v>
      </c>
      <c r="I227" s="88">
        <v>71.06</v>
      </c>
      <c r="J227" s="88">
        <v>83.7</v>
      </c>
      <c r="K227" s="88">
        <v>1560</v>
      </c>
      <c r="L227" s="88">
        <v>70.004999999999995</v>
      </c>
      <c r="M227" s="88">
        <v>370.7</v>
      </c>
      <c r="N227" s="88">
        <v>368.93</v>
      </c>
      <c r="O227" s="88">
        <v>647.95000000000005</v>
      </c>
      <c r="P227" s="88">
        <v>217.5</v>
      </c>
      <c r="Q227" s="88">
        <v>7165</v>
      </c>
      <c r="R227" s="88">
        <v>269.18</v>
      </c>
      <c r="S227" s="88">
        <v>218.18</v>
      </c>
    </row>
    <row r="228" spans="3:19">
      <c r="C228" s="85" t="s">
        <v>632</v>
      </c>
      <c r="D228" s="88">
        <v>2.77</v>
      </c>
      <c r="E228" s="88">
        <v>1541.2</v>
      </c>
      <c r="F228" s="88">
        <v>3545</v>
      </c>
      <c r="G228" s="88">
        <v>5615</v>
      </c>
      <c r="H228" s="88">
        <v>100</v>
      </c>
      <c r="I228" s="88">
        <v>70.98</v>
      </c>
      <c r="J228" s="88">
        <v>84.45</v>
      </c>
      <c r="K228" s="88">
        <v>1584.2</v>
      </c>
      <c r="L228" s="88">
        <v>71.44</v>
      </c>
      <c r="M228" s="88">
        <v>366.17</v>
      </c>
      <c r="N228" s="88">
        <v>373.01</v>
      </c>
      <c r="O228" s="88">
        <v>631</v>
      </c>
      <c r="P228" s="88">
        <v>221.9</v>
      </c>
      <c r="Q228" s="88">
        <v>7220</v>
      </c>
      <c r="R228" s="88">
        <v>270.8</v>
      </c>
      <c r="S228" s="88">
        <v>215.24</v>
      </c>
    </row>
    <row r="229" spans="3:19">
      <c r="C229" s="85" t="s">
        <v>633</v>
      </c>
      <c r="D229" s="88">
        <v>2.81</v>
      </c>
      <c r="E229" s="88">
        <v>1536</v>
      </c>
      <c r="F229" s="88">
        <v>3545</v>
      </c>
      <c r="G229" s="88">
        <v>5699.5</v>
      </c>
      <c r="H229" s="88">
        <v>102.4</v>
      </c>
      <c r="I229" s="88">
        <v>70.36</v>
      </c>
      <c r="J229" s="88">
        <v>85.1</v>
      </c>
      <c r="K229" s="88">
        <v>1595.6</v>
      </c>
      <c r="L229" s="88">
        <v>72.38</v>
      </c>
      <c r="M229" s="88">
        <v>369.81</v>
      </c>
      <c r="N229" s="88">
        <v>387.6</v>
      </c>
      <c r="O229" s="88">
        <v>641.54999999999995</v>
      </c>
      <c r="P229" s="88">
        <v>221.64</v>
      </c>
      <c r="Q229" s="88">
        <v>7264</v>
      </c>
      <c r="R229" s="88">
        <v>271.39999999999998</v>
      </c>
      <c r="S229" s="88">
        <v>222.72</v>
      </c>
    </row>
    <row r="230" spans="3:19">
      <c r="C230" s="85" t="s">
        <v>634</v>
      </c>
      <c r="D230" s="88">
        <v>2.8210000000000002</v>
      </c>
      <c r="E230" s="88">
        <v>1529.8</v>
      </c>
      <c r="F230" s="88">
        <v>3484.5</v>
      </c>
      <c r="G230" s="88">
        <v>5636.5</v>
      </c>
      <c r="H230" s="88">
        <v>101.7</v>
      </c>
      <c r="I230" s="88">
        <v>70.7</v>
      </c>
      <c r="J230" s="88">
        <v>84.85</v>
      </c>
      <c r="K230" s="88">
        <v>1591.4</v>
      </c>
      <c r="L230" s="88">
        <v>71.59</v>
      </c>
      <c r="M230" s="88">
        <v>364.1</v>
      </c>
      <c r="N230" s="88">
        <v>377.79</v>
      </c>
      <c r="O230" s="88">
        <v>638.65</v>
      </c>
      <c r="P230" s="88">
        <v>219.04</v>
      </c>
      <c r="Q230" s="88">
        <v>7306</v>
      </c>
      <c r="R230" s="88">
        <v>272.98</v>
      </c>
      <c r="S230" s="88">
        <v>227.66</v>
      </c>
    </row>
    <row r="231" spans="3:19">
      <c r="C231" s="85" t="s">
        <v>635</v>
      </c>
      <c r="D231" s="88">
        <v>2.7930000000000001</v>
      </c>
      <c r="E231" s="88">
        <v>1514.8</v>
      </c>
      <c r="F231" s="88">
        <v>3368</v>
      </c>
      <c r="G231" s="88">
        <v>5732.5</v>
      </c>
      <c r="H231" s="88">
        <v>101.1</v>
      </c>
      <c r="I231" s="88">
        <v>70.22</v>
      </c>
      <c r="J231" s="88">
        <v>85.45</v>
      </c>
      <c r="K231" s="88">
        <v>1586.6</v>
      </c>
      <c r="L231" s="88">
        <v>69.53</v>
      </c>
      <c r="M231" s="88">
        <v>362.77</v>
      </c>
      <c r="N231" s="88">
        <v>378.8</v>
      </c>
      <c r="O231" s="88">
        <v>632.85</v>
      </c>
      <c r="P231" s="88">
        <v>214.56</v>
      </c>
      <c r="Q231" s="88">
        <v>7252</v>
      </c>
      <c r="R231" s="88">
        <v>280.95</v>
      </c>
      <c r="S231" s="88">
        <v>226.44</v>
      </c>
    </row>
    <row r="232" spans="3:19">
      <c r="C232" s="85" t="s">
        <v>636</v>
      </c>
      <c r="D232" s="88">
        <v>2.8</v>
      </c>
      <c r="E232" s="88">
        <v>1530.8</v>
      </c>
      <c r="F232" s="88">
        <v>3345</v>
      </c>
      <c r="G232" s="88">
        <v>5804</v>
      </c>
      <c r="H232" s="88">
        <v>100.9</v>
      </c>
      <c r="I232" s="88">
        <v>70.08</v>
      </c>
      <c r="J232" s="88">
        <v>85.05</v>
      </c>
      <c r="K232" s="88">
        <v>1595.6</v>
      </c>
      <c r="L232" s="88">
        <v>69.534999999999997</v>
      </c>
      <c r="M232" s="88">
        <v>367</v>
      </c>
      <c r="N232" s="88">
        <v>376.09</v>
      </c>
      <c r="O232" s="88">
        <v>640.45000000000005</v>
      </c>
      <c r="P232" s="88">
        <v>215.7</v>
      </c>
      <c r="Q232" s="88">
        <v>7215</v>
      </c>
      <c r="R232" s="88">
        <v>276.95</v>
      </c>
      <c r="S232" s="88">
        <v>225.28</v>
      </c>
    </row>
    <row r="233" spans="3:19">
      <c r="C233" s="85" t="s">
        <v>637</v>
      </c>
      <c r="D233" s="88">
        <v>2.802</v>
      </c>
      <c r="E233" s="88">
        <v>1586.4</v>
      </c>
      <c r="F233" s="88">
        <v>3301</v>
      </c>
      <c r="G233" s="88">
        <v>5691</v>
      </c>
      <c r="H233" s="88">
        <v>113.3</v>
      </c>
      <c r="I233" s="88">
        <v>69.680000000000007</v>
      </c>
      <c r="J233" s="88">
        <v>84.9</v>
      </c>
      <c r="K233" s="88">
        <v>1567.6</v>
      </c>
      <c r="L233" s="88">
        <v>68.41</v>
      </c>
      <c r="M233" s="88">
        <v>367.76</v>
      </c>
      <c r="N233" s="88">
        <v>371.82</v>
      </c>
      <c r="O233" s="88">
        <v>645.45000000000005</v>
      </c>
      <c r="P233" s="88">
        <v>211.56</v>
      </c>
      <c r="Q233" s="88">
        <v>7306.5</v>
      </c>
      <c r="R233" s="88">
        <v>275.55</v>
      </c>
      <c r="S233" s="88">
        <v>227.18</v>
      </c>
    </row>
    <row r="234" spans="3:19">
      <c r="C234" s="85" t="s">
        <v>638</v>
      </c>
      <c r="D234" s="88">
        <v>2.782</v>
      </c>
      <c r="E234" s="88">
        <v>1571.2</v>
      </c>
      <c r="F234" s="88">
        <v>3364</v>
      </c>
      <c r="G234" s="88">
        <v>5712.5</v>
      </c>
      <c r="H234" s="88">
        <v>127.5</v>
      </c>
      <c r="I234" s="88">
        <v>69.760000000000005</v>
      </c>
      <c r="J234" s="88">
        <v>85.85</v>
      </c>
      <c r="K234" s="88">
        <v>1639.6</v>
      </c>
      <c r="L234" s="88">
        <v>69.930000000000007</v>
      </c>
      <c r="M234" s="88">
        <v>363.5</v>
      </c>
      <c r="N234" s="88">
        <v>364.6</v>
      </c>
      <c r="O234" s="88">
        <v>639.25</v>
      </c>
      <c r="P234" s="88">
        <v>219.24</v>
      </c>
      <c r="Q234" s="88">
        <v>7319</v>
      </c>
      <c r="R234" s="88">
        <v>276.85000000000002</v>
      </c>
      <c r="S234" s="88">
        <v>229.28</v>
      </c>
    </row>
    <row r="235" spans="3:19">
      <c r="C235" s="85" t="s">
        <v>639</v>
      </c>
      <c r="D235" s="88">
        <v>2.7669999999999999</v>
      </c>
      <c r="E235" s="88">
        <v>1557.2</v>
      </c>
      <c r="F235" s="88">
        <v>3490.5</v>
      </c>
      <c r="G235" s="88">
        <v>5735</v>
      </c>
      <c r="H235" s="88">
        <v>122.8</v>
      </c>
      <c r="I235" s="88">
        <v>69.260000000000005</v>
      </c>
      <c r="J235" s="88">
        <v>85.9</v>
      </c>
      <c r="K235" s="88">
        <v>1652.2</v>
      </c>
      <c r="L235" s="88">
        <v>70.05</v>
      </c>
      <c r="M235" s="88">
        <v>368.83</v>
      </c>
      <c r="N235" s="88">
        <v>373.18</v>
      </c>
      <c r="O235" s="88">
        <v>643</v>
      </c>
      <c r="P235" s="88">
        <v>222.22</v>
      </c>
      <c r="Q235" s="88">
        <v>7373</v>
      </c>
      <c r="R235" s="88">
        <v>278</v>
      </c>
      <c r="S235" s="88">
        <v>231.08</v>
      </c>
    </row>
    <row r="236" spans="3:19">
      <c r="C236" s="85" t="s">
        <v>640</v>
      </c>
      <c r="D236" s="88">
        <v>2.7440000000000002</v>
      </c>
      <c r="E236" s="88">
        <v>1559.2</v>
      </c>
      <c r="F236" s="88">
        <v>3474</v>
      </c>
      <c r="G236" s="88">
        <v>5868.5</v>
      </c>
      <c r="H236" s="88">
        <v>121</v>
      </c>
      <c r="I236" s="88">
        <v>68.58</v>
      </c>
      <c r="J236" s="88">
        <v>87.6</v>
      </c>
      <c r="K236" s="88">
        <v>1627.8</v>
      </c>
      <c r="L236" s="88">
        <v>69.31</v>
      </c>
      <c r="M236" s="88">
        <v>369.97</v>
      </c>
      <c r="N236" s="88">
        <v>370.16</v>
      </c>
      <c r="O236" s="88">
        <v>643.70000000000005</v>
      </c>
      <c r="P236" s="88">
        <v>220.7</v>
      </c>
      <c r="Q236" s="88">
        <v>7439</v>
      </c>
      <c r="R236" s="88">
        <v>278.83</v>
      </c>
      <c r="S236" s="88">
        <v>231.2</v>
      </c>
    </row>
    <row r="237" spans="3:19">
      <c r="C237" s="85" t="s">
        <v>641</v>
      </c>
      <c r="D237" s="88">
        <v>2.7639999999999998</v>
      </c>
      <c r="E237" s="88">
        <v>1570.4</v>
      </c>
      <c r="F237" s="88">
        <v>3417.5</v>
      </c>
      <c r="G237" s="88">
        <v>5939</v>
      </c>
      <c r="H237" s="88">
        <v>114.5</v>
      </c>
      <c r="I237" s="88">
        <v>67.64</v>
      </c>
      <c r="J237" s="88">
        <v>85.75</v>
      </c>
      <c r="K237" s="88">
        <v>1628</v>
      </c>
      <c r="L237" s="88">
        <v>70.319999999999993</v>
      </c>
      <c r="M237" s="88">
        <v>363.37</v>
      </c>
      <c r="N237" s="88">
        <v>364.6</v>
      </c>
      <c r="O237" s="88">
        <v>633.29999999999995</v>
      </c>
      <c r="P237" s="88">
        <v>225.92</v>
      </c>
      <c r="Q237" s="88">
        <v>7232</v>
      </c>
      <c r="R237" s="88">
        <v>287</v>
      </c>
      <c r="S237" s="88">
        <v>236.72</v>
      </c>
    </row>
    <row r="238" spans="3:19">
      <c r="C238" s="85" t="s">
        <v>642</v>
      </c>
      <c r="D238" s="88">
        <v>2.7690000000000001</v>
      </c>
      <c r="E238" s="88">
        <v>1521.4</v>
      </c>
      <c r="F238" s="88">
        <v>3389.5</v>
      </c>
      <c r="G238" s="88">
        <v>5973</v>
      </c>
      <c r="H238" s="88">
        <v>121.6</v>
      </c>
      <c r="I238" s="88">
        <v>67.900000000000006</v>
      </c>
      <c r="J238" s="88">
        <v>85.95</v>
      </c>
      <c r="K238" s="88">
        <v>1621</v>
      </c>
      <c r="L238" s="88">
        <v>70.209999999999994</v>
      </c>
      <c r="M238" s="88">
        <v>358.12</v>
      </c>
      <c r="N238" s="88">
        <v>364.37</v>
      </c>
      <c r="O238" s="88">
        <v>634.5</v>
      </c>
      <c r="P238" s="88">
        <v>225.48</v>
      </c>
      <c r="Q238" s="88">
        <v>7200</v>
      </c>
      <c r="R238" s="88">
        <v>283.05</v>
      </c>
      <c r="S238" s="88">
        <v>235.3</v>
      </c>
    </row>
    <row r="239" spans="3:19">
      <c r="C239" s="85" t="s">
        <v>643</v>
      </c>
      <c r="D239" s="88">
        <v>2.7629999999999999</v>
      </c>
      <c r="E239" s="88">
        <v>1535</v>
      </c>
      <c r="F239" s="88">
        <v>3307</v>
      </c>
      <c r="G239" s="88">
        <v>5892</v>
      </c>
      <c r="H239" s="88">
        <v>118</v>
      </c>
      <c r="I239" s="88">
        <v>67.84</v>
      </c>
      <c r="J239" s="88">
        <v>85.65</v>
      </c>
      <c r="K239" s="88">
        <v>1632.2</v>
      </c>
      <c r="L239" s="88">
        <v>68.52</v>
      </c>
      <c r="M239" s="88">
        <v>364.84</v>
      </c>
      <c r="N239" s="88">
        <v>369.99</v>
      </c>
      <c r="O239" s="88">
        <v>655.04999999999995</v>
      </c>
      <c r="P239" s="88">
        <v>228.84</v>
      </c>
      <c r="Q239" s="88">
        <v>7441.5</v>
      </c>
      <c r="R239" s="88">
        <v>275.8</v>
      </c>
      <c r="S239" s="88">
        <v>232.1</v>
      </c>
    </row>
    <row r="240" spans="3:19">
      <c r="C240" s="85" t="s">
        <v>644</v>
      </c>
      <c r="D240" s="88">
        <v>2.7709999999999999</v>
      </c>
      <c r="E240" s="88">
        <v>1537.8</v>
      </c>
      <c r="F240" s="88">
        <v>3348.5</v>
      </c>
      <c r="G240" s="88">
        <v>5872</v>
      </c>
      <c r="H240" s="88">
        <v>121.4</v>
      </c>
      <c r="I240" s="88">
        <v>67.52</v>
      </c>
      <c r="J240" s="88">
        <v>85.6</v>
      </c>
      <c r="K240" s="88">
        <v>1633.4</v>
      </c>
      <c r="L240" s="88">
        <v>68.5</v>
      </c>
      <c r="M240" s="88">
        <v>364.82</v>
      </c>
      <c r="N240" s="88">
        <v>372.16</v>
      </c>
      <c r="O240" s="88">
        <v>650.79999999999995</v>
      </c>
      <c r="P240" s="88">
        <v>231.1</v>
      </c>
      <c r="Q240" s="88">
        <v>7440.5</v>
      </c>
      <c r="R240" s="88">
        <v>272</v>
      </c>
      <c r="S240" s="88">
        <v>228.64</v>
      </c>
    </row>
    <row r="241" spans="3:19">
      <c r="C241" s="85" t="s">
        <v>645</v>
      </c>
      <c r="D241" s="88">
        <v>2.75</v>
      </c>
      <c r="E241" s="88">
        <v>1515</v>
      </c>
      <c r="F241" s="88">
        <v>3246.5</v>
      </c>
      <c r="G241" s="88">
        <v>5828.5</v>
      </c>
      <c r="H241" s="88">
        <v>121.2</v>
      </c>
      <c r="I241" s="88">
        <v>68.94</v>
      </c>
      <c r="J241" s="88">
        <v>85</v>
      </c>
      <c r="K241" s="88">
        <v>1630</v>
      </c>
      <c r="L241" s="88">
        <v>67.510000000000005</v>
      </c>
      <c r="M241" s="88">
        <v>362.17</v>
      </c>
      <c r="N241" s="88">
        <v>371.36</v>
      </c>
      <c r="O241" s="88">
        <v>638.4</v>
      </c>
      <c r="P241" s="88">
        <v>228.82</v>
      </c>
      <c r="Q241" s="88">
        <v>7323.5</v>
      </c>
      <c r="R241" s="88">
        <v>280.85000000000002</v>
      </c>
      <c r="S241" s="88">
        <v>230.24</v>
      </c>
    </row>
    <row r="242" spans="3:19">
      <c r="C242" s="85" t="s">
        <v>646</v>
      </c>
      <c r="D242" s="88">
        <v>2.7320000000000002</v>
      </c>
      <c r="E242" s="88">
        <v>1525.4</v>
      </c>
      <c r="F242" s="88">
        <v>3268.5</v>
      </c>
      <c r="G242" s="88">
        <v>5785</v>
      </c>
      <c r="H242" s="88">
        <v>118.5</v>
      </c>
      <c r="I242" s="88">
        <v>68.180000000000007</v>
      </c>
      <c r="J242" s="88">
        <v>84.65</v>
      </c>
      <c r="K242" s="88">
        <v>1619.4</v>
      </c>
      <c r="L242" s="88">
        <v>66.305000000000007</v>
      </c>
      <c r="M242" s="88">
        <v>353.21</v>
      </c>
      <c r="N242" s="88">
        <v>365.36</v>
      </c>
      <c r="O242" s="88">
        <v>641.25</v>
      </c>
      <c r="P242" s="88">
        <v>225.68</v>
      </c>
      <c r="Q242" s="88">
        <v>7288.5</v>
      </c>
      <c r="R242" s="88">
        <v>279.85000000000002</v>
      </c>
      <c r="S242" s="88">
        <v>226.88</v>
      </c>
    </row>
    <row r="243" spans="3:19">
      <c r="C243" s="85" t="s">
        <v>647</v>
      </c>
      <c r="D243" s="88">
        <v>2.7280000000000002</v>
      </c>
      <c r="E243" s="88">
        <v>1487</v>
      </c>
      <c r="F243" s="88">
        <v>3285</v>
      </c>
      <c r="G243" s="88">
        <v>5772</v>
      </c>
      <c r="H243" s="88">
        <v>116.5</v>
      </c>
      <c r="I243" s="88">
        <v>68.48</v>
      </c>
      <c r="J243" s="88">
        <v>84.45</v>
      </c>
      <c r="K243" s="88">
        <v>1614.2</v>
      </c>
      <c r="L243" s="88">
        <v>65.930000000000007</v>
      </c>
      <c r="M243" s="88">
        <v>350.18</v>
      </c>
      <c r="N243" s="88">
        <v>356.14</v>
      </c>
      <c r="O243" s="88">
        <v>636.1</v>
      </c>
      <c r="P243" s="88">
        <v>223.6</v>
      </c>
      <c r="Q243" s="88">
        <v>7272.5</v>
      </c>
      <c r="R243" s="88">
        <v>275.3</v>
      </c>
      <c r="S243" s="88">
        <v>222.5</v>
      </c>
    </row>
    <row r="244" spans="3:19">
      <c r="C244" s="85" t="s">
        <v>648</v>
      </c>
      <c r="D244" s="88">
        <v>2.766</v>
      </c>
      <c r="E244" s="88">
        <v>1498.2</v>
      </c>
      <c r="F244" s="88">
        <v>3190</v>
      </c>
      <c r="G244" s="88">
        <v>5755</v>
      </c>
      <c r="H244" s="88">
        <v>119.4</v>
      </c>
      <c r="I244" s="88">
        <v>67.98</v>
      </c>
      <c r="J244" s="88">
        <v>84.6</v>
      </c>
      <c r="K244" s="88">
        <v>1662.4</v>
      </c>
      <c r="L244" s="88">
        <v>67.165000000000006</v>
      </c>
      <c r="M244" s="88">
        <v>359.1</v>
      </c>
      <c r="N244" s="88">
        <v>370.96</v>
      </c>
      <c r="O244" s="88">
        <v>641.9</v>
      </c>
      <c r="P244" s="88">
        <v>227.68</v>
      </c>
      <c r="Q244" s="88">
        <v>7293</v>
      </c>
      <c r="R244" s="88">
        <v>268.83</v>
      </c>
      <c r="S244" s="88">
        <v>223.62</v>
      </c>
    </row>
    <row r="245" spans="3:19">
      <c r="C245" s="85" t="s">
        <v>649</v>
      </c>
      <c r="D245" s="88">
        <v>2.7989999999999999</v>
      </c>
      <c r="E245" s="88">
        <v>1497.2</v>
      </c>
      <c r="F245" s="88">
        <v>3236.5</v>
      </c>
      <c r="G245" s="88">
        <v>5885</v>
      </c>
      <c r="H245" s="88">
        <v>118.9</v>
      </c>
      <c r="I245" s="88">
        <v>67.64</v>
      </c>
      <c r="J245" s="88">
        <v>84.5</v>
      </c>
      <c r="K245" s="88">
        <v>1647.4</v>
      </c>
      <c r="L245" s="88">
        <v>65.430000000000007</v>
      </c>
      <c r="M245" s="88">
        <v>352.48</v>
      </c>
      <c r="N245" s="88">
        <v>370.7</v>
      </c>
      <c r="O245" s="88">
        <v>630.20000000000005</v>
      </c>
      <c r="P245" s="88">
        <v>225</v>
      </c>
      <c r="Q245" s="88">
        <v>7214</v>
      </c>
      <c r="R245" s="88">
        <v>263.64999999999998</v>
      </c>
      <c r="S245" s="88">
        <v>221.7</v>
      </c>
    </row>
    <row r="246" spans="3:19">
      <c r="C246" s="85" t="s">
        <v>650</v>
      </c>
      <c r="D246" s="88">
        <v>2.7909999999999999</v>
      </c>
      <c r="E246" s="88">
        <v>1488</v>
      </c>
      <c r="F246" s="88">
        <v>3191.5</v>
      </c>
      <c r="G246" s="88">
        <v>5850.5</v>
      </c>
      <c r="H246" s="88">
        <v>118.6</v>
      </c>
      <c r="I246" s="88">
        <v>67.92</v>
      </c>
      <c r="J246" s="88">
        <v>83.85</v>
      </c>
      <c r="K246" s="88">
        <v>1651</v>
      </c>
      <c r="L246" s="88">
        <v>65.155000000000001</v>
      </c>
      <c r="M246" s="88">
        <v>353.02</v>
      </c>
      <c r="N246" s="88">
        <v>370.13</v>
      </c>
      <c r="O246" s="88">
        <v>619.75</v>
      </c>
      <c r="P246" s="88">
        <v>224.7</v>
      </c>
      <c r="Q246" s="88">
        <v>7175</v>
      </c>
      <c r="R246" s="88">
        <v>267.7</v>
      </c>
      <c r="S246" s="88">
        <v>223.96</v>
      </c>
    </row>
    <row r="247" spans="3:19">
      <c r="C247" s="85" t="s">
        <v>651</v>
      </c>
      <c r="D247" s="88">
        <v>2.7959999999999998</v>
      </c>
      <c r="E247" s="88">
        <v>1481.8</v>
      </c>
      <c r="F247" s="88">
        <v>3219</v>
      </c>
      <c r="G247" s="88">
        <v>5949</v>
      </c>
      <c r="H247" s="88">
        <v>117.9</v>
      </c>
      <c r="I247" s="88">
        <v>68.42</v>
      </c>
      <c r="J247" s="88">
        <v>83.85</v>
      </c>
      <c r="K247" s="88">
        <v>1632.2</v>
      </c>
      <c r="L247" s="88">
        <v>63.69</v>
      </c>
      <c r="M247" s="88">
        <v>350.6</v>
      </c>
      <c r="N247" s="88">
        <v>360.21</v>
      </c>
      <c r="O247" s="88">
        <v>626.25</v>
      </c>
      <c r="P247" s="88">
        <v>221.62</v>
      </c>
      <c r="Q247" s="88">
        <v>7199</v>
      </c>
      <c r="R247" s="88">
        <v>264.10000000000002</v>
      </c>
      <c r="S247" s="88">
        <v>221.34</v>
      </c>
    </row>
    <row r="248" spans="3:19">
      <c r="C248" s="85" t="s">
        <v>652</v>
      </c>
      <c r="D248" s="88">
        <v>2.839</v>
      </c>
      <c r="E248" s="88">
        <v>1461.8</v>
      </c>
      <c r="F248" s="88">
        <v>3139.5</v>
      </c>
      <c r="G248" s="88">
        <v>5788</v>
      </c>
      <c r="H248" s="88">
        <v>121</v>
      </c>
      <c r="I248" s="88">
        <v>68.8</v>
      </c>
      <c r="J248" s="88">
        <v>84.05</v>
      </c>
      <c r="K248" s="88">
        <v>1665.8</v>
      </c>
      <c r="L248" s="88">
        <v>64.3</v>
      </c>
      <c r="M248" s="88">
        <v>351.47</v>
      </c>
      <c r="N248" s="88">
        <v>358.39</v>
      </c>
      <c r="O248" s="88">
        <v>631.70000000000005</v>
      </c>
      <c r="P248" s="88">
        <v>223.22</v>
      </c>
      <c r="Q248" s="88">
        <v>7208.5</v>
      </c>
      <c r="R248" s="88">
        <v>264.43</v>
      </c>
      <c r="S248" s="88">
        <v>220.38</v>
      </c>
    </row>
    <row r="249" spans="3:19">
      <c r="C249" s="85" t="s">
        <v>653</v>
      </c>
      <c r="D249" s="88">
        <v>2.7930000000000001</v>
      </c>
      <c r="E249" s="88">
        <v>1466</v>
      </c>
      <c r="F249" s="88">
        <v>3174</v>
      </c>
      <c r="G249" s="88">
        <v>5762.5</v>
      </c>
      <c r="H249" s="88">
        <v>119.9</v>
      </c>
      <c r="I249" s="88">
        <v>68.599999999999994</v>
      </c>
      <c r="J249" s="88">
        <v>84.35</v>
      </c>
      <c r="K249" s="88">
        <v>1674.6</v>
      </c>
      <c r="L249" s="88">
        <v>64.599999999999994</v>
      </c>
      <c r="M249" s="88">
        <v>349.46</v>
      </c>
      <c r="N249" s="88">
        <v>357.44</v>
      </c>
      <c r="O249" s="88">
        <v>636.4</v>
      </c>
      <c r="P249" s="88">
        <v>227.1</v>
      </c>
      <c r="Q249" s="88">
        <v>7188</v>
      </c>
      <c r="R249" s="88">
        <v>264.08</v>
      </c>
      <c r="S249" s="88">
        <v>216.64</v>
      </c>
    </row>
    <row r="250" spans="3:19">
      <c r="C250" s="85" t="s">
        <v>654</v>
      </c>
      <c r="D250" s="88">
        <v>2.819</v>
      </c>
      <c r="E250" s="88">
        <v>1448.2</v>
      </c>
      <c r="F250" s="88">
        <v>3151</v>
      </c>
      <c r="G250" s="88">
        <v>5804.5</v>
      </c>
      <c r="H250" s="88">
        <v>125.7</v>
      </c>
      <c r="I250" s="88">
        <v>67.84</v>
      </c>
      <c r="J250" s="88">
        <v>84.3</v>
      </c>
      <c r="K250" s="88">
        <v>1641</v>
      </c>
      <c r="L250" s="88">
        <v>63.85</v>
      </c>
      <c r="M250" s="88">
        <v>345.8</v>
      </c>
      <c r="N250" s="88">
        <v>348.65</v>
      </c>
      <c r="O250" s="88">
        <v>629.79999999999995</v>
      </c>
      <c r="P250" s="88">
        <v>221.76</v>
      </c>
      <c r="Q250" s="88">
        <v>7137.5</v>
      </c>
      <c r="R250" s="88">
        <v>261.85000000000002</v>
      </c>
      <c r="S250" s="88">
        <v>218.72</v>
      </c>
    </row>
    <row r="251" spans="3:19">
      <c r="C251" s="85" t="s">
        <v>655</v>
      </c>
      <c r="D251" s="88">
        <v>2.8130000000000002</v>
      </c>
      <c r="E251" s="88">
        <v>1495</v>
      </c>
      <c r="F251" s="88">
        <v>3139</v>
      </c>
      <c r="G251" s="88">
        <v>5766.5</v>
      </c>
      <c r="H251" s="88">
        <v>123</v>
      </c>
      <c r="I251" s="88">
        <v>67.08</v>
      </c>
      <c r="J251" s="88">
        <v>84.15</v>
      </c>
      <c r="K251" s="88">
        <v>1666</v>
      </c>
      <c r="L251" s="88">
        <v>64.015000000000001</v>
      </c>
      <c r="M251" s="88">
        <v>347.44</v>
      </c>
      <c r="N251" s="88">
        <v>356.24</v>
      </c>
      <c r="O251" s="88">
        <v>634.5</v>
      </c>
      <c r="P251" s="88">
        <v>224.7</v>
      </c>
      <c r="Q251" s="88">
        <v>7094.5</v>
      </c>
      <c r="R251" s="88">
        <v>257.60000000000002</v>
      </c>
      <c r="S251" s="88">
        <v>221.88</v>
      </c>
    </row>
    <row r="252" spans="3:19">
      <c r="C252" s="85" t="s">
        <v>656</v>
      </c>
      <c r="D252" s="88">
        <v>2.782</v>
      </c>
      <c r="E252" s="88">
        <v>1465</v>
      </c>
      <c r="F252" s="88">
        <v>3096</v>
      </c>
      <c r="G252" s="88">
        <v>5504</v>
      </c>
      <c r="H252" s="88">
        <v>122.7</v>
      </c>
      <c r="I252" s="88">
        <v>65.98</v>
      </c>
      <c r="J252" s="88">
        <v>83.75</v>
      </c>
      <c r="K252" s="88">
        <v>1676.4</v>
      </c>
      <c r="L252" s="88">
        <v>63.555</v>
      </c>
      <c r="M252" s="88">
        <v>333.6</v>
      </c>
      <c r="N252" s="88">
        <v>347.59</v>
      </c>
      <c r="O252" s="88">
        <v>619.20000000000005</v>
      </c>
      <c r="P252" s="88">
        <v>220.98</v>
      </c>
      <c r="Q252" s="88">
        <v>6878</v>
      </c>
      <c r="R252" s="88">
        <v>250.13</v>
      </c>
      <c r="S252" s="88">
        <v>216.94</v>
      </c>
    </row>
    <row r="253" spans="3:19">
      <c r="C253" s="85" t="s">
        <v>657</v>
      </c>
      <c r="D253" s="88">
        <v>2.79</v>
      </c>
      <c r="E253" s="88">
        <v>1456.6</v>
      </c>
      <c r="F253" s="88">
        <v>3085</v>
      </c>
      <c r="G253" s="88">
        <v>5594</v>
      </c>
      <c r="H253" s="88">
        <v>122.5</v>
      </c>
      <c r="I253" s="88">
        <v>67.680000000000007</v>
      </c>
      <c r="J253" s="88">
        <v>83.5</v>
      </c>
      <c r="K253" s="88">
        <v>1667.4</v>
      </c>
      <c r="L253" s="88">
        <v>62.98</v>
      </c>
      <c r="M253" s="88">
        <v>340.3</v>
      </c>
      <c r="N253" s="88">
        <v>344.39</v>
      </c>
      <c r="O253" s="88">
        <v>621.54999999999995</v>
      </c>
      <c r="P253" s="88">
        <v>221.28</v>
      </c>
      <c r="Q253" s="88">
        <v>6918.5</v>
      </c>
      <c r="R253" s="88">
        <v>256.25</v>
      </c>
      <c r="S253" s="88">
        <v>220.5</v>
      </c>
    </row>
    <row r="254" spans="3:19">
      <c r="C254" s="85" t="s">
        <v>658</v>
      </c>
      <c r="D254" s="88">
        <v>2.7909999999999999</v>
      </c>
      <c r="E254" s="88">
        <v>1468</v>
      </c>
      <c r="F254" s="88">
        <v>3145</v>
      </c>
      <c r="G254" s="88">
        <v>5694</v>
      </c>
      <c r="H254" s="88">
        <v>120.7</v>
      </c>
      <c r="I254" s="88">
        <v>67.099999999999994</v>
      </c>
      <c r="J254" s="88">
        <v>83.6</v>
      </c>
      <c r="K254" s="88">
        <v>1669.4</v>
      </c>
      <c r="L254" s="88">
        <v>61.86</v>
      </c>
      <c r="M254" s="88">
        <v>336.79</v>
      </c>
      <c r="N254" s="88">
        <v>337.91</v>
      </c>
      <c r="O254" s="88">
        <v>621.35</v>
      </c>
      <c r="P254" s="88">
        <v>222.5</v>
      </c>
      <c r="Q254" s="88">
        <v>6946.5</v>
      </c>
      <c r="R254" s="88">
        <v>251.45</v>
      </c>
      <c r="S254" s="88">
        <v>221</v>
      </c>
    </row>
    <row r="255" spans="3:19">
      <c r="C255" s="85" t="s">
        <v>659</v>
      </c>
      <c r="D255" s="88">
        <v>2.7919999999999998</v>
      </c>
      <c r="E255" s="88">
        <v>1473.2</v>
      </c>
      <c r="F255" s="88">
        <v>3113</v>
      </c>
      <c r="G255" s="88">
        <v>5705</v>
      </c>
      <c r="H255" s="88">
        <v>120.7</v>
      </c>
      <c r="I255" s="88">
        <v>66.92</v>
      </c>
      <c r="J255" s="88">
        <v>84.1</v>
      </c>
      <c r="K255" s="88">
        <v>1671.4</v>
      </c>
      <c r="L255" s="88">
        <v>62.055</v>
      </c>
      <c r="M255" s="88">
        <v>349.98</v>
      </c>
      <c r="N255" s="88">
        <v>339.89</v>
      </c>
      <c r="O255" s="88">
        <v>619.5</v>
      </c>
      <c r="P255" s="88">
        <v>223.3</v>
      </c>
      <c r="Q255" s="88">
        <v>6884.5</v>
      </c>
      <c r="R255" s="88">
        <v>259.45</v>
      </c>
      <c r="S255" s="88">
        <v>223.58</v>
      </c>
    </row>
    <row r="256" spans="3:19">
      <c r="C256" s="85" t="s">
        <v>660</v>
      </c>
      <c r="D256" s="88">
        <v>2.7850000000000001</v>
      </c>
      <c r="E256" s="88">
        <v>1472.8</v>
      </c>
      <c r="F256" s="88">
        <v>3201.5</v>
      </c>
      <c r="G256" s="88">
        <v>5701.5</v>
      </c>
      <c r="H256" s="88">
        <v>119.6</v>
      </c>
      <c r="I256" s="88">
        <v>67.14</v>
      </c>
      <c r="J256" s="88">
        <v>83.9</v>
      </c>
      <c r="K256" s="88">
        <v>1695</v>
      </c>
      <c r="L256" s="88">
        <v>65.27</v>
      </c>
      <c r="M256" s="88">
        <v>345.56</v>
      </c>
      <c r="N256" s="88">
        <v>336.93</v>
      </c>
      <c r="O256" s="88">
        <v>614.1</v>
      </c>
      <c r="P256" s="88">
        <v>224.68</v>
      </c>
      <c r="Q256" s="88">
        <v>6840</v>
      </c>
      <c r="R256" s="88">
        <v>255.2</v>
      </c>
      <c r="S256" s="88">
        <v>226.26</v>
      </c>
    </row>
    <row r="257" spans="3:19">
      <c r="C257" s="85" t="s">
        <v>661</v>
      </c>
      <c r="D257" s="88">
        <v>2.74</v>
      </c>
      <c r="E257" s="88">
        <v>1495</v>
      </c>
      <c r="F257" s="88">
        <v>3471</v>
      </c>
      <c r="G257" s="88">
        <v>5622</v>
      </c>
      <c r="H257" s="88">
        <v>117.6</v>
      </c>
      <c r="I257" s="88">
        <v>66.040000000000006</v>
      </c>
      <c r="J257" s="88">
        <v>83.75</v>
      </c>
      <c r="K257" s="88">
        <v>1673.8</v>
      </c>
      <c r="L257" s="88">
        <v>64.125</v>
      </c>
      <c r="M257" s="88">
        <v>337.62</v>
      </c>
      <c r="N257" s="88">
        <v>327.56</v>
      </c>
      <c r="O257" s="88">
        <v>590.5</v>
      </c>
      <c r="P257" s="88">
        <v>222.56</v>
      </c>
      <c r="Q257" s="88">
        <v>6709</v>
      </c>
      <c r="R257" s="88">
        <v>257.83</v>
      </c>
      <c r="S257" s="88">
        <v>225.32</v>
      </c>
    </row>
    <row r="258" spans="3:19">
      <c r="C258" s="85" t="s">
        <v>662</v>
      </c>
      <c r="D258" s="88">
        <v>2.7189999999999999</v>
      </c>
      <c r="E258" s="88">
        <v>1570.6</v>
      </c>
      <c r="F258" s="88">
        <v>3365.5</v>
      </c>
      <c r="G258" s="88">
        <v>5549</v>
      </c>
      <c r="H258" s="88">
        <v>112.6</v>
      </c>
      <c r="I258" s="88">
        <v>65.2</v>
      </c>
      <c r="J258" s="88">
        <v>81.95</v>
      </c>
      <c r="K258" s="88">
        <v>1663.6</v>
      </c>
      <c r="L258" s="88">
        <v>62.435000000000002</v>
      </c>
      <c r="M258" s="88">
        <v>319.2</v>
      </c>
      <c r="N258" s="88">
        <v>309.14999999999998</v>
      </c>
      <c r="O258" s="88">
        <v>581</v>
      </c>
      <c r="P258" s="88">
        <v>219.2</v>
      </c>
      <c r="Q258" s="88">
        <v>6575.5</v>
      </c>
      <c r="R258" s="88">
        <v>262.75</v>
      </c>
      <c r="S258" s="88">
        <v>222.92</v>
      </c>
    </row>
    <row r="259" spans="3:19">
      <c r="C259" s="85" t="s">
        <v>663</v>
      </c>
      <c r="D259" s="88">
        <v>2.7349999999999999</v>
      </c>
      <c r="E259" s="88">
        <v>1573.8</v>
      </c>
      <c r="F259" s="88">
        <v>3179.5</v>
      </c>
      <c r="G259" s="88">
        <v>5554</v>
      </c>
      <c r="H259" s="88">
        <v>116.5</v>
      </c>
      <c r="I259" s="88">
        <v>64.72</v>
      </c>
      <c r="J259" s="88">
        <v>81.349999999999994</v>
      </c>
      <c r="K259" s="88">
        <v>1667.8</v>
      </c>
      <c r="L259" s="88">
        <v>63.134999999999998</v>
      </c>
      <c r="M259" s="88">
        <v>341.77</v>
      </c>
      <c r="N259" s="88">
        <v>326.83999999999997</v>
      </c>
      <c r="O259" s="88">
        <v>601.95000000000005</v>
      </c>
      <c r="P259" s="88">
        <v>222.8</v>
      </c>
      <c r="Q259" s="88">
        <v>6829.5</v>
      </c>
      <c r="R259" s="88">
        <v>252.48</v>
      </c>
      <c r="S259" s="88">
        <v>221.4</v>
      </c>
    </row>
    <row r="260" spans="3:19">
      <c r="C260" s="85" t="s">
        <v>664</v>
      </c>
      <c r="D260" s="88">
        <v>2.7629999999999999</v>
      </c>
      <c r="E260" s="88">
        <v>1614.8</v>
      </c>
      <c r="F260" s="88">
        <v>3098.5</v>
      </c>
      <c r="G260" s="88">
        <v>5518</v>
      </c>
      <c r="H260" s="88">
        <v>116.1</v>
      </c>
      <c r="I260" s="88">
        <v>64.22</v>
      </c>
      <c r="J260" s="88">
        <v>80.400000000000006</v>
      </c>
      <c r="K260" s="88">
        <v>1655.2</v>
      </c>
      <c r="L260" s="88">
        <v>62.43</v>
      </c>
      <c r="M260" s="88">
        <v>338.3</v>
      </c>
      <c r="N260" s="88">
        <v>321.22000000000003</v>
      </c>
      <c r="O260" s="88">
        <v>597.29999999999995</v>
      </c>
      <c r="P260" s="88">
        <v>222.68</v>
      </c>
      <c r="Q260" s="88">
        <v>6814.5</v>
      </c>
      <c r="R260" s="88">
        <v>242.03</v>
      </c>
      <c r="S260" s="88">
        <v>218.5</v>
      </c>
    </row>
    <row r="261" spans="3:19">
      <c r="C261" s="85" t="s">
        <v>665</v>
      </c>
      <c r="D261" s="88">
        <v>2.7679999999999998</v>
      </c>
      <c r="E261" s="88">
        <v>1596.2</v>
      </c>
      <c r="F261" s="88">
        <v>3055.5</v>
      </c>
      <c r="G261" s="88">
        <v>5427</v>
      </c>
      <c r="H261" s="88">
        <v>114.8</v>
      </c>
      <c r="I261" s="88">
        <v>64.7</v>
      </c>
      <c r="J261" s="88">
        <v>80.900000000000006</v>
      </c>
      <c r="K261" s="88">
        <v>1656.2</v>
      </c>
      <c r="L261" s="88">
        <v>62.86</v>
      </c>
      <c r="M261" s="88">
        <v>337.55</v>
      </c>
      <c r="N261" s="88">
        <v>317.29000000000002</v>
      </c>
      <c r="O261" s="88">
        <v>590.9</v>
      </c>
      <c r="P261" s="88">
        <v>223.3</v>
      </c>
      <c r="Q261" s="88">
        <v>6661.5</v>
      </c>
      <c r="R261" s="88">
        <v>249.38</v>
      </c>
      <c r="S261" s="88">
        <v>224</v>
      </c>
    </row>
    <row r="262" spans="3:19">
      <c r="C262" s="85" t="s">
        <v>666</v>
      </c>
      <c r="D262" s="88">
        <v>2.7280000000000002</v>
      </c>
      <c r="E262" s="88">
        <v>1546</v>
      </c>
      <c r="F262" s="88">
        <v>3077</v>
      </c>
      <c r="G262" s="88">
        <v>5489</v>
      </c>
      <c r="H262" s="88">
        <v>110.4</v>
      </c>
      <c r="I262" s="88">
        <v>60.98</v>
      </c>
      <c r="J262" s="88">
        <v>79.650000000000006</v>
      </c>
      <c r="K262" s="88">
        <v>1592.4</v>
      </c>
      <c r="L262" s="88">
        <v>61.16</v>
      </c>
      <c r="M262" s="88">
        <v>326</v>
      </c>
      <c r="N262" s="88">
        <v>304.42</v>
      </c>
      <c r="O262" s="88">
        <v>555.15</v>
      </c>
      <c r="P262" s="88">
        <v>217.34</v>
      </c>
      <c r="Q262" s="88">
        <v>6374</v>
      </c>
      <c r="R262" s="88">
        <v>246.75</v>
      </c>
      <c r="S262" s="88">
        <v>221.82</v>
      </c>
    </row>
    <row r="263" spans="3:19">
      <c r="C263" s="85" t="s">
        <v>667</v>
      </c>
      <c r="D263" s="88">
        <v>2.7330000000000001</v>
      </c>
      <c r="E263" s="88">
        <v>1547</v>
      </c>
      <c r="F263" s="88">
        <v>3028.5</v>
      </c>
      <c r="G263" s="88">
        <v>5480</v>
      </c>
      <c r="H263" s="88">
        <v>110.8</v>
      </c>
      <c r="I263" s="88">
        <v>61.1</v>
      </c>
      <c r="J263" s="88">
        <v>78.75</v>
      </c>
      <c r="K263" s="88">
        <v>1621.2</v>
      </c>
      <c r="L263" s="88">
        <v>61.195</v>
      </c>
      <c r="M263" s="88">
        <v>339.2</v>
      </c>
      <c r="N263" s="88">
        <v>316.57</v>
      </c>
      <c r="O263" s="88">
        <v>573.25</v>
      </c>
      <c r="P263" s="88">
        <v>220.1</v>
      </c>
      <c r="Q263" s="88">
        <v>6616</v>
      </c>
      <c r="R263" s="88">
        <v>243.95</v>
      </c>
      <c r="S263" s="88">
        <v>221.28</v>
      </c>
    </row>
    <row r="264" spans="3:19">
      <c r="C264" s="85" t="s">
        <v>668</v>
      </c>
      <c r="D264" s="88">
        <v>2.7269999999999999</v>
      </c>
      <c r="E264" s="88">
        <v>1515.4</v>
      </c>
      <c r="F264" s="88">
        <v>3041</v>
      </c>
      <c r="G264" s="88">
        <v>5420</v>
      </c>
      <c r="H264" s="88">
        <v>108.7</v>
      </c>
      <c r="I264" s="88">
        <v>60.32</v>
      </c>
      <c r="J264" s="88">
        <v>78.349999999999994</v>
      </c>
      <c r="K264" s="88">
        <v>1564.6</v>
      </c>
      <c r="L264" s="88">
        <v>59.66</v>
      </c>
      <c r="M264" s="88">
        <v>334.24</v>
      </c>
      <c r="N264" s="88">
        <v>315</v>
      </c>
      <c r="O264" s="88">
        <v>566.1</v>
      </c>
      <c r="P264" s="88">
        <v>217.08</v>
      </c>
      <c r="Q264" s="88">
        <v>6513</v>
      </c>
      <c r="R264" s="88">
        <v>232.9</v>
      </c>
      <c r="S264" s="88">
        <v>215.6</v>
      </c>
    </row>
    <row r="265" spans="3:19">
      <c r="C265" s="85" t="s">
        <v>669</v>
      </c>
      <c r="D265" s="88">
        <v>2.8260000000000001</v>
      </c>
      <c r="E265" s="88">
        <v>1540.2</v>
      </c>
      <c r="F265" s="88">
        <v>2993.5</v>
      </c>
      <c r="G265" s="88">
        <v>5390</v>
      </c>
      <c r="H265" s="88">
        <v>108</v>
      </c>
      <c r="I265" s="88">
        <v>62</v>
      </c>
      <c r="J265" s="88">
        <v>79.599999999999994</v>
      </c>
      <c r="K265" s="88">
        <v>1563</v>
      </c>
      <c r="L265" s="88">
        <v>60.2</v>
      </c>
      <c r="M265" s="88">
        <v>345.21</v>
      </c>
      <c r="N265" s="88">
        <v>324.39999999999998</v>
      </c>
      <c r="O265" s="88">
        <v>569.95000000000005</v>
      </c>
      <c r="P265" s="88">
        <v>216.22</v>
      </c>
      <c r="Q265" s="88">
        <v>6576.5</v>
      </c>
      <c r="R265" s="88">
        <v>236.88</v>
      </c>
      <c r="S265" s="88">
        <v>216.86</v>
      </c>
    </row>
    <row r="266" spans="3:19">
      <c r="C266" s="85" t="s">
        <v>670</v>
      </c>
      <c r="D266" s="88">
        <v>2.8029999999999999</v>
      </c>
      <c r="E266" s="88">
        <v>1504.2</v>
      </c>
      <c r="F266" s="88">
        <v>3012</v>
      </c>
      <c r="G266" s="88">
        <v>5326</v>
      </c>
      <c r="H266" s="88">
        <v>107.4</v>
      </c>
      <c r="I266" s="88">
        <v>62.84</v>
      </c>
      <c r="J266" s="88">
        <v>80.099999999999994</v>
      </c>
      <c r="K266" s="88">
        <v>1587.4</v>
      </c>
      <c r="L266" s="88">
        <v>62.484999999999999</v>
      </c>
      <c r="M266" s="88">
        <v>350.3</v>
      </c>
      <c r="N266" s="88">
        <v>326.8</v>
      </c>
      <c r="O266" s="88">
        <v>582</v>
      </c>
      <c r="P266" s="88">
        <v>218.34</v>
      </c>
      <c r="Q266" s="88">
        <v>6732</v>
      </c>
      <c r="R266" s="88">
        <v>235.98</v>
      </c>
      <c r="S266" s="88">
        <v>215.38</v>
      </c>
    </row>
    <row r="267" spans="3:19">
      <c r="C267" s="85" t="s">
        <v>671</v>
      </c>
      <c r="D267" s="88">
        <v>2.8029999999999999</v>
      </c>
      <c r="E267" s="88">
        <v>1461.2</v>
      </c>
      <c r="F267" s="88">
        <v>2888.5</v>
      </c>
      <c r="G267" s="88">
        <v>5383</v>
      </c>
      <c r="H267" s="88">
        <v>107</v>
      </c>
      <c r="I267" s="88">
        <v>62.26</v>
      </c>
      <c r="J267" s="88">
        <v>79.2</v>
      </c>
      <c r="K267" s="88">
        <v>1570.2</v>
      </c>
      <c r="L267" s="88">
        <v>62.45</v>
      </c>
      <c r="M267" s="88">
        <v>345.99</v>
      </c>
      <c r="N267" s="88">
        <v>320.66000000000003</v>
      </c>
      <c r="O267" s="88">
        <v>576.54999999999995</v>
      </c>
      <c r="P267" s="88">
        <v>219.4</v>
      </c>
      <c r="Q267" s="88">
        <v>6639.5</v>
      </c>
      <c r="R267" s="88">
        <v>237.9</v>
      </c>
      <c r="S267" s="88">
        <v>219.52</v>
      </c>
    </row>
    <row r="268" spans="3:19">
      <c r="C268" s="85" t="s">
        <v>672</v>
      </c>
      <c r="D268" s="88">
        <v>2.8</v>
      </c>
      <c r="E268" s="88">
        <v>1463.4</v>
      </c>
      <c r="F268" s="88">
        <v>2681.5</v>
      </c>
      <c r="G268" s="88">
        <v>5309.5</v>
      </c>
      <c r="H268" s="88">
        <v>101.1</v>
      </c>
      <c r="I268" s="88">
        <v>61.08</v>
      </c>
      <c r="J268" s="88">
        <v>78.849999999999994</v>
      </c>
      <c r="K268" s="88">
        <v>1556</v>
      </c>
      <c r="L268" s="88">
        <v>61.545000000000002</v>
      </c>
      <c r="M268" s="88">
        <v>338.94</v>
      </c>
      <c r="N268" s="88">
        <v>307.5</v>
      </c>
      <c r="O268" s="88">
        <v>575.54999999999995</v>
      </c>
      <c r="P268" s="88">
        <v>206.9</v>
      </c>
      <c r="Q268" s="88">
        <v>6650</v>
      </c>
      <c r="R268" s="88">
        <v>244.65</v>
      </c>
      <c r="S268" s="88">
        <v>221.1</v>
      </c>
    </row>
    <row r="269" spans="3:19">
      <c r="C269" s="85" t="s">
        <v>673</v>
      </c>
      <c r="D269" s="88">
        <v>2.8220000000000001</v>
      </c>
      <c r="E269" s="88">
        <v>1441.4</v>
      </c>
      <c r="F269" s="88">
        <v>2665</v>
      </c>
      <c r="G269" s="88">
        <v>5574</v>
      </c>
      <c r="H269" s="88">
        <v>106</v>
      </c>
      <c r="I269" s="88">
        <v>62.4</v>
      </c>
      <c r="J269" s="88">
        <v>79.3</v>
      </c>
      <c r="K269" s="88">
        <v>1603.4</v>
      </c>
      <c r="L269" s="88">
        <v>61.585000000000001</v>
      </c>
      <c r="M269" s="88">
        <v>344.96</v>
      </c>
      <c r="N269" s="88">
        <v>309.79000000000002</v>
      </c>
      <c r="O269" s="88">
        <v>589.54999999999995</v>
      </c>
      <c r="P269" s="88">
        <v>208.36</v>
      </c>
      <c r="Q269" s="88">
        <v>6720.5</v>
      </c>
      <c r="R269" s="88">
        <v>243.05</v>
      </c>
      <c r="S269" s="88">
        <v>218.26</v>
      </c>
    </row>
    <row r="270" spans="3:19">
      <c r="C270" s="85" t="s">
        <v>674</v>
      </c>
      <c r="D270" s="88">
        <v>2.7650000000000001</v>
      </c>
      <c r="E270" s="88">
        <v>1449.8</v>
      </c>
      <c r="F270" s="88">
        <v>2698</v>
      </c>
      <c r="G270" s="88">
        <v>5823</v>
      </c>
      <c r="H270" s="88">
        <v>105.1</v>
      </c>
      <c r="I270" s="88">
        <v>61.64</v>
      </c>
      <c r="J270" s="88">
        <v>79.099999999999994</v>
      </c>
      <c r="K270" s="88">
        <v>1595.6</v>
      </c>
      <c r="L270" s="88">
        <v>62.155000000000001</v>
      </c>
      <c r="M270" s="88">
        <v>340.5</v>
      </c>
      <c r="N270" s="88">
        <v>296.95</v>
      </c>
      <c r="O270" s="88">
        <v>574.95000000000005</v>
      </c>
      <c r="P270" s="88">
        <v>207.8</v>
      </c>
      <c r="Q270" s="88">
        <v>6574.5</v>
      </c>
      <c r="R270" s="88">
        <v>240.05</v>
      </c>
      <c r="S270" s="88">
        <v>218.86</v>
      </c>
    </row>
    <row r="271" spans="3:19">
      <c r="C271" s="85" t="s">
        <v>675</v>
      </c>
      <c r="D271" s="88">
        <v>2.7829999999999999</v>
      </c>
      <c r="E271" s="88">
        <v>1438</v>
      </c>
      <c r="F271" s="88">
        <v>2694.5</v>
      </c>
      <c r="G271" s="88">
        <v>5879</v>
      </c>
      <c r="H271" s="88">
        <v>104.9</v>
      </c>
      <c r="I271" s="88">
        <v>61.04</v>
      </c>
      <c r="J271" s="88">
        <v>78.900000000000006</v>
      </c>
      <c r="K271" s="88">
        <v>1589.8</v>
      </c>
      <c r="L271" s="88">
        <v>63.774999999999999</v>
      </c>
      <c r="M271" s="88">
        <v>336.6</v>
      </c>
      <c r="N271" s="88">
        <v>300.39999999999998</v>
      </c>
      <c r="O271" s="88">
        <v>578.35</v>
      </c>
      <c r="P271" s="88">
        <v>211.18</v>
      </c>
      <c r="Q271" s="88">
        <v>6619</v>
      </c>
      <c r="R271" s="88">
        <v>241.9</v>
      </c>
      <c r="S271" s="88">
        <v>219.2</v>
      </c>
    </row>
    <row r="272" spans="3:19">
      <c r="C272" s="85" t="s">
        <v>676</v>
      </c>
      <c r="D272" s="88">
        <v>2.7850000000000001</v>
      </c>
      <c r="E272" s="88">
        <v>1433.8</v>
      </c>
      <c r="F272" s="88">
        <v>2622</v>
      </c>
      <c r="G272" s="88">
        <v>5890</v>
      </c>
      <c r="H272" s="88">
        <v>103.8</v>
      </c>
      <c r="I272" s="88">
        <v>60.2</v>
      </c>
      <c r="J272" s="88">
        <v>77.5</v>
      </c>
      <c r="K272" s="88">
        <v>1595.6</v>
      </c>
      <c r="L272" s="88">
        <v>64.2</v>
      </c>
      <c r="M272" s="88">
        <v>332</v>
      </c>
      <c r="N272" s="88">
        <v>297.44</v>
      </c>
      <c r="O272" s="88">
        <v>572.1</v>
      </c>
      <c r="P272" s="88">
        <v>212.2</v>
      </c>
      <c r="Q272" s="88">
        <v>6619.5</v>
      </c>
      <c r="R272" s="88">
        <v>236.28</v>
      </c>
      <c r="S272" s="88">
        <v>218.88</v>
      </c>
    </row>
    <row r="273" spans="3:19">
      <c r="C273" s="85" t="s">
        <v>677</v>
      </c>
      <c r="D273" s="88">
        <v>2.7450000000000001</v>
      </c>
      <c r="E273" s="88">
        <v>1405</v>
      </c>
      <c r="F273" s="88">
        <v>2528</v>
      </c>
      <c r="G273" s="88">
        <v>5942.5</v>
      </c>
      <c r="H273" s="88">
        <v>100.9</v>
      </c>
      <c r="I273" s="88">
        <v>60.02</v>
      </c>
      <c r="J273" s="88">
        <v>75.150000000000006</v>
      </c>
      <c r="K273" s="88">
        <v>1482.8</v>
      </c>
      <c r="L273" s="88">
        <v>61.71</v>
      </c>
      <c r="M273" s="88">
        <v>307.26</v>
      </c>
      <c r="N273" s="88">
        <v>280.64</v>
      </c>
      <c r="O273" s="88">
        <v>539.15</v>
      </c>
      <c r="P273" s="88">
        <v>204.1</v>
      </c>
      <c r="Q273" s="88">
        <v>6376</v>
      </c>
      <c r="R273" s="88">
        <v>234.58</v>
      </c>
      <c r="S273" s="88">
        <v>220.06</v>
      </c>
    </row>
    <row r="274" spans="3:19">
      <c r="C274" s="85" t="s">
        <v>678</v>
      </c>
      <c r="D274" s="88">
        <v>2.726</v>
      </c>
      <c r="E274" s="88">
        <v>1379.4</v>
      </c>
      <c r="F274" s="88">
        <v>2446.5</v>
      </c>
      <c r="G274" s="88">
        <v>6027</v>
      </c>
      <c r="H274" s="88">
        <v>100.6</v>
      </c>
      <c r="I274" s="88">
        <v>59.5</v>
      </c>
      <c r="J274" s="88">
        <v>76.55</v>
      </c>
      <c r="K274" s="88">
        <v>1466.2</v>
      </c>
      <c r="L274" s="88">
        <v>61.14</v>
      </c>
      <c r="M274" s="88">
        <v>319.35000000000002</v>
      </c>
      <c r="N274" s="88">
        <v>284.89999999999998</v>
      </c>
      <c r="O274" s="88">
        <v>550.85</v>
      </c>
      <c r="P274" s="88">
        <v>199.8</v>
      </c>
      <c r="Q274" s="88">
        <v>6592</v>
      </c>
      <c r="R274" s="88">
        <v>229.68</v>
      </c>
      <c r="S274" s="88">
        <v>218.88</v>
      </c>
    </row>
    <row r="275" spans="3:19">
      <c r="C275" s="85" t="s">
        <v>679</v>
      </c>
      <c r="D275" s="88">
        <v>2.74</v>
      </c>
      <c r="E275" s="88">
        <v>1391</v>
      </c>
      <c r="F275" s="88">
        <v>2350</v>
      </c>
      <c r="G275" s="88">
        <v>6120</v>
      </c>
      <c r="H275" s="88">
        <v>103</v>
      </c>
      <c r="I275" s="88">
        <v>59.36</v>
      </c>
      <c r="J275" s="88">
        <v>77.599999999999994</v>
      </c>
      <c r="K275" s="88">
        <v>1452.2</v>
      </c>
      <c r="L275" s="88">
        <v>62.56</v>
      </c>
      <c r="M275" s="88">
        <v>324.08999999999997</v>
      </c>
      <c r="N275" s="88">
        <v>286.64999999999998</v>
      </c>
      <c r="O275" s="88">
        <v>561.1</v>
      </c>
      <c r="P275" s="88">
        <v>202.78</v>
      </c>
      <c r="Q275" s="88">
        <v>6595</v>
      </c>
      <c r="R275" s="88">
        <v>214.65</v>
      </c>
      <c r="S275" s="88">
        <v>208.5</v>
      </c>
    </row>
    <row r="276" spans="3:19">
      <c r="C276" s="85" t="s">
        <v>680</v>
      </c>
      <c r="D276" s="88">
        <v>2.585</v>
      </c>
      <c r="E276" s="88">
        <v>1403</v>
      </c>
      <c r="F276" s="88">
        <v>2290</v>
      </c>
      <c r="G276" s="88">
        <v>6161</v>
      </c>
      <c r="H276" s="88">
        <v>106</v>
      </c>
      <c r="I276" s="88">
        <v>60.16</v>
      </c>
      <c r="J276" s="88">
        <v>78.150000000000006</v>
      </c>
      <c r="K276" s="88">
        <v>1507</v>
      </c>
      <c r="L276" s="88">
        <v>63.405000000000001</v>
      </c>
      <c r="M276" s="88">
        <v>328.39</v>
      </c>
      <c r="N276" s="88">
        <v>295.89</v>
      </c>
      <c r="O276" s="88">
        <v>573</v>
      </c>
      <c r="P276" s="88">
        <v>209.5</v>
      </c>
      <c r="Q276" s="88">
        <v>6729</v>
      </c>
      <c r="R276" s="88">
        <v>222.2</v>
      </c>
      <c r="S276" s="88">
        <v>209.58</v>
      </c>
    </row>
    <row r="277" spans="3:19">
      <c r="C277" s="85" t="s">
        <v>681</v>
      </c>
      <c r="D277" s="88">
        <v>2.62</v>
      </c>
      <c r="E277" s="88">
        <v>1388.8</v>
      </c>
      <c r="F277" s="88">
        <v>2404.5</v>
      </c>
      <c r="G277" s="88">
        <v>5990.5</v>
      </c>
      <c r="H277" s="88">
        <v>106.1</v>
      </c>
      <c r="I277" s="88">
        <v>60.04</v>
      </c>
      <c r="J277" s="88">
        <v>76.650000000000006</v>
      </c>
      <c r="K277" s="88">
        <v>1502.8</v>
      </c>
      <c r="L277" s="88">
        <v>64.86</v>
      </c>
      <c r="M277" s="88">
        <v>327.3</v>
      </c>
      <c r="N277" s="88">
        <v>294.89999999999998</v>
      </c>
      <c r="O277" s="88">
        <v>573.20000000000005</v>
      </c>
      <c r="P277" s="88">
        <v>210.7</v>
      </c>
      <c r="Q277" s="88">
        <v>6670</v>
      </c>
      <c r="R277" s="88">
        <v>223.98</v>
      </c>
      <c r="S277" s="88">
        <v>212.96</v>
      </c>
    </row>
    <row r="278" spans="3:19">
      <c r="C278" s="85" t="s">
        <v>682</v>
      </c>
      <c r="D278" s="88">
        <v>2.5840000000000001</v>
      </c>
      <c r="E278" s="88">
        <v>1389.4</v>
      </c>
      <c r="F278" s="88">
        <v>2413</v>
      </c>
      <c r="G278" s="88">
        <v>5858</v>
      </c>
      <c r="H278" s="88">
        <v>104.9</v>
      </c>
      <c r="I278" s="88">
        <v>59.02</v>
      </c>
      <c r="J278" s="88">
        <v>75.95</v>
      </c>
      <c r="K278" s="88">
        <v>1512</v>
      </c>
      <c r="L278" s="88">
        <v>65.14</v>
      </c>
      <c r="M278" s="88">
        <v>325.89999999999998</v>
      </c>
      <c r="N278" s="88">
        <v>288.39999999999998</v>
      </c>
      <c r="O278" s="88">
        <v>567.54999999999995</v>
      </c>
      <c r="P278" s="88">
        <v>214.8</v>
      </c>
      <c r="Q278" s="88">
        <v>6328.5</v>
      </c>
      <c r="R278" s="88">
        <v>231.2</v>
      </c>
      <c r="S278" s="88">
        <v>213.1</v>
      </c>
    </row>
    <row r="279" spans="3:19">
      <c r="C279" s="85" t="s">
        <v>683</v>
      </c>
      <c r="D279" s="88">
        <v>2.5910000000000002</v>
      </c>
      <c r="E279" s="88">
        <v>1380.8</v>
      </c>
      <c r="F279" s="88">
        <v>2249</v>
      </c>
      <c r="G279" s="88">
        <v>5966.5</v>
      </c>
      <c r="H279" s="88">
        <v>105.6</v>
      </c>
      <c r="I279" s="88">
        <v>59.68</v>
      </c>
      <c r="J279" s="88">
        <v>76.099999999999994</v>
      </c>
      <c r="K279" s="88">
        <v>1545.4</v>
      </c>
      <c r="L279" s="88">
        <v>65.034999999999997</v>
      </c>
      <c r="M279" s="88">
        <v>339.88</v>
      </c>
      <c r="N279" s="88">
        <v>291.7</v>
      </c>
      <c r="O279" s="88">
        <v>575</v>
      </c>
      <c r="P279" s="88">
        <v>212.3</v>
      </c>
      <c r="Q279" s="88">
        <v>6348.5</v>
      </c>
      <c r="R279" s="88">
        <v>234.53</v>
      </c>
      <c r="S279" s="88">
        <v>217.38</v>
      </c>
    </row>
    <row r="280" spans="3:19">
      <c r="C280" s="85" t="s">
        <v>684</v>
      </c>
      <c r="D280" s="88">
        <v>2.58</v>
      </c>
      <c r="E280" s="88">
        <v>1385</v>
      </c>
      <c r="F280" s="88">
        <v>2300.5</v>
      </c>
      <c r="G280" s="88">
        <v>5970</v>
      </c>
      <c r="H280" s="88">
        <v>107.4</v>
      </c>
      <c r="I280" s="88">
        <v>59.18</v>
      </c>
      <c r="J280" s="88">
        <v>75.75</v>
      </c>
      <c r="K280" s="88">
        <v>1561</v>
      </c>
      <c r="L280" s="88">
        <v>66.260000000000005</v>
      </c>
      <c r="M280" s="88">
        <v>345.55</v>
      </c>
      <c r="N280" s="88">
        <v>294</v>
      </c>
      <c r="O280" s="88">
        <v>579.70000000000005</v>
      </c>
      <c r="P280" s="88">
        <v>210.84</v>
      </c>
      <c r="Q280" s="88">
        <v>6349.5</v>
      </c>
      <c r="R280" s="88">
        <v>231.83</v>
      </c>
      <c r="S280" s="88">
        <v>216.44</v>
      </c>
    </row>
    <row r="281" spans="3:19">
      <c r="C281" s="85" t="s">
        <v>685</v>
      </c>
      <c r="D281" s="88">
        <v>2.58</v>
      </c>
      <c r="E281" s="88">
        <v>1325.8</v>
      </c>
      <c r="F281" s="88">
        <v>2294</v>
      </c>
      <c r="G281" s="88">
        <v>5928.5</v>
      </c>
      <c r="H281" s="88">
        <v>106.3</v>
      </c>
      <c r="I281" s="88">
        <v>59.2</v>
      </c>
      <c r="J281" s="88">
        <v>75.05</v>
      </c>
      <c r="K281" s="88">
        <v>1561</v>
      </c>
      <c r="L281" s="88">
        <v>66.66</v>
      </c>
      <c r="M281" s="88">
        <v>339.81</v>
      </c>
      <c r="N281" s="88">
        <v>292.8</v>
      </c>
      <c r="O281" s="88">
        <v>579.1</v>
      </c>
      <c r="P281" s="88">
        <v>211.18</v>
      </c>
      <c r="Q281" s="88">
        <v>6304.5</v>
      </c>
      <c r="R281" s="88">
        <v>236.7</v>
      </c>
      <c r="S281" s="88">
        <v>216.62</v>
      </c>
    </row>
    <row r="282" spans="3:19">
      <c r="C282" s="85" t="s">
        <v>686</v>
      </c>
      <c r="D282" s="88">
        <v>2.5680000000000001</v>
      </c>
      <c r="E282" s="88">
        <v>1280</v>
      </c>
      <c r="F282" s="88">
        <v>2252</v>
      </c>
      <c r="G282" s="88">
        <v>5936.5</v>
      </c>
      <c r="H282" s="88">
        <v>106</v>
      </c>
      <c r="I282" s="88">
        <v>58.96</v>
      </c>
      <c r="J282" s="88">
        <v>75.099999999999994</v>
      </c>
      <c r="K282" s="88">
        <v>1578</v>
      </c>
      <c r="L282" s="88">
        <v>66.739999999999995</v>
      </c>
      <c r="M282" s="88">
        <v>338.79</v>
      </c>
      <c r="N282" s="88">
        <v>293.89</v>
      </c>
      <c r="O282" s="88">
        <v>572.04999999999995</v>
      </c>
      <c r="P282" s="88">
        <v>212.4</v>
      </c>
      <c r="Q282" s="88">
        <v>6313.5</v>
      </c>
      <c r="R282" s="88">
        <v>237.88</v>
      </c>
      <c r="S282" s="88">
        <v>218.34</v>
      </c>
    </row>
    <row r="283" spans="3:19">
      <c r="C283" s="85" t="s">
        <v>687</v>
      </c>
      <c r="D283" s="88">
        <v>2.585</v>
      </c>
      <c r="E283" s="88">
        <v>1295</v>
      </c>
      <c r="F283" s="88">
        <v>2263</v>
      </c>
      <c r="G283" s="88">
        <v>5931.5</v>
      </c>
      <c r="H283" s="88">
        <v>105</v>
      </c>
      <c r="I283" s="88">
        <v>59.08</v>
      </c>
      <c r="J283" s="88">
        <v>75.75</v>
      </c>
      <c r="K283" s="88">
        <v>1588.6</v>
      </c>
      <c r="L283" s="88">
        <v>68.355000000000004</v>
      </c>
      <c r="M283" s="88">
        <v>343.97</v>
      </c>
      <c r="N283" s="88">
        <v>295.68</v>
      </c>
      <c r="O283" s="88">
        <v>582</v>
      </c>
      <c r="P283" s="88">
        <v>214.6</v>
      </c>
      <c r="Q283" s="88">
        <v>6397.5</v>
      </c>
      <c r="R283" s="88">
        <v>236</v>
      </c>
      <c r="S283" s="88">
        <v>218.72</v>
      </c>
    </row>
    <row r="284" spans="3:19">
      <c r="C284" s="85" t="s">
        <v>688</v>
      </c>
      <c r="D284" s="88">
        <v>2.58</v>
      </c>
      <c r="E284" s="88">
        <v>1290.2</v>
      </c>
      <c r="F284" s="88">
        <v>2290.5</v>
      </c>
      <c r="G284" s="88">
        <v>5994</v>
      </c>
      <c r="H284" s="88">
        <v>104.6</v>
      </c>
      <c r="I284" s="88">
        <v>58.92</v>
      </c>
      <c r="J284" s="88">
        <v>75.400000000000006</v>
      </c>
      <c r="K284" s="88">
        <v>1587.6</v>
      </c>
      <c r="L284" s="88">
        <v>69.010000000000005</v>
      </c>
      <c r="M284" s="88">
        <v>343.23</v>
      </c>
      <c r="N284" s="88">
        <v>295</v>
      </c>
      <c r="O284" s="88">
        <v>596.20000000000005</v>
      </c>
      <c r="P284" s="88">
        <v>215.76</v>
      </c>
      <c r="Q284" s="88">
        <v>6478</v>
      </c>
      <c r="R284" s="88">
        <v>235.45</v>
      </c>
      <c r="S284" s="88">
        <v>218.24</v>
      </c>
    </row>
    <row r="285" spans="3:19">
      <c r="C285" s="85" t="s">
        <v>689</v>
      </c>
      <c r="D285" s="88">
        <v>2.601</v>
      </c>
      <c r="E285" s="88">
        <v>1279</v>
      </c>
      <c r="F285" s="88">
        <v>2242.5</v>
      </c>
      <c r="G285" s="88">
        <v>5969</v>
      </c>
      <c r="H285" s="88">
        <v>104.7</v>
      </c>
      <c r="I285" s="88">
        <v>58.98</v>
      </c>
      <c r="J285" s="88">
        <v>75.900000000000006</v>
      </c>
      <c r="K285" s="88">
        <v>1570.4</v>
      </c>
      <c r="L285" s="88">
        <v>68.760000000000005</v>
      </c>
      <c r="M285" s="88">
        <v>340.33</v>
      </c>
      <c r="N285" s="88">
        <v>293.51</v>
      </c>
      <c r="O285" s="88">
        <v>592</v>
      </c>
      <c r="P285" s="88">
        <v>215.02</v>
      </c>
      <c r="Q285" s="88">
        <v>6516</v>
      </c>
      <c r="R285" s="88">
        <v>238.65</v>
      </c>
      <c r="S285" s="88">
        <v>225.28</v>
      </c>
    </row>
    <row r="286" spans="3:19">
      <c r="C286" s="85" t="s">
        <v>690</v>
      </c>
      <c r="D286" s="88">
        <v>2.6120000000000001</v>
      </c>
      <c r="E286" s="88">
        <v>1206.8</v>
      </c>
      <c r="F286" s="88">
        <v>2189</v>
      </c>
      <c r="G286" s="88">
        <v>5450</v>
      </c>
      <c r="H286" s="88">
        <v>105</v>
      </c>
      <c r="I286" s="88">
        <v>59.16</v>
      </c>
      <c r="J286" s="88">
        <v>76.150000000000006</v>
      </c>
      <c r="K286" s="88">
        <v>1604.2</v>
      </c>
      <c r="L286" s="88">
        <v>69.650000000000006</v>
      </c>
      <c r="M286" s="88">
        <v>342.39</v>
      </c>
      <c r="N286" s="88">
        <v>293.49</v>
      </c>
      <c r="O286" s="88">
        <v>599</v>
      </c>
      <c r="P286" s="88">
        <v>217.04</v>
      </c>
      <c r="Q286" s="88">
        <v>6573</v>
      </c>
      <c r="R286" s="88">
        <v>241.98</v>
      </c>
      <c r="S286" s="88">
        <v>226.42</v>
      </c>
    </row>
    <row r="287" spans="3:19">
      <c r="C287" s="85" t="s">
        <v>691</v>
      </c>
      <c r="D287" s="88">
        <v>2.6240000000000001</v>
      </c>
      <c r="E287" s="88">
        <v>1244.8</v>
      </c>
      <c r="F287" s="88">
        <v>2316.5</v>
      </c>
      <c r="G287" s="88">
        <v>5571</v>
      </c>
      <c r="H287" s="88">
        <v>110.8</v>
      </c>
      <c r="I287" s="88">
        <v>60.7</v>
      </c>
      <c r="J287" s="88">
        <v>76.3</v>
      </c>
      <c r="K287" s="88">
        <v>1619.8</v>
      </c>
      <c r="L287" s="88">
        <v>70.834999999999994</v>
      </c>
      <c r="M287" s="88">
        <v>353.73</v>
      </c>
      <c r="N287" s="88">
        <v>305.47000000000003</v>
      </c>
      <c r="O287" s="88">
        <v>610.95000000000005</v>
      </c>
      <c r="P287" s="88">
        <v>218.68</v>
      </c>
      <c r="Q287" s="88">
        <v>6683</v>
      </c>
      <c r="R287" s="88">
        <v>242.15</v>
      </c>
      <c r="S287" s="88">
        <v>226.28</v>
      </c>
    </row>
    <row r="288" spans="3:19">
      <c r="C288" s="85" t="s">
        <v>692</v>
      </c>
      <c r="D288" s="88">
        <v>2.645</v>
      </c>
      <c r="E288" s="88">
        <v>1247</v>
      </c>
      <c r="F288" s="88">
        <v>2238.5</v>
      </c>
      <c r="G288" s="88">
        <v>5542</v>
      </c>
      <c r="H288" s="88">
        <v>110.9</v>
      </c>
      <c r="I288" s="88">
        <v>63.3</v>
      </c>
      <c r="J288" s="88">
        <v>77.150000000000006</v>
      </c>
      <c r="K288" s="88">
        <v>1603.4</v>
      </c>
      <c r="L288" s="88">
        <v>71.400000000000006</v>
      </c>
      <c r="M288" s="88">
        <v>352.55</v>
      </c>
      <c r="N288" s="88">
        <v>304.24</v>
      </c>
      <c r="O288" s="88">
        <v>613.5</v>
      </c>
      <c r="P288" s="88">
        <v>218.4</v>
      </c>
      <c r="Q288" s="88">
        <v>6728</v>
      </c>
      <c r="R288" s="88">
        <v>240.98</v>
      </c>
      <c r="S288" s="88">
        <v>229</v>
      </c>
    </row>
    <row r="289" spans="3:19">
      <c r="C289" s="85" t="s">
        <v>693</v>
      </c>
      <c r="D289" s="88">
        <v>2.6309999999999998</v>
      </c>
      <c r="E289" s="88">
        <v>1264.8</v>
      </c>
      <c r="F289" s="88">
        <v>2209</v>
      </c>
      <c r="G289" s="88">
        <v>5553</v>
      </c>
      <c r="H289" s="88">
        <v>110</v>
      </c>
      <c r="I289" s="88">
        <v>60.98</v>
      </c>
      <c r="J289" s="88">
        <v>76.650000000000006</v>
      </c>
      <c r="K289" s="88">
        <v>1575.2</v>
      </c>
      <c r="L289" s="88">
        <v>69.174999999999997</v>
      </c>
      <c r="M289" s="88">
        <v>335</v>
      </c>
      <c r="N289" s="88">
        <v>287.01</v>
      </c>
      <c r="O289" s="88">
        <v>590.29999999999995</v>
      </c>
      <c r="P289" s="88">
        <v>213.62</v>
      </c>
      <c r="Q289" s="88">
        <v>6522</v>
      </c>
      <c r="R289" s="88">
        <v>247.25</v>
      </c>
      <c r="S289" s="88">
        <v>233.78</v>
      </c>
    </row>
    <row r="290" spans="3:19">
      <c r="C290" s="85" t="s">
        <v>694</v>
      </c>
      <c r="D290" s="88">
        <v>2.617</v>
      </c>
      <c r="E290" s="88">
        <v>1348.2</v>
      </c>
      <c r="F290" s="88">
        <v>2029.5</v>
      </c>
      <c r="G290" s="88">
        <v>5380</v>
      </c>
      <c r="H290" s="88">
        <v>107.2</v>
      </c>
      <c r="I290" s="88">
        <v>62.96</v>
      </c>
      <c r="J290" s="88">
        <v>76.05</v>
      </c>
      <c r="K290" s="88">
        <v>1584</v>
      </c>
      <c r="L290" s="88">
        <v>71.17</v>
      </c>
      <c r="M290" s="88">
        <v>346.13</v>
      </c>
      <c r="N290" s="88">
        <v>293.92</v>
      </c>
      <c r="O290" s="88">
        <v>601.6</v>
      </c>
      <c r="P290" s="88">
        <v>213.82</v>
      </c>
      <c r="Q290" s="88">
        <v>6699</v>
      </c>
      <c r="R290" s="88">
        <v>248.5</v>
      </c>
      <c r="S290" s="88">
        <v>233.14</v>
      </c>
    </row>
    <row r="291" spans="3:19">
      <c r="C291" s="85" t="s">
        <v>695</v>
      </c>
      <c r="D291" s="88">
        <v>2.6120000000000001</v>
      </c>
      <c r="E291" s="88">
        <v>1240.8</v>
      </c>
      <c r="F291" s="88">
        <v>2061</v>
      </c>
      <c r="G291" s="88">
        <v>5407</v>
      </c>
      <c r="H291" s="88">
        <v>112.4</v>
      </c>
      <c r="I291" s="88">
        <v>63.02</v>
      </c>
      <c r="J291" s="88">
        <v>75</v>
      </c>
      <c r="K291" s="88">
        <v>1554.6</v>
      </c>
      <c r="L291" s="88">
        <v>70.400000000000006</v>
      </c>
      <c r="M291" s="88">
        <v>344</v>
      </c>
      <c r="N291" s="88">
        <v>291.69</v>
      </c>
      <c r="O291" s="88">
        <v>602</v>
      </c>
      <c r="P291" s="88">
        <v>212.32</v>
      </c>
      <c r="Q291" s="88">
        <v>6775</v>
      </c>
      <c r="R291" s="88">
        <v>236.8</v>
      </c>
      <c r="S291" s="88">
        <v>230.1</v>
      </c>
    </row>
    <row r="292" spans="3:19">
      <c r="C292" s="85" t="s">
        <v>696</v>
      </c>
      <c r="D292" s="88">
        <v>2.6139999999999999</v>
      </c>
      <c r="E292" s="88">
        <v>1167.8</v>
      </c>
      <c r="F292" s="88">
        <v>2008.5</v>
      </c>
      <c r="G292" s="88">
        <v>5359.5</v>
      </c>
      <c r="H292" s="88">
        <v>113.3</v>
      </c>
      <c r="I292" s="88">
        <v>63.2</v>
      </c>
      <c r="J292" s="88">
        <v>75.95</v>
      </c>
      <c r="K292" s="88">
        <v>1572.4</v>
      </c>
      <c r="L292" s="88">
        <v>69.959999999999994</v>
      </c>
      <c r="M292" s="88">
        <v>343.74</v>
      </c>
      <c r="N292" s="88">
        <v>291.88</v>
      </c>
      <c r="O292" s="88">
        <v>613.6</v>
      </c>
      <c r="P292" s="88">
        <v>217.28</v>
      </c>
      <c r="Q292" s="88">
        <v>6816</v>
      </c>
      <c r="R292" s="88">
        <v>242.23</v>
      </c>
      <c r="S292" s="88">
        <v>232.8</v>
      </c>
    </row>
    <row r="293" spans="3:19">
      <c r="C293" s="85" t="s">
        <v>697</v>
      </c>
      <c r="D293" s="88">
        <v>2.597</v>
      </c>
      <c r="E293" s="88">
        <v>1111</v>
      </c>
      <c r="F293" s="88">
        <v>2054</v>
      </c>
      <c r="G293" s="88">
        <v>5331</v>
      </c>
      <c r="H293" s="88">
        <v>114.1</v>
      </c>
      <c r="I293" s="88">
        <v>62.44</v>
      </c>
      <c r="J293" s="88">
        <v>76</v>
      </c>
      <c r="K293" s="88">
        <v>1591.2</v>
      </c>
      <c r="L293" s="88">
        <v>67.89</v>
      </c>
      <c r="M293" s="88">
        <v>347.43</v>
      </c>
      <c r="N293" s="88">
        <v>290.39999999999998</v>
      </c>
      <c r="O293" s="88">
        <v>627.70000000000005</v>
      </c>
      <c r="P293" s="88">
        <v>220.58</v>
      </c>
      <c r="Q293" s="88">
        <v>6960</v>
      </c>
      <c r="R293" s="88">
        <v>244.75</v>
      </c>
      <c r="S293" s="88">
        <v>235.08</v>
      </c>
    </row>
    <row r="294" spans="3:19">
      <c r="C294" s="85" t="s">
        <v>698</v>
      </c>
      <c r="D294" s="88">
        <v>2.5910000000000002</v>
      </c>
      <c r="E294" s="88">
        <v>1041.4000000000001</v>
      </c>
      <c r="F294" s="88">
        <v>2073.5</v>
      </c>
      <c r="G294" s="88">
        <v>5255</v>
      </c>
      <c r="H294" s="88">
        <v>110.5</v>
      </c>
      <c r="I294" s="88">
        <v>60.16</v>
      </c>
      <c r="J294" s="88">
        <v>74.400000000000006</v>
      </c>
      <c r="K294" s="88">
        <v>1570.4</v>
      </c>
      <c r="L294" s="88">
        <v>67.38</v>
      </c>
      <c r="M294" s="88">
        <v>337.6</v>
      </c>
      <c r="N294" s="88">
        <v>272.5</v>
      </c>
      <c r="O294" s="88">
        <v>603.29999999999995</v>
      </c>
      <c r="P294" s="88">
        <v>219.02</v>
      </c>
      <c r="Q294" s="88">
        <v>6665</v>
      </c>
      <c r="R294" s="88">
        <v>251.3</v>
      </c>
      <c r="S294" s="88">
        <v>237.34</v>
      </c>
    </row>
    <row r="295" spans="3:19">
      <c r="C295" s="85" t="s">
        <v>699</v>
      </c>
      <c r="D295" s="88">
        <v>2.544</v>
      </c>
      <c r="E295" s="88">
        <v>1015</v>
      </c>
      <c r="F295" s="88">
        <v>1877</v>
      </c>
      <c r="G295" s="88">
        <v>5100.5</v>
      </c>
      <c r="H295" s="88">
        <v>107.1</v>
      </c>
      <c r="I295" s="88">
        <v>59.86</v>
      </c>
      <c r="J295" s="88">
        <v>71.5</v>
      </c>
      <c r="K295" s="88">
        <v>1551.8</v>
      </c>
      <c r="L295" s="88">
        <v>66</v>
      </c>
      <c r="M295" s="88">
        <v>335.76</v>
      </c>
      <c r="N295" s="88">
        <v>261</v>
      </c>
      <c r="O295" s="88">
        <v>605.5</v>
      </c>
      <c r="P295" s="88">
        <v>214</v>
      </c>
      <c r="Q295" s="88">
        <v>6659</v>
      </c>
      <c r="R295" s="88">
        <v>250.55</v>
      </c>
      <c r="S295" s="88">
        <v>240.4</v>
      </c>
    </row>
    <row r="296" spans="3:19">
      <c r="C296" s="85" t="s">
        <v>700</v>
      </c>
      <c r="D296" s="88">
        <v>2.5739999999999998</v>
      </c>
      <c r="E296" s="88">
        <v>986.6</v>
      </c>
      <c r="F296" s="88">
        <v>1757.5</v>
      </c>
      <c r="G296" s="88">
        <v>5068</v>
      </c>
      <c r="H296" s="88">
        <v>110</v>
      </c>
      <c r="I296" s="88">
        <v>58.98</v>
      </c>
      <c r="J296" s="88">
        <v>71.349999999999994</v>
      </c>
      <c r="K296" s="88">
        <v>1514.8</v>
      </c>
      <c r="L296" s="88">
        <v>64.5</v>
      </c>
      <c r="M296" s="88">
        <v>327.81</v>
      </c>
      <c r="N296" s="88">
        <v>257.77999999999997</v>
      </c>
      <c r="O296" s="88">
        <v>592.54999999999995</v>
      </c>
      <c r="P296" s="88">
        <v>211.5</v>
      </c>
      <c r="Q296" s="88">
        <v>6516</v>
      </c>
      <c r="R296" s="88">
        <v>235.38</v>
      </c>
      <c r="S296" s="88">
        <v>228.36</v>
      </c>
    </row>
    <row r="297" spans="3:19">
      <c r="C297" s="85" t="s">
        <v>701</v>
      </c>
      <c r="D297" s="88">
        <v>2.5049999999999999</v>
      </c>
      <c r="E297" s="88">
        <v>905.8</v>
      </c>
      <c r="F297" s="88">
        <v>1812.5</v>
      </c>
      <c r="G297" s="88">
        <v>4992</v>
      </c>
      <c r="H297" s="88">
        <v>103.8</v>
      </c>
      <c r="I297" s="88">
        <v>55.46</v>
      </c>
      <c r="J297" s="88">
        <v>68.95</v>
      </c>
      <c r="K297" s="88">
        <v>1460.4</v>
      </c>
      <c r="L297" s="88">
        <v>60.49</v>
      </c>
      <c r="M297" s="88">
        <v>301.11</v>
      </c>
      <c r="N297" s="88">
        <v>234.7</v>
      </c>
      <c r="O297" s="88">
        <v>544.79999999999995</v>
      </c>
      <c r="P297" s="88">
        <v>205.7</v>
      </c>
      <c r="Q297" s="88">
        <v>6250</v>
      </c>
      <c r="R297" s="88">
        <v>232.05</v>
      </c>
      <c r="S297" s="88">
        <v>226.48</v>
      </c>
    </row>
    <row r="298" spans="3:19">
      <c r="C298" s="85" t="s">
        <v>702</v>
      </c>
      <c r="D298" s="88">
        <v>2.4990000000000001</v>
      </c>
      <c r="E298" s="88">
        <v>897.4</v>
      </c>
      <c r="F298" s="88">
        <v>1667</v>
      </c>
      <c r="G298" s="88">
        <v>4932</v>
      </c>
      <c r="H298" s="88">
        <v>106</v>
      </c>
      <c r="I298" s="88">
        <v>56.62</v>
      </c>
      <c r="J298" s="88">
        <v>69.5</v>
      </c>
      <c r="K298" s="88">
        <v>1480.6</v>
      </c>
      <c r="L298" s="88">
        <v>62.914999999999999</v>
      </c>
      <c r="M298" s="88">
        <v>318.36</v>
      </c>
      <c r="N298" s="88">
        <v>244.86</v>
      </c>
      <c r="O298" s="88">
        <v>566.9</v>
      </c>
      <c r="P298" s="88">
        <v>210.22</v>
      </c>
      <c r="Q298" s="88">
        <v>6494</v>
      </c>
      <c r="R298" s="88">
        <v>232.5</v>
      </c>
      <c r="S298" s="88">
        <v>218.2</v>
      </c>
    </row>
    <row r="299" spans="3:19">
      <c r="C299" s="85" t="s">
        <v>703</v>
      </c>
      <c r="D299" s="88">
        <v>2.4990000000000001</v>
      </c>
      <c r="E299" s="88">
        <v>961</v>
      </c>
      <c r="F299" s="88">
        <v>1574.5</v>
      </c>
      <c r="G299" s="88">
        <v>4853.5</v>
      </c>
      <c r="H299" s="88">
        <v>107.4</v>
      </c>
      <c r="I299" s="88">
        <v>57.2</v>
      </c>
      <c r="J299" s="88">
        <v>71.05</v>
      </c>
      <c r="K299" s="88">
        <v>1482.8</v>
      </c>
      <c r="L299" s="88">
        <v>62</v>
      </c>
      <c r="M299" s="88">
        <v>310.42</v>
      </c>
      <c r="N299" s="88">
        <v>254.61</v>
      </c>
      <c r="O299" s="88">
        <v>561.70000000000005</v>
      </c>
      <c r="P299" s="88">
        <v>209.76</v>
      </c>
      <c r="Q299" s="88">
        <v>6430</v>
      </c>
      <c r="R299" s="88">
        <v>218.18</v>
      </c>
      <c r="S299" s="88">
        <v>206.94</v>
      </c>
    </row>
    <row r="300" spans="3:19">
      <c r="C300" s="85" t="s">
        <v>704</v>
      </c>
      <c r="D300" s="88">
        <v>2.4889999999999999</v>
      </c>
      <c r="E300" s="88">
        <v>982.8</v>
      </c>
      <c r="F300" s="88">
        <v>1500</v>
      </c>
      <c r="G300" s="88">
        <v>4664</v>
      </c>
      <c r="H300" s="88">
        <v>106.3</v>
      </c>
      <c r="I300" s="88">
        <v>56.56</v>
      </c>
      <c r="J300" s="88">
        <v>69.2</v>
      </c>
      <c r="K300" s="88">
        <v>1480</v>
      </c>
      <c r="L300" s="88">
        <v>62.185000000000002</v>
      </c>
      <c r="M300" s="88">
        <v>311.60000000000002</v>
      </c>
      <c r="N300" s="88">
        <v>246.9</v>
      </c>
      <c r="O300" s="88">
        <v>564.79999999999995</v>
      </c>
      <c r="P300" s="88">
        <v>206.88</v>
      </c>
      <c r="Q300" s="88">
        <v>6420</v>
      </c>
      <c r="R300" s="88">
        <v>226.38</v>
      </c>
      <c r="S300" s="88">
        <v>220.24</v>
      </c>
    </row>
    <row r="301" spans="3:19">
      <c r="C301" s="85" t="s">
        <v>705</v>
      </c>
      <c r="D301" s="88">
        <v>2.3919999999999999</v>
      </c>
      <c r="E301" s="88">
        <v>962</v>
      </c>
      <c r="F301" s="88">
        <v>1399</v>
      </c>
      <c r="G301" s="88">
        <v>4560</v>
      </c>
      <c r="H301" s="88">
        <v>101.1</v>
      </c>
      <c r="I301" s="88">
        <v>52.22</v>
      </c>
      <c r="J301" s="88">
        <v>66.150000000000006</v>
      </c>
      <c r="K301" s="88">
        <v>1416</v>
      </c>
      <c r="L301" s="88">
        <v>58.424999999999997</v>
      </c>
      <c r="M301" s="88">
        <v>294.58999999999997</v>
      </c>
      <c r="N301" s="88">
        <v>236.97</v>
      </c>
      <c r="O301" s="88">
        <v>546.9</v>
      </c>
      <c r="P301" s="88">
        <v>196.44</v>
      </c>
      <c r="Q301" s="88">
        <v>6293</v>
      </c>
      <c r="R301" s="88">
        <v>227.08</v>
      </c>
      <c r="S301" s="88">
        <v>223</v>
      </c>
    </row>
    <row r="302" spans="3:19">
      <c r="C302" s="85" t="s">
        <v>706</v>
      </c>
      <c r="D302" s="88">
        <v>2.4060000000000001</v>
      </c>
      <c r="E302" s="88">
        <v>912</v>
      </c>
      <c r="F302" s="88">
        <v>1335</v>
      </c>
      <c r="G302" s="88">
        <v>4586.5</v>
      </c>
      <c r="H302" s="88">
        <v>100.8</v>
      </c>
      <c r="I302" s="88">
        <v>52.4</v>
      </c>
      <c r="J302" s="88">
        <v>66.75</v>
      </c>
      <c r="K302" s="88">
        <v>1423.8</v>
      </c>
      <c r="L302" s="88">
        <v>56.65</v>
      </c>
      <c r="M302" s="88">
        <v>302.95999999999998</v>
      </c>
      <c r="N302" s="88">
        <v>239.59</v>
      </c>
      <c r="O302" s="88">
        <v>548.4</v>
      </c>
      <c r="P302" s="88">
        <v>198.34</v>
      </c>
      <c r="Q302" s="88">
        <v>6543</v>
      </c>
      <c r="R302" s="88">
        <v>219.68</v>
      </c>
      <c r="S302" s="88">
        <v>221</v>
      </c>
    </row>
    <row r="303" spans="3:19">
      <c r="C303" s="85" t="s">
        <v>707</v>
      </c>
      <c r="D303" s="88">
        <v>2.41</v>
      </c>
      <c r="E303" s="88">
        <v>924.6</v>
      </c>
      <c r="F303" s="88">
        <v>1362.5</v>
      </c>
      <c r="G303" s="88">
        <v>4511.5</v>
      </c>
      <c r="H303" s="88">
        <v>103.4</v>
      </c>
      <c r="I303" s="88">
        <v>52.64</v>
      </c>
      <c r="J303" s="88">
        <v>67</v>
      </c>
      <c r="K303" s="88">
        <v>1428</v>
      </c>
      <c r="L303" s="88">
        <v>56.195</v>
      </c>
      <c r="M303" s="88">
        <v>299.60000000000002</v>
      </c>
      <c r="N303" s="88">
        <v>236.9</v>
      </c>
      <c r="O303" s="88">
        <v>532.75</v>
      </c>
      <c r="P303" s="88">
        <v>202.02</v>
      </c>
      <c r="Q303" s="88">
        <v>6525.5</v>
      </c>
      <c r="R303" s="88">
        <v>205.9</v>
      </c>
      <c r="S303" s="88">
        <v>212.5</v>
      </c>
    </row>
    <row r="304" spans="3:19">
      <c r="C304" s="85" t="s">
        <v>708</v>
      </c>
      <c r="D304" s="88">
        <v>2.4460000000000002</v>
      </c>
      <c r="E304" s="88">
        <v>912.2</v>
      </c>
      <c r="F304" s="88">
        <v>1340</v>
      </c>
      <c r="G304" s="88">
        <v>4609.5</v>
      </c>
      <c r="H304" s="88">
        <v>104.2</v>
      </c>
      <c r="I304" s="88">
        <v>55.02</v>
      </c>
      <c r="J304" s="88">
        <v>69.05</v>
      </c>
      <c r="K304" s="88">
        <v>1467.6</v>
      </c>
      <c r="L304" s="88">
        <v>59.1</v>
      </c>
      <c r="M304" s="88">
        <v>325.25</v>
      </c>
      <c r="N304" s="88">
        <v>254.29</v>
      </c>
      <c r="O304" s="88">
        <v>563.20000000000005</v>
      </c>
      <c r="P304" s="88">
        <v>208.56</v>
      </c>
      <c r="Q304" s="88">
        <v>6811.5</v>
      </c>
      <c r="R304" s="88">
        <v>212.68</v>
      </c>
      <c r="S304" s="88">
        <v>214.66</v>
      </c>
    </row>
    <row r="305" spans="3:19">
      <c r="C305" s="85" t="s">
        <v>709</v>
      </c>
      <c r="D305" s="88">
        <v>2.4260000000000002</v>
      </c>
      <c r="E305" s="88">
        <v>880.2</v>
      </c>
      <c r="F305" s="88">
        <v>1422.5</v>
      </c>
      <c r="G305" s="88">
        <v>4630</v>
      </c>
      <c r="H305" s="88">
        <v>105.8</v>
      </c>
      <c r="I305" s="88">
        <v>55.54</v>
      </c>
      <c r="J305" s="88">
        <v>70.650000000000006</v>
      </c>
      <c r="K305" s="88">
        <v>1475.6</v>
      </c>
      <c r="L305" s="88">
        <v>60.354999999999997</v>
      </c>
      <c r="M305" s="88">
        <v>329.58</v>
      </c>
      <c r="N305" s="88">
        <v>257.82</v>
      </c>
      <c r="O305" s="88">
        <v>566.5</v>
      </c>
      <c r="P305" s="88">
        <v>210.72</v>
      </c>
      <c r="Q305" s="88">
        <v>6775</v>
      </c>
      <c r="R305" s="88">
        <v>206.45</v>
      </c>
      <c r="S305" s="88">
        <v>217.88</v>
      </c>
    </row>
    <row r="306" spans="3:19">
      <c r="C306" s="85" t="s">
        <v>710</v>
      </c>
      <c r="D306" s="88">
        <v>2.4119999999999999</v>
      </c>
      <c r="E306" s="88">
        <v>877</v>
      </c>
      <c r="F306" s="88">
        <v>1393.5</v>
      </c>
      <c r="G306" s="88">
        <v>4475</v>
      </c>
      <c r="H306" s="88">
        <v>106.4</v>
      </c>
      <c r="I306" s="88">
        <v>57.32</v>
      </c>
      <c r="J306" s="88">
        <v>71.150000000000006</v>
      </c>
      <c r="K306" s="88">
        <v>1511</v>
      </c>
      <c r="L306" s="88">
        <v>61.65</v>
      </c>
      <c r="M306" s="88">
        <v>334.8</v>
      </c>
      <c r="N306" s="88">
        <v>269.42</v>
      </c>
      <c r="O306" s="88">
        <v>576.95000000000005</v>
      </c>
      <c r="P306" s="88">
        <v>213.34</v>
      </c>
      <c r="Q306" s="88">
        <v>6878</v>
      </c>
      <c r="R306" s="88">
        <v>215.5</v>
      </c>
      <c r="S306" s="88">
        <v>220.66</v>
      </c>
    </row>
    <row r="307" spans="3:19">
      <c r="C307" s="85" t="s">
        <v>711</v>
      </c>
      <c r="D307" s="88">
        <v>2.4420000000000002</v>
      </c>
      <c r="E307" s="88">
        <v>884.8</v>
      </c>
      <c r="F307" s="88">
        <v>1606.5</v>
      </c>
      <c r="G307" s="88">
        <v>4579</v>
      </c>
      <c r="H307" s="88">
        <v>105.4</v>
      </c>
      <c r="I307" s="88">
        <v>57.12</v>
      </c>
      <c r="J307" s="88">
        <v>70.400000000000006</v>
      </c>
      <c r="K307" s="88">
        <v>1540</v>
      </c>
      <c r="L307" s="88">
        <v>60.63</v>
      </c>
      <c r="M307" s="88">
        <v>330.95</v>
      </c>
      <c r="N307" s="88">
        <v>264.7</v>
      </c>
      <c r="O307" s="88">
        <v>574.15</v>
      </c>
      <c r="P307" s="88">
        <v>215.3</v>
      </c>
      <c r="Q307" s="88">
        <v>6976</v>
      </c>
      <c r="R307" s="88">
        <v>216.98</v>
      </c>
      <c r="S307" s="88">
        <v>220.82</v>
      </c>
    </row>
    <row r="308" spans="3:19">
      <c r="C308" s="85" t="s">
        <v>712</v>
      </c>
      <c r="D308" s="88">
        <v>2.4390000000000001</v>
      </c>
      <c r="E308" s="88">
        <v>876.6</v>
      </c>
      <c r="F308" s="88">
        <v>1639.5</v>
      </c>
      <c r="G308" s="88">
        <v>4488.5</v>
      </c>
      <c r="H308" s="88">
        <v>103.7</v>
      </c>
      <c r="I308" s="88">
        <v>57.2</v>
      </c>
      <c r="J308" s="88">
        <v>70.2</v>
      </c>
      <c r="K308" s="88">
        <v>1567.8</v>
      </c>
      <c r="L308" s="88">
        <v>61.35</v>
      </c>
      <c r="M308" s="88">
        <v>331.7</v>
      </c>
      <c r="N308" s="88">
        <v>261</v>
      </c>
      <c r="O308" s="88">
        <v>575.70000000000005</v>
      </c>
      <c r="P308" s="88">
        <v>219.78</v>
      </c>
      <c r="Q308" s="88">
        <v>7040</v>
      </c>
      <c r="R308" s="88">
        <v>218.9</v>
      </c>
      <c r="S308" s="88">
        <v>219.16</v>
      </c>
    </row>
    <row r="309" spans="3:19">
      <c r="C309" s="85" t="s">
        <v>713</v>
      </c>
      <c r="D309" s="88">
        <v>2.41</v>
      </c>
      <c r="E309" s="88">
        <v>865.4</v>
      </c>
      <c r="F309" s="88">
        <v>1660.5</v>
      </c>
      <c r="G309" s="88">
        <v>4410.5</v>
      </c>
      <c r="H309" s="88">
        <v>102.8</v>
      </c>
      <c r="I309" s="88">
        <v>55.7</v>
      </c>
      <c r="J309" s="88">
        <v>69.150000000000006</v>
      </c>
      <c r="K309" s="88">
        <v>1558.4</v>
      </c>
      <c r="L309" s="88">
        <v>60.73</v>
      </c>
      <c r="M309" s="88">
        <v>323.75</v>
      </c>
      <c r="N309" s="88">
        <v>250.79</v>
      </c>
      <c r="O309" s="88">
        <v>569</v>
      </c>
      <c r="P309" s="88">
        <v>216.18</v>
      </c>
      <c r="Q309" s="88">
        <v>6865.5</v>
      </c>
      <c r="R309" s="88">
        <v>213.48</v>
      </c>
      <c r="S309" s="88">
        <v>219.48</v>
      </c>
    </row>
    <row r="310" spans="3:19">
      <c r="C310" s="85" t="s">
        <v>714</v>
      </c>
      <c r="D310" s="88">
        <v>2.41</v>
      </c>
      <c r="E310" s="88">
        <v>872.4</v>
      </c>
      <c r="F310" s="88">
        <v>1516</v>
      </c>
      <c r="G310" s="88">
        <v>4425</v>
      </c>
      <c r="H310" s="88">
        <v>103.6</v>
      </c>
      <c r="I310" s="88">
        <v>56.18</v>
      </c>
      <c r="J310" s="88">
        <v>69.650000000000006</v>
      </c>
      <c r="K310" s="88">
        <v>1560.6</v>
      </c>
      <c r="L310" s="88">
        <v>59.8</v>
      </c>
      <c r="M310" s="88">
        <v>324.60000000000002</v>
      </c>
      <c r="N310" s="88">
        <v>256.52999999999997</v>
      </c>
      <c r="O310" s="88">
        <v>572</v>
      </c>
      <c r="P310" s="88">
        <v>216.76</v>
      </c>
      <c r="Q310" s="88">
        <v>7010</v>
      </c>
      <c r="R310" s="88">
        <v>212</v>
      </c>
      <c r="S310" s="88">
        <v>216.7</v>
      </c>
    </row>
    <row r="311" spans="3:19">
      <c r="C311" s="85" t="s">
        <v>715</v>
      </c>
      <c r="D311" s="88">
        <v>2.4020000000000001</v>
      </c>
      <c r="E311" s="88">
        <v>885.8</v>
      </c>
      <c r="F311" s="88">
        <v>1538</v>
      </c>
      <c r="G311" s="88">
        <v>4468</v>
      </c>
      <c r="H311" s="88">
        <v>102.7</v>
      </c>
      <c r="I311" s="88">
        <v>56.18</v>
      </c>
      <c r="J311" s="88">
        <v>69.400000000000006</v>
      </c>
      <c r="K311" s="88">
        <v>1559</v>
      </c>
      <c r="L311" s="88">
        <v>60.14</v>
      </c>
      <c r="M311" s="88">
        <v>321.25</v>
      </c>
      <c r="N311" s="88">
        <v>257.61</v>
      </c>
      <c r="O311" s="88">
        <v>569.79999999999995</v>
      </c>
      <c r="P311" s="88">
        <v>220.54</v>
      </c>
      <c r="Q311" s="88">
        <v>6988</v>
      </c>
      <c r="R311" s="88">
        <v>206.23</v>
      </c>
      <c r="S311" s="88">
        <v>213.92</v>
      </c>
    </row>
    <row r="312" spans="3:19">
      <c r="C312" s="85" t="s">
        <v>716</v>
      </c>
      <c r="D312" s="88">
        <v>2.4039999999999999</v>
      </c>
      <c r="E312" s="88">
        <v>874</v>
      </c>
      <c r="F312" s="88">
        <v>1501</v>
      </c>
      <c r="G312" s="88">
        <v>4482</v>
      </c>
      <c r="H312" s="88">
        <v>103.7</v>
      </c>
      <c r="I312" s="88">
        <v>57.18</v>
      </c>
      <c r="J312" s="88">
        <v>70.05</v>
      </c>
      <c r="K312" s="88">
        <v>1627</v>
      </c>
      <c r="L312" s="88">
        <v>63.25</v>
      </c>
      <c r="M312" s="88">
        <v>331.7</v>
      </c>
      <c r="N312" s="88">
        <v>269.8</v>
      </c>
      <c r="O312" s="88">
        <v>570.04999999999995</v>
      </c>
      <c r="P312" s="88">
        <v>226.76</v>
      </c>
      <c r="Q312" s="88">
        <v>6957.5</v>
      </c>
      <c r="R312" s="88">
        <v>206.25</v>
      </c>
      <c r="S312" s="88">
        <v>214</v>
      </c>
    </row>
    <row r="313" spans="3:19">
      <c r="C313" s="85" t="s">
        <v>717</v>
      </c>
      <c r="D313" s="88">
        <v>2.4180000000000001</v>
      </c>
      <c r="E313" s="88">
        <v>816.2</v>
      </c>
      <c r="F313" s="88">
        <v>1598</v>
      </c>
      <c r="G313" s="88">
        <v>4419</v>
      </c>
      <c r="H313" s="88">
        <v>104.2</v>
      </c>
      <c r="I313" s="88">
        <v>59.2</v>
      </c>
      <c r="J313" s="88">
        <v>70.650000000000006</v>
      </c>
      <c r="K313" s="88">
        <v>1675.2</v>
      </c>
      <c r="L313" s="88">
        <v>66.305000000000007</v>
      </c>
      <c r="M313" s="88">
        <v>335.08</v>
      </c>
      <c r="N313" s="88">
        <v>279.08999999999997</v>
      </c>
      <c r="O313" s="88">
        <v>579</v>
      </c>
      <c r="P313" s="88">
        <v>232.5</v>
      </c>
      <c r="Q313" s="88">
        <v>6973.5</v>
      </c>
      <c r="R313" s="88">
        <v>205.5</v>
      </c>
      <c r="S313" s="88">
        <v>215.8</v>
      </c>
    </row>
    <row r="314" spans="3:19">
      <c r="C314" s="85" t="s">
        <v>718</v>
      </c>
      <c r="D314" s="88">
        <v>2.4380000000000002</v>
      </c>
      <c r="E314" s="88">
        <v>793</v>
      </c>
      <c r="F314" s="88">
        <v>1646</v>
      </c>
      <c r="G314" s="88">
        <v>4569.5</v>
      </c>
      <c r="H314" s="88">
        <v>108.2</v>
      </c>
      <c r="I314" s="88">
        <v>59.76</v>
      </c>
      <c r="J314" s="88">
        <v>70.349999999999994</v>
      </c>
      <c r="K314" s="88">
        <v>1649</v>
      </c>
      <c r="L314" s="88">
        <v>64.599999999999994</v>
      </c>
      <c r="M314" s="88">
        <v>328.93</v>
      </c>
      <c r="N314" s="88">
        <v>275.2</v>
      </c>
      <c r="O314" s="88">
        <v>569.4</v>
      </c>
      <c r="P314" s="88">
        <v>226.7</v>
      </c>
      <c r="Q314" s="88">
        <v>6984.5</v>
      </c>
      <c r="R314" s="88">
        <v>211.03</v>
      </c>
      <c r="S314" s="88">
        <v>223.72</v>
      </c>
    </row>
    <row r="315" spans="3:19">
      <c r="C315" s="85" t="s">
        <v>719</v>
      </c>
      <c r="D315" s="88">
        <v>2.4089999999999998</v>
      </c>
      <c r="E315" s="88">
        <v>766.8</v>
      </c>
      <c r="F315" s="88">
        <v>1631</v>
      </c>
      <c r="G315" s="88">
        <v>4515</v>
      </c>
      <c r="H315" s="88">
        <v>106.1</v>
      </c>
      <c r="I315" s="88">
        <v>58.3</v>
      </c>
      <c r="J315" s="88">
        <v>68.099999999999994</v>
      </c>
      <c r="K315" s="88">
        <v>1599.2</v>
      </c>
      <c r="L315" s="88">
        <v>62.3</v>
      </c>
      <c r="M315" s="88">
        <v>318.10000000000002</v>
      </c>
      <c r="N315" s="88">
        <v>260.83</v>
      </c>
      <c r="O315" s="88">
        <v>547.4</v>
      </c>
      <c r="P315" s="88">
        <v>221.46</v>
      </c>
      <c r="Q315" s="88">
        <v>6707.5</v>
      </c>
      <c r="R315" s="88">
        <v>213.7</v>
      </c>
      <c r="S315" s="88">
        <v>226.74</v>
      </c>
    </row>
    <row r="316" spans="3:19">
      <c r="C316" s="85" t="s">
        <v>720</v>
      </c>
      <c r="D316" s="88">
        <v>2.363</v>
      </c>
      <c r="E316" s="88">
        <v>770.8</v>
      </c>
      <c r="F316" s="88">
        <v>1487</v>
      </c>
      <c r="G316" s="88">
        <v>4480</v>
      </c>
      <c r="H316" s="88">
        <v>104.2</v>
      </c>
      <c r="I316" s="88">
        <v>57.3</v>
      </c>
      <c r="J316" s="88">
        <v>67.599999999999994</v>
      </c>
      <c r="K316" s="88">
        <v>1619</v>
      </c>
      <c r="L316" s="88">
        <v>63.54</v>
      </c>
      <c r="M316" s="88">
        <v>321.85000000000002</v>
      </c>
      <c r="N316" s="88">
        <v>256.7</v>
      </c>
      <c r="O316" s="88">
        <v>556</v>
      </c>
      <c r="P316" s="88">
        <v>228.02</v>
      </c>
      <c r="Q316" s="88">
        <v>6796</v>
      </c>
      <c r="R316" s="88">
        <v>209.5</v>
      </c>
      <c r="S316" s="88">
        <v>224.54</v>
      </c>
    </row>
    <row r="317" spans="3:19">
      <c r="C317" s="85" t="s">
        <v>721</v>
      </c>
      <c r="D317" s="88">
        <v>2.38</v>
      </c>
      <c r="E317" s="88">
        <v>770.4</v>
      </c>
      <c r="F317" s="88">
        <v>1475.5</v>
      </c>
      <c r="G317" s="88">
        <v>4275</v>
      </c>
      <c r="H317" s="88">
        <v>106.4</v>
      </c>
      <c r="I317" s="88">
        <v>59.42</v>
      </c>
      <c r="J317" s="88">
        <v>68.5</v>
      </c>
      <c r="K317" s="88">
        <v>1651</v>
      </c>
      <c r="L317" s="88">
        <v>65.7</v>
      </c>
      <c r="M317" s="88">
        <v>333.6</v>
      </c>
      <c r="N317" s="88">
        <v>274</v>
      </c>
      <c r="O317" s="88">
        <v>565.95000000000005</v>
      </c>
      <c r="P317" s="88">
        <v>233.04</v>
      </c>
      <c r="Q317" s="88">
        <v>6979</v>
      </c>
      <c r="R317" s="88">
        <v>202.5</v>
      </c>
      <c r="S317" s="88">
        <v>216.88</v>
      </c>
    </row>
    <row r="318" spans="3:19">
      <c r="C318" s="85" t="s">
        <v>722</v>
      </c>
      <c r="D318" s="88">
        <v>2.4350000000000001</v>
      </c>
      <c r="E318" s="88">
        <v>754.6</v>
      </c>
      <c r="F318" s="88">
        <v>1669</v>
      </c>
      <c r="G318" s="88">
        <v>4226.5</v>
      </c>
      <c r="H318" s="88">
        <v>107.2</v>
      </c>
      <c r="I318" s="88">
        <v>60.42</v>
      </c>
      <c r="J318" s="88">
        <v>69.099999999999994</v>
      </c>
      <c r="K318" s="88">
        <v>1669</v>
      </c>
      <c r="L318" s="88">
        <v>65.099999999999994</v>
      </c>
      <c r="M318" s="88">
        <v>336.5</v>
      </c>
      <c r="N318" s="88">
        <v>277.77999999999997</v>
      </c>
      <c r="O318" s="88">
        <v>571.54999999999995</v>
      </c>
      <c r="P318" s="88">
        <v>235.7</v>
      </c>
      <c r="Q318" s="88">
        <v>6970</v>
      </c>
      <c r="R318" s="88">
        <v>201.43</v>
      </c>
      <c r="S318" s="88">
        <v>220.82</v>
      </c>
    </row>
    <row r="319" spans="3:19">
      <c r="C319" s="85" t="s">
        <v>723</v>
      </c>
      <c r="D319" s="88">
        <v>2.38</v>
      </c>
      <c r="E319" s="88">
        <v>686.4</v>
      </c>
      <c r="F319" s="88">
        <v>1715</v>
      </c>
      <c r="G319" s="88">
        <v>4196.5</v>
      </c>
      <c r="H319" s="88">
        <v>104.9</v>
      </c>
      <c r="I319" s="88">
        <v>58.08</v>
      </c>
      <c r="J319" s="88">
        <v>67.400000000000006</v>
      </c>
      <c r="K319" s="88">
        <v>1612.8</v>
      </c>
      <c r="L319" s="88">
        <v>62.305</v>
      </c>
      <c r="M319" s="88">
        <v>323.51</v>
      </c>
      <c r="N319" s="88">
        <v>260.58</v>
      </c>
      <c r="O319" s="88">
        <v>549.5</v>
      </c>
      <c r="P319" s="88">
        <v>227.52</v>
      </c>
      <c r="Q319" s="88">
        <v>6733</v>
      </c>
      <c r="R319" s="88">
        <v>209.43</v>
      </c>
      <c r="S319" s="88">
        <v>223.24</v>
      </c>
    </row>
    <row r="320" spans="3:19">
      <c r="C320" s="85" t="s">
        <v>724</v>
      </c>
      <c r="D320" s="88">
        <v>2.3540000000000001</v>
      </c>
      <c r="E320" s="88">
        <v>710.6</v>
      </c>
      <c r="F320" s="88">
        <v>1590</v>
      </c>
      <c r="G320" s="88">
        <v>4338</v>
      </c>
      <c r="H320" s="88">
        <v>104.7</v>
      </c>
      <c r="I320" s="88">
        <v>55.7</v>
      </c>
      <c r="J320" s="88">
        <v>66.400000000000006</v>
      </c>
      <c r="K320" s="88">
        <v>1636</v>
      </c>
      <c r="L320" s="88">
        <v>61.484999999999999</v>
      </c>
      <c r="M320" s="88">
        <v>309.48</v>
      </c>
      <c r="N320" s="88">
        <v>250.28</v>
      </c>
      <c r="O320" s="88">
        <v>519.5</v>
      </c>
      <c r="P320" s="88">
        <v>226.9</v>
      </c>
      <c r="Q320" s="88">
        <v>6456.5</v>
      </c>
      <c r="R320" s="88">
        <v>214.63</v>
      </c>
      <c r="S320" s="88">
        <v>223.04</v>
      </c>
    </row>
    <row r="321" spans="3:19">
      <c r="C321" s="85" t="s">
        <v>725</v>
      </c>
      <c r="D321" s="88">
        <v>2.15</v>
      </c>
      <c r="E321" s="88">
        <v>662.8</v>
      </c>
      <c r="F321" s="88">
        <v>1478</v>
      </c>
      <c r="G321" s="88">
        <v>4393</v>
      </c>
      <c r="H321" s="88">
        <v>93.3</v>
      </c>
      <c r="I321" s="88">
        <v>46.6</v>
      </c>
      <c r="J321" s="88">
        <v>60.5</v>
      </c>
      <c r="K321" s="88">
        <v>1494.2</v>
      </c>
      <c r="L321" s="88">
        <v>52.5</v>
      </c>
      <c r="M321" s="88">
        <v>257.3</v>
      </c>
      <c r="N321" s="88">
        <v>201</v>
      </c>
      <c r="O321" s="88">
        <v>438.7</v>
      </c>
      <c r="P321" s="88">
        <v>200.98</v>
      </c>
      <c r="Q321" s="88">
        <v>5810</v>
      </c>
      <c r="R321" s="88">
        <v>205.93</v>
      </c>
      <c r="S321" s="88">
        <v>217.74</v>
      </c>
    </row>
    <row r="322" spans="3:19">
      <c r="C322" s="85" t="s">
        <v>726</v>
      </c>
      <c r="D322" s="88">
        <v>2.093</v>
      </c>
      <c r="E322" s="88">
        <v>675.6</v>
      </c>
      <c r="F322" s="88">
        <v>1259.5</v>
      </c>
      <c r="G322" s="88">
        <v>4168</v>
      </c>
      <c r="H322" s="88">
        <v>91.9</v>
      </c>
      <c r="I322" s="88">
        <v>49.52</v>
      </c>
      <c r="J322" s="88">
        <v>63.05</v>
      </c>
      <c r="K322" s="88">
        <v>1604.8</v>
      </c>
      <c r="L322" s="88">
        <v>57.3</v>
      </c>
      <c r="M322" s="88">
        <v>283.51</v>
      </c>
      <c r="N322" s="88">
        <v>208.53</v>
      </c>
      <c r="O322" s="88">
        <v>431.3</v>
      </c>
      <c r="P322" s="88">
        <v>220.04</v>
      </c>
      <c r="Q322" s="88">
        <v>6020</v>
      </c>
      <c r="R322" s="88">
        <v>196.45</v>
      </c>
      <c r="S322" s="88">
        <v>214.5</v>
      </c>
    </row>
    <row r="323" spans="3:19">
      <c r="C323" s="85" t="s">
        <v>727</v>
      </c>
      <c r="D323" s="88">
        <v>1.589</v>
      </c>
      <c r="E323" s="88">
        <v>683</v>
      </c>
      <c r="F323" s="88">
        <v>1394.5</v>
      </c>
      <c r="G323" s="88">
        <v>3938.5</v>
      </c>
      <c r="H323" s="88">
        <v>72.900000000000006</v>
      </c>
      <c r="I323" s="88">
        <v>35.700000000000003</v>
      </c>
      <c r="J323" s="88">
        <v>51.75</v>
      </c>
      <c r="K323" s="88">
        <v>1250</v>
      </c>
      <c r="L323" s="88">
        <v>48.424999999999997</v>
      </c>
      <c r="M323" s="88">
        <v>210</v>
      </c>
      <c r="N323" s="88">
        <v>132.18</v>
      </c>
      <c r="O323" s="88">
        <v>274.7</v>
      </c>
      <c r="P323" s="88">
        <v>180.68</v>
      </c>
      <c r="Q323" s="88">
        <v>4650</v>
      </c>
      <c r="R323" s="88">
        <v>160.6</v>
      </c>
      <c r="S323" s="88">
        <v>192.52</v>
      </c>
    </row>
    <row r="324" spans="3:19">
      <c r="C324" s="85" t="s">
        <v>728</v>
      </c>
      <c r="D324" s="88">
        <v>1.649</v>
      </c>
      <c r="E324" s="88">
        <v>645.79999999999995</v>
      </c>
      <c r="F324" s="88">
        <v>1000</v>
      </c>
      <c r="G324" s="88">
        <v>4075.5</v>
      </c>
      <c r="H324" s="88">
        <v>81.5</v>
      </c>
      <c r="I324" s="88">
        <v>36.74</v>
      </c>
      <c r="J324" s="88">
        <v>58.7</v>
      </c>
      <c r="K324" s="88">
        <v>1315</v>
      </c>
      <c r="L324" s="88">
        <v>47.674999999999997</v>
      </c>
      <c r="M324" s="88">
        <v>228</v>
      </c>
      <c r="N324" s="88">
        <v>131.12</v>
      </c>
      <c r="O324" s="88">
        <v>307.95</v>
      </c>
      <c r="P324" s="88">
        <v>177.5</v>
      </c>
      <c r="Q324" s="88">
        <v>4915</v>
      </c>
      <c r="R324" s="88">
        <v>171.08</v>
      </c>
      <c r="S324" s="88">
        <v>211.5</v>
      </c>
    </row>
    <row r="325" spans="3:19">
      <c r="C325" s="85" t="s">
        <v>730</v>
      </c>
      <c r="D325" s="88">
        <v>1.365</v>
      </c>
      <c r="E325" s="88">
        <v>596.20000000000005</v>
      </c>
      <c r="F325" s="88">
        <v>1005.5</v>
      </c>
      <c r="G325" s="88">
        <v>3769</v>
      </c>
      <c r="H325" s="88">
        <v>101.5</v>
      </c>
      <c r="I325" s="88">
        <v>30.7</v>
      </c>
      <c r="J325" s="88">
        <v>56.5</v>
      </c>
      <c r="K325" s="88">
        <v>1280</v>
      </c>
      <c r="L325" s="88">
        <v>47.61</v>
      </c>
      <c r="M325" s="88">
        <v>258.51</v>
      </c>
      <c r="N325" s="88">
        <v>136.24</v>
      </c>
      <c r="O325" s="88">
        <v>360.2</v>
      </c>
      <c r="P325" s="88">
        <v>183</v>
      </c>
      <c r="Q325" s="88">
        <v>5525</v>
      </c>
      <c r="R325" s="88">
        <v>100.5</v>
      </c>
      <c r="S325" s="88">
        <v>182</v>
      </c>
    </row>
    <row r="326" spans="3:19">
      <c r="C326" s="85" t="s">
        <v>731</v>
      </c>
      <c r="D326" s="88">
        <v>1.37</v>
      </c>
      <c r="E326" s="88">
        <v>594.20000000000005</v>
      </c>
      <c r="F326" s="88">
        <v>940</v>
      </c>
      <c r="G326" s="88">
        <v>3702</v>
      </c>
      <c r="H326" s="88">
        <v>117.9</v>
      </c>
      <c r="I326" s="88">
        <v>25.1</v>
      </c>
      <c r="J326" s="88">
        <v>57.5</v>
      </c>
      <c r="K326" s="88">
        <v>1160.4000000000001</v>
      </c>
      <c r="L326" s="88">
        <v>43.8</v>
      </c>
      <c r="M326" s="88">
        <v>227</v>
      </c>
      <c r="N326" s="88">
        <v>131.5</v>
      </c>
      <c r="O326" s="88">
        <v>365.1</v>
      </c>
      <c r="P326" s="88">
        <v>173</v>
      </c>
      <c r="Q326" s="88">
        <v>5206</v>
      </c>
      <c r="R326" s="88">
        <v>100.55</v>
      </c>
      <c r="S326" s="88">
        <v>190.52</v>
      </c>
    </row>
    <row r="327" spans="3:19">
      <c r="C327" s="85" t="s">
        <v>732</v>
      </c>
      <c r="D327" s="88">
        <v>1.464</v>
      </c>
      <c r="E327" s="88">
        <v>583</v>
      </c>
      <c r="F327" s="88">
        <v>1070</v>
      </c>
      <c r="G327" s="88">
        <v>3669</v>
      </c>
      <c r="H327" s="88">
        <v>111.3</v>
      </c>
      <c r="I327" s="88">
        <v>25.86</v>
      </c>
      <c r="J327" s="88">
        <v>59.6</v>
      </c>
      <c r="K327" s="88">
        <v>1053.8</v>
      </c>
      <c r="L327" s="88">
        <v>42.23</v>
      </c>
      <c r="M327" s="88">
        <v>218.6</v>
      </c>
      <c r="N327" s="88">
        <v>125</v>
      </c>
      <c r="O327" s="88">
        <v>357.95</v>
      </c>
      <c r="P327" s="88">
        <v>163.5</v>
      </c>
      <c r="Q327" s="88">
        <v>5118</v>
      </c>
      <c r="R327" s="88">
        <v>95</v>
      </c>
      <c r="S327" s="88">
        <v>209.9</v>
      </c>
    </row>
    <row r="328" spans="3:19">
      <c r="C328" s="85" t="s">
        <v>733</v>
      </c>
      <c r="D328" s="88">
        <v>1.661</v>
      </c>
      <c r="E328" s="88">
        <v>591.20000000000005</v>
      </c>
      <c r="F328" s="88">
        <v>1425</v>
      </c>
      <c r="G328" s="88">
        <v>3490</v>
      </c>
      <c r="H328" s="88">
        <v>108.4</v>
      </c>
      <c r="I328" s="88">
        <v>30.1</v>
      </c>
      <c r="J328" s="88">
        <v>65.099999999999994</v>
      </c>
      <c r="K328" s="88">
        <v>1013.8</v>
      </c>
      <c r="L328" s="88">
        <v>41.8</v>
      </c>
      <c r="M328" s="88">
        <v>208</v>
      </c>
      <c r="N328" s="88">
        <v>128.77000000000001</v>
      </c>
      <c r="O328" s="88">
        <v>370</v>
      </c>
      <c r="P328" s="88">
        <v>158.02000000000001</v>
      </c>
      <c r="Q328" s="88">
        <v>4922</v>
      </c>
      <c r="R328" s="88">
        <v>87.5</v>
      </c>
      <c r="S328" s="88">
        <v>210.7</v>
      </c>
    </row>
    <row r="329" spans="3:19">
      <c r="C329" s="85" t="s">
        <v>734</v>
      </c>
      <c r="D329" s="88">
        <v>1.782</v>
      </c>
      <c r="E329" s="88">
        <v>597</v>
      </c>
      <c r="F329" s="88">
        <v>1418</v>
      </c>
      <c r="G329" s="88">
        <v>3345</v>
      </c>
      <c r="H329" s="88">
        <v>105.9</v>
      </c>
      <c r="I329" s="88">
        <v>37.54</v>
      </c>
      <c r="J329" s="88">
        <v>64.7</v>
      </c>
      <c r="K329" s="88">
        <v>1058</v>
      </c>
      <c r="L329" s="88">
        <v>43</v>
      </c>
      <c r="M329" s="88">
        <v>216</v>
      </c>
      <c r="N329" s="88">
        <v>134.6</v>
      </c>
      <c r="O329" s="88">
        <v>387</v>
      </c>
      <c r="P329" s="88">
        <v>167</v>
      </c>
      <c r="Q329" s="88">
        <v>5140</v>
      </c>
      <c r="R329" s="88">
        <v>84.25</v>
      </c>
      <c r="S329" s="88">
        <v>208.5</v>
      </c>
    </row>
    <row r="330" spans="3:19">
      <c r="C330" s="85" t="s">
        <v>735</v>
      </c>
      <c r="D330" s="88">
        <v>1.798</v>
      </c>
      <c r="E330" s="88">
        <v>630</v>
      </c>
      <c r="F330" s="88">
        <v>1397</v>
      </c>
      <c r="G330" s="88">
        <v>3409</v>
      </c>
      <c r="H330" s="88">
        <v>104.4</v>
      </c>
      <c r="I330" s="88">
        <v>37.74</v>
      </c>
      <c r="J330" s="88">
        <v>65.2</v>
      </c>
      <c r="K330" s="88">
        <v>1100</v>
      </c>
      <c r="L330" s="88">
        <v>43.9</v>
      </c>
      <c r="M330" s="88">
        <v>242.48</v>
      </c>
      <c r="N330" s="88">
        <v>143.69</v>
      </c>
      <c r="O330" s="88">
        <v>437.5</v>
      </c>
      <c r="P330" s="88">
        <v>171.9</v>
      </c>
      <c r="Q330" s="88">
        <v>5680</v>
      </c>
      <c r="R330" s="88">
        <v>82.5</v>
      </c>
      <c r="S330" s="88">
        <v>200.28</v>
      </c>
    </row>
    <row r="331" spans="3:19">
      <c r="C331" s="85" t="s">
        <v>736</v>
      </c>
      <c r="D331" s="88">
        <v>1.6759999999999999</v>
      </c>
      <c r="E331" s="88">
        <v>655.6</v>
      </c>
      <c r="F331" s="88">
        <v>1298</v>
      </c>
      <c r="G331" s="88">
        <v>3365</v>
      </c>
      <c r="H331" s="88">
        <v>100.6</v>
      </c>
      <c r="I331" s="88">
        <v>38.799999999999997</v>
      </c>
      <c r="J331" s="88">
        <v>62.5</v>
      </c>
      <c r="K331" s="88">
        <v>1192.5999999999999</v>
      </c>
      <c r="L331" s="88">
        <v>45.6</v>
      </c>
      <c r="M331" s="88">
        <v>251.4</v>
      </c>
      <c r="N331" s="88">
        <v>154.5</v>
      </c>
      <c r="O331" s="88">
        <v>450</v>
      </c>
      <c r="P331" s="88">
        <v>173.2</v>
      </c>
      <c r="Q331" s="88">
        <v>5601</v>
      </c>
      <c r="R331" s="88">
        <v>85.78</v>
      </c>
      <c r="S331" s="88">
        <v>204.62</v>
      </c>
    </row>
    <row r="332" spans="3:19">
      <c r="C332" s="85" t="s">
        <v>737</v>
      </c>
      <c r="D332" s="88">
        <v>1.6339999999999999</v>
      </c>
      <c r="E332" s="88">
        <v>633</v>
      </c>
      <c r="F332" s="88">
        <v>1215</v>
      </c>
      <c r="G332" s="88">
        <v>3405</v>
      </c>
      <c r="H332" s="88">
        <v>100.2</v>
      </c>
      <c r="I332" s="88">
        <v>40.9</v>
      </c>
      <c r="J332" s="88">
        <v>62.45</v>
      </c>
      <c r="K332" s="88">
        <v>1185</v>
      </c>
      <c r="L332" s="88">
        <v>45.36</v>
      </c>
      <c r="M332" s="88">
        <v>252.9</v>
      </c>
      <c r="N332" s="88">
        <v>166</v>
      </c>
      <c r="O332" s="88">
        <v>443.9</v>
      </c>
      <c r="P332" s="88">
        <v>171.9</v>
      </c>
      <c r="Q332" s="88">
        <v>5557</v>
      </c>
      <c r="R332" s="88">
        <v>99</v>
      </c>
      <c r="S332" s="88">
        <v>209.74</v>
      </c>
    </row>
    <row r="333" spans="3:19">
      <c r="C333" s="85" t="s">
        <v>738</v>
      </c>
      <c r="D333" s="88">
        <v>1.627</v>
      </c>
      <c r="E333" s="88">
        <v>602</v>
      </c>
      <c r="F333" s="88">
        <v>1219.5</v>
      </c>
      <c r="G333" s="88">
        <v>3448.5</v>
      </c>
      <c r="H333" s="88">
        <v>101</v>
      </c>
      <c r="I333" s="88">
        <v>37.76</v>
      </c>
      <c r="J333" s="88">
        <v>62.95</v>
      </c>
      <c r="K333" s="88">
        <v>1093</v>
      </c>
      <c r="L333" s="88">
        <v>42.85</v>
      </c>
      <c r="M333" s="88">
        <v>243.5</v>
      </c>
      <c r="N333" s="88">
        <v>154.1</v>
      </c>
      <c r="O333" s="88">
        <v>419</v>
      </c>
      <c r="P333" s="88">
        <v>162.5</v>
      </c>
      <c r="Q333" s="88">
        <v>5314</v>
      </c>
      <c r="R333" s="88">
        <v>112.5</v>
      </c>
      <c r="S333" s="88">
        <v>215</v>
      </c>
    </row>
    <row r="334" spans="3:19">
      <c r="C334" s="85" t="s">
        <v>739</v>
      </c>
      <c r="D334" s="88">
        <v>1.613</v>
      </c>
      <c r="E334" s="88">
        <v>580.79999999999995</v>
      </c>
      <c r="F334" s="88">
        <v>1177</v>
      </c>
      <c r="G334" s="88">
        <v>3717.5</v>
      </c>
      <c r="H334" s="88">
        <v>101.3</v>
      </c>
      <c r="I334" s="88">
        <v>37.18</v>
      </c>
      <c r="J334" s="88">
        <v>64.150000000000006</v>
      </c>
      <c r="K334" s="88">
        <v>1061.8</v>
      </c>
      <c r="L334" s="88">
        <v>42.84</v>
      </c>
      <c r="M334" s="88">
        <v>239.7</v>
      </c>
      <c r="N334" s="88">
        <v>141.6</v>
      </c>
      <c r="O334" s="88">
        <v>405</v>
      </c>
      <c r="P334" s="88">
        <v>160.5</v>
      </c>
      <c r="Q334" s="88">
        <v>5266</v>
      </c>
      <c r="R334" s="88">
        <v>125.5</v>
      </c>
      <c r="S334" s="88">
        <v>217.5</v>
      </c>
    </row>
    <row r="335" spans="3:19">
      <c r="C335" s="85" t="s">
        <v>740</v>
      </c>
      <c r="D335" s="88">
        <v>1.5740000000000001</v>
      </c>
      <c r="E335" s="88">
        <v>581.79999999999995</v>
      </c>
      <c r="F335" s="88">
        <v>1126.5</v>
      </c>
      <c r="G335" s="88">
        <v>3724</v>
      </c>
      <c r="H335" s="88">
        <v>101.5</v>
      </c>
      <c r="I335" s="88">
        <v>37.58</v>
      </c>
      <c r="J335" s="88">
        <v>61.2</v>
      </c>
      <c r="K335" s="88">
        <v>1066</v>
      </c>
      <c r="L335" s="88">
        <v>43.71</v>
      </c>
      <c r="M335" s="88">
        <v>245</v>
      </c>
      <c r="N335" s="88">
        <v>147.5</v>
      </c>
      <c r="O335" s="88">
        <v>408.5</v>
      </c>
      <c r="P335" s="88">
        <v>160.52000000000001</v>
      </c>
      <c r="Q335" s="88">
        <v>5280</v>
      </c>
      <c r="R335" s="88">
        <v>115.4</v>
      </c>
      <c r="S335" s="88">
        <v>209.86</v>
      </c>
    </row>
    <row r="336" spans="3:19">
      <c r="C336" s="85" t="s">
        <v>741</v>
      </c>
      <c r="D336" s="88">
        <v>1.5880000000000001</v>
      </c>
      <c r="E336" s="88">
        <v>609.79999999999995</v>
      </c>
      <c r="F336" s="88">
        <v>1094</v>
      </c>
      <c r="G336" s="88">
        <v>3675</v>
      </c>
      <c r="H336" s="88">
        <v>102.8</v>
      </c>
      <c r="I336" s="88">
        <v>36.94</v>
      </c>
      <c r="J336" s="88">
        <v>61.9</v>
      </c>
      <c r="K336" s="88">
        <v>1067.8</v>
      </c>
      <c r="L336" s="88">
        <v>42.88</v>
      </c>
      <c r="M336" s="88">
        <v>241.07</v>
      </c>
      <c r="N336" s="88">
        <v>143.72</v>
      </c>
      <c r="O336" s="88">
        <v>403.05</v>
      </c>
      <c r="P336" s="88">
        <v>161.13999999999999</v>
      </c>
      <c r="Q336" s="88">
        <v>5226.5</v>
      </c>
      <c r="R336" s="88">
        <v>109.75</v>
      </c>
      <c r="S336" s="88">
        <v>211.5</v>
      </c>
    </row>
    <row r="337" spans="3:19">
      <c r="C337" s="85" t="s">
        <v>742</v>
      </c>
      <c r="D337" s="88">
        <v>1.548</v>
      </c>
      <c r="E337" s="88">
        <v>635</v>
      </c>
      <c r="F337" s="88">
        <v>1103</v>
      </c>
      <c r="G337" s="88">
        <v>3517</v>
      </c>
      <c r="H337" s="88">
        <v>102.9</v>
      </c>
      <c r="I337" s="88">
        <v>35.46</v>
      </c>
      <c r="J337" s="88">
        <v>61.75</v>
      </c>
      <c r="K337" s="88">
        <v>1018</v>
      </c>
      <c r="L337" s="88">
        <v>41.9</v>
      </c>
      <c r="M337" s="88">
        <v>234.55</v>
      </c>
      <c r="N337" s="88">
        <v>138.69</v>
      </c>
      <c r="O337" s="88">
        <v>414</v>
      </c>
      <c r="P337" s="88">
        <v>157.19999999999999</v>
      </c>
      <c r="Q337" s="88">
        <v>5190</v>
      </c>
      <c r="R337" s="88">
        <v>114.05</v>
      </c>
      <c r="S337" s="88">
        <v>210.5</v>
      </c>
    </row>
    <row r="338" spans="3:19">
      <c r="C338" s="85" t="s">
        <v>743</v>
      </c>
      <c r="D338" s="88">
        <v>1.4690000000000001</v>
      </c>
      <c r="E338" s="88">
        <v>607.4</v>
      </c>
      <c r="F338" s="88">
        <v>1060.5</v>
      </c>
      <c r="G338" s="88">
        <v>3502.5</v>
      </c>
      <c r="H338" s="88">
        <v>100.3</v>
      </c>
      <c r="I338" s="88">
        <v>34.06</v>
      </c>
      <c r="J338" s="88">
        <v>60.15</v>
      </c>
      <c r="K338" s="88">
        <v>1035.5999999999999</v>
      </c>
      <c r="L338" s="88">
        <v>42.325000000000003</v>
      </c>
      <c r="M338" s="88">
        <v>236.3</v>
      </c>
      <c r="N338" s="88">
        <v>135.38</v>
      </c>
      <c r="O338" s="88">
        <v>412.1</v>
      </c>
      <c r="P338" s="88">
        <v>155.44</v>
      </c>
      <c r="Q338" s="88">
        <v>5145</v>
      </c>
      <c r="R338" s="88">
        <v>111.8</v>
      </c>
      <c r="S338" s="88">
        <v>211.12</v>
      </c>
    </row>
    <row r="339" spans="3:19">
      <c r="C339" s="85" t="s">
        <v>744</v>
      </c>
      <c r="D339" s="88">
        <v>1.482</v>
      </c>
      <c r="E339" s="88">
        <v>584.79999999999995</v>
      </c>
      <c r="F339" s="88">
        <v>1020.5</v>
      </c>
      <c r="G339" s="88">
        <v>3468</v>
      </c>
      <c r="H339" s="88">
        <v>100.1</v>
      </c>
      <c r="I339" s="88">
        <v>33.86</v>
      </c>
      <c r="J339" s="88">
        <v>60.1</v>
      </c>
      <c r="K339" s="88">
        <v>1013.4</v>
      </c>
      <c r="L339" s="88">
        <v>41.86</v>
      </c>
      <c r="M339" s="88">
        <v>234.87</v>
      </c>
      <c r="N339" s="88">
        <v>135.5</v>
      </c>
      <c r="O339" s="88">
        <v>406.05</v>
      </c>
      <c r="P339" s="88">
        <v>155</v>
      </c>
      <c r="Q339" s="88">
        <v>5106</v>
      </c>
      <c r="R339" s="88">
        <v>107.5</v>
      </c>
      <c r="S339" s="88">
        <v>210.06</v>
      </c>
    </row>
    <row r="340" spans="3:19">
      <c r="C340" s="85" t="s">
        <v>745</v>
      </c>
      <c r="D340" s="88">
        <v>1.4570000000000001</v>
      </c>
      <c r="E340" s="88">
        <v>596</v>
      </c>
      <c r="F340" s="88">
        <v>977</v>
      </c>
      <c r="G340" s="88">
        <v>3624</v>
      </c>
      <c r="H340" s="88">
        <v>100.1</v>
      </c>
      <c r="I340" s="88">
        <v>32.74</v>
      </c>
      <c r="J340" s="88">
        <v>59.3</v>
      </c>
      <c r="K340" s="88">
        <v>975.6</v>
      </c>
      <c r="L340" s="88">
        <v>39.905000000000001</v>
      </c>
      <c r="M340" s="88">
        <v>222.11</v>
      </c>
      <c r="N340" s="88">
        <v>129.05000000000001</v>
      </c>
      <c r="O340" s="88">
        <v>391</v>
      </c>
      <c r="P340" s="88">
        <v>150.19999999999999</v>
      </c>
      <c r="Q340" s="88">
        <v>4879.5</v>
      </c>
      <c r="R340" s="88">
        <v>105.55</v>
      </c>
      <c r="S340" s="88">
        <v>209.9</v>
      </c>
    </row>
    <row r="341" spans="3:19">
      <c r="C341" s="85" t="s">
        <v>746</v>
      </c>
      <c r="D341" s="88">
        <v>1.427</v>
      </c>
      <c r="E341" s="88">
        <v>617.4</v>
      </c>
      <c r="F341" s="88">
        <v>1017.5</v>
      </c>
      <c r="G341" s="88">
        <v>3763</v>
      </c>
      <c r="H341" s="88">
        <v>99.5</v>
      </c>
      <c r="I341" s="88">
        <v>32.96</v>
      </c>
      <c r="J341" s="88">
        <v>57.85</v>
      </c>
      <c r="K341" s="88">
        <v>971</v>
      </c>
      <c r="L341" s="88">
        <v>39.799999999999997</v>
      </c>
      <c r="M341" s="88">
        <v>224</v>
      </c>
      <c r="N341" s="88">
        <v>130.88</v>
      </c>
      <c r="O341" s="88">
        <v>390.5</v>
      </c>
      <c r="P341" s="88">
        <v>155.22</v>
      </c>
      <c r="Q341" s="88">
        <v>4893</v>
      </c>
      <c r="R341" s="88">
        <v>105.68</v>
      </c>
      <c r="S341" s="88">
        <v>207.94</v>
      </c>
    </row>
    <row r="342" spans="3:19">
      <c r="C342" s="85" t="s">
        <v>747</v>
      </c>
      <c r="D342" s="88">
        <v>1.417</v>
      </c>
      <c r="E342" s="88">
        <v>614.6</v>
      </c>
      <c r="F342" s="88">
        <v>1064</v>
      </c>
      <c r="G342" s="88">
        <v>3805</v>
      </c>
      <c r="H342" s="88">
        <v>99.1</v>
      </c>
      <c r="I342" s="88">
        <v>31.32</v>
      </c>
      <c r="J342" s="88">
        <v>58.55</v>
      </c>
      <c r="K342" s="88">
        <v>973.6</v>
      </c>
      <c r="L342" s="88">
        <v>39.58</v>
      </c>
      <c r="M342" s="88">
        <v>216.99</v>
      </c>
      <c r="N342" s="88">
        <v>123.85</v>
      </c>
      <c r="O342" s="88">
        <v>384.85</v>
      </c>
      <c r="P342" s="88">
        <v>148</v>
      </c>
      <c r="Q342" s="88">
        <v>4549</v>
      </c>
      <c r="R342" s="88">
        <v>99.68</v>
      </c>
      <c r="S342" s="88">
        <v>200.04</v>
      </c>
    </row>
    <row r="343" spans="3:19">
      <c r="C343" s="85" t="s">
        <v>748</v>
      </c>
      <c r="D343" s="88">
        <v>1.3959999999999999</v>
      </c>
      <c r="E343" s="88">
        <v>588</v>
      </c>
      <c r="F343" s="88">
        <v>1053</v>
      </c>
      <c r="G343" s="88">
        <v>3430</v>
      </c>
      <c r="H343" s="88">
        <v>103.6</v>
      </c>
      <c r="I343" s="88">
        <v>30.52</v>
      </c>
      <c r="J343" s="88">
        <v>58.3</v>
      </c>
      <c r="K343" s="88">
        <v>1003.4</v>
      </c>
      <c r="L343" s="88">
        <v>39.799999999999997</v>
      </c>
      <c r="M343" s="88">
        <v>220.72</v>
      </c>
      <c r="N343" s="88">
        <v>120.3</v>
      </c>
      <c r="O343" s="88">
        <v>385</v>
      </c>
      <c r="P343" s="88">
        <v>149.16</v>
      </c>
      <c r="Q343" s="88">
        <v>4485</v>
      </c>
      <c r="R343" s="88">
        <v>100.63</v>
      </c>
      <c r="S343" s="88">
        <v>202.4</v>
      </c>
    </row>
    <row r="344" spans="3:19">
      <c r="C344" s="85" t="s">
        <v>749</v>
      </c>
      <c r="D344" s="88">
        <v>1.389</v>
      </c>
      <c r="E344" s="88">
        <v>559.20000000000005</v>
      </c>
      <c r="F344" s="88">
        <v>1000</v>
      </c>
      <c r="G344" s="88">
        <v>3471.5</v>
      </c>
      <c r="H344" s="88">
        <v>103.6</v>
      </c>
      <c r="I344" s="88">
        <v>32.5</v>
      </c>
      <c r="J344" s="88">
        <v>58.2</v>
      </c>
      <c r="K344" s="88">
        <v>1045</v>
      </c>
      <c r="L344" s="88">
        <v>40.5</v>
      </c>
      <c r="M344" s="88">
        <v>218.92</v>
      </c>
      <c r="N344" s="88">
        <v>121.5</v>
      </c>
      <c r="O344" s="88">
        <v>391</v>
      </c>
      <c r="P344" s="88">
        <v>156.5</v>
      </c>
      <c r="Q344" s="88">
        <v>4310</v>
      </c>
      <c r="R344" s="88">
        <v>95.13</v>
      </c>
      <c r="S344" s="88">
        <v>198.86</v>
      </c>
    </row>
    <row r="345" spans="3:19">
      <c r="C345" s="85" t="s">
        <v>750</v>
      </c>
      <c r="D345" s="88">
        <v>1.3540000000000001</v>
      </c>
      <c r="E345" s="88">
        <v>420</v>
      </c>
      <c r="F345" s="88">
        <v>937</v>
      </c>
      <c r="G345" s="88">
        <v>3953</v>
      </c>
      <c r="H345" s="88">
        <v>102.2</v>
      </c>
      <c r="I345" s="88">
        <v>31.12</v>
      </c>
      <c r="J345" s="88">
        <v>56.95</v>
      </c>
      <c r="K345" s="88">
        <v>1045</v>
      </c>
      <c r="L345" s="88">
        <v>41.704999999999998</v>
      </c>
      <c r="M345" s="88">
        <v>210.29</v>
      </c>
      <c r="N345" s="88">
        <v>118.65</v>
      </c>
      <c r="O345" s="88">
        <v>388</v>
      </c>
      <c r="P345" s="88">
        <v>155</v>
      </c>
      <c r="Q345" s="88">
        <v>3974</v>
      </c>
      <c r="R345" s="88">
        <v>93.48</v>
      </c>
      <c r="S345" s="88">
        <v>196.76</v>
      </c>
    </row>
    <row r="346" spans="3:19">
      <c r="C346" s="85" t="s">
        <v>751</v>
      </c>
      <c r="D346" s="88">
        <v>1.4</v>
      </c>
      <c r="E346" s="88">
        <v>479.8</v>
      </c>
      <c r="F346" s="88">
        <v>937.5</v>
      </c>
      <c r="G346" s="88">
        <v>4045</v>
      </c>
      <c r="H346" s="88">
        <v>103</v>
      </c>
      <c r="I346" s="88">
        <v>30.62</v>
      </c>
      <c r="J346" s="88">
        <v>58.8</v>
      </c>
      <c r="K346" s="88">
        <v>1061.8</v>
      </c>
      <c r="L346" s="88">
        <v>42</v>
      </c>
      <c r="M346" s="88">
        <v>208</v>
      </c>
      <c r="N346" s="88">
        <v>116.97</v>
      </c>
      <c r="O346" s="88">
        <v>397.35</v>
      </c>
      <c r="P346" s="88">
        <v>155.86000000000001</v>
      </c>
      <c r="Q346" s="88">
        <v>3828</v>
      </c>
      <c r="R346" s="88">
        <v>96.48</v>
      </c>
      <c r="S346" s="88">
        <v>205.9</v>
      </c>
    </row>
    <row r="347" spans="3:19">
      <c r="C347" s="85" t="s">
        <v>752</v>
      </c>
      <c r="D347" s="88">
        <v>1.49</v>
      </c>
      <c r="E347" s="88">
        <v>309</v>
      </c>
      <c r="F347" s="88">
        <v>1036.5</v>
      </c>
      <c r="G347" s="88">
        <v>3772.5</v>
      </c>
      <c r="H347" s="88">
        <v>104</v>
      </c>
      <c r="I347" s="88">
        <v>29.02</v>
      </c>
      <c r="J347" s="88">
        <v>59.75</v>
      </c>
      <c r="K347" s="88">
        <v>1055</v>
      </c>
      <c r="L347" s="88">
        <v>41.5</v>
      </c>
      <c r="M347" s="88">
        <v>206.35</v>
      </c>
      <c r="N347" s="88">
        <v>111.9</v>
      </c>
      <c r="O347" s="88">
        <v>388.5</v>
      </c>
      <c r="P347" s="88">
        <v>152.78</v>
      </c>
      <c r="Q347" s="88">
        <v>3931</v>
      </c>
      <c r="R347" s="88">
        <v>94.9</v>
      </c>
      <c r="S347" s="88">
        <v>204.54</v>
      </c>
    </row>
    <row r="348" spans="3:19">
      <c r="C348" s="85" t="s">
        <v>753</v>
      </c>
      <c r="D348" s="88">
        <v>1.44</v>
      </c>
      <c r="E348" s="88">
        <v>296</v>
      </c>
      <c r="F348" s="88">
        <v>1015</v>
      </c>
      <c r="G348" s="88">
        <v>3475.5</v>
      </c>
      <c r="H348" s="88">
        <v>102.5</v>
      </c>
      <c r="I348" s="88">
        <v>30.18</v>
      </c>
      <c r="J348" s="88">
        <v>59.15</v>
      </c>
      <c r="K348" s="88">
        <v>1069.8</v>
      </c>
      <c r="L348" s="88">
        <v>42.475000000000001</v>
      </c>
      <c r="M348" s="88">
        <v>225.85</v>
      </c>
      <c r="N348" s="88">
        <v>122.36</v>
      </c>
      <c r="O348" s="88">
        <v>391</v>
      </c>
      <c r="P348" s="88">
        <v>157.97999999999999</v>
      </c>
      <c r="Q348" s="88">
        <v>4292</v>
      </c>
      <c r="R348" s="88">
        <v>94.05</v>
      </c>
      <c r="S348" s="88">
        <v>197</v>
      </c>
    </row>
    <row r="349" spans="3:19">
      <c r="C349" s="85" t="s">
        <v>754</v>
      </c>
      <c r="D349" s="88">
        <v>1.4370000000000001</v>
      </c>
      <c r="E349" s="88">
        <v>510</v>
      </c>
      <c r="F349" s="88">
        <v>1022</v>
      </c>
      <c r="G349" s="88">
        <v>3066</v>
      </c>
      <c r="H349" s="88">
        <v>103</v>
      </c>
      <c r="I349" s="88">
        <v>32.4</v>
      </c>
      <c r="J349" s="88">
        <v>59.8</v>
      </c>
      <c r="K349" s="88">
        <v>1080</v>
      </c>
      <c r="L349" s="88">
        <v>43.53</v>
      </c>
      <c r="M349" s="88">
        <v>237.15</v>
      </c>
      <c r="N349" s="88">
        <v>131.11000000000001</v>
      </c>
      <c r="O349" s="88">
        <v>397.95</v>
      </c>
      <c r="P349" s="88">
        <v>158.16</v>
      </c>
      <c r="Q349" s="88">
        <v>4550</v>
      </c>
      <c r="R349" s="88">
        <v>90.78</v>
      </c>
      <c r="S349" s="88">
        <v>199</v>
      </c>
    </row>
    <row r="350" spans="3:19">
      <c r="C350" s="85" t="s">
        <v>755</v>
      </c>
      <c r="D350" s="88">
        <v>1.417</v>
      </c>
      <c r="E350" s="88">
        <v>559.4</v>
      </c>
      <c r="F350" s="88">
        <v>984</v>
      </c>
      <c r="G350" s="88">
        <v>3155</v>
      </c>
      <c r="H350" s="88">
        <v>102.7</v>
      </c>
      <c r="I350" s="88">
        <v>30.8</v>
      </c>
      <c r="J350" s="88">
        <v>58.2</v>
      </c>
      <c r="K350" s="88">
        <v>1059.8</v>
      </c>
      <c r="L350" s="88">
        <v>43.65</v>
      </c>
      <c r="M350" s="88">
        <v>237.53</v>
      </c>
      <c r="N350" s="88">
        <v>123.85</v>
      </c>
      <c r="O350" s="88">
        <v>400</v>
      </c>
      <c r="P350" s="88">
        <v>157.24</v>
      </c>
      <c r="Q350" s="88">
        <v>4381</v>
      </c>
      <c r="R350" s="88">
        <v>95.63</v>
      </c>
      <c r="S350" s="88">
        <v>209.94</v>
      </c>
    </row>
    <row r="351" spans="3:19">
      <c r="C351" s="85" t="s">
        <v>756</v>
      </c>
      <c r="D351" s="88">
        <v>1.417</v>
      </c>
      <c r="E351" s="88">
        <v>567</v>
      </c>
      <c r="F351" s="88">
        <v>965</v>
      </c>
      <c r="G351" s="88">
        <v>1990</v>
      </c>
      <c r="H351" s="88">
        <v>102.3</v>
      </c>
      <c r="I351" s="88">
        <v>31.14</v>
      </c>
      <c r="J351" s="88">
        <v>58.15</v>
      </c>
      <c r="K351" s="88">
        <v>1095</v>
      </c>
      <c r="L351" s="88">
        <v>44.93</v>
      </c>
      <c r="M351" s="88">
        <v>240.4</v>
      </c>
      <c r="N351" s="88">
        <v>128.80000000000001</v>
      </c>
      <c r="O351" s="88">
        <v>409</v>
      </c>
      <c r="P351" s="88">
        <v>158.6</v>
      </c>
      <c r="Q351" s="88">
        <v>4699.5</v>
      </c>
      <c r="R351" s="88">
        <v>99.5</v>
      </c>
      <c r="S351" s="88">
        <v>212.72</v>
      </c>
    </row>
    <row r="352" spans="3:19">
      <c r="C352" s="85" t="s">
        <v>757</v>
      </c>
      <c r="D352" s="88">
        <v>1.387</v>
      </c>
      <c r="E352" s="88">
        <v>556.20000000000005</v>
      </c>
      <c r="F352" s="88">
        <v>941.5</v>
      </c>
      <c r="G352" s="88">
        <v>1931</v>
      </c>
      <c r="H352" s="88">
        <v>102.1</v>
      </c>
      <c r="I352" s="88">
        <v>31.2</v>
      </c>
      <c r="J352" s="88">
        <v>58.75</v>
      </c>
      <c r="K352" s="88">
        <v>1081</v>
      </c>
      <c r="L352" s="88">
        <v>44.005000000000003</v>
      </c>
      <c r="M352" s="88">
        <v>234.16</v>
      </c>
      <c r="N352" s="88">
        <v>123.2</v>
      </c>
      <c r="O352" s="88">
        <v>396.2</v>
      </c>
      <c r="P352" s="88">
        <v>155</v>
      </c>
      <c r="Q352" s="88">
        <v>4552</v>
      </c>
      <c r="R352" s="88">
        <v>95.58</v>
      </c>
      <c r="S352" s="88">
        <v>210</v>
      </c>
    </row>
    <row r="353" spans="3:19">
      <c r="C353" s="85" t="s">
        <v>758</v>
      </c>
      <c r="D353" s="88">
        <v>1.397</v>
      </c>
      <c r="E353" s="88">
        <v>536</v>
      </c>
      <c r="F353" s="88">
        <v>930.5</v>
      </c>
      <c r="G353" s="88">
        <v>2020</v>
      </c>
      <c r="H353" s="88">
        <v>101.9</v>
      </c>
      <c r="I353" s="88">
        <v>30.7</v>
      </c>
      <c r="J353" s="88">
        <v>58.6</v>
      </c>
      <c r="K353" s="88">
        <v>1102</v>
      </c>
      <c r="L353" s="88">
        <v>44.585000000000001</v>
      </c>
      <c r="M353" s="88">
        <v>238.6</v>
      </c>
      <c r="N353" s="88">
        <v>124.8</v>
      </c>
      <c r="O353" s="88">
        <v>397</v>
      </c>
      <c r="P353" s="88">
        <v>157.94</v>
      </c>
      <c r="Q353" s="88">
        <v>4675</v>
      </c>
      <c r="R353" s="88">
        <v>100.48</v>
      </c>
      <c r="S353" s="88">
        <v>215.5</v>
      </c>
    </row>
    <row r="354" spans="3:19">
      <c r="C354" s="85" t="s">
        <v>759</v>
      </c>
      <c r="D354" s="88">
        <v>1.415</v>
      </c>
      <c r="E354" s="88">
        <v>502.2</v>
      </c>
      <c r="F354" s="88">
        <v>880</v>
      </c>
      <c r="G354" s="88">
        <v>2154</v>
      </c>
      <c r="H354" s="88">
        <v>101.6</v>
      </c>
      <c r="I354" s="88">
        <v>30.1</v>
      </c>
      <c r="J354" s="88">
        <v>58.2</v>
      </c>
      <c r="K354" s="88">
        <v>1108</v>
      </c>
      <c r="L354" s="88">
        <v>43.905000000000001</v>
      </c>
      <c r="M354" s="88">
        <v>240.1</v>
      </c>
      <c r="N354" s="88">
        <v>123.1</v>
      </c>
      <c r="O354" s="88">
        <v>392.3</v>
      </c>
      <c r="P354" s="88">
        <v>162</v>
      </c>
      <c r="Q354" s="88">
        <v>4635.5</v>
      </c>
      <c r="R354" s="88">
        <v>97.95</v>
      </c>
      <c r="S354" s="88">
        <v>213.52</v>
      </c>
    </row>
    <row r="355" spans="3:19">
      <c r="C355" s="85" t="s">
        <v>760</v>
      </c>
      <c r="D355" s="88">
        <v>1.3959999999999999</v>
      </c>
      <c r="E355" s="88">
        <v>502</v>
      </c>
      <c r="F355" s="88">
        <v>880</v>
      </c>
      <c r="G355" s="88">
        <v>2259</v>
      </c>
      <c r="H355" s="88">
        <v>100.8</v>
      </c>
      <c r="I355" s="88">
        <v>29.92</v>
      </c>
      <c r="J355" s="88">
        <v>58.3</v>
      </c>
      <c r="K355" s="88">
        <v>1125</v>
      </c>
      <c r="L355" s="88">
        <v>44.4</v>
      </c>
      <c r="M355" s="88">
        <v>241.99</v>
      </c>
      <c r="N355" s="88">
        <v>123.34</v>
      </c>
      <c r="O355" s="88">
        <v>391.55</v>
      </c>
      <c r="P355" s="88">
        <v>159.38</v>
      </c>
      <c r="Q355" s="88">
        <v>4600</v>
      </c>
      <c r="R355" s="88">
        <v>98.98</v>
      </c>
      <c r="S355" s="88">
        <v>215.44</v>
      </c>
    </row>
    <row r="356" spans="3:19">
      <c r="C356" s="85" t="s">
        <v>761</v>
      </c>
      <c r="D356" s="88">
        <v>1.399</v>
      </c>
      <c r="E356" s="88">
        <v>492</v>
      </c>
      <c r="F356" s="88">
        <v>899</v>
      </c>
      <c r="G356" s="88">
        <v>2325</v>
      </c>
      <c r="H356" s="88">
        <v>103.7</v>
      </c>
      <c r="I356" s="88">
        <v>29.32</v>
      </c>
      <c r="J356" s="88">
        <v>58.7</v>
      </c>
      <c r="K356" s="88">
        <v>1092.5999999999999</v>
      </c>
      <c r="L356" s="88">
        <v>42.7</v>
      </c>
      <c r="M356" s="88">
        <v>230.56</v>
      </c>
      <c r="N356" s="88">
        <v>119.15</v>
      </c>
      <c r="O356" s="88">
        <v>375</v>
      </c>
      <c r="P356" s="88">
        <v>156</v>
      </c>
      <c r="Q356" s="88">
        <v>4362.5</v>
      </c>
      <c r="R356" s="88">
        <v>97.4</v>
      </c>
      <c r="S356" s="88">
        <v>217.66</v>
      </c>
    </row>
    <row r="357" spans="3:19">
      <c r="C357" s="85" t="s">
        <v>762</v>
      </c>
      <c r="D357" s="88">
        <v>1.4</v>
      </c>
      <c r="E357" s="88">
        <v>497.8</v>
      </c>
      <c r="F357" s="88">
        <v>941.5</v>
      </c>
      <c r="G357" s="88">
        <v>2285</v>
      </c>
      <c r="H357" s="88">
        <v>104</v>
      </c>
      <c r="I357" s="88">
        <v>29.26</v>
      </c>
      <c r="J357" s="88">
        <v>59.35</v>
      </c>
      <c r="K357" s="88">
        <v>1082.2</v>
      </c>
      <c r="L357" s="88">
        <v>42.69</v>
      </c>
      <c r="M357" s="88">
        <v>235.52</v>
      </c>
      <c r="N357" s="88">
        <v>120.2</v>
      </c>
      <c r="O357" s="88">
        <v>374.95</v>
      </c>
      <c r="P357" s="88">
        <v>155.1</v>
      </c>
      <c r="Q357" s="88">
        <v>4380</v>
      </c>
      <c r="R357" s="88">
        <v>96.53</v>
      </c>
      <c r="S357" s="88">
        <v>213.3</v>
      </c>
    </row>
    <row r="358" spans="3:19">
      <c r="C358" s="85" t="s">
        <v>763</v>
      </c>
      <c r="D358" s="88">
        <v>1.3979999999999999</v>
      </c>
      <c r="E358" s="88">
        <v>488</v>
      </c>
      <c r="F358" s="88">
        <v>968</v>
      </c>
      <c r="G358" s="88">
        <v>2158.5</v>
      </c>
      <c r="H358" s="88">
        <v>103.1</v>
      </c>
      <c r="I358" s="88">
        <v>29.52</v>
      </c>
      <c r="J358" s="88">
        <v>61.05</v>
      </c>
      <c r="K358" s="88">
        <v>1105.4000000000001</v>
      </c>
      <c r="L358" s="88">
        <v>43.534999999999997</v>
      </c>
      <c r="M358" s="88">
        <v>244.2</v>
      </c>
      <c r="N358" s="88">
        <v>123.41</v>
      </c>
      <c r="O358" s="88">
        <v>378.8</v>
      </c>
      <c r="P358" s="88">
        <v>160</v>
      </c>
      <c r="Q358" s="88">
        <v>4523.5</v>
      </c>
      <c r="R358" s="88">
        <v>92.78</v>
      </c>
      <c r="S358" s="88">
        <v>212.38</v>
      </c>
    </row>
    <row r="359" spans="3:19">
      <c r="C359" s="85" t="s">
        <v>764</v>
      </c>
      <c r="D359" s="88">
        <v>1.379</v>
      </c>
      <c r="E359" s="88">
        <v>468.8</v>
      </c>
      <c r="F359" s="88">
        <v>937</v>
      </c>
      <c r="G359" s="88">
        <v>2071</v>
      </c>
      <c r="H359" s="88">
        <v>102.5</v>
      </c>
      <c r="I359" s="88">
        <v>30.36</v>
      </c>
      <c r="J359" s="88">
        <v>60.9</v>
      </c>
      <c r="K359" s="88">
        <v>1114</v>
      </c>
      <c r="L359" s="88">
        <v>44.7</v>
      </c>
      <c r="M359" s="88">
        <v>258.8</v>
      </c>
      <c r="N359" s="88">
        <v>127.75</v>
      </c>
      <c r="O359" s="88">
        <v>394.7</v>
      </c>
      <c r="P359" s="88">
        <v>159</v>
      </c>
      <c r="Q359" s="88">
        <v>4500</v>
      </c>
      <c r="R359" s="88">
        <v>93.25</v>
      </c>
      <c r="S359" s="88">
        <v>212</v>
      </c>
    </row>
    <row r="360" spans="3:19">
      <c r="C360" s="85" t="s">
        <v>765</v>
      </c>
      <c r="D360" s="88">
        <v>1.36</v>
      </c>
      <c r="E360" s="88">
        <v>466.8</v>
      </c>
      <c r="F360" s="88">
        <v>940</v>
      </c>
      <c r="G360" s="88">
        <v>2130</v>
      </c>
      <c r="H360" s="88">
        <v>102</v>
      </c>
      <c r="I360" s="88">
        <v>30.06</v>
      </c>
      <c r="J360" s="88">
        <v>60</v>
      </c>
      <c r="K360" s="88">
        <v>1144</v>
      </c>
      <c r="L360" s="88">
        <v>45.75</v>
      </c>
      <c r="M360" s="88">
        <v>264.83999999999997</v>
      </c>
      <c r="N360" s="88">
        <v>125.12</v>
      </c>
      <c r="O360" s="88">
        <v>404</v>
      </c>
      <c r="P360" s="88">
        <v>160.30000000000001</v>
      </c>
      <c r="Q360" s="88">
        <v>4483.5</v>
      </c>
      <c r="R360" s="88">
        <v>94.9</v>
      </c>
      <c r="S360" s="88">
        <v>213.64</v>
      </c>
    </row>
    <row r="361" spans="3:19">
      <c r="C361" s="85" t="s">
        <v>766</v>
      </c>
      <c r="D361" s="88">
        <v>1.2889999999999999</v>
      </c>
      <c r="E361" s="88">
        <v>430.2</v>
      </c>
      <c r="F361" s="88">
        <v>938</v>
      </c>
      <c r="G361" s="88">
        <v>2115</v>
      </c>
      <c r="H361" s="88">
        <v>101.3</v>
      </c>
      <c r="I361" s="88">
        <v>29.56</v>
      </c>
      <c r="J361" s="88">
        <v>58.35</v>
      </c>
      <c r="K361" s="88">
        <v>1150.5999999999999</v>
      </c>
      <c r="L361" s="88">
        <v>45.005000000000003</v>
      </c>
      <c r="M361" s="88">
        <v>266.68</v>
      </c>
      <c r="N361" s="88">
        <v>125.6</v>
      </c>
      <c r="O361" s="88">
        <v>399.6</v>
      </c>
      <c r="P361" s="88">
        <v>161.62</v>
      </c>
      <c r="Q361" s="88">
        <v>4415.5</v>
      </c>
      <c r="R361" s="88">
        <v>96.65</v>
      </c>
      <c r="S361" s="88">
        <v>213.48</v>
      </c>
    </row>
    <row r="362" spans="3:19">
      <c r="C362" s="85" t="s">
        <v>767</v>
      </c>
      <c r="D362" s="88">
        <v>1.228</v>
      </c>
      <c r="E362" s="88">
        <v>422.6</v>
      </c>
      <c r="F362" s="88">
        <v>931</v>
      </c>
      <c r="G362" s="88">
        <v>2097</v>
      </c>
      <c r="H362" s="88">
        <v>100.5</v>
      </c>
      <c r="I362" s="88">
        <v>29.32</v>
      </c>
      <c r="J362" s="88">
        <v>57.75</v>
      </c>
      <c r="K362" s="88">
        <v>1111.5999999999999</v>
      </c>
      <c r="L362" s="88">
        <v>43.344999999999999</v>
      </c>
      <c r="M362" s="88">
        <v>263</v>
      </c>
      <c r="N362" s="88">
        <v>122.2</v>
      </c>
      <c r="O362" s="88">
        <v>384.25</v>
      </c>
      <c r="P362" s="88">
        <v>155.94</v>
      </c>
      <c r="Q362" s="88">
        <v>4279</v>
      </c>
      <c r="R362" s="88">
        <v>96</v>
      </c>
      <c r="S362" s="88">
        <v>214.16</v>
      </c>
    </row>
    <row r="363" spans="3:19">
      <c r="C363" s="85" t="s">
        <v>768</v>
      </c>
      <c r="D363" s="88">
        <v>1.2290000000000001</v>
      </c>
      <c r="E363" s="88">
        <v>426</v>
      </c>
      <c r="F363" s="88">
        <v>938</v>
      </c>
      <c r="G363" s="88">
        <v>2074</v>
      </c>
      <c r="H363" s="88">
        <v>100.8</v>
      </c>
      <c r="I363" s="88">
        <v>28.4</v>
      </c>
      <c r="J363" s="88">
        <v>57.65</v>
      </c>
      <c r="K363" s="88">
        <v>1051</v>
      </c>
      <c r="L363" s="88">
        <v>40.875</v>
      </c>
      <c r="M363" s="88">
        <v>263</v>
      </c>
      <c r="N363" s="88">
        <v>119.46</v>
      </c>
      <c r="O363" s="88">
        <v>367.05</v>
      </c>
      <c r="P363" s="88">
        <v>151.36000000000001</v>
      </c>
      <c r="Q363" s="88">
        <v>4050</v>
      </c>
      <c r="R363" s="88">
        <v>95.85</v>
      </c>
      <c r="S363" s="88">
        <v>213</v>
      </c>
    </row>
    <row r="364" spans="3:19">
      <c r="C364" s="85" t="s">
        <v>769</v>
      </c>
      <c r="D364" s="88">
        <v>1.22</v>
      </c>
      <c r="E364" s="88">
        <v>422</v>
      </c>
      <c r="F364" s="88">
        <v>959</v>
      </c>
      <c r="G364" s="88">
        <v>2088</v>
      </c>
      <c r="H364" s="88">
        <v>100.6</v>
      </c>
      <c r="I364" s="88">
        <v>28.6</v>
      </c>
      <c r="J364" s="88">
        <v>57.7</v>
      </c>
      <c r="K364" s="88">
        <v>1004</v>
      </c>
      <c r="L364" s="88">
        <v>38.369999999999997</v>
      </c>
      <c r="M364" s="88">
        <v>265.8</v>
      </c>
      <c r="N364" s="88">
        <v>123.6</v>
      </c>
      <c r="O364" s="88">
        <v>359.2</v>
      </c>
      <c r="P364" s="88">
        <v>147</v>
      </c>
      <c r="Q364" s="88">
        <v>3942</v>
      </c>
      <c r="R364" s="88">
        <v>94.38</v>
      </c>
      <c r="S364" s="88">
        <v>207</v>
      </c>
    </row>
    <row r="365" spans="3:19">
      <c r="C365" s="85" t="s">
        <v>770</v>
      </c>
      <c r="D365" s="88">
        <v>1.2410000000000001</v>
      </c>
      <c r="E365" s="88">
        <v>437.8</v>
      </c>
      <c r="F365" s="88">
        <v>929</v>
      </c>
      <c r="G365" s="88">
        <v>1945</v>
      </c>
      <c r="H365" s="88">
        <v>100.3</v>
      </c>
      <c r="I365" s="88">
        <v>28.5</v>
      </c>
      <c r="J365" s="88">
        <v>58.4</v>
      </c>
      <c r="K365" s="88">
        <v>1046</v>
      </c>
      <c r="L365" s="88">
        <v>39.200000000000003</v>
      </c>
      <c r="M365" s="88">
        <v>271.39999999999998</v>
      </c>
      <c r="N365" s="88">
        <v>124.15</v>
      </c>
      <c r="O365" s="88">
        <v>378</v>
      </c>
      <c r="P365" s="88">
        <v>150.5</v>
      </c>
      <c r="Q365" s="88">
        <v>4148</v>
      </c>
      <c r="R365" s="88">
        <v>92.85</v>
      </c>
      <c r="S365" s="88">
        <v>198</v>
      </c>
    </row>
    <row r="366" spans="3:19">
      <c r="C366" s="85" t="s">
        <v>771</v>
      </c>
      <c r="D366" s="88">
        <v>1.25</v>
      </c>
      <c r="E366" s="88">
        <v>425.4</v>
      </c>
      <c r="F366" s="88">
        <v>895</v>
      </c>
      <c r="G366" s="88">
        <v>1979.5</v>
      </c>
      <c r="H366" s="88">
        <v>99.9</v>
      </c>
      <c r="I366" s="88">
        <v>29.4</v>
      </c>
      <c r="J366" s="88">
        <v>59.2</v>
      </c>
      <c r="K366" s="88">
        <v>1042</v>
      </c>
      <c r="L366" s="88">
        <v>38.914999999999999</v>
      </c>
      <c r="M366" s="88">
        <v>295.89</v>
      </c>
      <c r="N366" s="88">
        <v>123</v>
      </c>
      <c r="O366" s="88">
        <v>391.7</v>
      </c>
      <c r="P366" s="88">
        <v>150.78</v>
      </c>
      <c r="Q366" s="88">
        <v>4263</v>
      </c>
      <c r="R366" s="88">
        <v>93.53</v>
      </c>
      <c r="S366" s="88">
        <v>200.1</v>
      </c>
    </row>
    <row r="367" spans="3:19">
      <c r="C367" s="85" t="s">
        <v>772</v>
      </c>
      <c r="D367" s="88">
        <v>1.23</v>
      </c>
      <c r="E367" s="88">
        <v>416.8</v>
      </c>
      <c r="F367" s="88">
        <v>908</v>
      </c>
      <c r="G367" s="88">
        <v>1880</v>
      </c>
      <c r="H367" s="88">
        <v>99.6</v>
      </c>
      <c r="I367" s="88">
        <v>28.54</v>
      </c>
      <c r="J367" s="88">
        <v>58.3</v>
      </c>
      <c r="K367" s="88">
        <v>1035</v>
      </c>
      <c r="L367" s="88">
        <v>38.744999999999997</v>
      </c>
      <c r="M367" s="88">
        <v>294.5</v>
      </c>
      <c r="N367" s="88">
        <v>121.22</v>
      </c>
      <c r="O367" s="88">
        <v>401.5</v>
      </c>
      <c r="P367" s="88">
        <v>149.86000000000001</v>
      </c>
      <c r="Q367" s="88">
        <v>4290</v>
      </c>
      <c r="R367" s="88">
        <v>94.05</v>
      </c>
      <c r="S367" s="88">
        <v>200.8</v>
      </c>
    </row>
    <row r="368" spans="3:19">
      <c r="C368" s="85" t="s">
        <v>773</v>
      </c>
      <c r="D368" s="88">
        <v>1.2589999999999999</v>
      </c>
      <c r="E368" s="88">
        <v>370.6</v>
      </c>
      <c r="F368" s="88">
        <v>904</v>
      </c>
      <c r="G368" s="88">
        <v>1857.5</v>
      </c>
      <c r="H368" s="88">
        <v>100.5</v>
      </c>
      <c r="I368" s="88">
        <v>28.58</v>
      </c>
      <c r="J368" s="88">
        <v>58.7</v>
      </c>
      <c r="K368" s="88">
        <v>1004.8</v>
      </c>
      <c r="L368" s="88">
        <v>36.950000000000003</v>
      </c>
      <c r="M368" s="88">
        <v>300.8</v>
      </c>
      <c r="N368" s="88">
        <v>120.67</v>
      </c>
      <c r="O368" s="88">
        <v>385.1</v>
      </c>
      <c r="P368" s="88">
        <v>145.52000000000001</v>
      </c>
      <c r="Q368" s="88">
        <v>4220</v>
      </c>
      <c r="R368" s="88">
        <v>94</v>
      </c>
      <c r="S368" s="88">
        <v>201.98</v>
      </c>
    </row>
    <row r="369" spans="3:19">
      <c r="C369" s="85" t="s">
        <v>774</v>
      </c>
      <c r="D369" s="88">
        <v>1.2450000000000001</v>
      </c>
      <c r="E369" s="88">
        <v>378.2</v>
      </c>
      <c r="F369" s="88">
        <v>894</v>
      </c>
      <c r="G369" s="88">
        <v>1790</v>
      </c>
      <c r="H369" s="88">
        <v>99.6</v>
      </c>
      <c r="I369" s="88">
        <v>28</v>
      </c>
      <c r="J369" s="88">
        <v>57.65</v>
      </c>
      <c r="K369" s="88">
        <v>974.8</v>
      </c>
      <c r="L369" s="88">
        <v>35.71</v>
      </c>
      <c r="M369" s="88">
        <v>293.75</v>
      </c>
      <c r="N369" s="88">
        <v>118.3</v>
      </c>
      <c r="O369" s="88">
        <v>377</v>
      </c>
      <c r="P369" s="88">
        <v>144.30000000000001</v>
      </c>
      <c r="Q369" s="88">
        <v>4061.5</v>
      </c>
      <c r="R369" s="88">
        <v>93</v>
      </c>
      <c r="S369" s="88">
        <v>201.62</v>
      </c>
    </row>
    <row r="370" spans="3:19">
      <c r="C370" s="85" t="s">
        <v>775</v>
      </c>
      <c r="D370" s="88">
        <v>1.23</v>
      </c>
      <c r="E370" s="88">
        <v>432</v>
      </c>
      <c r="F370" s="88">
        <v>838</v>
      </c>
      <c r="G370" s="88">
        <v>1646</v>
      </c>
      <c r="H370" s="88">
        <v>98.3</v>
      </c>
      <c r="I370" s="88">
        <v>27.94</v>
      </c>
      <c r="J370" s="88">
        <v>57.9</v>
      </c>
      <c r="K370" s="88">
        <v>962.8</v>
      </c>
      <c r="L370" s="88">
        <v>35.549999999999997</v>
      </c>
      <c r="M370" s="88">
        <v>297.69</v>
      </c>
      <c r="N370" s="88">
        <v>121.97</v>
      </c>
      <c r="O370" s="88">
        <v>375.95</v>
      </c>
      <c r="P370" s="88">
        <v>142.19999999999999</v>
      </c>
      <c r="Q370" s="88">
        <v>4074</v>
      </c>
      <c r="R370" s="88">
        <v>91.5</v>
      </c>
      <c r="S370" s="88">
        <v>201.32</v>
      </c>
    </row>
    <row r="371" spans="3:19">
      <c r="C371" s="85" t="s">
        <v>776</v>
      </c>
      <c r="D371" s="88">
        <v>1.23</v>
      </c>
      <c r="E371" s="88">
        <v>404</v>
      </c>
      <c r="F371" s="88">
        <v>777</v>
      </c>
      <c r="G371" s="88">
        <v>1692</v>
      </c>
      <c r="H371" s="88">
        <v>98.4</v>
      </c>
      <c r="I371" s="88">
        <v>26.98</v>
      </c>
      <c r="J371" s="88">
        <v>58.1</v>
      </c>
      <c r="K371" s="88">
        <v>815.8</v>
      </c>
      <c r="L371" s="88">
        <v>34.89</v>
      </c>
      <c r="M371" s="88">
        <v>296</v>
      </c>
      <c r="N371" s="88">
        <v>119</v>
      </c>
      <c r="O371" s="88">
        <v>368.75</v>
      </c>
      <c r="P371" s="88">
        <v>136.26</v>
      </c>
      <c r="Q371" s="88">
        <v>4035</v>
      </c>
      <c r="R371" s="88">
        <v>91.55</v>
      </c>
      <c r="S371" s="88">
        <v>201.9</v>
      </c>
    </row>
    <row r="372" spans="3:19">
      <c r="C372" s="85" t="s">
        <v>777</v>
      </c>
      <c r="D372" s="88">
        <v>1.22</v>
      </c>
      <c r="E372" s="88">
        <v>399</v>
      </c>
      <c r="F372" s="88">
        <v>776.5</v>
      </c>
      <c r="G372" s="88">
        <v>1521</v>
      </c>
      <c r="H372" s="88">
        <v>98</v>
      </c>
      <c r="I372" s="88">
        <v>26.74</v>
      </c>
      <c r="J372" s="88">
        <v>57.9</v>
      </c>
      <c r="K372" s="88">
        <v>711</v>
      </c>
      <c r="L372" s="88">
        <v>33.020000000000003</v>
      </c>
      <c r="M372" s="88">
        <v>297</v>
      </c>
      <c r="N372" s="88">
        <v>119.21</v>
      </c>
      <c r="O372" s="88">
        <v>365.45</v>
      </c>
      <c r="P372" s="88">
        <v>130.02000000000001</v>
      </c>
      <c r="Q372" s="88">
        <v>3980.5</v>
      </c>
      <c r="R372" s="88">
        <v>92.48</v>
      </c>
      <c r="S372" s="88">
        <v>204.16</v>
      </c>
    </row>
    <row r="373" spans="3:19">
      <c r="C373" s="85" t="s">
        <v>778</v>
      </c>
      <c r="D373" s="88">
        <v>1.202</v>
      </c>
      <c r="E373" s="88">
        <v>386.8</v>
      </c>
      <c r="F373" s="88">
        <v>831.5</v>
      </c>
      <c r="G373" s="88">
        <v>1601</v>
      </c>
      <c r="H373" s="88">
        <v>98.3</v>
      </c>
      <c r="I373" s="88">
        <v>25.92</v>
      </c>
      <c r="J373" s="88">
        <v>58.1</v>
      </c>
      <c r="K373" s="88">
        <v>716.8</v>
      </c>
      <c r="L373" s="88">
        <v>31.475000000000001</v>
      </c>
      <c r="M373" s="88">
        <v>296.5</v>
      </c>
      <c r="N373" s="88">
        <v>118.78</v>
      </c>
      <c r="O373" s="88">
        <v>368.8</v>
      </c>
      <c r="P373" s="88">
        <v>129.5</v>
      </c>
      <c r="Q373" s="88">
        <v>3940</v>
      </c>
      <c r="R373" s="88">
        <v>89.68</v>
      </c>
      <c r="S373" s="88">
        <v>201.54</v>
      </c>
    </row>
    <row r="374" spans="3:19">
      <c r="C374" s="85" t="s">
        <v>779</v>
      </c>
      <c r="D374" s="88">
        <v>1.2010000000000001</v>
      </c>
      <c r="E374" s="88">
        <v>386</v>
      </c>
      <c r="F374" s="88">
        <v>795</v>
      </c>
      <c r="G374" s="88">
        <v>1748.5</v>
      </c>
      <c r="H374" s="88">
        <v>98.4</v>
      </c>
      <c r="I374" s="88">
        <v>27.2</v>
      </c>
      <c r="J374" s="88">
        <v>57.9</v>
      </c>
      <c r="K374" s="88">
        <v>717.4</v>
      </c>
      <c r="L374" s="88">
        <v>31.38</v>
      </c>
      <c r="M374" s="88">
        <v>297.99</v>
      </c>
      <c r="N374" s="88">
        <v>118.32</v>
      </c>
      <c r="O374" s="88">
        <v>366.55</v>
      </c>
      <c r="P374" s="88">
        <v>131.97999999999999</v>
      </c>
      <c r="Q374" s="88">
        <v>3959.5</v>
      </c>
      <c r="R374" s="88">
        <v>87.75</v>
      </c>
      <c r="S374" s="88">
        <v>203.14</v>
      </c>
    </row>
    <row r="375" spans="3:19">
      <c r="C375" s="85" t="s">
        <v>780</v>
      </c>
      <c r="D375" s="88">
        <v>1.274</v>
      </c>
      <c r="E375" s="88">
        <v>374.6</v>
      </c>
      <c r="F375" s="88">
        <v>771</v>
      </c>
      <c r="G375" s="88">
        <v>1721</v>
      </c>
      <c r="H375" s="88">
        <v>97.1</v>
      </c>
      <c r="I375" s="88">
        <v>27.14</v>
      </c>
      <c r="J375" s="88">
        <v>57.95</v>
      </c>
      <c r="K375" s="88">
        <v>731.8</v>
      </c>
      <c r="L375" s="88">
        <v>32.024999999999999</v>
      </c>
      <c r="M375" s="88">
        <v>308</v>
      </c>
      <c r="N375" s="88">
        <v>119.9</v>
      </c>
      <c r="O375" s="88">
        <v>372.85</v>
      </c>
      <c r="P375" s="88">
        <v>133.88</v>
      </c>
      <c r="Q375" s="88">
        <v>3945.5</v>
      </c>
      <c r="R375" s="88">
        <v>87.08</v>
      </c>
      <c r="S375" s="88">
        <v>202.94</v>
      </c>
    </row>
    <row r="376" spans="3:19">
      <c r="C376" s="85" t="s">
        <v>781</v>
      </c>
      <c r="D376" s="88">
        <v>1.55</v>
      </c>
      <c r="E376" s="88">
        <v>370</v>
      </c>
      <c r="F376" s="88">
        <v>776.5</v>
      </c>
      <c r="G376" s="88">
        <v>1766.5</v>
      </c>
      <c r="H376" s="88">
        <v>96.7</v>
      </c>
      <c r="I376" s="88">
        <v>26.36</v>
      </c>
      <c r="J376" s="88">
        <v>58.5</v>
      </c>
      <c r="K376" s="88">
        <v>714</v>
      </c>
      <c r="L376" s="88">
        <v>30.895</v>
      </c>
      <c r="M376" s="88">
        <v>306.5</v>
      </c>
      <c r="N376" s="88">
        <v>118.2</v>
      </c>
      <c r="O376" s="88">
        <v>373.25</v>
      </c>
      <c r="P376" s="88">
        <v>129.78</v>
      </c>
      <c r="Q376" s="88">
        <v>3876</v>
      </c>
      <c r="R376" s="88">
        <v>86.05</v>
      </c>
      <c r="S376" s="88">
        <v>202</v>
      </c>
    </row>
    <row r="377" spans="3:19">
      <c r="C377" s="85" t="s">
        <v>782</v>
      </c>
      <c r="D377" s="88">
        <v>1.49</v>
      </c>
      <c r="E377" s="88">
        <v>338.4</v>
      </c>
      <c r="F377" s="88">
        <v>825</v>
      </c>
      <c r="G377" s="88">
        <v>1699</v>
      </c>
      <c r="H377" s="88">
        <v>96</v>
      </c>
      <c r="I377" s="88">
        <v>26.3</v>
      </c>
      <c r="J377" s="88">
        <v>59.45</v>
      </c>
      <c r="K377" s="88">
        <v>721</v>
      </c>
      <c r="L377" s="88">
        <v>30.785</v>
      </c>
      <c r="M377" s="88">
        <v>309.2</v>
      </c>
      <c r="N377" s="88">
        <v>118.07</v>
      </c>
      <c r="O377" s="88">
        <v>369.5</v>
      </c>
      <c r="P377" s="88">
        <v>130.69999999999999</v>
      </c>
      <c r="Q377" s="88">
        <v>3898</v>
      </c>
      <c r="R377" s="88">
        <v>86.7</v>
      </c>
      <c r="S377" s="88">
        <v>201.34</v>
      </c>
    </row>
    <row r="378" spans="3:19">
      <c r="C378" s="85" t="s">
        <v>783</v>
      </c>
      <c r="D378" s="88">
        <v>1.49</v>
      </c>
      <c r="E378" s="88">
        <v>339</v>
      </c>
      <c r="F378" s="88">
        <v>880</v>
      </c>
      <c r="G378" s="88">
        <v>1734.5</v>
      </c>
      <c r="H378" s="88">
        <v>98</v>
      </c>
      <c r="I378" s="88">
        <v>25.96</v>
      </c>
      <c r="J378" s="88">
        <v>59.9</v>
      </c>
      <c r="K378" s="88">
        <v>720</v>
      </c>
      <c r="L378" s="88">
        <v>30.82</v>
      </c>
      <c r="M378" s="88">
        <v>317.69</v>
      </c>
      <c r="N378" s="88">
        <v>118.98</v>
      </c>
      <c r="O378" s="88">
        <v>371.6</v>
      </c>
      <c r="P378" s="88">
        <v>129.84</v>
      </c>
      <c r="Q378" s="88">
        <v>3891.5</v>
      </c>
      <c r="R378" s="88">
        <v>85.15</v>
      </c>
      <c r="S378" s="88">
        <v>203.1</v>
      </c>
    </row>
    <row r="379" spans="3:19">
      <c r="C379" s="85" t="s">
        <v>784</v>
      </c>
      <c r="D379" s="88">
        <v>1.419</v>
      </c>
      <c r="E379" s="88">
        <v>349</v>
      </c>
      <c r="F379" s="88">
        <v>852</v>
      </c>
      <c r="G379" s="88">
        <v>1688</v>
      </c>
      <c r="H379" s="88">
        <v>96.9</v>
      </c>
      <c r="I379" s="88">
        <v>25.94</v>
      </c>
      <c r="J379" s="88">
        <v>59.95</v>
      </c>
      <c r="K379" s="88">
        <v>726</v>
      </c>
      <c r="L379" s="88">
        <v>32.07</v>
      </c>
      <c r="M379" s="88">
        <v>316.2</v>
      </c>
      <c r="N379" s="88">
        <v>121.14</v>
      </c>
      <c r="O379" s="88">
        <v>375.65</v>
      </c>
      <c r="P379" s="88">
        <v>128.78</v>
      </c>
      <c r="Q379" s="88">
        <v>4115</v>
      </c>
      <c r="R379" s="88">
        <v>85</v>
      </c>
      <c r="S379" s="88">
        <v>194.9</v>
      </c>
    </row>
    <row r="380" spans="3:19">
      <c r="C380" s="85" t="s">
        <v>785</v>
      </c>
      <c r="D380" s="88">
        <v>1.4450000000000001</v>
      </c>
      <c r="E380" s="88">
        <v>357.2</v>
      </c>
      <c r="F380" s="88">
        <v>874</v>
      </c>
      <c r="G380" s="88">
        <v>1677.5</v>
      </c>
      <c r="H380" s="88">
        <v>96.9</v>
      </c>
      <c r="I380" s="88">
        <v>26.86</v>
      </c>
      <c r="J380" s="88">
        <v>60.7</v>
      </c>
      <c r="K380" s="88">
        <v>741.4</v>
      </c>
      <c r="L380" s="88">
        <v>33.200000000000003</v>
      </c>
      <c r="M380" s="88">
        <v>316.99</v>
      </c>
      <c r="N380" s="88">
        <v>123.73</v>
      </c>
      <c r="O380" s="88">
        <v>383</v>
      </c>
      <c r="P380" s="88">
        <v>131</v>
      </c>
      <c r="Q380" s="88">
        <v>4261.5</v>
      </c>
      <c r="R380" s="88">
        <v>87.48</v>
      </c>
      <c r="S380" s="88">
        <v>191.02</v>
      </c>
    </row>
    <row r="381" spans="3:19">
      <c r="C381" s="85" t="s">
        <v>786</v>
      </c>
      <c r="D381" s="88">
        <v>1.4390000000000001</v>
      </c>
      <c r="E381" s="88">
        <v>375.2</v>
      </c>
      <c r="F381" s="88">
        <v>868</v>
      </c>
      <c r="G381" s="88">
        <v>1594</v>
      </c>
      <c r="H381" s="88">
        <v>96.7</v>
      </c>
      <c r="I381" s="88">
        <v>27.52</v>
      </c>
      <c r="J381" s="88">
        <v>60.05</v>
      </c>
      <c r="K381" s="88">
        <v>735</v>
      </c>
      <c r="L381" s="88">
        <v>33.274999999999999</v>
      </c>
      <c r="M381" s="88">
        <v>315.5</v>
      </c>
      <c r="N381" s="88">
        <v>123.88</v>
      </c>
      <c r="O381" s="88">
        <v>384.45</v>
      </c>
      <c r="P381" s="88">
        <v>130.12</v>
      </c>
      <c r="Q381" s="88">
        <v>4182</v>
      </c>
      <c r="R381" s="88">
        <v>88</v>
      </c>
      <c r="S381" s="88">
        <v>190.4</v>
      </c>
    </row>
    <row r="382" spans="3:19">
      <c r="C382" s="85" t="s">
        <v>787</v>
      </c>
      <c r="D382" s="88">
        <v>1.4710000000000001</v>
      </c>
      <c r="E382" s="88">
        <v>361.6</v>
      </c>
      <c r="F382" s="88">
        <v>842</v>
      </c>
      <c r="G382" s="88">
        <v>1593</v>
      </c>
      <c r="H382" s="88">
        <v>95.8</v>
      </c>
      <c r="I382" s="88">
        <v>28.14</v>
      </c>
      <c r="J382" s="88">
        <v>59.8</v>
      </c>
      <c r="K382" s="88">
        <v>768</v>
      </c>
      <c r="L382" s="88">
        <v>34.299999999999997</v>
      </c>
      <c r="M382" s="88">
        <v>311.98</v>
      </c>
      <c r="N382" s="88">
        <v>131.29</v>
      </c>
      <c r="O382" s="88">
        <v>389.8</v>
      </c>
      <c r="P382" s="88">
        <v>134.38</v>
      </c>
      <c r="Q382" s="88">
        <v>4209.5</v>
      </c>
      <c r="R382" s="88">
        <v>88.98</v>
      </c>
      <c r="S382" s="88">
        <v>193.7</v>
      </c>
    </row>
    <row r="383" spans="3:19">
      <c r="C383" s="85" t="s">
        <v>788</v>
      </c>
      <c r="D383" s="88">
        <v>1.4239999999999999</v>
      </c>
      <c r="E383" s="88">
        <v>350.2</v>
      </c>
      <c r="F383" s="88">
        <v>870</v>
      </c>
      <c r="G383" s="88">
        <v>1638</v>
      </c>
      <c r="H383" s="88">
        <v>94.7</v>
      </c>
      <c r="I383" s="88">
        <v>26.88</v>
      </c>
      <c r="J383" s="88">
        <v>59.9</v>
      </c>
      <c r="K383" s="88">
        <v>770.6</v>
      </c>
      <c r="L383" s="88">
        <v>34.49</v>
      </c>
      <c r="M383" s="88">
        <v>301.58</v>
      </c>
      <c r="N383" s="88">
        <v>129.1</v>
      </c>
      <c r="O383" s="88">
        <v>381.3</v>
      </c>
      <c r="P383" s="88">
        <v>134.30000000000001</v>
      </c>
      <c r="Q383" s="88">
        <v>4045</v>
      </c>
      <c r="R383" s="88">
        <v>89.5</v>
      </c>
      <c r="S383" s="88">
        <v>191.94</v>
      </c>
    </row>
    <row r="384" spans="3:19">
      <c r="C384" s="85" t="s">
        <v>789</v>
      </c>
      <c r="D384" s="88">
        <v>1.4390000000000001</v>
      </c>
      <c r="E384" s="88">
        <v>345</v>
      </c>
      <c r="F384" s="88">
        <v>859</v>
      </c>
      <c r="G384" s="88">
        <v>1701</v>
      </c>
      <c r="H384" s="88">
        <v>94.2</v>
      </c>
      <c r="I384" s="88">
        <v>26.76</v>
      </c>
      <c r="J384" s="88">
        <v>60.35</v>
      </c>
      <c r="K384" s="88">
        <v>785.8</v>
      </c>
      <c r="L384" s="88">
        <v>33.89</v>
      </c>
      <c r="M384" s="88">
        <v>295.8</v>
      </c>
      <c r="N384" s="88">
        <v>133.11000000000001</v>
      </c>
      <c r="O384" s="88">
        <v>377.6</v>
      </c>
      <c r="P384" s="88">
        <v>134.86000000000001</v>
      </c>
      <c r="Q384" s="88">
        <v>4139</v>
      </c>
      <c r="R384" s="88">
        <v>93.7</v>
      </c>
      <c r="S384" s="88">
        <v>191.8</v>
      </c>
    </row>
    <row r="385" spans="3:19">
      <c r="C385" s="85" t="s">
        <v>790</v>
      </c>
      <c r="D385" s="88">
        <v>1.452</v>
      </c>
      <c r="E385" s="88">
        <v>335.6</v>
      </c>
      <c r="F385" s="88">
        <v>913</v>
      </c>
      <c r="G385" s="88">
        <v>1716</v>
      </c>
      <c r="H385" s="88">
        <v>94.7</v>
      </c>
      <c r="I385" s="88">
        <v>26.92</v>
      </c>
      <c r="J385" s="88">
        <v>62</v>
      </c>
      <c r="K385" s="88">
        <v>807</v>
      </c>
      <c r="L385" s="88">
        <v>34.854999999999997</v>
      </c>
      <c r="M385" s="88">
        <v>303.5</v>
      </c>
      <c r="N385" s="88">
        <v>136.85</v>
      </c>
      <c r="O385" s="88">
        <v>378.4</v>
      </c>
      <c r="P385" s="88">
        <v>137</v>
      </c>
      <c r="Q385" s="88">
        <v>4150</v>
      </c>
      <c r="R385" s="88">
        <v>91.03</v>
      </c>
      <c r="S385" s="88">
        <v>188.2</v>
      </c>
    </row>
    <row r="386" spans="3:19">
      <c r="C386" s="85" t="s">
        <v>791</v>
      </c>
      <c r="D386" s="88">
        <v>1.464</v>
      </c>
      <c r="E386" s="88">
        <v>344.8</v>
      </c>
      <c r="F386" s="88">
        <v>903.5</v>
      </c>
      <c r="G386" s="88">
        <v>1705</v>
      </c>
      <c r="H386" s="88">
        <v>94.6</v>
      </c>
      <c r="I386" s="88">
        <v>26.82</v>
      </c>
      <c r="J386" s="88">
        <v>63.85</v>
      </c>
      <c r="K386" s="88">
        <v>818.6</v>
      </c>
      <c r="L386" s="88">
        <v>33.844999999999999</v>
      </c>
      <c r="M386" s="88">
        <v>296</v>
      </c>
      <c r="N386" s="88">
        <v>137.76</v>
      </c>
      <c r="O386" s="88">
        <v>377</v>
      </c>
      <c r="P386" s="88">
        <v>135.9</v>
      </c>
      <c r="Q386" s="88">
        <v>4100</v>
      </c>
      <c r="R386" s="88">
        <v>92.55</v>
      </c>
      <c r="S386" s="88">
        <v>189.4</v>
      </c>
    </row>
    <row r="387" spans="3:19">
      <c r="C387" s="85" t="s">
        <v>792</v>
      </c>
      <c r="D387" s="88">
        <v>1.5409999999999999</v>
      </c>
      <c r="E387" s="88">
        <v>351.4</v>
      </c>
      <c r="F387" s="88">
        <v>887.5</v>
      </c>
      <c r="G387" s="88">
        <v>1646</v>
      </c>
      <c r="H387" s="88">
        <v>92.9</v>
      </c>
      <c r="I387" s="88">
        <v>27.9</v>
      </c>
      <c r="J387" s="88">
        <v>63.4</v>
      </c>
      <c r="K387" s="88">
        <v>832.6</v>
      </c>
      <c r="L387" s="88">
        <v>33.5</v>
      </c>
      <c r="M387" s="88">
        <v>296.2</v>
      </c>
      <c r="N387" s="88">
        <v>141.15</v>
      </c>
      <c r="O387" s="88">
        <v>376.65</v>
      </c>
      <c r="P387" s="88">
        <v>136</v>
      </c>
      <c r="Q387" s="88">
        <v>4100</v>
      </c>
      <c r="R387" s="88">
        <v>92.93</v>
      </c>
      <c r="S387" s="88">
        <v>191</v>
      </c>
    </row>
    <row r="388" spans="3:19">
      <c r="C388" s="85" t="s">
        <v>793</v>
      </c>
      <c r="D388" s="88">
        <v>1.482</v>
      </c>
      <c r="E388" s="88">
        <v>347</v>
      </c>
      <c r="F388" s="88">
        <v>844.5</v>
      </c>
      <c r="G388" s="88">
        <v>1593</v>
      </c>
      <c r="H388" s="88">
        <v>88.8</v>
      </c>
      <c r="I388" s="88">
        <v>28.78</v>
      </c>
      <c r="J388" s="88">
        <v>61.4</v>
      </c>
      <c r="K388" s="88">
        <v>810.8</v>
      </c>
      <c r="L388" s="88">
        <v>33.01</v>
      </c>
      <c r="M388" s="88">
        <v>297.2</v>
      </c>
      <c r="N388" s="88">
        <v>139.99</v>
      </c>
      <c r="O388" s="88">
        <v>381.85</v>
      </c>
      <c r="P388" s="88">
        <v>134</v>
      </c>
      <c r="Q388" s="88">
        <v>3989.5</v>
      </c>
      <c r="R388" s="88">
        <v>93</v>
      </c>
      <c r="S388" s="88">
        <v>189.34</v>
      </c>
    </row>
    <row r="389" spans="3:19">
      <c r="C389" s="85" t="s">
        <v>794</v>
      </c>
      <c r="D389" s="88">
        <v>1.468</v>
      </c>
      <c r="E389" s="88">
        <v>340.2</v>
      </c>
      <c r="F389" s="88">
        <v>855</v>
      </c>
      <c r="G389" s="88">
        <v>1590</v>
      </c>
      <c r="H389" s="88">
        <v>89.3</v>
      </c>
      <c r="I389" s="88">
        <v>27.8</v>
      </c>
      <c r="J389" s="88">
        <v>62.95</v>
      </c>
      <c r="K389" s="88">
        <v>840</v>
      </c>
      <c r="L389" s="88">
        <v>33.405000000000001</v>
      </c>
      <c r="M389" s="88">
        <v>297.64999999999998</v>
      </c>
      <c r="N389" s="88">
        <v>132.80000000000001</v>
      </c>
      <c r="O389" s="88">
        <v>384.2</v>
      </c>
      <c r="P389" s="88">
        <v>137.78</v>
      </c>
      <c r="Q389" s="88">
        <v>4015</v>
      </c>
      <c r="R389" s="88">
        <v>95.5</v>
      </c>
      <c r="S389" s="88">
        <v>185.86</v>
      </c>
    </row>
    <row r="390" spans="3:19">
      <c r="C390" s="85" t="s">
        <v>795</v>
      </c>
      <c r="D390" s="88">
        <v>1.4750000000000001</v>
      </c>
      <c r="E390" s="88">
        <v>336</v>
      </c>
      <c r="F390" s="88">
        <v>859</v>
      </c>
      <c r="G390" s="88">
        <v>1608</v>
      </c>
      <c r="H390" s="88">
        <v>91.9</v>
      </c>
      <c r="I390" s="88">
        <v>26.68</v>
      </c>
      <c r="J390" s="88">
        <v>63.9</v>
      </c>
      <c r="K390" s="88">
        <v>830</v>
      </c>
      <c r="L390" s="88">
        <v>32.094999999999999</v>
      </c>
      <c r="M390" s="88">
        <v>207</v>
      </c>
      <c r="N390" s="88">
        <v>125.2</v>
      </c>
      <c r="O390" s="88">
        <v>362.25</v>
      </c>
      <c r="P390" s="88">
        <v>133.4</v>
      </c>
      <c r="Q390" s="88">
        <v>3905</v>
      </c>
      <c r="R390" s="88">
        <v>96.5</v>
      </c>
      <c r="S390" s="88">
        <v>182.52</v>
      </c>
    </row>
    <row r="391" spans="3:19">
      <c r="C391" s="85" t="s">
        <v>796</v>
      </c>
      <c r="D391" s="88">
        <v>1.47</v>
      </c>
      <c r="E391" s="88">
        <v>333.4</v>
      </c>
      <c r="F391" s="88">
        <v>864</v>
      </c>
      <c r="G391" s="88">
        <v>1670</v>
      </c>
      <c r="H391" s="88">
        <v>89.2</v>
      </c>
      <c r="I391" s="88">
        <v>26.74</v>
      </c>
      <c r="J391" s="88">
        <v>63.2</v>
      </c>
      <c r="K391" s="88">
        <v>830</v>
      </c>
      <c r="L391" s="88">
        <v>32.380000000000003</v>
      </c>
      <c r="M391" s="88">
        <v>192.5</v>
      </c>
      <c r="N391" s="88">
        <v>129.91</v>
      </c>
      <c r="O391" s="88">
        <v>375.15</v>
      </c>
      <c r="P391" s="88">
        <v>133.1</v>
      </c>
      <c r="Q391" s="88">
        <v>3944</v>
      </c>
      <c r="R391" s="88">
        <v>93.53</v>
      </c>
      <c r="S391" s="88">
        <v>176.52</v>
      </c>
    </row>
    <row r="392" spans="3:19">
      <c r="C392" s="85" t="s">
        <v>797</v>
      </c>
      <c r="D392" s="88">
        <v>1.4510000000000001</v>
      </c>
      <c r="E392" s="88">
        <v>328.8</v>
      </c>
      <c r="F392" s="88">
        <v>876</v>
      </c>
      <c r="G392" s="88">
        <v>1644</v>
      </c>
      <c r="H392" s="88">
        <v>92</v>
      </c>
      <c r="I392" s="88">
        <v>27.12</v>
      </c>
      <c r="J392" s="88">
        <v>63.45</v>
      </c>
      <c r="K392" s="88">
        <v>846.8</v>
      </c>
      <c r="L392" s="88">
        <v>31.31</v>
      </c>
      <c r="M392" s="88">
        <v>186.25</v>
      </c>
      <c r="N392" s="88">
        <v>131.43</v>
      </c>
      <c r="O392" s="88">
        <v>371.6</v>
      </c>
      <c r="P392" s="88">
        <v>135.5</v>
      </c>
      <c r="Q392" s="88">
        <v>3949.5</v>
      </c>
      <c r="R392" s="88">
        <v>88.9</v>
      </c>
      <c r="S392" s="88">
        <v>174</v>
      </c>
    </row>
    <row r="393" spans="3:19">
      <c r="C393" s="85" t="s">
        <v>798</v>
      </c>
      <c r="D393" s="88">
        <v>1.47</v>
      </c>
      <c r="E393" s="88">
        <v>307.8</v>
      </c>
      <c r="F393" s="88">
        <v>1019</v>
      </c>
      <c r="G393" s="88">
        <v>1597.5</v>
      </c>
      <c r="H393" s="88">
        <v>90.9</v>
      </c>
      <c r="I393" s="88">
        <v>28.26</v>
      </c>
      <c r="J393" s="88">
        <v>63.9</v>
      </c>
      <c r="K393" s="88">
        <v>832</v>
      </c>
      <c r="L393" s="88">
        <v>31.094999999999999</v>
      </c>
      <c r="M393" s="88">
        <v>197.3</v>
      </c>
      <c r="N393" s="88">
        <v>133.5</v>
      </c>
      <c r="O393" s="88">
        <v>371.5</v>
      </c>
      <c r="P393" s="88">
        <v>136.5</v>
      </c>
      <c r="Q393" s="88">
        <v>4015</v>
      </c>
      <c r="R393" s="88">
        <v>87.53</v>
      </c>
      <c r="S393" s="88">
        <v>171</v>
      </c>
    </row>
    <row r="394" spans="3:19">
      <c r="C394" s="85" t="s">
        <v>799</v>
      </c>
      <c r="D394" s="88">
        <v>1.4690000000000001</v>
      </c>
      <c r="E394" s="88">
        <v>288</v>
      </c>
      <c r="F394" s="88">
        <v>1006</v>
      </c>
      <c r="G394" s="88">
        <v>1568</v>
      </c>
      <c r="H394" s="88">
        <v>90.5</v>
      </c>
      <c r="I394" s="88">
        <v>27.34</v>
      </c>
      <c r="J394" s="88">
        <v>64.8</v>
      </c>
      <c r="K394" s="88">
        <v>831.2</v>
      </c>
      <c r="L394" s="88">
        <v>32.159999999999997</v>
      </c>
      <c r="M394" s="88">
        <v>195.42</v>
      </c>
      <c r="N394" s="88">
        <v>134</v>
      </c>
      <c r="O394" s="88">
        <v>369.65</v>
      </c>
      <c r="P394" s="88">
        <v>138.9</v>
      </c>
      <c r="Q394" s="88">
        <v>3962</v>
      </c>
      <c r="R394" s="88">
        <v>92.75</v>
      </c>
      <c r="S394" s="88">
        <v>170.24</v>
      </c>
    </row>
    <row r="395" spans="3:19">
      <c r="C395" s="85" t="s">
        <v>800</v>
      </c>
      <c r="D395" s="88">
        <v>1.43</v>
      </c>
      <c r="E395" s="88">
        <v>280.2</v>
      </c>
      <c r="F395" s="88">
        <v>1050</v>
      </c>
      <c r="G395" s="88">
        <v>1586</v>
      </c>
      <c r="H395" s="88">
        <v>89.8</v>
      </c>
      <c r="I395" s="88">
        <v>27.78</v>
      </c>
      <c r="J395" s="88">
        <v>64.099999999999994</v>
      </c>
      <c r="K395" s="88">
        <v>823.8</v>
      </c>
      <c r="L395" s="88">
        <v>32.25</v>
      </c>
      <c r="M395" s="88">
        <v>197.92</v>
      </c>
      <c r="N395" s="88">
        <v>133.09</v>
      </c>
      <c r="O395" s="88">
        <v>364.95</v>
      </c>
      <c r="P395" s="88">
        <v>138.38</v>
      </c>
      <c r="Q395" s="88">
        <v>3956</v>
      </c>
      <c r="R395" s="88">
        <v>93.93</v>
      </c>
      <c r="S395" s="88">
        <v>167</v>
      </c>
    </row>
    <row r="396" spans="3:19">
      <c r="C396" s="85" t="s">
        <v>801</v>
      </c>
      <c r="D396" s="88">
        <v>1.43</v>
      </c>
      <c r="E396" s="88">
        <v>290</v>
      </c>
      <c r="F396" s="88">
        <v>1075</v>
      </c>
      <c r="G396" s="88">
        <v>1592</v>
      </c>
      <c r="H396" s="88">
        <v>88.2</v>
      </c>
      <c r="I396" s="88">
        <v>27.6</v>
      </c>
      <c r="J396" s="88">
        <v>64</v>
      </c>
      <c r="K396" s="88">
        <v>821.4</v>
      </c>
      <c r="L396" s="88">
        <v>31.5</v>
      </c>
      <c r="M396" s="88">
        <v>198</v>
      </c>
      <c r="N396" s="88">
        <v>133.30000000000001</v>
      </c>
      <c r="O396" s="88">
        <v>351.2</v>
      </c>
      <c r="P396" s="88">
        <v>138</v>
      </c>
      <c r="Q396" s="88">
        <v>3911</v>
      </c>
      <c r="R396" s="88">
        <v>93.6</v>
      </c>
      <c r="S396" s="88">
        <v>164.52</v>
      </c>
    </row>
    <row r="397" spans="3:19">
      <c r="C397" s="85" t="s">
        <v>802</v>
      </c>
      <c r="D397" s="88">
        <v>1.419</v>
      </c>
      <c r="E397" s="88">
        <v>279</v>
      </c>
      <c r="F397" s="88">
        <v>1037</v>
      </c>
      <c r="G397" s="88">
        <v>1497</v>
      </c>
      <c r="H397" s="88">
        <v>86.5</v>
      </c>
      <c r="I397" s="88">
        <v>27.7</v>
      </c>
      <c r="J397" s="88">
        <v>62.4</v>
      </c>
      <c r="K397" s="88">
        <v>808.6</v>
      </c>
      <c r="L397" s="88">
        <v>30.754999999999999</v>
      </c>
      <c r="M397" s="88">
        <v>188.9</v>
      </c>
      <c r="N397" s="88">
        <v>126.8</v>
      </c>
      <c r="O397" s="88">
        <v>343.8</v>
      </c>
      <c r="P397" s="88">
        <v>136.52000000000001</v>
      </c>
      <c r="Q397" s="88">
        <v>3848.5</v>
      </c>
      <c r="R397" s="88">
        <v>93.68</v>
      </c>
      <c r="S397" s="88">
        <v>165.5</v>
      </c>
    </row>
    <row r="398" spans="3:19">
      <c r="C398" s="85" t="s">
        <v>803</v>
      </c>
      <c r="D398" s="88">
        <v>1.42</v>
      </c>
      <c r="E398" s="88">
        <v>280</v>
      </c>
      <c r="F398" s="88">
        <v>1039.5</v>
      </c>
      <c r="G398" s="88">
        <v>1400</v>
      </c>
      <c r="H398" s="88">
        <v>86.1</v>
      </c>
      <c r="I398" s="88">
        <v>27.3</v>
      </c>
      <c r="J398" s="88">
        <v>61.9</v>
      </c>
      <c r="K398" s="88">
        <v>779.8</v>
      </c>
      <c r="L398" s="88">
        <v>29.99</v>
      </c>
      <c r="M398" s="88">
        <v>191.4</v>
      </c>
      <c r="N398" s="88">
        <v>129</v>
      </c>
      <c r="O398" s="88">
        <v>333.5</v>
      </c>
      <c r="P398" s="88">
        <v>132.52000000000001</v>
      </c>
      <c r="Q398" s="88">
        <v>3752</v>
      </c>
      <c r="R398" s="88">
        <v>94.15</v>
      </c>
      <c r="S398" s="88">
        <v>167.2</v>
      </c>
    </row>
    <row r="399" spans="3:19">
      <c r="C399" s="85" t="s">
        <v>804</v>
      </c>
      <c r="D399" s="88">
        <v>1.4259999999999999</v>
      </c>
      <c r="E399" s="88">
        <v>269</v>
      </c>
      <c r="F399" s="88">
        <v>1066.5</v>
      </c>
      <c r="G399" s="88">
        <v>1438</v>
      </c>
      <c r="H399" s="88">
        <v>85.5</v>
      </c>
      <c r="I399" s="88">
        <v>26.68</v>
      </c>
      <c r="J399" s="88">
        <v>63.55</v>
      </c>
      <c r="K399" s="88">
        <v>756.4</v>
      </c>
      <c r="L399" s="88">
        <v>28.55</v>
      </c>
      <c r="M399" s="88">
        <v>186</v>
      </c>
      <c r="N399" s="88">
        <v>126</v>
      </c>
      <c r="O399" s="88">
        <v>321</v>
      </c>
      <c r="P399" s="88">
        <v>129.80000000000001</v>
      </c>
      <c r="Q399" s="88">
        <v>3645.5</v>
      </c>
      <c r="R399" s="88">
        <v>91.63</v>
      </c>
      <c r="S399" s="88">
        <v>162.69999999999999</v>
      </c>
    </row>
    <row r="400" spans="3:19">
      <c r="C400" s="85" t="s">
        <v>805</v>
      </c>
      <c r="D400" s="88">
        <v>1.444</v>
      </c>
      <c r="E400" s="88">
        <v>300.8</v>
      </c>
      <c r="F400" s="88">
        <v>1164</v>
      </c>
      <c r="G400" s="88">
        <v>1456</v>
      </c>
      <c r="H400" s="88">
        <v>85.9</v>
      </c>
      <c r="I400" s="88">
        <v>26.86</v>
      </c>
      <c r="J400" s="88">
        <v>63.1</v>
      </c>
      <c r="K400" s="88">
        <v>743.6</v>
      </c>
      <c r="L400" s="88">
        <v>27.97</v>
      </c>
      <c r="M400" s="88">
        <v>184.55</v>
      </c>
      <c r="N400" s="88">
        <v>125.9</v>
      </c>
      <c r="O400" s="88">
        <v>315.45</v>
      </c>
      <c r="P400" s="88">
        <v>127.14</v>
      </c>
      <c r="Q400" s="88">
        <v>3608</v>
      </c>
      <c r="R400" s="88">
        <v>90.83</v>
      </c>
      <c r="S400" s="88">
        <v>159.22</v>
      </c>
    </row>
    <row r="401" spans="3:19">
      <c r="C401" s="85" t="s">
        <v>806</v>
      </c>
      <c r="D401" s="88">
        <v>1.425</v>
      </c>
      <c r="E401" s="88">
        <v>313.60000000000002</v>
      </c>
      <c r="F401" s="88">
        <v>1173.5</v>
      </c>
      <c r="G401" s="88">
        <v>1401.5</v>
      </c>
      <c r="H401" s="88">
        <v>83</v>
      </c>
      <c r="I401" s="88">
        <v>27.06</v>
      </c>
      <c r="J401" s="88">
        <v>59.6</v>
      </c>
      <c r="K401" s="88">
        <v>739.8</v>
      </c>
      <c r="L401" s="88">
        <v>27.495000000000001</v>
      </c>
      <c r="M401" s="88">
        <v>187.61</v>
      </c>
      <c r="N401" s="88">
        <v>128.9</v>
      </c>
      <c r="O401" s="88">
        <v>330.5</v>
      </c>
      <c r="P401" s="88">
        <v>129.78</v>
      </c>
      <c r="Q401" s="88">
        <v>3709</v>
      </c>
      <c r="R401" s="88">
        <v>89.43</v>
      </c>
      <c r="S401" s="88">
        <v>152</v>
      </c>
    </row>
    <row r="402" spans="3:19">
      <c r="C402" s="85" t="s">
        <v>807</v>
      </c>
      <c r="D402" s="88">
        <v>1.4179999999999999</v>
      </c>
      <c r="E402" s="88">
        <v>308</v>
      </c>
      <c r="F402" s="88">
        <v>1221</v>
      </c>
      <c r="G402" s="88">
        <v>1401</v>
      </c>
      <c r="H402" s="88">
        <v>80.8</v>
      </c>
      <c r="I402" s="88">
        <v>27.08</v>
      </c>
      <c r="J402" s="88">
        <v>60.35</v>
      </c>
      <c r="K402" s="88">
        <v>722.2</v>
      </c>
      <c r="L402" s="88">
        <v>27.11</v>
      </c>
      <c r="M402" s="88">
        <v>186.7</v>
      </c>
      <c r="N402" s="88">
        <v>128.11000000000001</v>
      </c>
      <c r="O402" s="88">
        <v>326</v>
      </c>
      <c r="P402" s="88">
        <v>125.46</v>
      </c>
      <c r="Q402" s="88">
        <v>3645</v>
      </c>
      <c r="R402" s="88">
        <v>88.75</v>
      </c>
      <c r="S402" s="88">
        <v>153.02000000000001</v>
      </c>
    </row>
    <row r="403" spans="3:19">
      <c r="C403" s="85" t="s">
        <v>808</v>
      </c>
      <c r="D403" s="88">
        <v>1.4039999999999999</v>
      </c>
      <c r="E403" s="88">
        <v>310</v>
      </c>
      <c r="F403" s="88">
        <v>1206</v>
      </c>
      <c r="G403" s="88">
        <v>1386</v>
      </c>
      <c r="H403" s="88">
        <v>79.8</v>
      </c>
      <c r="I403" s="88">
        <v>26.68</v>
      </c>
      <c r="J403" s="88">
        <v>59.6</v>
      </c>
      <c r="K403" s="88">
        <v>715</v>
      </c>
      <c r="L403" s="88">
        <v>26.56</v>
      </c>
      <c r="M403" s="88">
        <v>189.51</v>
      </c>
      <c r="N403" s="88">
        <v>127.76</v>
      </c>
      <c r="O403" s="88">
        <v>320.75</v>
      </c>
      <c r="P403" s="88">
        <v>123.2</v>
      </c>
      <c r="Q403" s="88">
        <v>3600</v>
      </c>
      <c r="R403" s="88">
        <v>89.93</v>
      </c>
      <c r="S403" s="88">
        <v>156</v>
      </c>
    </row>
    <row r="404" spans="3:19">
      <c r="C404" s="85" t="s">
        <v>809</v>
      </c>
      <c r="D404" s="88">
        <v>1.42</v>
      </c>
      <c r="E404" s="88">
        <v>300</v>
      </c>
      <c r="F404" s="88">
        <v>1222</v>
      </c>
      <c r="G404" s="88">
        <v>1390</v>
      </c>
      <c r="H404" s="88">
        <v>81.2</v>
      </c>
      <c r="I404" s="88">
        <v>26.6</v>
      </c>
      <c r="J404" s="88">
        <v>59.8</v>
      </c>
      <c r="K404" s="88">
        <v>702.8</v>
      </c>
      <c r="L404" s="88">
        <v>26.175000000000001</v>
      </c>
      <c r="M404" s="88">
        <v>193.3</v>
      </c>
      <c r="N404" s="88">
        <v>126.44</v>
      </c>
      <c r="O404" s="88">
        <v>330</v>
      </c>
      <c r="P404" s="88">
        <v>119.98</v>
      </c>
      <c r="Q404" s="88">
        <v>3580</v>
      </c>
      <c r="R404" s="88">
        <v>90.4</v>
      </c>
      <c r="S404" s="88">
        <v>152.82</v>
      </c>
    </row>
    <row r="405" spans="3:19">
      <c r="C405" s="85" t="s">
        <v>810</v>
      </c>
      <c r="D405" s="88">
        <v>1.4330000000000001</v>
      </c>
      <c r="E405" s="88">
        <v>292.8</v>
      </c>
      <c r="F405" s="88">
        <v>1361.5</v>
      </c>
      <c r="G405" s="88">
        <v>1456</v>
      </c>
      <c r="H405" s="88">
        <v>81.5</v>
      </c>
      <c r="I405" s="88">
        <v>27.58</v>
      </c>
      <c r="J405" s="88">
        <v>60.5</v>
      </c>
      <c r="K405" s="88">
        <v>683</v>
      </c>
      <c r="L405" s="88">
        <v>25.725000000000001</v>
      </c>
      <c r="M405" s="88">
        <v>189.59</v>
      </c>
      <c r="N405" s="88">
        <v>125.48</v>
      </c>
      <c r="O405" s="88">
        <v>328.2</v>
      </c>
      <c r="P405" s="88">
        <v>115.88</v>
      </c>
      <c r="Q405" s="88">
        <v>3539.5</v>
      </c>
      <c r="R405" s="88">
        <v>92.03</v>
      </c>
      <c r="S405" s="88">
        <v>149.13999999999999</v>
      </c>
    </row>
    <row r="406" spans="3:19">
      <c r="C406" s="85" t="s">
        <v>811</v>
      </c>
      <c r="D406" s="88">
        <v>1.4219999999999999</v>
      </c>
      <c r="E406" s="88">
        <v>310.60000000000002</v>
      </c>
      <c r="F406" s="88">
        <v>1439</v>
      </c>
      <c r="G406" s="88">
        <v>1465</v>
      </c>
      <c r="H406" s="88">
        <v>82.7</v>
      </c>
      <c r="I406" s="88">
        <v>27.3</v>
      </c>
      <c r="J406" s="88">
        <v>61</v>
      </c>
      <c r="K406" s="88">
        <v>689.6</v>
      </c>
      <c r="L406" s="88">
        <v>26.53</v>
      </c>
      <c r="M406" s="88">
        <v>192.25</v>
      </c>
      <c r="N406" s="88">
        <v>128.82</v>
      </c>
      <c r="O406" s="88">
        <v>340</v>
      </c>
      <c r="P406" s="88">
        <v>117.44</v>
      </c>
      <c r="Q406" s="88">
        <v>3688</v>
      </c>
      <c r="R406" s="88">
        <v>91.15</v>
      </c>
      <c r="S406" s="88">
        <v>150.5</v>
      </c>
    </row>
    <row r="407" spans="3:19">
      <c r="C407" s="85" t="s">
        <v>812</v>
      </c>
      <c r="D407" s="88">
        <v>1.4239999999999999</v>
      </c>
      <c r="E407" s="88">
        <v>302.8</v>
      </c>
      <c r="F407" s="88">
        <v>1433</v>
      </c>
      <c r="G407" s="88">
        <v>1561</v>
      </c>
      <c r="H407" s="88">
        <v>86</v>
      </c>
      <c r="I407" s="88">
        <v>27.82</v>
      </c>
      <c r="J407" s="88">
        <v>60.9</v>
      </c>
      <c r="K407" s="88">
        <v>695</v>
      </c>
      <c r="L407" s="88">
        <v>26.84</v>
      </c>
      <c r="M407" s="88">
        <v>192</v>
      </c>
      <c r="N407" s="88">
        <v>131.44999999999999</v>
      </c>
      <c r="O407" s="88">
        <v>336.6</v>
      </c>
      <c r="P407" s="88">
        <v>118.72</v>
      </c>
      <c r="Q407" s="88">
        <v>3669</v>
      </c>
      <c r="R407" s="88">
        <v>90.9</v>
      </c>
      <c r="S407" s="88">
        <v>148</v>
      </c>
    </row>
    <row r="408" spans="3:19">
      <c r="C408" s="85" t="s">
        <v>813</v>
      </c>
      <c r="D408" s="88">
        <v>1.49</v>
      </c>
      <c r="E408" s="88">
        <v>316.2</v>
      </c>
      <c r="F408" s="88">
        <v>1442.5</v>
      </c>
      <c r="G408" s="88">
        <v>1534</v>
      </c>
      <c r="H408" s="88">
        <v>85.5</v>
      </c>
      <c r="I408" s="88">
        <v>27.94</v>
      </c>
      <c r="J408" s="88">
        <v>60.5</v>
      </c>
      <c r="K408" s="88">
        <v>723</v>
      </c>
      <c r="L408" s="88">
        <v>27.46</v>
      </c>
      <c r="M408" s="88">
        <v>193.95</v>
      </c>
      <c r="N408" s="88">
        <v>132.9</v>
      </c>
      <c r="O408" s="88">
        <v>347</v>
      </c>
      <c r="P408" s="88">
        <v>123.1</v>
      </c>
      <c r="Q408" s="88">
        <v>3825</v>
      </c>
      <c r="R408" s="88">
        <v>91.95</v>
      </c>
      <c r="S408" s="88">
        <v>147.30000000000001</v>
      </c>
    </row>
    <row r="409" spans="3:19">
      <c r="C409" s="85" t="s">
        <v>814</v>
      </c>
      <c r="D409" s="88">
        <v>1.482</v>
      </c>
      <c r="E409" s="88">
        <v>338.4</v>
      </c>
      <c r="F409" s="88">
        <v>1383.5</v>
      </c>
      <c r="G409" s="88">
        <v>1600</v>
      </c>
      <c r="H409" s="88">
        <v>86.7</v>
      </c>
      <c r="I409" s="88">
        <v>27.76</v>
      </c>
      <c r="J409" s="88">
        <v>60.95</v>
      </c>
      <c r="K409" s="88">
        <v>742.4</v>
      </c>
      <c r="L409" s="88">
        <v>27.54</v>
      </c>
      <c r="M409" s="88">
        <v>196.49</v>
      </c>
      <c r="N409" s="88">
        <v>132.5</v>
      </c>
      <c r="O409" s="88">
        <v>348.7</v>
      </c>
      <c r="P409" s="88">
        <v>125.56</v>
      </c>
      <c r="Q409" s="88">
        <v>3847.5</v>
      </c>
      <c r="R409" s="88">
        <v>92.55</v>
      </c>
      <c r="S409" s="88">
        <v>147.94</v>
      </c>
    </row>
    <row r="410" spans="3:19">
      <c r="C410" s="85" t="s">
        <v>815</v>
      </c>
      <c r="D410" s="88">
        <v>1.4650000000000001</v>
      </c>
      <c r="E410" s="88">
        <v>324</v>
      </c>
      <c r="F410" s="88">
        <v>1301</v>
      </c>
      <c r="G410" s="88">
        <v>1662</v>
      </c>
      <c r="H410" s="88">
        <v>94.8</v>
      </c>
      <c r="I410" s="88">
        <v>27.7</v>
      </c>
      <c r="J410" s="88">
        <v>60.15</v>
      </c>
      <c r="K410" s="88">
        <v>720</v>
      </c>
      <c r="L410" s="88">
        <v>26.61</v>
      </c>
      <c r="M410" s="88">
        <v>196.25</v>
      </c>
      <c r="N410" s="88">
        <v>131.72</v>
      </c>
      <c r="O410" s="88">
        <v>344.3</v>
      </c>
      <c r="P410" s="88">
        <v>125.5</v>
      </c>
      <c r="Q410" s="88">
        <v>3831</v>
      </c>
      <c r="R410" s="88">
        <v>93.15</v>
      </c>
      <c r="S410" s="88">
        <v>158.5</v>
      </c>
    </row>
    <row r="411" spans="3:19">
      <c r="C411" s="85" t="s">
        <v>816</v>
      </c>
      <c r="D411" s="88">
        <v>1.4550000000000001</v>
      </c>
      <c r="E411" s="88">
        <v>302.39999999999998</v>
      </c>
      <c r="F411" s="88">
        <v>1204.5</v>
      </c>
      <c r="G411" s="88">
        <v>1645</v>
      </c>
      <c r="H411" s="88">
        <v>92.5</v>
      </c>
      <c r="I411" s="88">
        <v>27.7</v>
      </c>
      <c r="J411" s="88">
        <v>59.7</v>
      </c>
      <c r="K411" s="88">
        <v>733.8</v>
      </c>
      <c r="L411" s="88">
        <v>26.47</v>
      </c>
      <c r="M411" s="88">
        <v>195.26</v>
      </c>
      <c r="N411" s="88">
        <v>131.9</v>
      </c>
      <c r="O411" s="88">
        <v>353</v>
      </c>
      <c r="P411" s="88">
        <v>130</v>
      </c>
      <c r="Q411" s="88">
        <v>3877</v>
      </c>
      <c r="R411" s="88">
        <v>92.25</v>
      </c>
      <c r="S411" s="88">
        <v>156.4</v>
      </c>
    </row>
    <row r="412" spans="3:19">
      <c r="C412" s="85" t="s">
        <v>817</v>
      </c>
      <c r="D412" s="88">
        <v>1.4430000000000001</v>
      </c>
      <c r="E412" s="88">
        <v>303</v>
      </c>
      <c r="F412" s="88">
        <v>1197</v>
      </c>
      <c r="G412" s="88">
        <v>1779</v>
      </c>
      <c r="H412" s="88">
        <v>91.1</v>
      </c>
      <c r="I412" s="88">
        <v>27.44</v>
      </c>
      <c r="J412" s="88">
        <v>59.45</v>
      </c>
      <c r="K412" s="88">
        <v>732</v>
      </c>
      <c r="L412" s="88">
        <v>27.8</v>
      </c>
      <c r="M412" s="88">
        <v>192</v>
      </c>
      <c r="N412" s="88">
        <v>127.34</v>
      </c>
      <c r="O412" s="88">
        <v>348</v>
      </c>
      <c r="P412" s="88">
        <v>131.69999999999999</v>
      </c>
      <c r="Q412" s="88">
        <v>3931</v>
      </c>
      <c r="R412" s="88">
        <v>92.5</v>
      </c>
      <c r="S412" s="88">
        <v>155</v>
      </c>
    </row>
    <row r="413" spans="3:19">
      <c r="C413" s="85" t="s">
        <v>818</v>
      </c>
      <c r="D413" s="88">
        <v>1.4219999999999999</v>
      </c>
      <c r="E413" s="88">
        <v>315.60000000000002</v>
      </c>
      <c r="F413" s="88">
        <v>1360</v>
      </c>
      <c r="G413" s="88">
        <v>1750</v>
      </c>
      <c r="H413" s="88">
        <v>87.2</v>
      </c>
      <c r="I413" s="88">
        <v>26.92</v>
      </c>
      <c r="J413" s="88">
        <v>59.2</v>
      </c>
      <c r="K413" s="88">
        <v>725.4</v>
      </c>
      <c r="L413" s="88">
        <v>26.59</v>
      </c>
      <c r="M413" s="88">
        <v>187.16</v>
      </c>
      <c r="N413" s="88">
        <v>127.53</v>
      </c>
      <c r="O413" s="88">
        <v>335.8</v>
      </c>
      <c r="P413" s="88">
        <v>130</v>
      </c>
      <c r="Q413" s="88">
        <v>3823</v>
      </c>
      <c r="R413" s="88">
        <v>92.93</v>
      </c>
      <c r="S413" s="88">
        <v>161.5</v>
      </c>
    </row>
    <row r="414" spans="3:19">
      <c r="C414" s="85" t="s">
        <v>819</v>
      </c>
      <c r="D414" s="88">
        <v>1.3879999999999999</v>
      </c>
      <c r="E414" s="88">
        <v>314.8</v>
      </c>
      <c r="F414" s="88">
        <v>1296</v>
      </c>
      <c r="G414" s="88">
        <v>1712</v>
      </c>
      <c r="H414" s="88">
        <v>81.900000000000006</v>
      </c>
      <c r="I414" s="88">
        <v>26.96</v>
      </c>
      <c r="J414" s="88">
        <v>59.05</v>
      </c>
      <c r="K414" s="88">
        <v>696</v>
      </c>
      <c r="L414" s="88">
        <v>24.12</v>
      </c>
      <c r="M414" s="88">
        <v>187.04</v>
      </c>
      <c r="N414" s="88">
        <v>126.85</v>
      </c>
      <c r="O414" s="88">
        <v>330.25</v>
      </c>
      <c r="P414" s="88">
        <v>125.04</v>
      </c>
      <c r="Q414" s="88">
        <v>3799</v>
      </c>
      <c r="R414" s="88">
        <v>90.78</v>
      </c>
      <c r="S414" s="88">
        <v>155.9</v>
      </c>
    </row>
    <row r="415" spans="3:19">
      <c r="C415" s="85" t="s">
        <v>820</v>
      </c>
      <c r="D415" s="88">
        <v>1.38</v>
      </c>
      <c r="E415" s="88">
        <v>321</v>
      </c>
      <c r="F415" s="88">
        <v>1355</v>
      </c>
      <c r="G415" s="88">
        <v>1604</v>
      </c>
      <c r="H415" s="88">
        <v>87</v>
      </c>
      <c r="I415" s="88">
        <v>26.62</v>
      </c>
      <c r="J415" s="88">
        <v>59.75</v>
      </c>
      <c r="K415" s="88">
        <v>698.4</v>
      </c>
      <c r="L415" s="88">
        <v>23.92</v>
      </c>
      <c r="M415" s="88">
        <v>184.9</v>
      </c>
      <c r="N415" s="88">
        <v>126.95</v>
      </c>
      <c r="O415" s="88">
        <v>324.60000000000002</v>
      </c>
      <c r="P415" s="88">
        <v>124.5</v>
      </c>
      <c r="Q415" s="88">
        <v>3720</v>
      </c>
      <c r="R415" s="88">
        <v>90.05</v>
      </c>
      <c r="S415" s="88">
        <v>151.4</v>
      </c>
    </row>
    <row r="416" spans="3:19">
      <c r="C416" s="85" t="s">
        <v>821</v>
      </c>
      <c r="D416" s="88">
        <v>1.35</v>
      </c>
      <c r="E416" s="88">
        <v>332.8</v>
      </c>
      <c r="F416" s="88">
        <v>1354.5</v>
      </c>
      <c r="G416" s="88">
        <v>1596</v>
      </c>
      <c r="H416" s="88">
        <v>91.3</v>
      </c>
      <c r="I416" s="88">
        <v>26.16</v>
      </c>
      <c r="J416" s="88">
        <v>60.1</v>
      </c>
      <c r="K416" s="88">
        <v>680</v>
      </c>
      <c r="L416" s="88">
        <v>23.46</v>
      </c>
      <c r="M416" s="88">
        <v>176.58</v>
      </c>
      <c r="N416" s="88">
        <v>122.4</v>
      </c>
      <c r="O416" s="88">
        <v>322.7</v>
      </c>
      <c r="P416" s="88">
        <v>120.1</v>
      </c>
      <c r="Q416" s="88">
        <v>3679.5</v>
      </c>
      <c r="R416" s="88">
        <v>89</v>
      </c>
      <c r="S416" s="88">
        <v>147.54</v>
      </c>
    </row>
    <row r="417" spans="3:19">
      <c r="C417" s="85" t="s">
        <v>822</v>
      </c>
      <c r="D417" s="88">
        <v>1.3620000000000001</v>
      </c>
      <c r="E417" s="88">
        <v>328.8</v>
      </c>
      <c r="F417" s="88">
        <v>1389.5</v>
      </c>
      <c r="G417" s="88">
        <v>1660</v>
      </c>
      <c r="H417" s="88">
        <v>89.6</v>
      </c>
      <c r="I417" s="88">
        <v>26.84</v>
      </c>
      <c r="J417" s="88">
        <v>60.45</v>
      </c>
      <c r="K417" s="88">
        <v>683.6</v>
      </c>
      <c r="L417" s="88">
        <v>23.81</v>
      </c>
      <c r="M417" s="88">
        <v>177.86</v>
      </c>
      <c r="N417" s="88">
        <v>123.81</v>
      </c>
      <c r="O417" s="88">
        <v>327.35000000000002</v>
      </c>
      <c r="P417" s="88">
        <v>118.74</v>
      </c>
      <c r="Q417" s="88">
        <v>3720</v>
      </c>
      <c r="R417" s="88">
        <v>89.73</v>
      </c>
      <c r="S417" s="88">
        <v>147.1</v>
      </c>
    </row>
    <row r="418" spans="3:19">
      <c r="C418" s="85" t="s">
        <v>823</v>
      </c>
      <c r="D418" s="88">
        <v>1.3540000000000001</v>
      </c>
      <c r="E418" s="88">
        <v>323</v>
      </c>
      <c r="F418" s="88">
        <v>1420</v>
      </c>
      <c r="G418" s="88">
        <v>1701.5</v>
      </c>
      <c r="H418" s="88">
        <v>89.3</v>
      </c>
      <c r="I418" s="88">
        <v>27</v>
      </c>
      <c r="J418" s="88">
        <v>61.2</v>
      </c>
      <c r="K418" s="88">
        <v>707.6</v>
      </c>
      <c r="L418" s="88">
        <v>24.27</v>
      </c>
      <c r="M418" s="88">
        <v>181.04</v>
      </c>
      <c r="N418" s="88">
        <v>126.4</v>
      </c>
      <c r="O418" s="88">
        <v>339.65</v>
      </c>
      <c r="P418" s="88">
        <v>119.18</v>
      </c>
      <c r="Q418" s="88">
        <v>3895</v>
      </c>
      <c r="R418" s="88">
        <v>88.1</v>
      </c>
      <c r="S418" s="88">
        <v>143.94</v>
      </c>
    </row>
    <row r="419" spans="3:19">
      <c r="C419" s="85" t="s">
        <v>824</v>
      </c>
      <c r="D419" s="88">
        <v>1.35</v>
      </c>
      <c r="E419" s="88">
        <v>319.8</v>
      </c>
      <c r="F419" s="88">
        <v>1399</v>
      </c>
      <c r="G419" s="88">
        <v>1655</v>
      </c>
      <c r="H419" s="88">
        <v>90.6</v>
      </c>
      <c r="I419" s="88">
        <v>27.06</v>
      </c>
      <c r="J419" s="88">
        <v>61.3</v>
      </c>
      <c r="K419" s="88">
        <v>698</v>
      </c>
      <c r="L419" s="88">
        <v>24.55</v>
      </c>
      <c r="M419" s="88">
        <v>178.81</v>
      </c>
      <c r="N419" s="88">
        <v>126.2</v>
      </c>
      <c r="O419" s="88">
        <v>339.5</v>
      </c>
      <c r="P419" s="88">
        <v>118.5</v>
      </c>
      <c r="Q419" s="88">
        <v>3890</v>
      </c>
      <c r="R419" s="88">
        <v>88.28</v>
      </c>
      <c r="S419" s="88">
        <v>144.58000000000001</v>
      </c>
    </row>
    <row r="420" spans="3:19">
      <c r="C420" s="85" t="s">
        <v>825</v>
      </c>
      <c r="D420" s="88">
        <v>1.3560000000000001</v>
      </c>
      <c r="E420" s="88">
        <v>307.8</v>
      </c>
      <c r="F420" s="88">
        <v>1395.5</v>
      </c>
      <c r="G420" s="88">
        <v>1711</v>
      </c>
      <c r="H420" s="88">
        <v>92.4</v>
      </c>
      <c r="I420" s="88">
        <v>27</v>
      </c>
      <c r="J420" s="88">
        <v>61.5</v>
      </c>
      <c r="K420" s="88">
        <v>705</v>
      </c>
      <c r="L420" s="88">
        <v>25.28</v>
      </c>
      <c r="M420" s="88">
        <v>174.1</v>
      </c>
      <c r="N420" s="88">
        <v>123.45</v>
      </c>
      <c r="O420" s="88">
        <v>333</v>
      </c>
      <c r="P420" s="88">
        <v>117.68</v>
      </c>
      <c r="Q420" s="88">
        <v>3925</v>
      </c>
      <c r="R420" s="88">
        <v>89.6</v>
      </c>
      <c r="S420" s="88">
        <v>151.5</v>
      </c>
    </row>
    <row r="421" spans="3:19">
      <c r="C421" s="85" t="s">
        <v>826</v>
      </c>
      <c r="D421" s="88">
        <v>1.3759999999999999</v>
      </c>
      <c r="E421" s="88">
        <v>300.8</v>
      </c>
      <c r="F421" s="88">
        <v>1382</v>
      </c>
      <c r="G421" s="88">
        <v>1704</v>
      </c>
      <c r="H421" s="88">
        <v>92.2</v>
      </c>
      <c r="I421" s="88">
        <v>27.14</v>
      </c>
      <c r="J421" s="88">
        <v>61.45</v>
      </c>
      <c r="K421" s="88">
        <v>700</v>
      </c>
      <c r="L421" s="88">
        <v>26.07</v>
      </c>
      <c r="M421" s="88">
        <v>174.36</v>
      </c>
      <c r="N421" s="88">
        <v>124.88</v>
      </c>
      <c r="O421" s="88">
        <v>336.2</v>
      </c>
      <c r="P421" s="88">
        <v>117.16</v>
      </c>
      <c r="Q421" s="88">
        <v>3940.5</v>
      </c>
      <c r="R421" s="88">
        <v>90.35</v>
      </c>
      <c r="S421" s="88">
        <v>149.69999999999999</v>
      </c>
    </row>
    <row r="422" spans="3:19">
      <c r="C422" s="85" t="s">
        <v>827</v>
      </c>
      <c r="D422" s="88">
        <v>1.353</v>
      </c>
      <c r="E422" s="88">
        <v>307.60000000000002</v>
      </c>
      <c r="F422" s="88">
        <v>1384.5</v>
      </c>
      <c r="G422" s="88">
        <v>1678</v>
      </c>
      <c r="H422" s="88">
        <v>91.5</v>
      </c>
      <c r="I422" s="88">
        <v>27.22</v>
      </c>
      <c r="J422" s="88">
        <v>61.3</v>
      </c>
      <c r="K422" s="88">
        <v>708.2</v>
      </c>
      <c r="L422" s="88">
        <v>27.015000000000001</v>
      </c>
      <c r="M422" s="88">
        <v>174.8</v>
      </c>
      <c r="N422" s="88">
        <v>125</v>
      </c>
      <c r="O422" s="88">
        <v>335.9</v>
      </c>
      <c r="P422" s="88">
        <v>117.96</v>
      </c>
      <c r="Q422" s="88">
        <v>3959</v>
      </c>
      <c r="R422" s="88">
        <v>89.25</v>
      </c>
      <c r="S422" s="88">
        <v>149.08000000000001</v>
      </c>
    </row>
    <row r="423" spans="3:19">
      <c r="C423" s="85" t="s">
        <v>828</v>
      </c>
      <c r="D423" s="88">
        <v>1.3560000000000001</v>
      </c>
      <c r="E423" s="88">
        <v>322.2</v>
      </c>
      <c r="F423" s="88">
        <v>1381</v>
      </c>
      <c r="G423" s="88">
        <v>1660.5</v>
      </c>
      <c r="H423" s="88">
        <v>90.6</v>
      </c>
      <c r="I423" s="88">
        <v>27.08</v>
      </c>
      <c r="J423" s="88">
        <v>61.6</v>
      </c>
      <c r="K423" s="88">
        <v>713.6</v>
      </c>
      <c r="L423" s="88">
        <v>27.1</v>
      </c>
      <c r="M423" s="88">
        <v>181.3</v>
      </c>
      <c r="N423" s="88">
        <v>126.39</v>
      </c>
      <c r="O423" s="88">
        <v>348</v>
      </c>
      <c r="P423" s="88">
        <v>118</v>
      </c>
      <c r="Q423" s="88">
        <v>4018</v>
      </c>
      <c r="R423" s="88">
        <v>89.78</v>
      </c>
      <c r="S423" s="88">
        <v>148.26</v>
      </c>
    </row>
    <row r="424" spans="3:19">
      <c r="C424" s="85" t="s">
        <v>829</v>
      </c>
      <c r="D424" s="88">
        <v>1.351</v>
      </c>
      <c r="E424" s="88">
        <v>319.60000000000002</v>
      </c>
      <c r="F424" s="88">
        <v>1377</v>
      </c>
      <c r="G424" s="88">
        <v>1600</v>
      </c>
      <c r="H424" s="88">
        <v>90.1</v>
      </c>
      <c r="I424" s="88">
        <v>27.02</v>
      </c>
      <c r="J424" s="88">
        <v>61.1</v>
      </c>
      <c r="K424" s="88">
        <v>702</v>
      </c>
      <c r="L424" s="88">
        <v>26.725000000000001</v>
      </c>
      <c r="M424" s="88">
        <v>176.5</v>
      </c>
      <c r="N424" s="88">
        <v>124.5</v>
      </c>
      <c r="O424" s="88">
        <v>344.1</v>
      </c>
      <c r="P424" s="88">
        <v>116.2</v>
      </c>
      <c r="Q424" s="88">
        <v>3907</v>
      </c>
      <c r="R424" s="88">
        <v>90</v>
      </c>
      <c r="S424" s="88">
        <v>151.41999999999999</v>
      </c>
    </row>
    <row r="425" spans="3:19">
      <c r="C425" s="85" t="s">
        <v>830</v>
      </c>
      <c r="D425" s="88">
        <v>1.3520000000000001</v>
      </c>
      <c r="E425" s="88">
        <v>315.8</v>
      </c>
      <c r="F425" s="88">
        <v>1404</v>
      </c>
      <c r="G425" s="88">
        <v>1613.5</v>
      </c>
      <c r="H425" s="88">
        <v>89.9</v>
      </c>
      <c r="I425" s="88">
        <v>27</v>
      </c>
      <c r="J425" s="88">
        <v>60.6</v>
      </c>
      <c r="K425" s="88">
        <v>699.4</v>
      </c>
      <c r="L425" s="88">
        <v>26.41</v>
      </c>
      <c r="M425" s="88">
        <v>178.87</v>
      </c>
      <c r="N425" s="88">
        <v>126.3</v>
      </c>
      <c r="O425" s="88">
        <v>346.4</v>
      </c>
      <c r="P425" s="88">
        <v>115.26</v>
      </c>
      <c r="Q425" s="88">
        <v>3920</v>
      </c>
      <c r="R425" s="88">
        <v>90.33</v>
      </c>
      <c r="S425" s="88">
        <v>154.44</v>
      </c>
    </row>
    <row r="426" spans="3:19">
      <c r="C426" s="85" t="s">
        <v>831</v>
      </c>
      <c r="D426" s="88">
        <v>1.369</v>
      </c>
      <c r="E426" s="88">
        <v>311.39999999999998</v>
      </c>
      <c r="F426" s="88">
        <v>1516.5</v>
      </c>
      <c r="G426" s="88">
        <v>1638.5</v>
      </c>
      <c r="H426" s="88">
        <v>92</v>
      </c>
      <c r="I426" s="88">
        <v>26.88</v>
      </c>
      <c r="J426" s="88">
        <v>60.6</v>
      </c>
      <c r="K426" s="88">
        <v>703.4</v>
      </c>
      <c r="L426" s="88">
        <v>27</v>
      </c>
      <c r="M426" s="88">
        <v>177.6</v>
      </c>
      <c r="N426" s="88">
        <v>125.2</v>
      </c>
      <c r="O426" s="88">
        <v>344.8</v>
      </c>
      <c r="P426" s="88">
        <v>114.9</v>
      </c>
      <c r="Q426" s="88">
        <v>3972</v>
      </c>
      <c r="R426" s="88">
        <v>90.9</v>
      </c>
      <c r="S426" s="88">
        <v>153.69999999999999</v>
      </c>
    </row>
    <row r="427" spans="3:19">
      <c r="C427" s="85" t="s">
        <v>832</v>
      </c>
      <c r="D427" s="88">
        <v>1.3660000000000001</v>
      </c>
      <c r="E427" s="88">
        <v>318.2</v>
      </c>
      <c r="F427" s="88">
        <v>1471.5</v>
      </c>
      <c r="G427" s="88">
        <v>1696</v>
      </c>
      <c r="H427" s="88">
        <v>90.8</v>
      </c>
      <c r="I427" s="88">
        <v>27</v>
      </c>
      <c r="J427" s="88">
        <v>60.45</v>
      </c>
      <c r="K427" s="88">
        <v>708</v>
      </c>
      <c r="L427" s="88">
        <v>26.9</v>
      </c>
      <c r="M427" s="88">
        <v>181.7</v>
      </c>
      <c r="N427" s="88">
        <v>126.06</v>
      </c>
      <c r="O427" s="88">
        <v>349.6</v>
      </c>
      <c r="P427" s="88">
        <v>116.46</v>
      </c>
      <c r="Q427" s="88">
        <v>4017</v>
      </c>
      <c r="R427" s="88">
        <v>90.7</v>
      </c>
      <c r="S427" s="88">
        <v>151.6</v>
      </c>
    </row>
    <row r="428" spans="3:19">
      <c r="C428" s="85" t="s">
        <v>833</v>
      </c>
      <c r="D428" s="88">
        <v>1.393</v>
      </c>
      <c r="E428" s="88">
        <v>360.2</v>
      </c>
      <c r="F428" s="88">
        <v>1510</v>
      </c>
      <c r="G428" s="88">
        <v>1672.5</v>
      </c>
      <c r="H428" s="88">
        <v>90.5</v>
      </c>
      <c r="I428" s="88">
        <v>27.18</v>
      </c>
      <c r="J428" s="88">
        <v>60.4</v>
      </c>
      <c r="K428" s="88">
        <v>712</v>
      </c>
      <c r="L428" s="88">
        <v>27.105</v>
      </c>
      <c r="M428" s="88">
        <v>184.3</v>
      </c>
      <c r="N428" s="88">
        <v>130.38</v>
      </c>
      <c r="O428" s="88">
        <v>356</v>
      </c>
      <c r="P428" s="88">
        <v>116.88</v>
      </c>
      <c r="Q428" s="88">
        <v>4098</v>
      </c>
      <c r="R428" s="88">
        <v>90</v>
      </c>
      <c r="S428" s="88">
        <v>153.30000000000001</v>
      </c>
    </row>
    <row r="429" spans="3:19">
      <c r="C429" s="85" t="s">
        <v>834</v>
      </c>
      <c r="D429" s="88">
        <v>1.379</v>
      </c>
      <c r="E429" s="88">
        <v>410</v>
      </c>
      <c r="F429" s="88">
        <v>1502</v>
      </c>
      <c r="G429" s="88">
        <v>1715.5</v>
      </c>
      <c r="H429" s="88">
        <v>90.1</v>
      </c>
      <c r="I429" s="88">
        <v>27.4</v>
      </c>
      <c r="J429" s="88">
        <v>60.6</v>
      </c>
      <c r="K429" s="88">
        <v>710</v>
      </c>
      <c r="L429" s="88">
        <v>26.965</v>
      </c>
      <c r="M429" s="88">
        <v>182.83</v>
      </c>
      <c r="N429" s="88">
        <v>128.15</v>
      </c>
      <c r="O429" s="88">
        <v>358.2</v>
      </c>
      <c r="P429" s="88">
        <v>117.48</v>
      </c>
      <c r="Q429" s="88">
        <v>4117</v>
      </c>
      <c r="R429" s="88">
        <v>90.2</v>
      </c>
      <c r="S429" s="88">
        <v>154.30000000000001</v>
      </c>
    </row>
    <row r="430" spans="3:19">
      <c r="C430" s="85" t="s">
        <v>835</v>
      </c>
      <c r="D430" s="88">
        <v>1.3919999999999999</v>
      </c>
      <c r="E430" s="88">
        <v>400</v>
      </c>
      <c r="F430" s="88">
        <v>1496</v>
      </c>
      <c r="G430" s="88">
        <v>1701</v>
      </c>
      <c r="H430" s="88">
        <v>90.9</v>
      </c>
      <c r="I430" s="88">
        <v>27.18</v>
      </c>
      <c r="J430" s="88">
        <v>61.45</v>
      </c>
      <c r="K430" s="88">
        <v>705.8</v>
      </c>
      <c r="L430" s="88">
        <v>26.82</v>
      </c>
      <c r="M430" s="88">
        <v>181.9</v>
      </c>
      <c r="N430" s="88">
        <v>128.18</v>
      </c>
      <c r="O430" s="88">
        <v>355.6</v>
      </c>
      <c r="P430" s="88">
        <v>115.2</v>
      </c>
      <c r="Q430" s="88">
        <v>4055</v>
      </c>
      <c r="R430" s="88">
        <v>91.65</v>
      </c>
      <c r="S430" s="88">
        <v>155.91999999999999</v>
      </c>
    </row>
    <row r="431" spans="3:19">
      <c r="C431" s="85" t="s">
        <v>836</v>
      </c>
      <c r="D431" s="88">
        <v>1.38</v>
      </c>
      <c r="E431" s="88">
        <v>414.4</v>
      </c>
      <c r="F431" s="88">
        <v>1478</v>
      </c>
      <c r="G431" s="88">
        <v>1800</v>
      </c>
      <c r="H431" s="88">
        <v>90.5</v>
      </c>
      <c r="I431" s="88">
        <v>28.24</v>
      </c>
      <c r="J431" s="88">
        <v>61.2</v>
      </c>
      <c r="K431" s="88">
        <v>712.6</v>
      </c>
      <c r="L431" s="88">
        <v>27.28</v>
      </c>
      <c r="M431" s="88">
        <v>183.62</v>
      </c>
      <c r="N431" s="88">
        <v>130.4</v>
      </c>
      <c r="O431" s="88">
        <v>361.5</v>
      </c>
      <c r="P431" s="88">
        <v>115</v>
      </c>
      <c r="Q431" s="88">
        <v>4115</v>
      </c>
      <c r="R431" s="88">
        <v>91.38</v>
      </c>
      <c r="S431" s="88">
        <v>154.58000000000001</v>
      </c>
    </row>
    <row r="432" spans="3:19">
      <c r="C432" s="85" t="s">
        <v>837</v>
      </c>
      <c r="D432" s="88">
        <v>1.377</v>
      </c>
      <c r="E432" s="88">
        <v>409</v>
      </c>
      <c r="F432" s="88">
        <v>1479.5</v>
      </c>
      <c r="G432" s="88">
        <v>1973</v>
      </c>
      <c r="H432" s="88">
        <v>91.1</v>
      </c>
      <c r="I432" s="88">
        <v>29.4</v>
      </c>
      <c r="J432" s="88">
        <v>61.15</v>
      </c>
      <c r="K432" s="88">
        <v>739</v>
      </c>
      <c r="L432" s="88">
        <v>28.16</v>
      </c>
      <c r="M432" s="88">
        <v>190</v>
      </c>
      <c r="N432" s="88">
        <v>131.16999999999999</v>
      </c>
      <c r="O432" s="88">
        <v>367.3</v>
      </c>
      <c r="P432" s="88">
        <v>116.5</v>
      </c>
      <c r="Q432" s="88">
        <v>4186</v>
      </c>
      <c r="R432" s="88">
        <v>90.73</v>
      </c>
      <c r="S432" s="88">
        <v>153.84</v>
      </c>
    </row>
    <row r="433" spans="3:19">
      <c r="C433" s="85" t="s">
        <v>838</v>
      </c>
      <c r="D433" s="88">
        <v>1.3779999999999999</v>
      </c>
      <c r="E433" s="88">
        <v>391</v>
      </c>
      <c r="F433" s="88">
        <v>1519</v>
      </c>
      <c r="G433" s="88">
        <v>2136</v>
      </c>
      <c r="H433" s="88">
        <v>90.4</v>
      </c>
      <c r="I433" s="88">
        <v>28.74</v>
      </c>
      <c r="J433" s="88">
        <v>61</v>
      </c>
      <c r="K433" s="88">
        <v>743.8</v>
      </c>
      <c r="L433" s="88">
        <v>28.265000000000001</v>
      </c>
      <c r="M433" s="88">
        <v>204</v>
      </c>
      <c r="N433" s="88">
        <v>130.05000000000001</v>
      </c>
      <c r="O433" s="88">
        <v>361.3</v>
      </c>
      <c r="P433" s="88">
        <v>118.86</v>
      </c>
      <c r="Q433" s="88">
        <v>4140</v>
      </c>
      <c r="R433" s="88">
        <v>91.2</v>
      </c>
      <c r="S433" s="88">
        <v>153.91999999999999</v>
      </c>
    </row>
    <row r="434" spans="3:19">
      <c r="C434" s="85" t="s">
        <v>839</v>
      </c>
      <c r="D434" s="88">
        <v>1.3959999999999999</v>
      </c>
      <c r="E434" s="88">
        <v>365.6</v>
      </c>
      <c r="F434" s="88">
        <v>1507.5</v>
      </c>
      <c r="G434" s="88">
        <v>2072</v>
      </c>
      <c r="H434" s="88">
        <v>90.4</v>
      </c>
      <c r="I434" s="88">
        <v>28.9</v>
      </c>
      <c r="J434" s="88">
        <v>60.85</v>
      </c>
      <c r="K434" s="88">
        <v>754.8</v>
      </c>
      <c r="L434" s="88">
        <v>29.22</v>
      </c>
      <c r="M434" s="88">
        <v>254.9</v>
      </c>
      <c r="N434" s="88">
        <v>134.25</v>
      </c>
      <c r="O434" s="88">
        <v>368</v>
      </c>
      <c r="P434" s="88">
        <v>120.66</v>
      </c>
      <c r="Q434" s="88">
        <v>4270</v>
      </c>
      <c r="R434" s="88">
        <v>93.25</v>
      </c>
      <c r="S434" s="88">
        <v>155.94</v>
      </c>
    </row>
    <row r="435" spans="3:19">
      <c r="C435" s="85" t="s">
        <v>840</v>
      </c>
      <c r="D435" s="88">
        <v>1.4430000000000001</v>
      </c>
      <c r="E435" s="88">
        <v>402.4</v>
      </c>
      <c r="F435" s="88">
        <v>1523</v>
      </c>
      <c r="G435" s="88">
        <v>2063</v>
      </c>
      <c r="H435" s="88">
        <v>90.8</v>
      </c>
      <c r="I435" s="88">
        <v>28.84</v>
      </c>
      <c r="J435" s="88">
        <v>62.9</v>
      </c>
      <c r="K435" s="88">
        <v>742.4</v>
      </c>
      <c r="L435" s="88">
        <v>29.405000000000001</v>
      </c>
      <c r="M435" s="88">
        <v>249.11</v>
      </c>
      <c r="N435" s="88">
        <v>138.19999999999999</v>
      </c>
      <c r="O435" s="88">
        <v>373.5</v>
      </c>
      <c r="P435" s="88">
        <v>118</v>
      </c>
      <c r="Q435" s="88">
        <v>4722</v>
      </c>
      <c r="R435" s="88">
        <v>93.98</v>
      </c>
      <c r="S435" s="88">
        <v>156.5</v>
      </c>
    </row>
    <row r="436" spans="3:19">
      <c r="C436" s="85" t="s">
        <v>841</v>
      </c>
      <c r="D436" s="88">
        <v>1.407</v>
      </c>
      <c r="E436" s="88">
        <v>413.8</v>
      </c>
      <c r="F436" s="88">
        <v>1443.5</v>
      </c>
      <c r="G436" s="88">
        <v>1952</v>
      </c>
      <c r="H436" s="88">
        <v>91</v>
      </c>
      <c r="I436" s="88">
        <v>30.96</v>
      </c>
      <c r="J436" s="88">
        <v>61.4</v>
      </c>
      <c r="K436" s="88">
        <v>774.4</v>
      </c>
      <c r="L436" s="88">
        <v>30</v>
      </c>
      <c r="M436" s="88">
        <v>252.8</v>
      </c>
      <c r="N436" s="88">
        <v>143.80000000000001</v>
      </c>
      <c r="O436" s="88">
        <v>385.1</v>
      </c>
      <c r="P436" s="88">
        <v>122.5</v>
      </c>
      <c r="Q436" s="88">
        <v>4595</v>
      </c>
      <c r="R436" s="88">
        <v>96.73</v>
      </c>
      <c r="S436" s="88">
        <v>161.4</v>
      </c>
    </row>
    <row r="437" spans="3:19">
      <c r="C437" s="85" t="s">
        <v>842</v>
      </c>
      <c r="D437" s="88">
        <v>1.3979999999999999</v>
      </c>
      <c r="E437" s="88">
        <v>387.6</v>
      </c>
      <c r="F437" s="88">
        <v>1457</v>
      </c>
      <c r="G437" s="88">
        <v>1926</v>
      </c>
      <c r="H437" s="88">
        <v>91.7</v>
      </c>
      <c r="I437" s="88">
        <v>30.64</v>
      </c>
      <c r="J437" s="88">
        <v>61.6</v>
      </c>
      <c r="K437" s="88">
        <v>798</v>
      </c>
      <c r="L437" s="88">
        <v>30.4</v>
      </c>
      <c r="M437" s="88">
        <v>250</v>
      </c>
      <c r="N437" s="88">
        <v>141</v>
      </c>
      <c r="O437" s="88">
        <v>385.1</v>
      </c>
      <c r="P437" s="88">
        <v>126</v>
      </c>
      <c r="Q437" s="88">
        <v>4658</v>
      </c>
      <c r="R437" s="88">
        <v>97.65</v>
      </c>
      <c r="S437" s="88">
        <v>166</v>
      </c>
    </row>
    <row r="438" spans="3:19">
      <c r="C438" s="85" t="s">
        <v>843</v>
      </c>
      <c r="D438" s="88">
        <v>1.3959999999999999</v>
      </c>
      <c r="E438" s="88">
        <v>411.8</v>
      </c>
      <c r="F438" s="88">
        <v>1428</v>
      </c>
      <c r="G438" s="88">
        <v>1891</v>
      </c>
      <c r="H438" s="88">
        <v>92.4</v>
      </c>
      <c r="I438" s="88">
        <v>30</v>
      </c>
      <c r="J438" s="88">
        <v>61.3</v>
      </c>
      <c r="K438" s="88">
        <v>787.8</v>
      </c>
      <c r="L438" s="88">
        <v>29.17</v>
      </c>
      <c r="M438" s="88">
        <v>246</v>
      </c>
      <c r="N438" s="88">
        <v>137.22999999999999</v>
      </c>
      <c r="O438" s="88">
        <v>375.7</v>
      </c>
      <c r="P438" s="88">
        <v>121.1</v>
      </c>
      <c r="Q438" s="88">
        <v>4545</v>
      </c>
      <c r="R438" s="88">
        <v>100.45</v>
      </c>
      <c r="S438" s="88">
        <v>167.46</v>
      </c>
    </row>
    <row r="439" spans="3:19">
      <c r="C439" s="85" t="s">
        <v>844</v>
      </c>
      <c r="D439" s="88">
        <v>1.4179999999999999</v>
      </c>
      <c r="E439" s="88">
        <v>444</v>
      </c>
      <c r="F439" s="88">
        <v>1410.5</v>
      </c>
      <c r="G439" s="88">
        <v>1956</v>
      </c>
      <c r="H439" s="88">
        <v>92.2</v>
      </c>
      <c r="I439" s="88">
        <v>30.92</v>
      </c>
      <c r="J439" s="88">
        <v>61.05</v>
      </c>
      <c r="K439" s="88">
        <v>785</v>
      </c>
      <c r="L439" s="88">
        <v>28.745000000000001</v>
      </c>
      <c r="M439" s="88">
        <v>241.55</v>
      </c>
      <c r="N439" s="88">
        <v>136.86000000000001</v>
      </c>
      <c r="O439" s="88">
        <v>375.95</v>
      </c>
      <c r="P439" s="88">
        <v>118.84</v>
      </c>
      <c r="Q439" s="88">
        <v>4420</v>
      </c>
      <c r="R439" s="88">
        <v>103.35</v>
      </c>
      <c r="S439" s="88">
        <v>170</v>
      </c>
    </row>
    <row r="440" spans="3:19">
      <c r="C440" s="85" t="s">
        <v>845</v>
      </c>
      <c r="D440" s="88">
        <v>1.43</v>
      </c>
      <c r="E440" s="88">
        <v>461</v>
      </c>
      <c r="F440" s="88">
        <v>1440</v>
      </c>
      <c r="G440" s="88">
        <v>2000</v>
      </c>
      <c r="H440" s="88">
        <v>92.4</v>
      </c>
      <c r="I440" s="88">
        <v>30.48</v>
      </c>
      <c r="J440" s="88">
        <v>61.45</v>
      </c>
      <c r="K440" s="88">
        <v>774.4</v>
      </c>
      <c r="L440" s="88">
        <v>28.66</v>
      </c>
      <c r="M440" s="88">
        <v>243.95</v>
      </c>
      <c r="N440" s="88">
        <v>134.51</v>
      </c>
      <c r="O440" s="88">
        <v>374.4</v>
      </c>
      <c r="P440" s="88">
        <v>116.8</v>
      </c>
      <c r="Q440" s="88">
        <v>4410</v>
      </c>
      <c r="R440" s="88">
        <v>99.55</v>
      </c>
      <c r="S440" s="88">
        <v>166.04</v>
      </c>
    </row>
    <row r="441" spans="3:19">
      <c r="C441" s="85" t="s">
        <v>846</v>
      </c>
      <c r="D441" s="88">
        <v>1.413</v>
      </c>
      <c r="E441" s="88">
        <v>407</v>
      </c>
      <c r="F441" s="88">
        <v>1443.5</v>
      </c>
      <c r="G441" s="88">
        <v>1837</v>
      </c>
      <c r="H441" s="88">
        <v>91.1</v>
      </c>
      <c r="I441" s="88">
        <v>30.6</v>
      </c>
      <c r="J441" s="88">
        <v>61.15</v>
      </c>
      <c r="K441" s="88">
        <v>782.8</v>
      </c>
      <c r="L441" s="88">
        <v>28.984999999999999</v>
      </c>
      <c r="M441" s="88">
        <v>245.34</v>
      </c>
      <c r="N441" s="88">
        <v>138.15</v>
      </c>
      <c r="O441" s="88">
        <v>378</v>
      </c>
      <c r="P441" s="88">
        <v>117.76</v>
      </c>
      <c r="Q441" s="88">
        <v>4470</v>
      </c>
      <c r="R441" s="88">
        <v>99.4</v>
      </c>
      <c r="S441" s="88">
        <v>162.22</v>
      </c>
    </row>
    <row r="442" spans="3:19">
      <c r="C442" s="85" t="s">
        <v>847</v>
      </c>
      <c r="D442" s="88">
        <v>1.41</v>
      </c>
      <c r="E442" s="88">
        <v>418</v>
      </c>
      <c r="F442" s="88">
        <v>1436</v>
      </c>
      <c r="G442" s="88">
        <v>1933</v>
      </c>
      <c r="H442" s="88">
        <v>90.5</v>
      </c>
      <c r="I442" s="88">
        <v>30.66</v>
      </c>
      <c r="J442" s="88">
        <v>61</v>
      </c>
      <c r="K442" s="88">
        <v>780</v>
      </c>
      <c r="L442" s="88">
        <v>29.73</v>
      </c>
      <c r="M442" s="88">
        <v>243.3</v>
      </c>
      <c r="N442" s="88">
        <v>138.69999999999999</v>
      </c>
      <c r="O442" s="88">
        <v>379.4</v>
      </c>
      <c r="P442" s="88">
        <v>119.78</v>
      </c>
      <c r="Q442" s="88">
        <v>4560</v>
      </c>
      <c r="R442" s="88">
        <v>98.25</v>
      </c>
      <c r="S442" s="88">
        <v>162.44</v>
      </c>
    </row>
    <row r="443" spans="3:19">
      <c r="C443" s="85" t="s">
        <v>848</v>
      </c>
      <c r="D443" s="88">
        <v>1.425</v>
      </c>
      <c r="E443" s="88">
        <v>411</v>
      </c>
      <c r="F443" s="88">
        <v>1448.5</v>
      </c>
      <c r="G443" s="88">
        <v>1944.5</v>
      </c>
      <c r="H443" s="88">
        <v>95.3</v>
      </c>
      <c r="I443" s="88">
        <v>29.88</v>
      </c>
      <c r="J443" s="88">
        <v>60.95</v>
      </c>
      <c r="K443" s="88">
        <v>777.8</v>
      </c>
      <c r="L443" s="88">
        <v>29.445</v>
      </c>
      <c r="M443" s="88">
        <v>242.64</v>
      </c>
      <c r="N443" s="88">
        <v>137</v>
      </c>
      <c r="O443" s="88">
        <v>373.4</v>
      </c>
      <c r="P443" s="88">
        <v>118.34</v>
      </c>
      <c r="Q443" s="88">
        <v>4542.5</v>
      </c>
      <c r="R443" s="88">
        <v>99.3</v>
      </c>
      <c r="S443" s="88">
        <v>167.4</v>
      </c>
    </row>
    <row r="444" spans="3:19">
      <c r="C444" s="85" t="s">
        <v>849</v>
      </c>
      <c r="D444" s="88">
        <v>1.415</v>
      </c>
      <c r="E444" s="88">
        <v>413.8</v>
      </c>
      <c r="F444" s="88">
        <v>1464.5</v>
      </c>
      <c r="G444" s="88">
        <v>1972</v>
      </c>
      <c r="H444" s="88">
        <v>93.8</v>
      </c>
      <c r="I444" s="88">
        <v>29.38</v>
      </c>
      <c r="J444" s="88">
        <v>60.65</v>
      </c>
      <c r="K444" s="88">
        <v>769.6</v>
      </c>
      <c r="L444" s="88">
        <v>29.27</v>
      </c>
      <c r="M444" s="88">
        <v>243.32</v>
      </c>
      <c r="N444" s="88">
        <v>138.9</v>
      </c>
      <c r="O444" s="88">
        <v>375.75</v>
      </c>
      <c r="P444" s="88">
        <v>117.84</v>
      </c>
      <c r="Q444" s="88">
        <v>4472</v>
      </c>
      <c r="R444" s="88">
        <v>100.65</v>
      </c>
      <c r="S444" s="88">
        <v>167.56</v>
      </c>
    </row>
    <row r="445" spans="3:19">
      <c r="C445" s="85" t="s">
        <v>850</v>
      </c>
      <c r="D445" s="88">
        <v>1.4219999999999999</v>
      </c>
      <c r="E445" s="88">
        <v>419.6</v>
      </c>
      <c r="F445" s="88">
        <v>1488</v>
      </c>
      <c r="G445" s="88">
        <v>1915.5</v>
      </c>
      <c r="H445" s="88">
        <v>92.3</v>
      </c>
      <c r="I445" s="88">
        <v>29.38</v>
      </c>
      <c r="J445" s="88">
        <v>60.45</v>
      </c>
      <c r="K445" s="88">
        <v>775.2</v>
      </c>
      <c r="L445" s="88">
        <v>29.785</v>
      </c>
      <c r="M445" s="88">
        <v>243.68</v>
      </c>
      <c r="N445" s="88">
        <v>139.47999999999999</v>
      </c>
      <c r="O445" s="88">
        <v>367.3</v>
      </c>
      <c r="P445" s="88">
        <v>118.84</v>
      </c>
      <c r="Q445" s="88">
        <v>4530</v>
      </c>
      <c r="R445" s="88">
        <v>99.73</v>
      </c>
      <c r="S445" s="88">
        <v>164.32</v>
      </c>
    </row>
    <row r="446" spans="3:19">
      <c r="C446" s="85" t="s">
        <v>851</v>
      </c>
      <c r="D446" s="88">
        <v>1.3149999999999999</v>
      </c>
      <c r="E446" s="88">
        <v>416.2</v>
      </c>
      <c r="F446" s="88">
        <v>1325.5</v>
      </c>
      <c r="G446" s="88">
        <v>1903</v>
      </c>
      <c r="H446" s="88">
        <v>84.5</v>
      </c>
      <c r="I446" s="88">
        <v>29.18</v>
      </c>
      <c r="J446" s="88">
        <v>57.9</v>
      </c>
      <c r="K446" s="88">
        <v>781.4</v>
      </c>
      <c r="L446" s="88">
        <v>30.23</v>
      </c>
      <c r="M446" s="88">
        <v>243.8</v>
      </c>
      <c r="N446" s="88">
        <v>137.72999999999999</v>
      </c>
      <c r="O446" s="88">
        <v>359.05</v>
      </c>
      <c r="P446" s="88">
        <v>117.14</v>
      </c>
      <c r="Q446" s="88">
        <v>4519</v>
      </c>
      <c r="R446" s="88">
        <v>100.23</v>
      </c>
      <c r="S446" s="88">
        <v>162.13999999999999</v>
      </c>
    </row>
    <row r="447" spans="3:19">
      <c r="C447" s="85" t="s">
        <v>852</v>
      </c>
      <c r="D447" s="88">
        <v>1.2749999999999999</v>
      </c>
      <c r="E447" s="88">
        <v>414.4</v>
      </c>
      <c r="F447" s="88">
        <v>1236</v>
      </c>
      <c r="G447" s="88">
        <v>1904</v>
      </c>
      <c r="H447" s="88">
        <v>85.8</v>
      </c>
      <c r="I447" s="88">
        <v>28.96</v>
      </c>
      <c r="J447" s="88">
        <v>56.5</v>
      </c>
      <c r="K447" s="88">
        <v>782.4</v>
      </c>
      <c r="L447" s="88">
        <v>29.965</v>
      </c>
      <c r="M447" s="88">
        <v>244.21</v>
      </c>
      <c r="N447" s="88">
        <v>138.04</v>
      </c>
      <c r="O447" s="88">
        <v>358.25</v>
      </c>
      <c r="P447" s="88">
        <v>116.7</v>
      </c>
      <c r="Q447" s="88">
        <v>4496</v>
      </c>
      <c r="R447" s="88">
        <v>100.18</v>
      </c>
      <c r="S447" s="88">
        <v>162.12</v>
      </c>
    </row>
    <row r="448" spans="3:19">
      <c r="C448" s="85" t="s">
        <v>853</v>
      </c>
      <c r="D448" s="88">
        <v>1.276</v>
      </c>
      <c r="E448" s="88">
        <v>421.8</v>
      </c>
      <c r="F448" s="88">
        <v>1254</v>
      </c>
      <c r="G448" s="88">
        <v>1935</v>
      </c>
      <c r="H448" s="88">
        <v>85.5</v>
      </c>
      <c r="I448" s="88">
        <v>27.46</v>
      </c>
      <c r="J448" s="88">
        <v>57.2</v>
      </c>
      <c r="K448" s="88">
        <v>728.6</v>
      </c>
      <c r="L448" s="88">
        <v>28.22</v>
      </c>
      <c r="M448" s="88">
        <v>221.15</v>
      </c>
      <c r="N448" s="88">
        <v>125.1</v>
      </c>
      <c r="O448" s="88">
        <v>330.9</v>
      </c>
      <c r="P448" s="88">
        <v>108.82</v>
      </c>
      <c r="Q448" s="88">
        <v>4055</v>
      </c>
      <c r="R448" s="88">
        <v>99.7</v>
      </c>
      <c r="S448" s="88">
        <v>162.28</v>
      </c>
    </row>
    <row r="449" spans="3:19">
      <c r="C449" s="85" t="s">
        <v>854</v>
      </c>
      <c r="D449" s="88">
        <v>1.212</v>
      </c>
      <c r="E449" s="88">
        <v>447.8</v>
      </c>
      <c r="F449" s="88">
        <v>1171</v>
      </c>
      <c r="G449" s="88">
        <v>1958</v>
      </c>
      <c r="H449" s="88">
        <v>82.7</v>
      </c>
      <c r="I449" s="88">
        <v>26.22</v>
      </c>
      <c r="J449" s="88">
        <v>54.8</v>
      </c>
      <c r="K449" s="88">
        <v>700.8</v>
      </c>
      <c r="L449" s="88">
        <v>27.18</v>
      </c>
      <c r="M449" s="88">
        <v>214.07</v>
      </c>
      <c r="N449" s="88">
        <v>120.23</v>
      </c>
      <c r="O449" s="88">
        <v>312.55</v>
      </c>
      <c r="P449" s="88">
        <v>100.42</v>
      </c>
      <c r="Q449" s="88">
        <v>3955</v>
      </c>
      <c r="R449" s="88">
        <v>99.38</v>
      </c>
      <c r="S449" s="88">
        <v>160.16</v>
      </c>
    </row>
    <row r="450" spans="3:19">
      <c r="C450" s="85" t="s">
        <v>855</v>
      </c>
      <c r="D450" s="88">
        <v>1.038</v>
      </c>
      <c r="E450" s="88">
        <v>429</v>
      </c>
      <c r="F450" s="88">
        <v>987.5</v>
      </c>
      <c r="G450" s="88">
        <v>1966</v>
      </c>
      <c r="H450" s="88">
        <v>77.900000000000006</v>
      </c>
      <c r="I450" s="88">
        <v>26.86</v>
      </c>
      <c r="J450" s="88">
        <v>52.25</v>
      </c>
      <c r="K450" s="88">
        <v>724.2</v>
      </c>
      <c r="L450" s="88">
        <v>28.23</v>
      </c>
      <c r="M450" s="88">
        <v>231.45</v>
      </c>
      <c r="N450" s="88">
        <v>124.31</v>
      </c>
      <c r="O450" s="88">
        <v>315.5</v>
      </c>
      <c r="P450" s="88">
        <v>100.5</v>
      </c>
      <c r="Q450" s="88">
        <v>4011</v>
      </c>
      <c r="R450" s="88">
        <v>92.25</v>
      </c>
      <c r="S450" s="88">
        <v>152.6</v>
      </c>
    </row>
    <row r="451" spans="3:19">
      <c r="C451" s="85" t="s">
        <v>856</v>
      </c>
      <c r="D451" s="88">
        <v>1.0209999999999999</v>
      </c>
      <c r="E451" s="88">
        <v>433.2</v>
      </c>
      <c r="F451" s="88">
        <v>1086.5</v>
      </c>
      <c r="G451" s="88">
        <v>1936.5</v>
      </c>
      <c r="H451" s="88">
        <v>77.900000000000006</v>
      </c>
      <c r="I451" s="88">
        <v>26.08</v>
      </c>
      <c r="J451" s="88">
        <v>52.7</v>
      </c>
      <c r="K451" s="88">
        <v>700.4</v>
      </c>
      <c r="L451" s="88">
        <v>25.5</v>
      </c>
      <c r="M451" s="88">
        <v>224.84</v>
      </c>
      <c r="N451" s="88">
        <v>119.39</v>
      </c>
      <c r="O451" s="88">
        <v>296.7</v>
      </c>
      <c r="P451" s="88">
        <v>91.62</v>
      </c>
      <c r="Q451" s="88">
        <v>3948.5</v>
      </c>
      <c r="R451" s="88">
        <v>87.15</v>
      </c>
      <c r="S451" s="88">
        <v>147.76</v>
      </c>
    </row>
    <row r="452" spans="3:19">
      <c r="C452" s="85" t="s">
        <v>857</v>
      </c>
      <c r="D452" s="88">
        <v>1.0609999999999999</v>
      </c>
      <c r="E452" s="88">
        <v>436.8</v>
      </c>
      <c r="F452" s="88">
        <v>1070</v>
      </c>
      <c r="G452" s="88">
        <v>2006</v>
      </c>
      <c r="H452" s="88">
        <v>77.400000000000006</v>
      </c>
      <c r="I452" s="88">
        <v>22.64</v>
      </c>
      <c r="J452" s="88">
        <v>52.55</v>
      </c>
      <c r="K452" s="88">
        <v>606</v>
      </c>
      <c r="L452" s="88">
        <v>23.16</v>
      </c>
      <c r="M452" s="88">
        <v>206</v>
      </c>
      <c r="N452" s="88">
        <v>107.06</v>
      </c>
      <c r="O452" s="88">
        <v>257.89999999999998</v>
      </c>
      <c r="P452" s="88">
        <v>77.3</v>
      </c>
      <c r="Q452" s="88">
        <v>3708</v>
      </c>
      <c r="R452" s="88">
        <v>89.75</v>
      </c>
      <c r="S452" s="88">
        <v>147.94</v>
      </c>
    </row>
    <row r="453" spans="3:19">
      <c r="C453" s="85" t="s">
        <v>858</v>
      </c>
      <c r="D453" s="88">
        <v>1.0289999999999999</v>
      </c>
      <c r="E453" s="88">
        <v>433</v>
      </c>
      <c r="F453" s="88">
        <v>1030.5</v>
      </c>
      <c r="G453" s="88">
        <v>2082</v>
      </c>
      <c r="H453" s="88">
        <v>74.3</v>
      </c>
      <c r="I453" s="88">
        <v>23.38</v>
      </c>
      <c r="J453" s="88">
        <v>53.05</v>
      </c>
      <c r="K453" s="88">
        <v>624.4</v>
      </c>
      <c r="L453" s="88">
        <v>23.41</v>
      </c>
      <c r="M453" s="88">
        <v>217.3</v>
      </c>
      <c r="N453" s="88">
        <v>112.92</v>
      </c>
      <c r="O453" s="88">
        <v>266.95</v>
      </c>
      <c r="P453" s="88">
        <v>81.88</v>
      </c>
      <c r="Q453" s="88">
        <v>3865</v>
      </c>
      <c r="R453" s="88">
        <v>85.08</v>
      </c>
      <c r="S453" s="88">
        <v>141.47999999999999</v>
      </c>
    </row>
    <row r="454" spans="3:19">
      <c r="C454" s="85" t="s">
        <v>859</v>
      </c>
      <c r="D454" s="88">
        <v>1.069</v>
      </c>
      <c r="E454" s="88">
        <v>429.2</v>
      </c>
      <c r="F454" s="88">
        <v>1051</v>
      </c>
      <c r="G454" s="88">
        <v>2085</v>
      </c>
      <c r="H454" s="88">
        <v>76.900000000000006</v>
      </c>
      <c r="I454" s="88">
        <v>23.36</v>
      </c>
      <c r="J454" s="88">
        <v>53.5</v>
      </c>
      <c r="K454" s="88">
        <v>616.6</v>
      </c>
      <c r="L454" s="88">
        <v>23.184999999999999</v>
      </c>
      <c r="M454" s="88">
        <v>217.38</v>
      </c>
      <c r="N454" s="88">
        <v>111.06</v>
      </c>
      <c r="O454" s="88">
        <v>263</v>
      </c>
      <c r="P454" s="88">
        <v>81.7</v>
      </c>
      <c r="Q454" s="88">
        <v>3907.5</v>
      </c>
      <c r="R454" s="88">
        <v>76.88</v>
      </c>
      <c r="S454" s="88">
        <v>128.5</v>
      </c>
    </row>
    <row r="455" spans="3:19">
      <c r="C455" s="85" t="s">
        <v>860</v>
      </c>
      <c r="D455" s="88">
        <v>1.1559999999999999</v>
      </c>
      <c r="E455" s="88">
        <v>428</v>
      </c>
      <c r="F455" s="88">
        <v>1184.5</v>
      </c>
      <c r="G455" s="88">
        <v>2119</v>
      </c>
      <c r="H455" s="88">
        <v>79.8</v>
      </c>
      <c r="I455" s="88">
        <v>22.7</v>
      </c>
      <c r="J455" s="88">
        <v>55.2</v>
      </c>
      <c r="K455" s="88">
        <v>580.79999999999995</v>
      </c>
      <c r="L455" s="88">
        <v>22.614999999999998</v>
      </c>
      <c r="M455" s="88">
        <v>226.46</v>
      </c>
      <c r="N455" s="88">
        <v>110.41</v>
      </c>
      <c r="O455" s="88">
        <v>256.05</v>
      </c>
      <c r="P455" s="88">
        <v>78.06</v>
      </c>
      <c r="Q455" s="88">
        <v>3882.5</v>
      </c>
      <c r="R455" s="88">
        <v>79.33</v>
      </c>
      <c r="S455" s="88">
        <v>132.78</v>
      </c>
    </row>
    <row r="456" spans="3:19">
      <c r="C456" s="85" t="s">
        <v>861</v>
      </c>
      <c r="D456" s="88">
        <v>1.157</v>
      </c>
      <c r="E456" s="88">
        <v>422</v>
      </c>
      <c r="F456" s="88">
        <v>1192</v>
      </c>
      <c r="G456" s="88">
        <v>2100</v>
      </c>
      <c r="H456" s="88">
        <v>79</v>
      </c>
      <c r="I456" s="88">
        <v>23.14</v>
      </c>
      <c r="J456" s="88">
        <v>54.8</v>
      </c>
      <c r="K456" s="88">
        <v>622</v>
      </c>
      <c r="L456" s="88">
        <v>24.24</v>
      </c>
      <c r="M456" s="88">
        <v>217.7</v>
      </c>
      <c r="N456" s="88">
        <v>110.21</v>
      </c>
      <c r="O456" s="88">
        <v>264.05</v>
      </c>
      <c r="P456" s="88">
        <v>84.9</v>
      </c>
      <c r="Q456" s="88">
        <v>3965</v>
      </c>
      <c r="R456" s="88">
        <v>77.58</v>
      </c>
      <c r="S456" s="88">
        <v>129.30000000000001</v>
      </c>
    </row>
    <row r="457" spans="3:19">
      <c r="C457" s="85" t="s">
        <v>862</v>
      </c>
      <c r="D457" s="88">
        <v>1.1339999999999999</v>
      </c>
      <c r="E457" s="88">
        <v>419.6</v>
      </c>
      <c r="F457" s="88">
        <v>1185.5</v>
      </c>
      <c r="G457" s="88">
        <v>2105</v>
      </c>
      <c r="H457" s="88">
        <v>78.599999999999994</v>
      </c>
      <c r="I457" s="88">
        <v>24.02</v>
      </c>
      <c r="J457" s="88">
        <v>55.4</v>
      </c>
      <c r="K457" s="88">
        <v>634.20000000000005</v>
      </c>
      <c r="L457" s="88">
        <v>26</v>
      </c>
      <c r="M457" s="88">
        <v>215.83</v>
      </c>
      <c r="N457" s="88">
        <v>114.35</v>
      </c>
      <c r="O457" s="88">
        <v>287.89999999999998</v>
      </c>
      <c r="P457" s="88">
        <v>86.76</v>
      </c>
      <c r="Q457" s="88">
        <v>4077</v>
      </c>
      <c r="R457" s="88">
        <v>74.849999999999994</v>
      </c>
      <c r="S457" s="88">
        <v>123.38</v>
      </c>
    </row>
    <row r="458" spans="3:19">
      <c r="C458" s="85" t="s">
        <v>863</v>
      </c>
      <c r="D458" s="88">
        <v>1.135</v>
      </c>
      <c r="E458" s="88">
        <v>431.6</v>
      </c>
      <c r="F458" s="88">
        <v>1158</v>
      </c>
      <c r="G458" s="88">
        <v>2190</v>
      </c>
      <c r="H458" s="88">
        <v>78.099999999999994</v>
      </c>
      <c r="I458" s="88">
        <v>23.36</v>
      </c>
      <c r="J458" s="88">
        <v>55.7</v>
      </c>
      <c r="K458" s="88">
        <v>610.20000000000005</v>
      </c>
      <c r="L458" s="88">
        <v>25.29</v>
      </c>
      <c r="M458" s="88">
        <v>210.72</v>
      </c>
      <c r="N458" s="88">
        <v>110.55</v>
      </c>
      <c r="O458" s="88">
        <v>283.75</v>
      </c>
      <c r="P458" s="88">
        <v>83.3</v>
      </c>
      <c r="Q458" s="88">
        <v>4094</v>
      </c>
      <c r="R458" s="88">
        <v>74.650000000000006</v>
      </c>
      <c r="S458" s="88">
        <v>124.58</v>
      </c>
    </row>
    <row r="459" spans="3:19">
      <c r="C459" s="85" t="s">
        <v>864</v>
      </c>
      <c r="D459" s="88">
        <v>1.111</v>
      </c>
      <c r="E459" s="88">
        <v>418</v>
      </c>
      <c r="F459" s="88">
        <v>1112.5</v>
      </c>
      <c r="G459" s="88">
        <v>2170.5</v>
      </c>
      <c r="H459" s="88">
        <v>76.900000000000006</v>
      </c>
      <c r="I459" s="88">
        <v>23.6</v>
      </c>
      <c r="J459" s="88">
        <v>54.3</v>
      </c>
      <c r="K459" s="88">
        <v>595</v>
      </c>
      <c r="L459" s="88">
        <v>25.22</v>
      </c>
      <c r="M459" s="88">
        <v>209.05</v>
      </c>
      <c r="N459" s="88">
        <v>108.51</v>
      </c>
      <c r="O459" s="88">
        <v>283</v>
      </c>
      <c r="P459" s="88">
        <v>80.42</v>
      </c>
      <c r="Q459" s="88">
        <v>4102.5</v>
      </c>
      <c r="R459" s="88">
        <v>78.63</v>
      </c>
      <c r="S459" s="88">
        <v>131.86000000000001</v>
      </c>
    </row>
    <row r="460" spans="3:19">
      <c r="C460" s="85" t="s">
        <v>865</v>
      </c>
      <c r="D460" s="88">
        <v>1.125</v>
      </c>
      <c r="E460" s="88">
        <v>422</v>
      </c>
      <c r="F460" s="88">
        <v>1190</v>
      </c>
      <c r="G460" s="88">
        <v>2178</v>
      </c>
      <c r="H460" s="88">
        <v>77.099999999999994</v>
      </c>
      <c r="I460" s="88">
        <v>23.36</v>
      </c>
      <c r="J460" s="88">
        <v>53.55</v>
      </c>
      <c r="K460" s="88">
        <v>591</v>
      </c>
      <c r="L460" s="88">
        <v>24.93</v>
      </c>
      <c r="M460" s="88">
        <v>212.86</v>
      </c>
      <c r="N460" s="88">
        <v>108.24</v>
      </c>
      <c r="O460" s="88">
        <v>286.8</v>
      </c>
      <c r="P460" s="88">
        <v>78.22</v>
      </c>
      <c r="Q460" s="88">
        <v>4041</v>
      </c>
      <c r="R460" s="88">
        <v>76.5</v>
      </c>
      <c r="S460" s="88">
        <v>129.56</v>
      </c>
    </row>
    <row r="461" spans="3:19">
      <c r="C461" s="85" t="s">
        <v>866</v>
      </c>
      <c r="D461" s="88">
        <v>1.2</v>
      </c>
      <c r="E461" s="88">
        <v>423</v>
      </c>
      <c r="F461" s="88">
        <v>1217</v>
      </c>
      <c r="G461" s="88">
        <v>2150</v>
      </c>
      <c r="H461" s="88">
        <v>84.8</v>
      </c>
      <c r="I461" s="88">
        <v>22.44</v>
      </c>
      <c r="J461" s="88">
        <v>53.85</v>
      </c>
      <c r="K461" s="88">
        <v>572.6</v>
      </c>
      <c r="L461" s="88">
        <v>24.02</v>
      </c>
      <c r="M461" s="88">
        <v>195.15</v>
      </c>
      <c r="N461" s="88">
        <v>101.5</v>
      </c>
      <c r="O461" s="88">
        <v>269</v>
      </c>
      <c r="P461" s="88">
        <v>73.900000000000006</v>
      </c>
      <c r="Q461" s="88">
        <v>3875</v>
      </c>
      <c r="R461" s="88">
        <v>76</v>
      </c>
      <c r="S461" s="88">
        <v>125.16</v>
      </c>
    </row>
    <row r="462" spans="3:19">
      <c r="C462" s="85" t="s">
        <v>867</v>
      </c>
      <c r="D462" s="88">
        <v>1.234</v>
      </c>
      <c r="E462" s="88">
        <v>437</v>
      </c>
      <c r="F462" s="88">
        <v>1214</v>
      </c>
      <c r="G462" s="88">
        <v>2155</v>
      </c>
      <c r="H462" s="88">
        <v>84.5</v>
      </c>
      <c r="I462" s="88">
        <v>23.2</v>
      </c>
      <c r="J462" s="88">
        <v>54.05</v>
      </c>
      <c r="K462" s="88">
        <v>592.6</v>
      </c>
      <c r="L462" s="88">
        <v>25.35</v>
      </c>
      <c r="M462" s="88">
        <v>163.89</v>
      </c>
      <c r="N462" s="88">
        <v>106.71</v>
      </c>
      <c r="O462" s="88">
        <v>277.85000000000002</v>
      </c>
      <c r="P462" s="88">
        <v>78.12</v>
      </c>
      <c r="Q462" s="88">
        <v>4035</v>
      </c>
      <c r="R462" s="88">
        <v>75.7</v>
      </c>
      <c r="S462" s="88">
        <v>124</v>
      </c>
    </row>
    <row r="463" spans="3:19">
      <c r="C463" s="85" t="s">
        <v>868</v>
      </c>
      <c r="D463" s="88">
        <v>1.232</v>
      </c>
      <c r="E463" s="88">
        <v>468</v>
      </c>
      <c r="F463" s="88">
        <v>1195</v>
      </c>
      <c r="G463" s="88">
        <v>2070</v>
      </c>
      <c r="H463" s="88">
        <v>84</v>
      </c>
      <c r="I463" s="88">
        <v>23.46</v>
      </c>
      <c r="J463" s="88">
        <v>55.7</v>
      </c>
      <c r="K463" s="88">
        <v>600.6</v>
      </c>
      <c r="L463" s="88">
        <v>26.28</v>
      </c>
      <c r="M463" s="88">
        <v>162.88999999999999</v>
      </c>
      <c r="N463" s="88">
        <v>107.72</v>
      </c>
      <c r="O463" s="88">
        <v>287.3</v>
      </c>
      <c r="P463" s="88">
        <v>82.8</v>
      </c>
      <c r="Q463" s="88">
        <v>4170</v>
      </c>
      <c r="R463" s="88">
        <v>72.13</v>
      </c>
      <c r="S463" s="88">
        <v>119.32</v>
      </c>
    </row>
    <row r="464" spans="3:19">
      <c r="C464" s="85" t="s">
        <v>869</v>
      </c>
      <c r="D464" s="88">
        <v>1.2250000000000001</v>
      </c>
      <c r="E464" s="88">
        <v>461.8</v>
      </c>
      <c r="F464" s="88">
        <v>1196.5</v>
      </c>
      <c r="G464" s="88">
        <v>2076</v>
      </c>
      <c r="H464" s="88">
        <v>83.4</v>
      </c>
      <c r="I464" s="88">
        <v>23.44</v>
      </c>
      <c r="J464" s="88">
        <v>55.1</v>
      </c>
      <c r="K464" s="88">
        <v>596</v>
      </c>
      <c r="L464" s="88">
        <v>26.42</v>
      </c>
      <c r="M464" s="88">
        <v>161.80000000000001</v>
      </c>
      <c r="N464" s="88">
        <v>105.9</v>
      </c>
      <c r="O464" s="88">
        <v>292</v>
      </c>
      <c r="P464" s="88">
        <v>82.3</v>
      </c>
      <c r="Q464" s="88">
        <v>4149</v>
      </c>
      <c r="R464" s="88">
        <v>74.599999999999994</v>
      </c>
      <c r="S464" s="88">
        <v>125</v>
      </c>
    </row>
    <row r="465" spans="3:19">
      <c r="C465" s="85" t="s">
        <v>870</v>
      </c>
      <c r="D465" s="88">
        <v>1.2529999999999999</v>
      </c>
      <c r="E465" s="88">
        <v>464.8</v>
      </c>
      <c r="F465" s="88">
        <v>1279.5</v>
      </c>
      <c r="G465" s="88">
        <v>2064</v>
      </c>
      <c r="H465" s="88">
        <v>85.2</v>
      </c>
      <c r="I465" s="88">
        <v>23.54</v>
      </c>
      <c r="J465" s="88">
        <v>55.7</v>
      </c>
      <c r="K465" s="88">
        <v>590.79999999999995</v>
      </c>
      <c r="L465" s="88">
        <v>26.135000000000002</v>
      </c>
      <c r="M465" s="88">
        <v>160.84</v>
      </c>
      <c r="N465" s="88">
        <v>106.5</v>
      </c>
      <c r="O465" s="88">
        <v>298.8</v>
      </c>
      <c r="P465" s="88">
        <v>82.42</v>
      </c>
      <c r="Q465" s="88">
        <v>4185.5</v>
      </c>
      <c r="R465" s="88">
        <v>76.13</v>
      </c>
      <c r="S465" s="88">
        <v>127.94</v>
      </c>
    </row>
    <row r="466" spans="3:19">
      <c r="C466" s="85" t="s">
        <v>871</v>
      </c>
      <c r="D466" s="88">
        <v>1.264</v>
      </c>
      <c r="E466" s="88">
        <v>484.6</v>
      </c>
      <c r="F466" s="88">
        <v>1232.5</v>
      </c>
      <c r="G466" s="88">
        <v>2093</v>
      </c>
      <c r="H466" s="88">
        <v>85.8</v>
      </c>
      <c r="I466" s="88">
        <v>23.48</v>
      </c>
      <c r="J466" s="88">
        <v>55.5</v>
      </c>
      <c r="K466" s="88">
        <v>616</v>
      </c>
      <c r="L466" s="88">
        <v>26.155000000000001</v>
      </c>
      <c r="M466" s="88">
        <v>159.6</v>
      </c>
      <c r="N466" s="88">
        <v>107.78</v>
      </c>
      <c r="O466" s="88">
        <v>299.55</v>
      </c>
      <c r="P466" s="88">
        <v>82.46</v>
      </c>
      <c r="Q466" s="88">
        <v>4139</v>
      </c>
      <c r="R466" s="88">
        <v>76.150000000000006</v>
      </c>
      <c r="S466" s="88">
        <v>126.98</v>
      </c>
    </row>
    <row r="467" spans="3:19">
      <c r="C467" s="85" t="s">
        <v>872</v>
      </c>
      <c r="D467" s="88">
        <v>1.244</v>
      </c>
      <c r="E467" s="88">
        <v>510</v>
      </c>
      <c r="F467" s="88">
        <v>1239.5</v>
      </c>
      <c r="G467" s="88">
        <v>2148.5</v>
      </c>
      <c r="H467" s="88">
        <v>84.3</v>
      </c>
      <c r="I467" s="88">
        <v>24.22</v>
      </c>
      <c r="J467" s="88">
        <v>55.15</v>
      </c>
      <c r="K467" s="88">
        <v>655.4</v>
      </c>
      <c r="L467" s="88">
        <v>28.135000000000002</v>
      </c>
      <c r="M467" s="88">
        <v>163.24</v>
      </c>
      <c r="N467" s="88">
        <v>112.44</v>
      </c>
      <c r="O467" s="88">
        <v>313.45</v>
      </c>
      <c r="P467" s="88">
        <v>87.72</v>
      </c>
      <c r="Q467" s="88">
        <v>4212.5</v>
      </c>
      <c r="R467" s="88">
        <v>76.38</v>
      </c>
      <c r="S467" s="88">
        <v>126.16</v>
      </c>
    </row>
    <row r="468" spans="3:19">
      <c r="C468" s="85" t="s">
        <v>873</v>
      </c>
      <c r="D468" s="88">
        <v>1.2450000000000001</v>
      </c>
      <c r="E468" s="88">
        <v>550.20000000000005</v>
      </c>
      <c r="F468" s="88">
        <v>1245.5</v>
      </c>
      <c r="G468" s="88">
        <v>2191.5</v>
      </c>
      <c r="H468" s="88">
        <v>87.5</v>
      </c>
      <c r="I468" s="88">
        <v>23.78</v>
      </c>
      <c r="J468" s="88">
        <v>55.15</v>
      </c>
      <c r="K468" s="88">
        <v>644</v>
      </c>
      <c r="L468" s="88">
        <v>27.574999999999999</v>
      </c>
      <c r="M468" s="88">
        <v>160.19999999999999</v>
      </c>
      <c r="N468" s="88">
        <v>110.88</v>
      </c>
      <c r="O468" s="88">
        <v>305.45</v>
      </c>
      <c r="P468" s="88">
        <v>84.94</v>
      </c>
      <c r="Q468" s="88">
        <v>4240</v>
      </c>
      <c r="R468" s="88">
        <v>76</v>
      </c>
      <c r="S468" s="88">
        <v>126.4</v>
      </c>
    </row>
    <row r="469" spans="3:19">
      <c r="C469" s="85" t="s">
        <v>874</v>
      </c>
      <c r="D469" s="88">
        <v>1.25</v>
      </c>
      <c r="E469" s="88">
        <v>493</v>
      </c>
      <c r="F469" s="88">
        <v>1257.5</v>
      </c>
      <c r="G469" s="88">
        <v>2167.5</v>
      </c>
      <c r="H469" s="88">
        <v>86.5</v>
      </c>
      <c r="I469" s="88">
        <v>23.82</v>
      </c>
      <c r="J469" s="88">
        <v>55.8</v>
      </c>
      <c r="K469" s="88">
        <v>653.79999999999995</v>
      </c>
      <c r="L469" s="88">
        <v>26.67</v>
      </c>
      <c r="M469" s="88">
        <v>161.29</v>
      </c>
      <c r="N469" s="88">
        <v>112.39</v>
      </c>
      <c r="O469" s="88">
        <v>307.95</v>
      </c>
      <c r="P469" s="88">
        <v>85.28</v>
      </c>
      <c r="Q469" s="88">
        <v>4204.5</v>
      </c>
      <c r="R469" s="88">
        <v>78.98</v>
      </c>
      <c r="S469" s="88">
        <v>132.46</v>
      </c>
    </row>
    <row r="470" spans="3:19">
      <c r="C470" s="85" t="s">
        <v>875</v>
      </c>
      <c r="D470" s="88">
        <v>1.2629999999999999</v>
      </c>
      <c r="E470" s="88">
        <v>447.6</v>
      </c>
      <c r="F470" s="88">
        <v>1249</v>
      </c>
      <c r="G470" s="88">
        <v>2177.5</v>
      </c>
      <c r="H470" s="88">
        <v>87.2</v>
      </c>
      <c r="I470" s="88">
        <v>23.84</v>
      </c>
      <c r="J470" s="88">
        <v>56.35</v>
      </c>
      <c r="K470" s="88">
        <v>687</v>
      </c>
      <c r="L470" s="88">
        <v>28.04</v>
      </c>
      <c r="M470" s="88">
        <v>160.75</v>
      </c>
      <c r="N470" s="88">
        <v>116.98</v>
      </c>
      <c r="O470" s="88">
        <v>310.85000000000002</v>
      </c>
      <c r="P470" s="88">
        <v>89.3</v>
      </c>
      <c r="Q470" s="88">
        <v>4380.5</v>
      </c>
      <c r="R470" s="88">
        <v>78.650000000000006</v>
      </c>
      <c r="S470" s="88">
        <v>132.22</v>
      </c>
    </row>
    <row r="471" spans="3:19">
      <c r="C471" s="85" t="s">
        <v>876</v>
      </c>
      <c r="D471" s="88">
        <v>1.337</v>
      </c>
      <c r="E471" s="88">
        <v>469.6</v>
      </c>
      <c r="F471" s="88">
        <v>1339</v>
      </c>
      <c r="G471" s="88">
        <v>2206</v>
      </c>
      <c r="H471" s="88">
        <v>89</v>
      </c>
      <c r="I471" s="88">
        <v>24.42</v>
      </c>
      <c r="J471" s="88">
        <v>57.25</v>
      </c>
      <c r="K471" s="88">
        <v>732.2</v>
      </c>
      <c r="L471" s="88">
        <v>28.805</v>
      </c>
      <c r="M471" s="88">
        <v>166.99</v>
      </c>
      <c r="N471" s="88">
        <v>119.45</v>
      </c>
      <c r="O471" s="88">
        <v>311.3</v>
      </c>
      <c r="P471" s="88">
        <v>94.32</v>
      </c>
      <c r="Q471" s="88">
        <v>4433</v>
      </c>
      <c r="R471" s="88">
        <v>79.180000000000007</v>
      </c>
      <c r="S471" s="88">
        <v>130.18</v>
      </c>
    </row>
    <row r="472" spans="3:19">
      <c r="C472" s="85" t="s">
        <v>877</v>
      </c>
      <c r="D472" s="88">
        <v>1.3779999999999999</v>
      </c>
      <c r="E472" s="88">
        <v>419.8</v>
      </c>
      <c r="F472" s="88">
        <v>1328</v>
      </c>
      <c r="G472" s="88">
        <v>2230</v>
      </c>
      <c r="H472" s="88">
        <v>88.3</v>
      </c>
      <c r="I472" s="88">
        <v>24.5</v>
      </c>
      <c r="J472" s="88">
        <v>57.05</v>
      </c>
      <c r="K472" s="88">
        <v>727.6</v>
      </c>
      <c r="L472" s="88">
        <v>29.53</v>
      </c>
      <c r="M472" s="88">
        <v>165.47</v>
      </c>
      <c r="N472" s="88">
        <v>118.8</v>
      </c>
      <c r="O472" s="88">
        <v>313.60000000000002</v>
      </c>
      <c r="P472" s="88">
        <v>93.46</v>
      </c>
      <c r="Q472" s="88">
        <v>4439.5</v>
      </c>
      <c r="R472" s="88">
        <v>80.3</v>
      </c>
      <c r="S472" s="88">
        <v>130.84</v>
      </c>
    </row>
    <row r="473" spans="3:19">
      <c r="C473" s="85" t="s">
        <v>878</v>
      </c>
      <c r="D473" s="88">
        <v>1.381</v>
      </c>
      <c r="E473" s="88">
        <v>330.2</v>
      </c>
      <c r="F473" s="88">
        <v>1318.5</v>
      </c>
      <c r="G473" s="88">
        <v>2010</v>
      </c>
      <c r="H473" s="88">
        <v>89.5</v>
      </c>
      <c r="I473" s="88">
        <v>25.16</v>
      </c>
      <c r="J473" s="88">
        <v>57.85</v>
      </c>
      <c r="K473" s="88">
        <v>757.2</v>
      </c>
      <c r="L473" s="88">
        <v>29.85</v>
      </c>
      <c r="M473" s="88">
        <v>172.38</v>
      </c>
      <c r="N473" s="88">
        <v>124.36</v>
      </c>
      <c r="O473" s="88">
        <v>332.4</v>
      </c>
      <c r="P473" s="88">
        <v>96.28</v>
      </c>
      <c r="Q473" s="88">
        <v>4569.5</v>
      </c>
      <c r="R473" s="88">
        <v>80.900000000000006</v>
      </c>
      <c r="S473" s="88">
        <v>131.6</v>
      </c>
    </row>
    <row r="474" spans="3:19">
      <c r="C474" s="85" t="s">
        <v>879</v>
      </c>
      <c r="D474" s="88">
        <v>1.393</v>
      </c>
      <c r="E474" s="88">
        <v>375.4</v>
      </c>
      <c r="F474" s="88">
        <v>1323.5</v>
      </c>
      <c r="G474" s="88">
        <v>1899.5</v>
      </c>
      <c r="H474" s="88">
        <v>88.2</v>
      </c>
      <c r="I474" s="88">
        <v>25.1</v>
      </c>
      <c r="J474" s="88">
        <v>57.95</v>
      </c>
      <c r="K474" s="88">
        <v>779.6</v>
      </c>
      <c r="L474" s="88">
        <v>30.545000000000002</v>
      </c>
      <c r="M474" s="88">
        <v>171.98</v>
      </c>
      <c r="N474" s="88">
        <v>124.43</v>
      </c>
      <c r="O474" s="88">
        <v>340.65</v>
      </c>
      <c r="P474" s="88">
        <v>100.2</v>
      </c>
      <c r="Q474" s="88">
        <v>4613.5</v>
      </c>
      <c r="R474" s="88">
        <v>80.400000000000006</v>
      </c>
      <c r="S474" s="88">
        <v>131.52000000000001</v>
      </c>
    </row>
    <row r="475" spans="3:19">
      <c r="C475" s="85" t="s">
        <v>880</v>
      </c>
      <c r="D475" s="88">
        <v>1.4059999999999999</v>
      </c>
      <c r="E475" s="88">
        <v>362</v>
      </c>
      <c r="F475" s="88">
        <v>1338</v>
      </c>
      <c r="G475" s="88">
        <v>1917</v>
      </c>
      <c r="H475" s="88">
        <v>88.1</v>
      </c>
      <c r="I475" s="88">
        <v>25.56</v>
      </c>
      <c r="J475" s="88">
        <v>57.7</v>
      </c>
      <c r="K475" s="88">
        <v>826.4</v>
      </c>
      <c r="L475" s="88">
        <v>32.35</v>
      </c>
      <c r="M475" s="88">
        <v>172.47</v>
      </c>
      <c r="N475" s="88">
        <v>126.61</v>
      </c>
      <c r="O475" s="88">
        <v>343.85</v>
      </c>
      <c r="P475" s="88">
        <v>105.58</v>
      </c>
      <c r="Q475" s="88">
        <v>4724</v>
      </c>
      <c r="R475" s="88">
        <v>82.75</v>
      </c>
      <c r="S475" s="88">
        <v>134.69999999999999</v>
      </c>
    </row>
    <row r="476" spans="3:19">
      <c r="C476" s="85" t="s">
        <v>881</v>
      </c>
      <c r="D476" s="88">
        <v>1.42</v>
      </c>
      <c r="E476" s="88">
        <v>356</v>
      </c>
      <c r="F476" s="88">
        <v>1383.5</v>
      </c>
      <c r="G476" s="88">
        <v>1792</v>
      </c>
      <c r="H476" s="88">
        <v>88.5</v>
      </c>
      <c r="I476" s="88">
        <v>25.52</v>
      </c>
      <c r="J476" s="88">
        <v>57.85</v>
      </c>
      <c r="K476" s="88">
        <v>816.4</v>
      </c>
      <c r="L476" s="88">
        <v>32.03</v>
      </c>
      <c r="M476" s="88">
        <v>170.74</v>
      </c>
      <c r="N476" s="88">
        <v>126.97</v>
      </c>
      <c r="O476" s="88">
        <v>341.8</v>
      </c>
      <c r="P476" s="88">
        <v>105.98</v>
      </c>
      <c r="Q476" s="88">
        <v>4700.5</v>
      </c>
      <c r="R476" s="88">
        <v>83.78</v>
      </c>
      <c r="S476" s="88">
        <v>131.36000000000001</v>
      </c>
    </row>
    <row r="477" spans="3:19">
      <c r="C477" s="85" t="s">
        <v>882</v>
      </c>
      <c r="D477" s="88">
        <v>1.391</v>
      </c>
      <c r="E477" s="88">
        <v>363.2</v>
      </c>
      <c r="F477" s="88">
        <v>1341.5</v>
      </c>
      <c r="G477" s="88">
        <v>1543</v>
      </c>
      <c r="H477" s="88">
        <v>87.9</v>
      </c>
      <c r="I477" s="88">
        <v>25.36</v>
      </c>
      <c r="J477" s="88">
        <v>58.35</v>
      </c>
      <c r="K477" s="88">
        <v>786.8</v>
      </c>
      <c r="L477" s="88">
        <v>31.17</v>
      </c>
      <c r="M477" s="88">
        <v>170.27</v>
      </c>
      <c r="N477" s="88">
        <v>126.72</v>
      </c>
      <c r="O477" s="88">
        <v>333.9</v>
      </c>
      <c r="P477" s="88">
        <v>103.08</v>
      </c>
      <c r="Q477" s="88">
        <v>4695.5</v>
      </c>
      <c r="R477" s="88">
        <v>84.18</v>
      </c>
      <c r="S477" s="88">
        <v>132.66</v>
      </c>
    </row>
    <row r="478" spans="3:19">
      <c r="C478" s="85" t="s">
        <v>883</v>
      </c>
      <c r="D478" s="88">
        <v>1.3919999999999999</v>
      </c>
      <c r="E478" s="88">
        <v>392.2</v>
      </c>
      <c r="F478" s="88">
        <v>1346</v>
      </c>
      <c r="G478" s="88">
        <v>1713</v>
      </c>
      <c r="H478" s="88">
        <v>86.8</v>
      </c>
      <c r="I478" s="88">
        <v>26.08</v>
      </c>
      <c r="J478" s="88">
        <v>57.8</v>
      </c>
      <c r="K478" s="88">
        <v>789.2</v>
      </c>
      <c r="L478" s="88">
        <v>31.085000000000001</v>
      </c>
      <c r="M478" s="88">
        <v>169.92</v>
      </c>
      <c r="N478" s="88">
        <v>127.05</v>
      </c>
      <c r="O478" s="88">
        <v>332.35</v>
      </c>
      <c r="P478" s="88">
        <v>103.28</v>
      </c>
      <c r="Q478" s="88">
        <v>4700</v>
      </c>
      <c r="R478" s="88">
        <v>84.58</v>
      </c>
      <c r="S478" s="88">
        <v>135.47999999999999</v>
      </c>
    </row>
    <row r="479" spans="3:19">
      <c r="C479" s="85" t="s">
        <v>884</v>
      </c>
      <c r="D479" s="88">
        <v>1.4450000000000001</v>
      </c>
      <c r="E479" s="88">
        <v>390.4</v>
      </c>
      <c r="F479" s="88">
        <v>1397.5</v>
      </c>
      <c r="G479" s="88">
        <v>1780</v>
      </c>
      <c r="H479" s="88">
        <v>88.6</v>
      </c>
      <c r="I479" s="88">
        <v>25.74</v>
      </c>
      <c r="J479" s="88">
        <v>58.6</v>
      </c>
      <c r="K479" s="88">
        <v>770</v>
      </c>
      <c r="L479" s="88">
        <v>30.46</v>
      </c>
      <c r="M479" s="88">
        <v>167.72</v>
      </c>
      <c r="N479" s="88">
        <v>125.49</v>
      </c>
      <c r="O479" s="88">
        <v>333.7</v>
      </c>
      <c r="P479" s="88">
        <v>100.62</v>
      </c>
      <c r="Q479" s="88">
        <v>4670</v>
      </c>
      <c r="R479" s="88">
        <v>84.2</v>
      </c>
      <c r="S479" s="88">
        <v>137.58000000000001</v>
      </c>
    </row>
    <row r="480" spans="3:19">
      <c r="C480" s="85" t="s">
        <v>885</v>
      </c>
      <c r="D480" s="88">
        <v>1.4370000000000001</v>
      </c>
      <c r="E480" s="88">
        <v>390</v>
      </c>
      <c r="F480" s="88">
        <v>1396</v>
      </c>
      <c r="G480" s="88">
        <v>1840.5</v>
      </c>
      <c r="H480" s="88">
        <v>89</v>
      </c>
      <c r="I480" s="88">
        <v>25.64</v>
      </c>
      <c r="J480" s="88">
        <v>58</v>
      </c>
      <c r="K480" s="88">
        <v>782</v>
      </c>
      <c r="L480" s="88">
        <v>31.5</v>
      </c>
      <c r="M480" s="88">
        <v>169.14</v>
      </c>
      <c r="N480" s="88">
        <v>125.75</v>
      </c>
      <c r="O480" s="88">
        <v>335</v>
      </c>
      <c r="P480" s="88">
        <v>104</v>
      </c>
      <c r="Q480" s="88">
        <v>4687</v>
      </c>
      <c r="R480" s="88">
        <v>84.23</v>
      </c>
      <c r="S480" s="88">
        <v>136.24</v>
      </c>
    </row>
    <row r="481" spans="3:19">
      <c r="C481" s="85" t="s">
        <v>886</v>
      </c>
      <c r="D481" s="88">
        <v>1.3819999999999999</v>
      </c>
      <c r="E481" s="88">
        <v>386.4</v>
      </c>
      <c r="F481" s="88">
        <v>1408</v>
      </c>
      <c r="G481" s="88">
        <v>1877.5</v>
      </c>
      <c r="H481" s="88">
        <v>86.6</v>
      </c>
      <c r="I481" s="88">
        <v>26.24</v>
      </c>
      <c r="J481" s="88">
        <v>57.75</v>
      </c>
      <c r="K481" s="88">
        <v>824</v>
      </c>
      <c r="L481" s="88">
        <v>32.935000000000002</v>
      </c>
      <c r="M481" s="88">
        <v>169.85</v>
      </c>
      <c r="N481" s="88">
        <v>132</v>
      </c>
      <c r="O481" s="88">
        <v>356.7</v>
      </c>
      <c r="P481" s="88">
        <v>109.92</v>
      </c>
      <c r="Q481" s="88">
        <v>4723.5</v>
      </c>
      <c r="R481" s="88">
        <v>82</v>
      </c>
      <c r="S481" s="88">
        <v>134.04</v>
      </c>
    </row>
    <row r="482" spans="3:19">
      <c r="C482" s="85" t="s">
        <v>887</v>
      </c>
      <c r="D482" s="88">
        <v>1.4019999999999999</v>
      </c>
      <c r="E482" s="88">
        <v>360.8</v>
      </c>
      <c r="F482" s="88">
        <v>1438</v>
      </c>
      <c r="G482" s="88">
        <v>1959</v>
      </c>
      <c r="H482" s="88">
        <v>87.2</v>
      </c>
      <c r="I482" s="88">
        <v>25.64</v>
      </c>
      <c r="J482" s="88">
        <v>58.15</v>
      </c>
      <c r="K482" s="88">
        <v>822.4</v>
      </c>
      <c r="L482" s="88">
        <v>32.284999999999997</v>
      </c>
      <c r="M482" s="88">
        <v>169.97</v>
      </c>
      <c r="N482" s="88">
        <v>131.29</v>
      </c>
      <c r="O482" s="88">
        <v>351.95</v>
      </c>
      <c r="P482" s="88">
        <v>109.12</v>
      </c>
      <c r="Q482" s="88">
        <v>4697.5</v>
      </c>
      <c r="R482" s="88">
        <v>82</v>
      </c>
      <c r="S482" s="88">
        <v>134.06</v>
      </c>
    </row>
    <row r="483" spans="3:19">
      <c r="C483" s="85" t="s">
        <v>888</v>
      </c>
      <c r="D483" s="88">
        <v>1.4490000000000001</v>
      </c>
      <c r="E483" s="88">
        <v>382.4</v>
      </c>
      <c r="F483" s="88">
        <v>1447</v>
      </c>
      <c r="G483" s="88">
        <v>1985</v>
      </c>
      <c r="H483" s="88">
        <v>86.9</v>
      </c>
      <c r="I483" s="88">
        <v>24.96</v>
      </c>
      <c r="J483" s="88">
        <v>58.4</v>
      </c>
      <c r="K483" s="88">
        <v>785.4</v>
      </c>
      <c r="L483" s="88">
        <v>30.785</v>
      </c>
      <c r="M483" s="88">
        <v>167.1</v>
      </c>
      <c r="N483" s="88">
        <v>127.3</v>
      </c>
      <c r="O483" s="88">
        <v>348.6</v>
      </c>
      <c r="P483" s="88">
        <v>104.26</v>
      </c>
      <c r="Q483" s="88">
        <v>4632</v>
      </c>
      <c r="R483" s="88">
        <v>84.3</v>
      </c>
      <c r="S483" s="88">
        <v>140.69999999999999</v>
      </c>
    </row>
    <row r="484" spans="3:19">
      <c r="C484" s="85" t="s">
        <v>889</v>
      </c>
      <c r="D484" s="88">
        <v>1.4350000000000001</v>
      </c>
      <c r="E484" s="88">
        <v>403.4</v>
      </c>
      <c r="F484" s="88">
        <v>1518.5</v>
      </c>
      <c r="G484" s="88">
        <v>2030</v>
      </c>
      <c r="H484" s="88">
        <v>86.3</v>
      </c>
      <c r="I484" s="88">
        <v>25.58</v>
      </c>
      <c r="J484" s="88">
        <v>58.3</v>
      </c>
      <c r="K484" s="88">
        <v>800.4</v>
      </c>
      <c r="L484" s="88">
        <v>31.22</v>
      </c>
      <c r="M484" s="88">
        <v>168.9</v>
      </c>
      <c r="N484" s="88">
        <v>136.68</v>
      </c>
      <c r="O484" s="88">
        <v>358.25</v>
      </c>
      <c r="P484" s="88">
        <v>107.32</v>
      </c>
      <c r="Q484" s="88">
        <v>4681</v>
      </c>
      <c r="R484" s="88">
        <v>86.25</v>
      </c>
      <c r="S484" s="88">
        <v>139.68</v>
      </c>
    </row>
    <row r="485" spans="3:19">
      <c r="C485" s="85" t="s">
        <v>890</v>
      </c>
      <c r="D485" s="88">
        <v>1.407</v>
      </c>
      <c r="E485" s="88">
        <v>427.6</v>
      </c>
      <c r="F485" s="88">
        <v>1445.5</v>
      </c>
      <c r="G485" s="88">
        <v>2004.5</v>
      </c>
      <c r="H485" s="88">
        <v>86.3</v>
      </c>
      <c r="I485" s="88">
        <v>25.62</v>
      </c>
      <c r="J485" s="88">
        <v>57.75</v>
      </c>
      <c r="K485" s="88">
        <v>798.8</v>
      </c>
      <c r="L485" s="88">
        <v>30.98</v>
      </c>
      <c r="M485" s="88">
        <v>169.86</v>
      </c>
      <c r="N485" s="88">
        <v>136.97999999999999</v>
      </c>
      <c r="O485" s="88">
        <v>356.95</v>
      </c>
      <c r="P485" s="88">
        <v>107</v>
      </c>
      <c r="Q485" s="88">
        <v>4670</v>
      </c>
      <c r="R485" s="88">
        <v>82.95</v>
      </c>
      <c r="S485" s="88">
        <v>137.19999999999999</v>
      </c>
    </row>
    <row r="486" spans="3:19">
      <c r="C486" s="85" t="s">
        <v>891</v>
      </c>
      <c r="D486" s="88">
        <v>1.4</v>
      </c>
      <c r="E486" s="88">
        <v>440</v>
      </c>
      <c r="F486" s="88">
        <v>1497.5</v>
      </c>
      <c r="G486" s="88">
        <v>1930</v>
      </c>
      <c r="H486" s="88">
        <v>86.1</v>
      </c>
      <c r="I486" s="88">
        <v>25.58</v>
      </c>
      <c r="J486" s="88">
        <v>57.85</v>
      </c>
      <c r="K486" s="88">
        <v>795.2</v>
      </c>
      <c r="L486" s="88">
        <v>30.99</v>
      </c>
      <c r="M486" s="88">
        <v>169.6</v>
      </c>
      <c r="N486" s="88">
        <v>139.80000000000001</v>
      </c>
      <c r="O486" s="88">
        <v>350.85</v>
      </c>
      <c r="P486" s="88">
        <v>106.98</v>
      </c>
      <c r="Q486" s="88">
        <v>4658.5</v>
      </c>
      <c r="R486" s="88">
        <v>86.45</v>
      </c>
      <c r="S486" s="88">
        <v>140.44</v>
      </c>
    </row>
    <row r="487" spans="3:19">
      <c r="C487" s="85" t="s">
        <v>892</v>
      </c>
      <c r="D487" s="88">
        <v>1.397</v>
      </c>
      <c r="E487" s="88">
        <v>439</v>
      </c>
      <c r="F487" s="88">
        <v>1488.5</v>
      </c>
      <c r="G487" s="88">
        <v>1998</v>
      </c>
      <c r="H487" s="88">
        <v>85.5</v>
      </c>
      <c r="I487" s="88">
        <v>24.7</v>
      </c>
      <c r="J487" s="88">
        <v>57.85</v>
      </c>
      <c r="K487" s="88">
        <v>773.2</v>
      </c>
      <c r="L487" s="88">
        <v>29.895</v>
      </c>
      <c r="M487" s="88">
        <v>166.25</v>
      </c>
      <c r="N487" s="88">
        <v>135.66</v>
      </c>
      <c r="O487" s="88">
        <v>338.4</v>
      </c>
      <c r="P487" s="88">
        <v>103.94</v>
      </c>
      <c r="Q487" s="88">
        <v>4565</v>
      </c>
      <c r="R487" s="88">
        <v>85.8</v>
      </c>
      <c r="S487" s="88">
        <v>147.63999999999999</v>
      </c>
    </row>
    <row r="488" spans="3:19">
      <c r="C488" s="85" t="s">
        <v>893</v>
      </c>
      <c r="D488" s="88">
        <v>1.387</v>
      </c>
      <c r="E488" s="88">
        <v>455.2</v>
      </c>
      <c r="F488" s="88">
        <v>1486.5</v>
      </c>
      <c r="G488" s="88">
        <v>2006.5</v>
      </c>
      <c r="H488" s="88">
        <v>85.4</v>
      </c>
      <c r="I488" s="88">
        <v>25.1</v>
      </c>
      <c r="J488" s="88">
        <v>58.1</v>
      </c>
      <c r="K488" s="88">
        <v>791.6</v>
      </c>
      <c r="L488" s="88">
        <v>30.504999999999999</v>
      </c>
      <c r="M488" s="88">
        <v>168.76</v>
      </c>
      <c r="N488" s="88">
        <v>139.18</v>
      </c>
      <c r="O488" s="88">
        <v>342.5</v>
      </c>
      <c r="P488" s="88">
        <v>107.12</v>
      </c>
      <c r="Q488" s="88">
        <v>4661.5</v>
      </c>
      <c r="R488" s="88">
        <v>87.13</v>
      </c>
      <c r="S488" s="88">
        <v>154.56</v>
      </c>
    </row>
    <row r="489" spans="3:19">
      <c r="C489" s="85" t="s">
        <v>894</v>
      </c>
      <c r="D489" s="88">
        <v>1.377</v>
      </c>
      <c r="E489" s="88">
        <v>429.2</v>
      </c>
      <c r="F489" s="88">
        <v>1447.5</v>
      </c>
      <c r="G489" s="88">
        <v>2044</v>
      </c>
      <c r="H489" s="88">
        <v>83.8</v>
      </c>
      <c r="I489" s="88">
        <v>25.06</v>
      </c>
      <c r="J489" s="88">
        <v>57.5</v>
      </c>
      <c r="K489" s="88">
        <v>785.4</v>
      </c>
      <c r="L489" s="88">
        <v>30.16</v>
      </c>
      <c r="M489" s="88">
        <v>168.99</v>
      </c>
      <c r="N489" s="88">
        <v>137.57</v>
      </c>
      <c r="O489" s="88">
        <v>336.95</v>
      </c>
      <c r="P489" s="88">
        <v>105.68</v>
      </c>
      <c r="Q489" s="88">
        <v>4621</v>
      </c>
      <c r="R489" s="88">
        <v>84.03</v>
      </c>
      <c r="S489" s="88">
        <v>149.84</v>
      </c>
    </row>
    <row r="490" spans="3:19">
      <c r="C490" s="85" t="s">
        <v>895</v>
      </c>
      <c r="D490" s="88">
        <v>1.403</v>
      </c>
      <c r="E490" s="88">
        <v>436</v>
      </c>
      <c r="F490" s="88">
        <v>1448</v>
      </c>
      <c r="G490" s="88">
        <v>2032</v>
      </c>
      <c r="H490" s="88">
        <v>84.3</v>
      </c>
      <c r="I490" s="88">
        <v>25.16</v>
      </c>
      <c r="J490" s="88">
        <v>57.75</v>
      </c>
      <c r="K490" s="88">
        <v>788.2</v>
      </c>
      <c r="L490" s="88">
        <v>30.15</v>
      </c>
      <c r="M490" s="88">
        <v>168.79</v>
      </c>
      <c r="N490" s="88">
        <v>136.88999999999999</v>
      </c>
      <c r="O490" s="88">
        <v>336.9</v>
      </c>
      <c r="P490" s="88">
        <v>105.9</v>
      </c>
      <c r="Q490" s="88">
        <v>4623</v>
      </c>
      <c r="R490" s="88">
        <v>85.4</v>
      </c>
      <c r="S490" s="88">
        <v>152.24</v>
      </c>
    </row>
    <row r="491" spans="3:19">
      <c r="C491" s="85" t="s">
        <v>896</v>
      </c>
      <c r="D491" s="88">
        <v>1.391</v>
      </c>
      <c r="E491" s="88">
        <v>435</v>
      </c>
      <c r="F491" s="88">
        <v>1446</v>
      </c>
      <c r="G491" s="88">
        <v>1991</v>
      </c>
      <c r="H491" s="88">
        <v>84.9</v>
      </c>
      <c r="I491" s="88">
        <v>25</v>
      </c>
      <c r="J491" s="88">
        <v>57.7</v>
      </c>
      <c r="K491" s="88">
        <v>776.2</v>
      </c>
      <c r="L491" s="88">
        <v>30.04</v>
      </c>
      <c r="M491" s="88">
        <v>168.13</v>
      </c>
      <c r="N491" s="88">
        <v>134.46</v>
      </c>
      <c r="O491" s="88">
        <v>331.85</v>
      </c>
      <c r="P491" s="88">
        <v>104.32</v>
      </c>
      <c r="Q491" s="88">
        <v>4605.5</v>
      </c>
      <c r="R491" s="88">
        <v>85.58</v>
      </c>
      <c r="S491" s="88">
        <v>149.46</v>
      </c>
    </row>
    <row r="492" spans="3:19">
      <c r="C492" s="85" t="s">
        <v>897</v>
      </c>
      <c r="D492" s="88">
        <v>1.391</v>
      </c>
      <c r="E492" s="88">
        <v>440.6</v>
      </c>
      <c r="F492" s="88">
        <v>1445</v>
      </c>
      <c r="G492" s="88">
        <v>2022</v>
      </c>
      <c r="H492" s="88">
        <v>87.5</v>
      </c>
      <c r="I492" s="88">
        <v>25.06</v>
      </c>
      <c r="J492" s="88">
        <v>57.65</v>
      </c>
      <c r="K492" s="88">
        <v>789.6</v>
      </c>
      <c r="L492" s="88">
        <v>31.24</v>
      </c>
      <c r="M492" s="88">
        <v>168.08</v>
      </c>
      <c r="N492" s="88">
        <v>135.65</v>
      </c>
      <c r="O492" s="88">
        <v>334.95</v>
      </c>
      <c r="P492" s="88">
        <v>106.84</v>
      </c>
      <c r="Q492" s="88">
        <v>4618</v>
      </c>
      <c r="R492" s="88">
        <v>85.18</v>
      </c>
      <c r="S492" s="88">
        <v>149.86000000000001</v>
      </c>
    </row>
    <row r="493" spans="3:19">
      <c r="C493" s="85" t="s">
        <v>898</v>
      </c>
      <c r="D493" s="88">
        <v>1.4039999999999999</v>
      </c>
      <c r="E493" s="88">
        <v>437.6</v>
      </c>
      <c r="F493" s="88">
        <v>1423.5</v>
      </c>
      <c r="G493" s="88">
        <v>1968</v>
      </c>
      <c r="H493" s="88">
        <v>85.5</v>
      </c>
      <c r="I493" s="88">
        <v>25.24</v>
      </c>
      <c r="J493" s="88">
        <v>57.7</v>
      </c>
      <c r="K493" s="88">
        <v>798.4</v>
      </c>
      <c r="L493" s="88">
        <v>31.035</v>
      </c>
      <c r="M493" s="88">
        <v>169.15</v>
      </c>
      <c r="N493" s="88">
        <v>136.59</v>
      </c>
      <c r="O493" s="88">
        <v>337.95</v>
      </c>
      <c r="P493" s="88">
        <v>106.74</v>
      </c>
      <c r="Q493" s="88">
        <v>4679</v>
      </c>
      <c r="R493" s="88">
        <v>84.4</v>
      </c>
      <c r="S493" s="88">
        <v>146.54</v>
      </c>
    </row>
    <row r="494" spans="3:19">
      <c r="C494" s="85" t="s">
        <v>899</v>
      </c>
      <c r="D494" s="88">
        <v>1.3879999999999999</v>
      </c>
      <c r="E494" s="88">
        <v>448.2</v>
      </c>
      <c r="F494" s="88">
        <v>1403</v>
      </c>
      <c r="G494" s="88">
        <v>1927.5</v>
      </c>
      <c r="H494" s="88">
        <v>85.4</v>
      </c>
      <c r="I494" s="88">
        <v>25.18</v>
      </c>
      <c r="J494" s="88">
        <v>57.15</v>
      </c>
      <c r="K494" s="88">
        <v>792</v>
      </c>
      <c r="L494" s="88">
        <v>30.92</v>
      </c>
      <c r="M494" s="88">
        <v>168.96</v>
      </c>
      <c r="N494" s="88">
        <v>136.61000000000001</v>
      </c>
      <c r="O494" s="88">
        <v>334.75</v>
      </c>
      <c r="P494" s="88">
        <v>106.16</v>
      </c>
      <c r="Q494" s="88">
        <v>4664</v>
      </c>
      <c r="R494" s="88">
        <v>84.95</v>
      </c>
      <c r="S494" s="88">
        <v>148.02000000000001</v>
      </c>
    </row>
    <row r="495" spans="3:19">
      <c r="C495" s="85" t="s">
        <v>900</v>
      </c>
      <c r="D495" s="88">
        <v>1.389</v>
      </c>
      <c r="E495" s="88">
        <v>450.2</v>
      </c>
      <c r="F495" s="88">
        <v>1420</v>
      </c>
      <c r="G495" s="88">
        <v>1929</v>
      </c>
      <c r="H495" s="88">
        <v>84.6</v>
      </c>
      <c r="I495" s="88">
        <v>24.98</v>
      </c>
      <c r="J495" s="88">
        <v>57.05</v>
      </c>
      <c r="K495" s="88">
        <v>791.6</v>
      </c>
      <c r="L495" s="88">
        <v>30.81</v>
      </c>
      <c r="M495" s="88">
        <v>169.03</v>
      </c>
      <c r="N495" s="88">
        <v>136.53</v>
      </c>
      <c r="O495" s="88">
        <v>335.9</v>
      </c>
      <c r="P495" s="88">
        <v>105.4</v>
      </c>
      <c r="Q495" s="88">
        <v>4669</v>
      </c>
      <c r="R495" s="88">
        <v>85.3</v>
      </c>
      <c r="S495" s="88">
        <v>147.52000000000001</v>
      </c>
    </row>
    <row r="496" spans="3:19">
      <c r="C496" s="85" t="s">
        <v>901</v>
      </c>
      <c r="D496" s="88">
        <v>1.385</v>
      </c>
      <c r="E496" s="88">
        <v>446.2</v>
      </c>
      <c r="F496" s="88">
        <v>1419</v>
      </c>
      <c r="G496" s="88">
        <v>1976</v>
      </c>
      <c r="H496" s="88">
        <v>84.6</v>
      </c>
      <c r="I496" s="88">
        <v>24.96</v>
      </c>
      <c r="J496" s="88">
        <v>57</v>
      </c>
      <c r="K496" s="88">
        <v>791.6</v>
      </c>
      <c r="L496" s="88">
        <v>30.84</v>
      </c>
      <c r="M496" s="88">
        <v>168.1</v>
      </c>
      <c r="N496" s="88">
        <v>135.53</v>
      </c>
      <c r="O496" s="88">
        <v>333.2</v>
      </c>
      <c r="P496" s="88">
        <v>105.76</v>
      </c>
      <c r="Q496" s="88">
        <v>4624</v>
      </c>
      <c r="R496" s="88">
        <v>85.18</v>
      </c>
      <c r="S496" s="88">
        <v>147.66</v>
      </c>
    </row>
    <row r="497" spans="3:19">
      <c r="C497" s="85" t="s">
        <v>902</v>
      </c>
      <c r="D497" s="88">
        <v>1.39</v>
      </c>
      <c r="E497" s="88">
        <v>446.4</v>
      </c>
      <c r="F497" s="88">
        <v>1433.5</v>
      </c>
      <c r="G497" s="88">
        <v>1973.5</v>
      </c>
      <c r="H497" s="88">
        <v>85.3</v>
      </c>
      <c r="I497" s="88">
        <v>25</v>
      </c>
      <c r="J497" s="88">
        <v>56.95</v>
      </c>
      <c r="K497" s="88">
        <v>792.6</v>
      </c>
      <c r="L497" s="88">
        <v>31.6</v>
      </c>
      <c r="M497" s="88">
        <v>168.1</v>
      </c>
      <c r="N497" s="88">
        <v>136.37</v>
      </c>
      <c r="O497" s="88">
        <v>335.9</v>
      </c>
      <c r="P497" s="88">
        <v>106.38</v>
      </c>
      <c r="Q497" s="88">
        <v>4602</v>
      </c>
      <c r="R497" s="88">
        <v>84.9</v>
      </c>
      <c r="S497" s="88">
        <v>146.32</v>
      </c>
    </row>
    <row r="498" spans="3:19">
      <c r="C498" s="85" t="s">
        <v>903</v>
      </c>
      <c r="D498" s="88">
        <v>1.3859999999999999</v>
      </c>
      <c r="E498" s="88">
        <v>453</v>
      </c>
      <c r="F498" s="88">
        <v>1426.5</v>
      </c>
      <c r="G498" s="88">
        <v>2020</v>
      </c>
      <c r="H498" s="88">
        <v>84.5</v>
      </c>
      <c r="I498" s="88">
        <v>25.02</v>
      </c>
      <c r="J498" s="88">
        <v>56.95</v>
      </c>
      <c r="K498" s="88">
        <v>790.8</v>
      </c>
      <c r="L498" s="88">
        <v>31.565000000000001</v>
      </c>
      <c r="M498" s="88">
        <v>167.7</v>
      </c>
      <c r="N498" s="88">
        <v>136.78</v>
      </c>
      <c r="O498" s="88">
        <v>336.25</v>
      </c>
      <c r="P498" s="88">
        <v>106.48</v>
      </c>
      <c r="Q498" s="88">
        <v>4614.5</v>
      </c>
      <c r="R498" s="88">
        <v>84.25</v>
      </c>
      <c r="S498" s="88">
        <v>145.69999999999999</v>
      </c>
    </row>
    <row r="499" spans="3:19">
      <c r="C499" s="85" t="s">
        <v>904</v>
      </c>
      <c r="D499" s="88">
        <v>1.385</v>
      </c>
      <c r="E499" s="88">
        <v>468.8</v>
      </c>
      <c r="F499" s="88">
        <v>1459.5</v>
      </c>
      <c r="G499" s="88">
        <v>2008</v>
      </c>
      <c r="H499" s="88">
        <v>84.5</v>
      </c>
      <c r="I499" s="88">
        <v>24.82</v>
      </c>
      <c r="J499" s="88">
        <v>57.25</v>
      </c>
      <c r="K499" s="88">
        <v>784.6</v>
      </c>
      <c r="L499" s="88">
        <v>31.515000000000001</v>
      </c>
      <c r="M499" s="88">
        <v>166.98</v>
      </c>
      <c r="N499" s="88">
        <v>137.15</v>
      </c>
      <c r="O499" s="88">
        <v>335.9</v>
      </c>
      <c r="P499" s="88">
        <v>106.62</v>
      </c>
      <c r="Q499" s="88">
        <v>4599.5</v>
      </c>
      <c r="R499" s="88">
        <v>84.58</v>
      </c>
      <c r="S499" s="88">
        <v>144.63999999999999</v>
      </c>
    </row>
    <row r="500" spans="3:19">
      <c r="C500" s="85" t="s">
        <v>905</v>
      </c>
      <c r="D500" s="88">
        <v>1.373</v>
      </c>
      <c r="E500" s="88">
        <v>449.6</v>
      </c>
      <c r="F500" s="88">
        <v>1450</v>
      </c>
      <c r="G500" s="88">
        <v>2021</v>
      </c>
      <c r="H500" s="88">
        <v>84</v>
      </c>
      <c r="I500" s="88">
        <v>24.82</v>
      </c>
      <c r="J500" s="88">
        <v>57.2</v>
      </c>
      <c r="K500" s="88">
        <v>778</v>
      </c>
      <c r="L500" s="88">
        <v>31.24</v>
      </c>
      <c r="M500" s="88">
        <v>165.86</v>
      </c>
      <c r="N500" s="88">
        <v>136.66</v>
      </c>
      <c r="O500" s="88">
        <v>335</v>
      </c>
      <c r="P500" s="88">
        <v>105.44</v>
      </c>
      <c r="Q500" s="88">
        <v>4577.5</v>
      </c>
      <c r="R500" s="88">
        <v>84.7</v>
      </c>
      <c r="S500" s="88">
        <v>143.84</v>
      </c>
    </row>
    <row r="501" spans="3:19">
      <c r="C501" s="85" t="s">
        <v>906</v>
      </c>
      <c r="D501" s="88">
        <v>1.371</v>
      </c>
      <c r="E501" s="88">
        <v>455.4</v>
      </c>
      <c r="F501" s="88">
        <v>1455</v>
      </c>
      <c r="G501" s="88">
        <v>2022</v>
      </c>
      <c r="H501" s="88">
        <v>83.6</v>
      </c>
      <c r="I501" s="88">
        <v>24.92</v>
      </c>
      <c r="J501" s="88">
        <v>57.55</v>
      </c>
      <c r="K501" s="88">
        <v>780.4</v>
      </c>
      <c r="L501" s="88">
        <v>31.23</v>
      </c>
      <c r="M501" s="88">
        <v>165.03</v>
      </c>
      <c r="N501" s="88">
        <v>142</v>
      </c>
      <c r="O501" s="88">
        <v>340.45</v>
      </c>
      <c r="P501" s="88">
        <v>105.7</v>
      </c>
      <c r="Q501" s="88">
        <v>4619</v>
      </c>
      <c r="R501" s="88">
        <v>84.68</v>
      </c>
      <c r="S501" s="88">
        <v>146.5</v>
      </c>
    </row>
    <row r="502" spans="3:19">
      <c r="C502" s="85" t="s">
        <v>907</v>
      </c>
      <c r="D502" s="88">
        <v>1.359</v>
      </c>
      <c r="E502" s="88">
        <v>469.8</v>
      </c>
      <c r="F502" s="88">
        <v>1431.5</v>
      </c>
      <c r="G502" s="88">
        <v>2109</v>
      </c>
      <c r="H502" s="88">
        <v>83.7</v>
      </c>
      <c r="I502" s="88">
        <v>24.86</v>
      </c>
      <c r="J502" s="88">
        <v>57.55</v>
      </c>
      <c r="K502" s="88">
        <v>784</v>
      </c>
      <c r="L502" s="88">
        <v>31.204999999999998</v>
      </c>
      <c r="M502" s="88">
        <v>164.3</v>
      </c>
      <c r="N502" s="88">
        <v>140.61000000000001</v>
      </c>
      <c r="O502" s="88">
        <v>336</v>
      </c>
      <c r="P502" s="88">
        <v>106.56</v>
      </c>
      <c r="Q502" s="88">
        <v>4603.5</v>
      </c>
      <c r="R502" s="88">
        <v>84.15</v>
      </c>
      <c r="S502" s="88">
        <v>144.84</v>
      </c>
    </row>
    <row r="503" spans="3:19">
      <c r="C503" s="85" t="s">
        <v>908</v>
      </c>
      <c r="D503" s="88">
        <v>1.3420000000000001</v>
      </c>
      <c r="E503" s="88">
        <v>476.2</v>
      </c>
      <c r="F503" s="88">
        <v>1428.5</v>
      </c>
      <c r="G503" s="88">
        <v>2157</v>
      </c>
      <c r="H503" s="88">
        <v>82.8</v>
      </c>
      <c r="I503" s="88">
        <v>24.92</v>
      </c>
      <c r="J503" s="88">
        <v>57.25</v>
      </c>
      <c r="K503" s="88">
        <v>792.2</v>
      </c>
      <c r="L503" s="88">
        <v>31.25</v>
      </c>
      <c r="M503" s="88">
        <v>163.69999999999999</v>
      </c>
      <c r="N503" s="88">
        <v>142.32</v>
      </c>
      <c r="O503" s="88">
        <v>335.1</v>
      </c>
      <c r="P503" s="88">
        <v>105.8</v>
      </c>
      <c r="Q503" s="88">
        <v>4592.5</v>
      </c>
      <c r="R503" s="88">
        <v>84.9</v>
      </c>
      <c r="S503" s="88">
        <v>148.24</v>
      </c>
    </row>
    <row r="504" spans="3:19">
      <c r="C504" s="85" t="s">
        <v>909</v>
      </c>
      <c r="D504" s="88">
        <v>1.319</v>
      </c>
      <c r="E504" s="88">
        <v>464</v>
      </c>
      <c r="F504" s="88">
        <v>1422.5</v>
      </c>
      <c r="G504" s="88">
        <v>2110</v>
      </c>
      <c r="H504" s="88">
        <v>82.3</v>
      </c>
      <c r="I504" s="88">
        <v>24.76</v>
      </c>
      <c r="J504" s="88">
        <v>56.85</v>
      </c>
      <c r="K504" s="88">
        <v>801</v>
      </c>
      <c r="L504" s="88">
        <v>31.64</v>
      </c>
      <c r="M504" s="88">
        <v>163</v>
      </c>
      <c r="N504" s="88">
        <v>139.91999999999999</v>
      </c>
      <c r="O504" s="88">
        <v>333.7</v>
      </c>
      <c r="P504" s="88">
        <v>107.8</v>
      </c>
      <c r="Q504" s="88">
        <v>4578</v>
      </c>
      <c r="R504" s="88">
        <v>83.55</v>
      </c>
      <c r="S504" s="88">
        <v>147.18</v>
      </c>
    </row>
    <row r="505" spans="3:19">
      <c r="C505" s="85" t="s">
        <v>910</v>
      </c>
      <c r="D505" s="88">
        <v>1.2909999999999999</v>
      </c>
      <c r="E505" s="88">
        <v>502.4</v>
      </c>
      <c r="F505" s="88">
        <v>1420</v>
      </c>
      <c r="G505" s="88">
        <v>2119</v>
      </c>
      <c r="H505" s="88">
        <v>82.3</v>
      </c>
      <c r="I505" s="88">
        <v>24.7</v>
      </c>
      <c r="J505" s="88">
        <v>56.45</v>
      </c>
      <c r="K505" s="88">
        <v>805</v>
      </c>
      <c r="L505" s="88">
        <v>31.55</v>
      </c>
      <c r="M505" s="88">
        <v>162.75</v>
      </c>
      <c r="N505" s="88">
        <v>140.03</v>
      </c>
      <c r="O505" s="88">
        <v>336.15</v>
      </c>
      <c r="P505" s="88">
        <v>106.44</v>
      </c>
      <c r="Q505" s="88">
        <v>4583</v>
      </c>
      <c r="R505" s="88">
        <v>84</v>
      </c>
      <c r="S505" s="88">
        <v>150.38</v>
      </c>
    </row>
    <row r="506" spans="3:19">
      <c r="C506" s="85" t="s">
        <v>911</v>
      </c>
      <c r="D506" s="88">
        <v>1.2789999999999999</v>
      </c>
      <c r="E506" s="88">
        <v>499.8</v>
      </c>
      <c r="F506" s="88">
        <v>1386</v>
      </c>
      <c r="G506" s="88">
        <v>2151.5</v>
      </c>
      <c r="H506" s="88">
        <v>82</v>
      </c>
      <c r="I506" s="88">
        <v>24.76</v>
      </c>
      <c r="J506" s="88">
        <v>55.8</v>
      </c>
      <c r="K506" s="88">
        <v>820.6</v>
      </c>
      <c r="L506" s="88">
        <v>31.875</v>
      </c>
      <c r="M506" s="88">
        <v>162.88999999999999</v>
      </c>
      <c r="N506" s="88">
        <v>139.47999999999999</v>
      </c>
      <c r="O506" s="88">
        <v>335.2</v>
      </c>
      <c r="P506" s="88">
        <v>107.14</v>
      </c>
      <c r="Q506" s="88">
        <v>4583.5</v>
      </c>
      <c r="R506" s="88">
        <v>83.55</v>
      </c>
      <c r="S506" s="88">
        <v>148.86000000000001</v>
      </c>
    </row>
    <row r="507" spans="3:19">
      <c r="C507" s="85" t="s">
        <v>912</v>
      </c>
      <c r="D507" s="88">
        <v>1.3069999999999999</v>
      </c>
      <c r="E507" s="88">
        <v>521</v>
      </c>
      <c r="F507" s="88">
        <v>1361.5</v>
      </c>
      <c r="G507" s="88">
        <v>2127.5</v>
      </c>
      <c r="H507" s="88">
        <v>80.599999999999994</v>
      </c>
      <c r="I507" s="88">
        <v>24.6</v>
      </c>
      <c r="J507" s="88">
        <v>55.4</v>
      </c>
      <c r="K507" s="88">
        <v>841.6</v>
      </c>
      <c r="L507" s="88">
        <v>32.200000000000003</v>
      </c>
      <c r="M507" s="88">
        <v>162.4</v>
      </c>
      <c r="N507" s="88">
        <v>138.13</v>
      </c>
      <c r="O507" s="88">
        <v>337.4</v>
      </c>
      <c r="P507" s="88">
        <v>107.38</v>
      </c>
      <c r="Q507" s="88">
        <v>4577.5</v>
      </c>
      <c r="R507" s="88">
        <v>83.58</v>
      </c>
      <c r="S507" s="88">
        <v>149.4</v>
      </c>
    </row>
    <row r="508" spans="3:19">
      <c r="C508" s="85" t="s">
        <v>913</v>
      </c>
      <c r="D508" s="88">
        <v>1.2929999999999999</v>
      </c>
      <c r="E508" s="88">
        <v>497.8</v>
      </c>
      <c r="F508" s="88">
        <v>1371</v>
      </c>
      <c r="G508" s="88">
        <v>2060.5</v>
      </c>
      <c r="H508" s="88">
        <v>81.599999999999994</v>
      </c>
      <c r="I508" s="88">
        <v>24.44</v>
      </c>
      <c r="J508" s="88">
        <v>55.7</v>
      </c>
      <c r="K508" s="88">
        <v>838.2</v>
      </c>
      <c r="L508" s="88">
        <v>31.945</v>
      </c>
      <c r="M508" s="88">
        <v>160.74</v>
      </c>
      <c r="N508" s="88">
        <v>137.30000000000001</v>
      </c>
      <c r="O508" s="88">
        <v>333.5</v>
      </c>
      <c r="P508" s="88">
        <v>108.84</v>
      </c>
      <c r="Q508" s="88">
        <v>4590.5</v>
      </c>
      <c r="R508" s="88">
        <v>83.45</v>
      </c>
      <c r="S508" s="88">
        <v>147.6</v>
      </c>
    </row>
    <row r="509" spans="3:19">
      <c r="C509" s="85" t="s">
        <v>914</v>
      </c>
      <c r="D509" s="88">
        <v>1.2849999999999999</v>
      </c>
      <c r="E509" s="88">
        <v>508</v>
      </c>
      <c r="F509" s="88">
        <v>1330</v>
      </c>
      <c r="G509" s="88">
        <v>2111.5</v>
      </c>
      <c r="H509" s="88">
        <v>80.2</v>
      </c>
      <c r="I509" s="88">
        <v>24.08</v>
      </c>
      <c r="J509" s="88">
        <v>55.55</v>
      </c>
      <c r="K509" s="88">
        <v>839.6</v>
      </c>
      <c r="L509" s="88">
        <v>31.344999999999999</v>
      </c>
      <c r="M509" s="88">
        <v>160.31</v>
      </c>
      <c r="N509" s="88">
        <v>134.55000000000001</v>
      </c>
      <c r="O509" s="88">
        <v>328</v>
      </c>
      <c r="P509" s="88">
        <v>107.1</v>
      </c>
      <c r="Q509" s="88">
        <v>4521</v>
      </c>
      <c r="R509" s="88">
        <v>83.15</v>
      </c>
      <c r="S509" s="88">
        <v>149.24</v>
      </c>
    </row>
    <row r="510" spans="3:19">
      <c r="C510" s="85" t="s">
        <v>915</v>
      </c>
      <c r="D510" s="88">
        <v>1.3</v>
      </c>
      <c r="E510" s="88">
        <v>505.2</v>
      </c>
      <c r="F510" s="88">
        <v>1397.5</v>
      </c>
      <c r="G510" s="88">
        <v>2122</v>
      </c>
      <c r="H510" s="88">
        <v>81.2</v>
      </c>
      <c r="I510" s="88">
        <v>24.24</v>
      </c>
      <c r="J510" s="88">
        <v>55.4</v>
      </c>
      <c r="K510" s="88">
        <v>853.8</v>
      </c>
      <c r="L510" s="88">
        <v>31.64</v>
      </c>
      <c r="M510" s="88">
        <v>160.24</v>
      </c>
      <c r="N510" s="88">
        <v>135.44999999999999</v>
      </c>
      <c r="O510" s="88">
        <v>330.9</v>
      </c>
      <c r="P510" s="88">
        <v>108.36</v>
      </c>
      <c r="Q510" s="88">
        <v>4580</v>
      </c>
      <c r="R510" s="88">
        <v>82.08</v>
      </c>
      <c r="S510" s="88">
        <v>147.18</v>
      </c>
    </row>
    <row r="511" spans="3:19">
      <c r="C511" s="85" t="s">
        <v>916</v>
      </c>
      <c r="D511" s="88">
        <v>1.298</v>
      </c>
      <c r="E511" s="88">
        <v>502.4</v>
      </c>
      <c r="F511" s="88">
        <v>1404.5</v>
      </c>
      <c r="G511" s="88">
        <v>2132.5</v>
      </c>
      <c r="H511" s="88">
        <v>82.4</v>
      </c>
      <c r="I511" s="88">
        <v>23.94</v>
      </c>
      <c r="J511" s="88">
        <v>55.2</v>
      </c>
      <c r="K511" s="88">
        <v>875.4</v>
      </c>
      <c r="L511" s="88">
        <v>32.93</v>
      </c>
      <c r="M511" s="88">
        <v>157.61000000000001</v>
      </c>
      <c r="N511" s="88">
        <v>134.63999999999999</v>
      </c>
      <c r="O511" s="88">
        <v>333</v>
      </c>
      <c r="P511" s="88">
        <v>111.34</v>
      </c>
      <c r="Q511" s="88">
        <v>4625</v>
      </c>
      <c r="R511" s="88">
        <v>80.63</v>
      </c>
      <c r="S511" s="88">
        <v>142.80000000000001</v>
      </c>
    </row>
    <row r="512" spans="3:19">
      <c r="C512" s="85" t="s">
        <v>917</v>
      </c>
      <c r="D512" s="88">
        <v>1.28</v>
      </c>
      <c r="E512" s="88">
        <v>489.8</v>
      </c>
      <c r="F512" s="88">
        <v>1421.5</v>
      </c>
      <c r="G512" s="88">
        <v>2071.5</v>
      </c>
      <c r="H512" s="88">
        <v>82.4</v>
      </c>
      <c r="I512" s="88">
        <v>24.12</v>
      </c>
      <c r="J512" s="88">
        <v>55.7</v>
      </c>
      <c r="K512" s="88">
        <v>885.8</v>
      </c>
      <c r="L512" s="88">
        <v>32.46</v>
      </c>
      <c r="M512" s="88">
        <v>158.94</v>
      </c>
      <c r="N512" s="88">
        <v>138.28</v>
      </c>
      <c r="O512" s="88">
        <v>344.15</v>
      </c>
      <c r="P512" s="88">
        <v>114.46</v>
      </c>
      <c r="Q512" s="88">
        <v>4076</v>
      </c>
      <c r="R512" s="88">
        <v>80.900000000000006</v>
      </c>
      <c r="S512" s="88">
        <v>144.97999999999999</v>
      </c>
    </row>
    <row r="513" spans="3:19">
      <c r="C513" s="85" t="s">
        <v>918</v>
      </c>
      <c r="D513" s="88">
        <v>1.294</v>
      </c>
      <c r="E513" s="88">
        <v>501.2</v>
      </c>
      <c r="F513" s="88">
        <v>1388</v>
      </c>
      <c r="G513" s="88">
        <v>2114</v>
      </c>
      <c r="H513" s="88">
        <v>83.3</v>
      </c>
      <c r="I513" s="88">
        <v>24.06</v>
      </c>
      <c r="J513" s="88">
        <v>55.25</v>
      </c>
      <c r="K513" s="88">
        <v>869</v>
      </c>
      <c r="L513" s="88">
        <v>31.85</v>
      </c>
      <c r="M513" s="88">
        <v>157.59</v>
      </c>
      <c r="N513" s="88">
        <v>137.75</v>
      </c>
      <c r="O513" s="88">
        <v>345.2</v>
      </c>
      <c r="P513" s="88">
        <v>114.64</v>
      </c>
      <c r="Q513" s="88">
        <v>4040.5</v>
      </c>
      <c r="R513" s="88">
        <v>80.150000000000006</v>
      </c>
      <c r="S513" s="88">
        <v>146.52000000000001</v>
      </c>
    </row>
    <row r="514" spans="3:19">
      <c r="C514" s="85" t="s">
        <v>919</v>
      </c>
      <c r="D514" s="88">
        <v>1.2989999999999999</v>
      </c>
      <c r="E514" s="88">
        <v>505.6</v>
      </c>
      <c r="F514" s="88">
        <v>1383.5</v>
      </c>
      <c r="G514" s="88">
        <v>2098</v>
      </c>
      <c r="H514" s="88">
        <v>83.9</v>
      </c>
      <c r="I514" s="88">
        <v>24.18</v>
      </c>
      <c r="J514" s="88">
        <v>55.1</v>
      </c>
      <c r="K514" s="88">
        <v>882.4</v>
      </c>
      <c r="L514" s="88">
        <v>31.89</v>
      </c>
      <c r="M514" s="88">
        <v>157.94999999999999</v>
      </c>
      <c r="N514" s="88">
        <v>137.69</v>
      </c>
      <c r="O514" s="88">
        <v>344.7</v>
      </c>
      <c r="P514" s="88">
        <v>113.76</v>
      </c>
      <c r="Q514" s="88">
        <v>4027.5</v>
      </c>
      <c r="R514" s="88">
        <v>82.13</v>
      </c>
      <c r="S514" s="88">
        <v>148.16</v>
      </c>
    </row>
    <row r="515" spans="3:19">
      <c r="C515" s="85" t="s">
        <v>920</v>
      </c>
      <c r="D515" s="88">
        <v>1.3009999999999999</v>
      </c>
      <c r="E515" s="88">
        <v>506.6</v>
      </c>
      <c r="F515" s="88">
        <v>1407.5</v>
      </c>
      <c r="G515" s="88">
        <v>2098</v>
      </c>
      <c r="H515" s="88">
        <v>85.2</v>
      </c>
      <c r="I515" s="88">
        <v>24.22</v>
      </c>
      <c r="J515" s="88">
        <v>55.1</v>
      </c>
      <c r="K515" s="88">
        <v>888.6</v>
      </c>
      <c r="L515" s="88">
        <v>31.87</v>
      </c>
      <c r="M515" s="88">
        <v>160.88999999999999</v>
      </c>
      <c r="N515" s="88">
        <v>137.94</v>
      </c>
      <c r="O515" s="88">
        <v>343.3</v>
      </c>
      <c r="P515" s="88">
        <v>114.62</v>
      </c>
      <c r="Q515" s="88">
        <v>4010.5</v>
      </c>
      <c r="R515" s="88">
        <v>81.900000000000006</v>
      </c>
      <c r="S515" s="88">
        <v>148.69999999999999</v>
      </c>
    </row>
    <row r="516" spans="3:19">
      <c r="C516" s="85" t="s">
        <v>921</v>
      </c>
      <c r="D516" s="88">
        <v>1.337</v>
      </c>
      <c r="E516" s="88">
        <v>498.8</v>
      </c>
      <c r="F516" s="88">
        <v>1388.5</v>
      </c>
      <c r="G516" s="88">
        <v>2068</v>
      </c>
      <c r="H516" s="88">
        <v>83.8</v>
      </c>
      <c r="I516" s="88">
        <v>24.46</v>
      </c>
      <c r="J516" s="88">
        <v>55.35</v>
      </c>
      <c r="K516" s="88">
        <v>893</v>
      </c>
      <c r="L516" s="88">
        <v>32.075000000000003</v>
      </c>
      <c r="M516" s="88">
        <v>162.12</v>
      </c>
      <c r="N516" s="88">
        <v>140.94999999999999</v>
      </c>
      <c r="O516" s="88">
        <v>352.4</v>
      </c>
      <c r="P516" s="88">
        <v>115.3</v>
      </c>
      <c r="Q516" s="88">
        <v>4010</v>
      </c>
      <c r="R516" s="88">
        <v>85.23</v>
      </c>
      <c r="S516" s="88">
        <v>149.58000000000001</v>
      </c>
    </row>
    <row r="517" spans="3:19">
      <c r="C517" s="85" t="s">
        <v>922</v>
      </c>
      <c r="D517" s="88">
        <v>1.343</v>
      </c>
      <c r="E517" s="88">
        <v>495.8</v>
      </c>
      <c r="F517" s="88">
        <v>1412</v>
      </c>
      <c r="G517" s="88">
        <v>2084</v>
      </c>
      <c r="H517" s="88">
        <v>84.2</v>
      </c>
      <c r="I517" s="88">
        <v>24.32</v>
      </c>
      <c r="J517" s="88">
        <v>55.3</v>
      </c>
      <c r="K517" s="88">
        <v>907.4</v>
      </c>
      <c r="L517" s="88">
        <v>32.14</v>
      </c>
      <c r="M517" s="88">
        <v>164.07</v>
      </c>
      <c r="N517" s="88">
        <v>139.9</v>
      </c>
      <c r="O517" s="88">
        <v>355.45</v>
      </c>
      <c r="P517" s="88">
        <v>115.94</v>
      </c>
      <c r="Q517" s="88">
        <v>4028.5</v>
      </c>
      <c r="R517" s="88">
        <v>84.65</v>
      </c>
      <c r="S517" s="88">
        <v>149.04</v>
      </c>
    </row>
    <row r="518" spans="3:19">
      <c r="C518" s="85" t="s">
        <v>923</v>
      </c>
      <c r="D518" s="88">
        <v>1.343</v>
      </c>
      <c r="E518" s="88">
        <v>499.4</v>
      </c>
      <c r="F518" s="88">
        <v>1402</v>
      </c>
      <c r="G518" s="88">
        <v>2135</v>
      </c>
      <c r="H518" s="88">
        <v>83.2</v>
      </c>
      <c r="I518" s="88">
        <v>24.18</v>
      </c>
      <c r="J518" s="88">
        <v>55.6</v>
      </c>
      <c r="K518" s="88">
        <v>888.8</v>
      </c>
      <c r="L518" s="88">
        <v>32.14</v>
      </c>
      <c r="M518" s="88">
        <v>161.82</v>
      </c>
      <c r="N518" s="88">
        <v>139.51</v>
      </c>
      <c r="O518" s="88">
        <v>355.1</v>
      </c>
      <c r="P518" s="88">
        <v>115.56</v>
      </c>
      <c r="Q518" s="88">
        <v>4015.5</v>
      </c>
      <c r="R518" s="88">
        <v>85.53</v>
      </c>
      <c r="S518" s="88">
        <v>150.5</v>
      </c>
    </row>
    <row r="519" spans="3:19">
      <c r="C519" s="85" t="s">
        <v>924</v>
      </c>
      <c r="D519" s="88">
        <v>1.365</v>
      </c>
      <c r="E519" s="88">
        <v>506.4</v>
      </c>
      <c r="F519" s="88">
        <v>1438</v>
      </c>
      <c r="G519" s="88">
        <v>2130</v>
      </c>
      <c r="H519" s="88">
        <v>84.9</v>
      </c>
      <c r="I519" s="88">
        <v>24.56</v>
      </c>
      <c r="J519" s="88">
        <v>56.3</v>
      </c>
      <c r="K519" s="88">
        <v>888.2</v>
      </c>
      <c r="L519" s="88">
        <v>32.21</v>
      </c>
      <c r="M519" s="88">
        <v>162.91</v>
      </c>
      <c r="N519" s="88">
        <v>140.96</v>
      </c>
      <c r="O519" s="88">
        <v>359.6</v>
      </c>
      <c r="P519" s="88">
        <v>115.24</v>
      </c>
      <c r="Q519" s="88">
        <v>4022</v>
      </c>
      <c r="R519" s="88">
        <v>85</v>
      </c>
      <c r="S519" s="88">
        <v>152.82</v>
      </c>
    </row>
    <row r="520" spans="3:19">
      <c r="C520" s="85" t="s">
        <v>925</v>
      </c>
      <c r="D520" s="88">
        <v>1.359</v>
      </c>
      <c r="E520" s="88">
        <v>501.8</v>
      </c>
      <c r="F520" s="88">
        <v>1436</v>
      </c>
      <c r="G520" s="88">
        <v>2020.5</v>
      </c>
      <c r="H520" s="88">
        <v>85.2</v>
      </c>
      <c r="I520" s="88">
        <v>24.6</v>
      </c>
      <c r="J520" s="88">
        <v>56.05</v>
      </c>
      <c r="K520" s="88">
        <v>904</v>
      </c>
      <c r="L520" s="88">
        <v>32.865000000000002</v>
      </c>
      <c r="M520" s="88">
        <v>162.56</v>
      </c>
      <c r="N520" s="88">
        <v>141.15</v>
      </c>
      <c r="O520" s="88">
        <v>365.4</v>
      </c>
      <c r="P520" s="88">
        <v>117.76</v>
      </c>
      <c r="Q520" s="88">
        <v>4069.5</v>
      </c>
      <c r="R520" s="88">
        <v>82.38</v>
      </c>
      <c r="S520" s="88">
        <v>151.4</v>
      </c>
    </row>
    <row r="521" spans="3:19">
      <c r="C521" s="85" t="s">
        <v>926</v>
      </c>
      <c r="D521" s="88">
        <v>1.355</v>
      </c>
      <c r="E521" s="88">
        <v>496.6</v>
      </c>
      <c r="F521" s="88">
        <v>1439</v>
      </c>
      <c r="G521" s="88">
        <v>1914</v>
      </c>
      <c r="H521" s="88">
        <v>84.7</v>
      </c>
      <c r="I521" s="88">
        <v>24.64</v>
      </c>
      <c r="J521" s="88">
        <v>56.15</v>
      </c>
      <c r="K521" s="88">
        <v>897.6</v>
      </c>
      <c r="L521" s="88">
        <v>33.395000000000003</v>
      </c>
      <c r="M521" s="88">
        <v>163.52000000000001</v>
      </c>
      <c r="N521" s="88">
        <v>141.78</v>
      </c>
      <c r="O521" s="88">
        <v>368.05</v>
      </c>
      <c r="P521" s="88">
        <v>114.36</v>
      </c>
      <c r="Q521" s="88">
        <v>4123.5</v>
      </c>
      <c r="R521" s="88">
        <v>83.05</v>
      </c>
      <c r="S521" s="88">
        <v>152.41999999999999</v>
      </c>
    </row>
    <row r="522" spans="3:19">
      <c r="C522" s="85" t="s">
        <v>927</v>
      </c>
      <c r="D522" s="88">
        <v>1.3620000000000001</v>
      </c>
      <c r="E522" s="88">
        <v>498.2</v>
      </c>
      <c r="F522" s="88">
        <v>1424.5</v>
      </c>
      <c r="G522" s="88">
        <v>1986</v>
      </c>
      <c r="H522" s="88">
        <v>84.7</v>
      </c>
      <c r="I522" s="88">
        <v>25.04</v>
      </c>
      <c r="J522" s="88">
        <v>56.3</v>
      </c>
      <c r="K522" s="88">
        <v>888.6</v>
      </c>
      <c r="L522" s="88">
        <v>33.274999999999999</v>
      </c>
      <c r="M522" s="88">
        <v>162.51</v>
      </c>
      <c r="N522" s="88">
        <v>141.43</v>
      </c>
      <c r="O522" s="88">
        <v>365.8</v>
      </c>
      <c r="P522" s="88">
        <v>112.34</v>
      </c>
      <c r="Q522" s="88">
        <v>4116</v>
      </c>
      <c r="R522" s="88">
        <v>81.95</v>
      </c>
      <c r="S522" s="88">
        <v>153</v>
      </c>
    </row>
    <row r="523" spans="3:19">
      <c r="C523" s="85" t="s">
        <v>928</v>
      </c>
      <c r="D523" s="88">
        <v>1.3740000000000001</v>
      </c>
      <c r="E523" s="88">
        <v>487.8</v>
      </c>
      <c r="F523" s="88">
        <v>1429.5</v>
      </c>
      <c r="G523" s="88">
        <v>1996.5</v>
      </c>
      <c r="H523" s="88">
        <v>85.2</v>
      </c>
      <c r="I523" s="88">
        <v>25.6</v>
      </c>
      <c r="J523" s="88">
        <v>55.8</v>
      </c>
      <c r="K523" s="88">
        <v>882.8</v>
      </c>
      <c r="L523" s="88">
        <v>33.125</v>
      </c>
      <c r="M523" s="88">
        <v>161.19999999999999</v>
      </c>
      <c r="N523" s="88">
        <v>141.27000000000001</v>
      </c>
      <c r="O523" s="88">
        <v>367.5</v>
      </c>
      <c r="P523" s="88">
        <v>112.06</v>
      </c>
      <c r="Q523" s="88">
        <v>4087</v>
      </c>
      <c r="R523" s="88">
        <v>82.23</v>
      </c>
      <c r="S523" s="88">
        <v>155.19999999999999</v>
      </c>
    </row>
    <row r="524" spans="3:19">
      <c r="C524" s="85" t="s">
        <v>929</v>
      </c>
      <c r="D524" s="88">
        <v>1.367</v>
      </c>
      <c r="E524" s="88">
        <v>484.6</v>
      </c>
      <c r="F524" s="88">
        <v>1429.5</v>
      </c>
      <c r="G524" s="88">
        <v>1980</v>
      </c>
      <c r="H524" s="88">
        <v>85.6</v>
      </c>
      <c r="I524" s="88">
        <v>25.46</v>
      </c>
      <c r="J524" s="88">
        <v>54.7</v>
      </c>
      <c r="K524" s="88">
        <v>884.4</v>
      </c>
      <c r="L524" s="88">
        <v>33.36</v>
      </c>
      <c r="M524" s="88">
        <v>162.1</v>
      </c>
      <c r="N524" s="88">
        <v>141.4</v>
      </c>
      <c r="O524" s="88">
        <v>367.3</v>
      </c>
      <c r="P524" s="88">
        <v>111.34</v>
      </c>
      <c r="Q524" s="88">
        <v>4089</v>
      </c>
      <c r="R524" s="88">
        <v>82.15</v>
      </c>
      <c r="S524" s="88">
        <v>155.74</v>
      </c>
    </row>
    <row r="525" spans="3:19">
      <c r="C525" s="85" t="s">
        <v>930</v>
      </c>
      <c r="D525" s="88">
        <v>1.401</v>
      </c>
      <c r="E525" s="88">
        <v>474.4</v>
      </c>
      <c r="F525" s="88">
        <v>1490</v>
      </c>
      <c r="G525" s="88">
        <v>1971</v>
      </c>
      <c r="H525" s="88">
        <v>86</v>
      </c>
      <c r="I525" s="88">
        <v>26.08</v>
      </c>
      <c r="J525" s="88">
        <v>54.5</v>
      </c>
      <c r="K525" s="88">
        <v>872.6</v>
      </c>
      <c r="L525" s="88">
        <v>33.26</v>
      </c>
      <c r="M525" s="88">
        <v>162.71</v>
      </c>
      <c r="N525" s="88">
        <v>142.4</v>
      </c>
      <c r="O525" s="88">
        <v>367.95</v>
      </c>
      <c r="P525" s="88">
        <v>110.4</v>
      </c>
      <c r="Q525" s="88">
        <v>4110</v>
      </c>
      <c r="R525" s="88">
        <v>81.599999999999994</v>
      </c>
      <c r="S525" s="88">
        <v>153.4</v>
      </c>
    </row>
    <row r="526" spans="3:19">
      <c r="C526" s="85" t="s">
        <v>931</v>
      </c>
      <c r="D526" s="88">
        <v>1.397</v>
      </c>
      <c r="E526" s="88">
        <v>471.2</v>
      </c>
      <c r="F526" s="88">
        <v>1498</v>
      </c>
      <c r="G526" s="88">
        <v>1986</v>
      </c>
      <c r="H526" s="88">
        <v>86.1</v>
      </c>
      <c r="I526" s="88">
        <v>26.72</v>
      </c>
      <c r="J526" s="88">
        <v>54.55</v>
      </c>
      <c r="K526" s="88">
        <v>863.6</v>
      </c>
      <c r="L526" s="88">
        <v>33.29</v>
      </c>
      <c r="M526" s="88">
        <v>162.1</v>
      </c>
      <c r="N526" s="88">
        <v>142.81</v>
      </c>
      <c r="O526" s="88">
        <v>366.75</v>
      </c>
      <c r="P526" s="88">
        <v>109.22</v>
      </c>
      <c r="Q526" s="88">
        <v>4079</v>
      </c>
      <c r="R526" s="88">
        <v>81.03</v>
      </c>
      <c r="S526" s="88">
        <v>154.38</v>
      </c>
    </row>
    <row r="527" spans="3:19">
      <c r="C527" s="85" t="s">
        <v>932</v>
      </c>
      <c r="D527" s="88">
        <v>1.407</v>
      </c>
      <c r="E527" s="88">
        <v>468.2</v>
      </c>
      <c r="F527" s="88">
        <v>1510.5</v>
      </c>
      <c r="G527" s="88">
        <v>1989.5</v>
      </c>
      <c r="H527" s="88">
        <v>86.2</v>
      </c>
      <c r="I527" s="88">
        <v>27.68</v>
      </c>
      <c r="J527" s="88">
        <v>54.65</v>
      </c>
      <c r="K527" s="88">
        <v>879.8</v>
      </c>
      <c r="L527" s="88">
        <v>33.61</v>
      </c>
      <c r="M527" s="88">
        <v>165.83</v>
      </c>
      <c r="N527" s="88">
        <v>149.96</v>
      </c>
      <c r="O527" s="88">
        <v>347.35</v>
      </c>
      <c r="P527" s="88">
        <v>112.1</v>
      </c>
      <c r="Q527" s="88">
        <v>4090.5</v>
      </c>
      <c r="R527" s="88">
        <v>82.3</v>
      </c>
      <c r="S527" s="88">
        <v>153.69999999999999</v>
      </c>
    </row>
    <row r="528" spans="3:19">
      <c r="C528" s="85" t="s">
        <v>933</v>
      </c>
      <c r="D528" s="88">
        <v>1.4370000000000001</v>
      </c>
      <c r="E528" s="88">
        <v>463.6</v>
      </c>
      <c r="F528" s="88">
        <v>1582</v>
      </c>
      <c r="G528" s="88">
        <v>1976.5</v>
      </c>
      <c r="H528" s="88">
        <v>88.4</v>
      </c>
      <c r="I528" s="88">
        <v>27.52</v>
      </c>
      <c r="J528" s="88">
        <v>55.15</v>
      </c>
      <c r="K528" s="88">
        <v>880.4</v>
      </c>
      <c r="L528" s="88">
        <v>33.840000000000003</v>
      </c>
      <c r="M528" s="88">
        <v>164.17</v>
      </c>
      <c r="N528" s="88">
        <v>149.30000000000001</v>
      </c>
      <c r="O528" s="88">
        <v>346.85</v>
      </c>
      <c r="P528" s="88">
        <v>111.5</v>
      </c>
      <c r="Q528" s="88">
        <v>4078.5</v>
      </c>
      <c r="R528" s="88">
        <v>81.83</v>
      </c>
      <c r="S528" s="88">
        <v>153.24</v>
      </c>
    </row>
    <row r="529" spans="3:19">
      <c r="C529" s="85" t="s">
        <v>934</v>
      </c>
      <c r="D529" s="88">
        <v>1.417</v>
      </c>
      <c r="E529" s="88">
        <v>443</v>
      </c>
      <c r="F529" s="88">
        <v>1542</v>
      </c>
      <c r="G529" s="88">
        <v>1958.5</v>
      </c>
      <c r="H529" s="88">
        <v>87.6</v>
      </c>
      <c r="I529" s="88">
        <v>27.68</v>
      </c>
      <c r="J529" s="88">
        <v>55.2</v>
      </c>
      <c r="K529" s="88">
        <v>890.4</v>
      </c>
      <c r="L529" s="88">
        <v>34.075000000000003</v>
      </c>
      <c r="M529" s="88">
        <v>164.56</v>
      </c>
      <c r="N529" s="88">
        <v>151.69</v>
      </c>
      <c r="O529" s="88">
        <v>346.05</v>
      </c>
      <c r="P529" s="88">
        <v>112.16</v>
      </c>
      <c r="Q529" s="88">
        <v>4074</v>
      </c>
      <c r="R529" s="88">
        <v>83.4</v>
      </c>
      <c r="S529" s="88">
        <v>154.1</v>
      </c>
    </row>
    <row r="530" spans="3:19">
      <c r="C530" s="85" t="s">
        <v>935</v>
      </c>
      <c r="D530" s="88">
        <v>1.4119999999999999</v>
      </c>
      <c r="E530" s="88">
        <v>441.2</v>
      </c>
      <c r="F530" s="88">
        <v>1552.5</v>
      </c>
      <c r="G530" s="88">
        <v>1949.5</v>
      </c>
      <c r="H530" s="88">
        <v>87.4</v>
      </c>
      <c r="I530" s="88">
        <v>28.78</v>
      </c>
      <c r="J530" s="88">
        <v>55.1</v>
      </c>
      <c r="K530" s="88">
        <v>922</v>
      </c>
      <c r="L530" s="88">
        <v>34.64</v>
      </c>
      <c r="M530" s="88">
        <v>165.8</v>
      </c>
      <c r="N530" s="88">
        <v>153.71</v>
      </c>
      <c r="O530" s="88">
        <v>345.8</v>
      </c>
      <c r="P530" s="88">
        <v>114.3</v>
      </c>
      <c r="Q530" s="88">
        <v>4052</v>
      </c>
      <c r="R530" s="88">
        <v>82.93</v>
      </c>
      <c r="S530" s="88">
        <v>154.4</v>
      </c>
    </row>
    <row r="531" spans="3:19">
      <c r="C531" s="85" t="s">
        <v>936</v>
      </c>
      <c r="D531" s="88">
        <v>1.389</v>
      </c>
      <c r="E531" s="88">
        <v>442.6</v>
      </c>
      <c r="F531" s="88">
        <v>1546</v>
      </c>
      <c r="G531" s="88">
        <v>1922</v>
      </c>
      <c r="H531" s="88">
        <v>88.6</v>
      </c>
      <c r="I531" s="88">
        <v>27.44</v>
      </c>
      <c r="J531" s="88">
        <v>54.6</v>
      </c>
      <c r="K531" s="88">
        <v>903.8</v>
      </c>
      <c r="L531" s="88">
        <v>34.18</v>
      </c>
      <c r="M531" s="88">
        <v>162.33000000000001</v>
      </c>
      <c r="N531" s="88">
        <v>150.44999999999999</v>
      </c>
      <c r="O531" s="88">
        <v>341.35</v>
      </c>
      <c r="P531" s="88">
        <v>111.38</v>
      </c>
      <c r="Q531" s="88">
        <v>4025</v>
      </c>
      <c r="R531" s="88">
        <v>83.23</v>
      </c>
      <c r="S531" s="88">
        <v>153.34</v>
      </c>
    </row>
    <row r="532" spans="3:19">
      <c r="C532" s="85" t="s">
        <v>937</v>
      </c>
      <c r="D532" s="88">
        <v>1.3939999999999999</v>
      </c>
      <c r="E532" s="88">
        <v>433.4</v>
      </c>
      <c r="F532" s="88">
        <v>1563</v>
      </c>
      <c r="G532" s="88">
        <v>1899</v>
      </c>
      <c r="H532" s="88">
        <v>87.8</v>
      </c>
      <c r="I532" s="88">
        <v>27.56</v>
      </c>
      <c r="J532" s="88">
        <v>55.2</v>
      </c>
      <c r="K532" s="88">
        <v>910.8</v>
      </c>
      <c r="L532" s="88">
        <v>34.494999999999997</v>
      </c>
      <c r="M532" s="88">
        <v>162.18</v>
      </c>
      <c r="N532" s="88">
        <v>151.47</v>
      </c>
      <c r="O532" s="88">
        <v>344.15</v>
      </c>
      <c r="P532" s="88">
        <v>111.54</v>
      </c>
      <c r="Q532" s="88">
        <v>4021</v>
      </c>
      <c r="R532" s="88">
        <v>85.65</v>
      </c>
      <c r="S532" s="88">
        <v>154.88</v>
      </c>
    </row>
    <row r="533" spans="3:19">
      <c r="C533" s="85" t="s">
        <v>938</v>
      </c>
      <c r="D533" s="88">
        <v>1.403</v>
      </c>
      <c r="E533" s="88">
        <v>449.4</v>
      </c>
      <c r="F533" s="88">
        <v>1625</v>
      </c>
      <c r="G533" s="88">
        <v>1851</v>
      </c>
      <c r="H533" s="88">
        <v>87.6</v>
      </c>
      <c r="I533" s="88">
        <v>27.48</v>
      </c>
      <c r="J533" s="88">
        <v>55.25</v>
      </c>
      <c r="K533" s="88">
        <v>894.2</v>
      </c>
      <c r="L533" s="88">
        <v>33.99</v>
      </c>
      <c r="M533" s="88">
        <v>160.53</v>
      </c>
      <c r="N533" s="88">
        <v>149.34</v>
      </c>
      <c r="O533" s="88">
        <v>339.8</v>
      </c>
      <c r="P533" s="88">
        <v>111.5</v>
      </c>
      <c r="Q533" s="88">
        <v>3981</v>
      </c>
      <c r="R533" s="88">
        <v>83.55</v>
      </c>
      <c r="S533" s="88">
        <v>152.94</v>
      </c>
    </row>
    <row r="534" spans="3:19">
      <c r="C534" s="85" t="s">
        <v>939</v>
      </c>
      <c r="D534" s="88">
        <v>1.403</v>
      </c>
      <c r="E534" s="88">
        <v>440</v>
      </c>
      <c r="F534" s="88">
        <v>1606</v>
      </c>
      <c r="G534" s="88">
        <v>1849.5</v>
      </c>
      <c r="H534" s="88">
        <v>88.5</v>
      </c>
      <c r="I534" s="88">
        <v>27.8</v>
      </c>
      <c r="J534" s="88">
        <v>55.25</v>
      </c>
      <c r="K534" s="88">
        <v>887.8</v>
      </c>
      <c r="L534" s="88">
        <v>33.78</v>
      </c>
      <c r="M534" s="88">
        <v>158.85</v>
      </c>
      <c r="N534" s="88">
        <v>151.38</v>
      </c>
      <c r="O534" s="88">
        <v>336.55</v>
      </c>
      <c r="P534" s="88">
        <v>111.98</v>
      </c>
      <c r="Q534" s="88">
        <v>3944</v>
      </c>
      <c r="R534" s="88">
        <v>83.65</v>
      </c>
      <c r="S534" s="88">
        <v>153.16</v>
      </c>
    </row>
    <row r="535" spans="3:19">
      <c r="C535" s="85" t="s">
        <v>940</v>
      </c>
      <c r="D535" s="88">
        <v>1.397</v>
      </c>
      <c r="E535" s="88">
        <v>460.8</v>
      </c>
      <c r="F535" s="88">
        <v>1638</v>
      </c>
      <c r="G535" s="88">
        <v>1836.5</v>
      </c>
      <c r="H535" s="88">
        <v>88.6</v>
      </c>
      <c r="I535" s="88">
        <v>27.8</v>
      </c>
      <c r="J535" s="88">
        <v>55.1</v>
      </c>
      <c r="K535" s="88">
        <v>892</v>
      </c>
      <c r="L535" s="88">
        <v>34.049999999999997</v>
      </c>
      <c r="M535" s="88">
        <v>160.06</v>
      </c>
      <c r="N535" s="88">
        <v>153.5</v>
      </c>
      <c r="O535" s="88">
        <v>340.05</v>
      </c>
      <c r="P535" s="88">
        <v>112.02</v>
      </c>
      <c r="Q535" s="88">
        <v>3972.5</v>
      </c>
      <c r="R535" s="88">
        <v>83.25</v>
      </c>
      <c r="S535" s="88">
        <v>152</v>
      </c>
    </row>
    <row r="536" spans="3:19">
      <c r="C536" s="85" t="s">
        <v>941</v>
      </c>
      <c r="D536" s="88">
        <v>1.4</v>
      </c>
      <c r="E536" s="88">
        <v>451</v>
      </c>
      <c r="F536" s="88">
        <v>1629.5</v>
      </c>
      <c r="G536" s="88">
        <v>1769</v>
      </c>
      <c r="H536" s="88">
        <v>90.1</v>
      </c>
      <c r="I536" s="88">
        <v>27.34</v>
      </c>
      <c r="J536" s="88">
        <v>54.8</v>
      </c>
      <c r="K536" s="88">
        <v>875.2</v>
      </c>
      <c r="L536" s="88">
        <v>33.909999999999997</v>
      </c>
      <c r="M536" s="88">
        <v>157.88</v>
      </c>
      <c r="N536" s="88">
        <v>152.66</v>
      </c>
      <c r="O536" s="88">
        <v>336.75</v>
      </c>
      <c r="P536" s="88">
        <v>111.26</v>
      </c>
      <c r="Q536" s="88">
        <v>3942.5</v>
      </c>
      <c r="R536" s="88">
        <v>83.58</v>
      </c>
      <c r="S536" s="88">
        <v>151.54</v>
      </c>
    </row>
    <row r="537" spans="3:19">
      <c r="C537" s="85" t="s">
        <v>942</v>
      </c>
      <c r="D537" s="88">
        <v>1.4259999999999999</v>
      </c>
      <c r="E537" s="88">
        <v>452.6</v>
      </c>
      <c r="F537" s="88">
        <v>1654.5</v>
      </c>
      <c r="G537" s="88">
        <v>1842</v>
      </c>
      <c r="H537" s="88">
        <v>89.3</v>
      </c>
      <c r="I537" s="88">
        <v>27.42</v>
      </c>
      <c r="J537" s="88">
        <v>54.95</v>
      </c>
      <c r="K537" s="88">
        <v>875.2</v>
      </c>
      <c r="L537" s="88">
        <v>33.984999999999999</v>
      </c>
      <c r="M537" s="88">
        <v>158.99</v>
      </c>
      <c r="N537" s="88">
        <v>152.81</v>
      </c>
      <c r="O537" s="88">
        <v>338.2</v>
      </c>
      <c r="P537" s="88">
        <v>111.64</v>
      </c>
      <c r="Q537" s="88">
        <v>3923.5</v>
      </c>
      <c r="R537" s="88">
        <v>84.1</v>
      </c>
      <c r="S537" s="88">
        <v>149.80000000000001</v>
      </c>
    </row>
    <row r="538" spans="3:19">
      <c r="C538" s="85" t="s">
        <v>943</v>
      </c>
      <c r="D538" s="88">
        <v>1.45</v>
      </c>
      <c r="E538" s="88">
        <v>453.2</v>
      </c>
      <c r="F538" s="88">
        <v>1699.5</v>
      </c>
      <c r="G538" s="88">
        <v>1834</v>
      </c>
      <c r="H538" s="88">
        <v>89.5</v>
      </c>
      <c r="I538" s="88">
        <v>27.3</v>
      </c>
      <c r="J538" s="88">
        <v>56.3</v>
      </c>
      <c r="K538" s="88">
        <v>881.4</v>
      </c>
      <c r="L538" s="88">
        <v>33.935000000000002</v>
      </c>
      <c r="M538" s="88">
        <v>157.58000000000001</v>
      </c>
      <c r="N538" s="88">
        <v>152.4</v>
      </c>
      <c r="O538" s="88">
        <v>335</v>
      </c>
      <c r="P538" s="88">
        <v>112.36</v>
      </c>
      <c r="Q538" s="88">
        <v>3911</v>
      </c>
      <c r="R538" s="88">
        <v>82.95</v>
      </c>
      <c r="S538" s="88">
        <v>147.76</v>
      </c>
    </row>
    <row r="539" spans="3:19">
      <c r="C539" s="85" t="s">
        <v>944</v>
      </c>
      <c r="D539" s="88">
        <v>1.48</v>
      </c>
      <c r="E539" s="88">
        <v>440.6</v>
      </c>
      <c r="F539" s="88">
        <v>1710</v>
      </c>
      <c r="G539" s="88">
        <v>1847</v>
      </c>
      <c r="H539" s="88">
        <v>106.7</v>
      </c>
      <c r="I539" s="88">
        <v>27.7</v>
      </c>
      <c r="J539" s="88">
        <v>55.95</v>
      </c>
      <c r="K539" s="88">
        <v>895.4</v>
      </c>
      <c r="L539" s="88">
        <v>34.325000000000003</v>
      </c>
      <c r="M539" s="88">
        <v>159.08000000000001</v>
      </c>
      <c r="N539" s="88">
        <v>153.19999999999999</v>
      </c>
      <c r="O539" s="88">
        <v>336.95</v>
      </c>
      <c r="P539" s="88">
        <v>113.76</v>
      </c>
      <c r="Q539" s="88">
        <v>3917</v>
      </c>
      <c r="R539" s="88">
        <v>83.15</v>
      </c>
      <c r="S539" s="88">
        <v>148.82</v>
      </c>
    </row>
    <row r="540" spans="3:19">
      <c r="C540" s="85" t="s">
        <v>945</v>
      </c>
      <c r="D540" s="88">
        <v>1.512</v>
      </c>
      <c r="E540" s="88">
        <v>441.6</v>
      </c>
      <c r="F540" s="88">
        <v>1709</v>
      </c>
      <c r="G540" s="88">
        <v>1821</v>
      </c>
      <c r="H540" s="88">
        <v>103.2</v>
      </c>
      <c r="I540" s="88">
        <v>27.86</v>
      </c>
      <c r="J540" s="88">
        <v>56.3</v>
      </c>
      <c r="K540" s="88">
        <v>912.8</v>
      </c>
      <c r="L540" s="88">
        <v>35.465000000000003</v>
      </c>
      <c r="M540" s="88">
        <v>158.41</v>
      </c>
      <c r="N540" s="88">
        <v>153.38</v>
      </c>
      <c r="O540" s="88">
        <v>337.65</v>
      </c>
      <c r="P540" s="88">
        <v>115.16</v>
      </c>
      <c r="Q540" s="88">
        <v>3947.5</v>
      </c>
      <c r="R540" s="88">
        <v>83</v>
      </c>
      <c r="S540" s="88">
        <v>148</v>
      </c>
    </row>
    <row r="541" spans="3:19">
      <c r="C541" s="85" t="s">
        <v>946</v>
      </c>
      <c r="D541" s="88">
        <v>1.4910000000000001</v>
      </c>
      <c r="E541" s="88">
        <v>437</v>
      </c>
      <c r="F541" s="88">
        <v>1694</v>
      </c>
      <c r="G541" s="88">
        <v>1811.5</v>
      </c>
      <c r="H541" s="88">
        <v>110.1</v>
      </c>
      <c r="I541" s="88">
        <v>28</v>
      </c>
      <c r="J541" s="88">
        <v>56.65</v>
      </c>
      <c r="K541" s="88">
        <v>929</v>
      </c>
      <c r="L541" s="88">
        <v>35.945</v>
      </c>
      <c r="M541" s="88">
        <v>158.1</v>
      </c>
      <c r="N541" s="88">
        <v>158.07</v>
      </c>
      <c r="O541" s="88">
        <v>340.75</v>
      </c>
      <c r="P541" s="88">
        <v>116.8</v>
      </c>
      <c r="Q541" s="88">
        <v>3955</v>
      </c>
      <c r="R541" s="88">
        <v>82.93</v>
      </c>
      <c r="S541" s="88">
        <v>150.32</v>
      </c>
    </row>
    <row r="542" spans="3:19">
      <c r="C542" s="85" t="s">
        <v>947</v>
      </c>
      <c r="D542" s="88">
        <v>1.488</v>
      </c>
      <c r="E542" s="88">
        <v>446.8</v>
      </c>
      <c r="F542" s="88">
        <v>1685</v>
      </c>
      <c r="G542" s="88">
        <v>1834</v>
      </c>
      <c r="H542" s="88">
        <v>105</v>
      </c>
      <c r="I542" s="88">
        <v>28.01</v>
      </c>
      <c r="J542" s="88">
        <v>57.05</v>
      </c>
      <c r="K542" s="88">
        <v>976.6</v>
      </c>
      <c r="L542" s="88">
        <v>36.68</v>
      </c>
      <c r="M542" s="88">
        <v>158.12</v>
      </c>
      <c r="N542" s="88">
        <v>158.29</v>
      </c>
      <c r="O542" s="88">
        <v>343</v>
      </c>
      <c r="P542" s="88">
        <v>118.96</v>
      </c>
      <c r="Q542" s="88">
        <v>3955.5</v>
      </c>
      <c r="R542" s="88">
        <v>83.98</v>
      </c>
      <c r="S542" s="88">
        <v>151.5</v>
      </c>
    </row>
    <row r="543" spans="3:19">
      <c r="C543" s="85" t="s">
        <v>948</v>
      </c>
      <c r="D543" s="88">
        <v>1.522</v>
      </c>
      <c r="E543" s="88">
        <v>451.2</v>
      </c>
      <c r="F543" s="88">
        <v>1714</v>
      </c>
      <c r="G543" s="88">
        <v>1816</v>
      </c>
      <c r="H543" s="88">
        <v>107.3</v>
      </c>
      <c r="I543" s="88">
        <v>28.24</v>
      </c>
      <c r="J543" s="88">
        <v>57.4</v>
      </c>
      <c r="K543" s="88">
        <v>997.2</v>
      </c>
      <c r="L543" s="88">
        <v>37.950000000000003</v>
      </c>
      <c r="M543" s="88">
        <v>158.1</v>
      </c>
      <c r="N543" s="88">
        <v>159.44999999999999</v>
      </c>
      <c r="O543" s="88">
        <v>342.1</v>
      </c>
      <c r="P543" s="88">
        <v>120.22</v>
      </c>
      <c r="Q543" s="88">
        <v>3918.5</v>
      </c>
      <c r="R543" s="88">
        <v>84.75</v>
      </c>
      <c r="S543" s="88">
        <v>151.44</v>
      </c>
    </row>
    <row r="544" spans="3:19">
      <c r="C544" s="85" t="s">
        <v>949</v>
      </c>
      <c r="D544" s="88">
        <v>1.514</v>
      </c>
      <c r="E544" s="88">
        <v>450.6</v>
      </c>
      <c r="F544" s="88">
        <v>1701</v>
      </c>
      <c r="G544" s="88">
        <v>1819.5</v>
      </c>
      <c r="H544" s="88">
        <v>106.1</v>
      </c>
      <c r="I544" s="88">
        <v>27.85</v>
      </c>
      <c r="J544" s="88">
        <v>57.85</v>
      </c>
      <c r="K544" s="88">
        <v>1016.2</v>
      </c>
      <c r="L544" s="88">
        <v>38.134999999999998</v>
      </c>
      <c r="M544" s="88">
        <v>160.87</v>
      </c>
      <c r="N544" s="88">
        <v>161.26</v>
      </c>
      <c r="O544" s="88">
        <v>341.85</v>
      </c>
      <c r="P544" s="88">
        <v>120.28</v>
      </c>
      <c r="Q544" s="88">
        <v>3907.5</v>
      </c>
      <c r="R544" s="88">
        <v>85.58</v>
      </c>
      <c r="S544" s="88">
        <v>152.58000000000001</v>
      </c>
    </row>
    <row r="545" spans="3:19">
      <c r="C545" s="85" t="s">
        <v>950</v>
      </c>
      <c r="D545" s="88">
        <v>1.538</v>
      </c>
      <c r="E545" s="88">
        <v>446.6</v>
      </c>
      <c r="F545" s="88">
        <v>1679</v>
      </c>
      <c r="G545" s="88">
        <v>1818</v>
      </c>
      <c r="H545" s="88">
        <v>104.9</v>
      </c>
      <c r="I545" s="88">
        <v>28.27</v>
      </c>
      <c r="J545" s="88">
        <v>58.05</v>
      </c>
      <c r="K545" s="88">
        <v>1035</v>
      </c>
      <c r="L545" s="88">
        <v>38.405000000000001</v>
      </c>
      <c r="M545" s="88">
        <v>160.13999999999999</v>
      </c>
      <c r="N545" s="88">
        <v>167.09</v>
      </c>
      <c r="O545" s="88">
        <v>347.1</v>
      </c>
      <c r="P545" s="88">
        <v>123.44</v>
      </c>
      <c r="Q545" s="88">
        <v>3941</v>
      </c>
      <c r="R545" s="88">
        <v>85.13</v>
      </c>
      <c r="S545" s="88">
        <v>151.63999999999999</v>
      </c>
    </row>
    <row r="546" spans="3:19">
      <c r="C546" s="85" t="s">
        <v>951</v>
      </c>
      <c r="D546" s="88">
        <v>1.534</v>
      </c>
      <c r="E546" s="88">
        <v>451</v>
      </c>
      <c r="F546" s="88">
        <v>1664</v>
      </c>
      <c r="G546" s="88">
        <v>1832</v>
      </c>
      <c r="H546" s="88">
        <v>102.2</v>
      </c>
      <c r="I546" s="88">
        <v>28.67</v>
      </c>
      <c r="J546" s="88">
        <v>57.95</v>
      </c>
      <c r="K546" s="88">
        <v>1000</v>
      </c>
      <c r="L546" s="88">
        <v>38.08</v>
      </c>
      <c r="M546" s="88">
        <v>159.87</v>
      </c>
      <c r="N546" s="88">
        <v>165.39</v>
      </c>
      <c r="O546" s="88">
        <v>355.25</v>
      </c>
      <c r="P546" s="88">
        <v>121.84</v>
      </c>
      <c r="Q546" s="88">
        <v>3968</v>
      </c>
      <c r="R546" s="88">
        <v>84.58</v>
      </c>
      <c r="S546" s="88">
        <v>149.9</v>
      </c>
    </row>
    <row r="547" spans="3:19">
      <c r="C547" s="85" t="s">
        <v>952</v>
      </c>
      <c r="D547" s="88">
        <v>1.546</v>
      </c>
      <c r="E547" s="88">
        <v>449.8</v>
      </c>
      <c r="F547" s="88">
        <v>1674.5</v>
      </c>
      <c r="G547" s="88">
        <v>1867</v>
      </c>
      <c r="H547" s="88">
        <v>105.4</v>
      </c>
      <c r="I547" s="88">
        <v>29.43</v>
      </c>
      <c r="J547" s="88">
        <v>57.85</v>
      </c>
      <c r="K547" s="88">
        <v>982.2</v>
      </c>
      <c r="L547" s="88">
        <v>37.770000000000003</v>
      </c>
      <c r="M547" s="88">
        <v>158.18</v>
      </c>
      <c r="N547" s="88">
        <v>164.15</v>
      </c>
      <c r="O547" s="88">
        <v>349.85</v>
      </c>
      <c r="P547" s="88">
        <v>119.3</v>
      </c>
      <c r="Q547" s="88">
        <v>3930.5</v>
      </c>
      <c r="R547" s="88">
        <v>85.65</v>
      </c>
      <c r="S547" s="88">
        <v>149.41999999999999</v>
      </c>
    </row>
    <row r="548" spans="3:19">
      <c r="C548" s="85" t="s">
        <v>953</v>
      </c>
      <c r="D548" s="88">
        <v>1.6120000000000001</v>
      </c>
      <c r="E548" s="88">
        <v>462.8</v>
      </c>
      <c r="F548" s="88">
        <v>1665.5</v>
      </c>
      <c r="G548" s="88">
        <v>1855.5</v>
      </c>
      <c r="H548" s="88">
        <v>105.5</v>
      </c>
      <c r="I548" s="88">
        <v>29.4</v>
      </c>
      <c r="J548" s="88">
        <v>59</v>
      </c>
      <c r="K548" s="88">
        <v>1008.6</v>
      </c>
      <c r="L548" s="88">
        <v>38.14</v>
      </c>
      <c r="M548" s="88">
        <v>159.19</v>
      </c>
      <c r="N548" s="88">
        <v>165.31</v>
      </c>
      <c r="O548" s="88">
        <v>350.2</v>
      </c>
      <c r="P548" s="88">
        <v>122.5</v>
      </c>
      <c r="Q548" s="88">
        <v>3914</v>
      </c>
      <c r="R548" s="88">
        <v>85.5</v>
      </c>
      <c r="S548" s="88">
        <v>149.6</v>
      </c>
    </row>
    <row r="549" spans="3:19">
      <c r="C549" s="85" t="s">
        <v>954</v>
      </c>
      <c r="D549" s="88">
        <v>1.57</v>
      </c>
      <c r="E549" s="88">
        <v>469.4</v>
      </c>
      <c r="F549" s="88">
        <v>1633</v>
      </c>
      <c r="G549" s="88">
        <v>1850.5</v>
      </c>
      <c r="H549" s="88">
        <v>103.2</v>
      </c>
      <c r="I549" s="88">
        <v>28.82</v>
      </c>
      <c r="J549" s="88">
        <v>58.65</v>
      </c>
      <c r="K549" s="88">
        <v>1020.6</v>
      </c>
      <c r="L549" s="88">
        <v>38.465000000000003</v>
      </c>
      <c r="M549" s="88">
        <v>158.68</v>
      </c>
      <c r="N549" s="88">
        <v>165.52</v>
      </c>
      <c r="O549" s="88">
        <v>351</v>
      </c>
      <c r="P549" s="88">
        <v>125</v>
      </c>
      <c r="Q549" s="88">
        <v>3921.5</v>
      </c>
      <c r="R549" s="88">
        <v>85.1</v>
      </c>
      <c r="S549" s="88">
        <v>148.52000000000001</v>
      </c>
    </row>
    <row r="550" spans="3:19">
      <c r="C550" s="85" t="s">
        <v>955</v>
      </c>
      <c r="D550" s="88">
        <v>1.5109999999999999</v>
      </c>
      <c r="E550" s="88">
        <v>473.4</v>
      </c>
      <c r="F550" s="88">
        <v>1578.5</v>
      </c>
      <c r="G550" s="88">
        <v>1867</v>
      </c>
      <c r="H550" s="88">
        <v>95.7</v>
      </c>
      <c r="I550" s="88">
        <v>28.32</v>
      </c>
      <c r="J550" s="88">
        <v>57.1</v>
      </c>
      <c r="K550" s="88">
        <v>1016</v>
      </c>
      <c r="L550" s="88">
        <v>38.405000000000001</v>
      </c>
      <c r="M550" s="88">
        <v>158.01</v>
      </c>
      <c r="N550" s="88">
        <v>164.32</v>
      </c>
      <c r="O550" s="88">
        <v>349.4</v>
      </c>
      <c r="P550" s="88">
        <v>126.7</v>
      </c>
      <c r="Q550" s="88">
        <v>3928.5</v>
      </c>
      <c r="R550" s="88">
        <v>84.98</v>
      </c>
      <c r="S550" s="88">
        <v>149.18</v>
      </c>
    </row>
    <row r="551" spans="3:19">
      <c r="C551" s="85" t="s">
        <v>956</v>
      </c>
      <c r="D551" s="88">
        <v>1.528</v>
      </c>
      <c r="E551" s="88">
        <v>489.8</v>
      </c>
      <c r="F551" s="88">
        <v>1581</v>
      </c>
      <c r="G551" s="88">
        <v>1870</v>
      </c>
      <c r="H551" s="88">
        <v>100</v>
      </c>
      <c r="I551" s="88">
        <v>27.77</v>
      </c>
      <c r="J551" s="88">
        <v>57.3</v>
      </c>
      <c r="K551" s="88">
        <v>996</v>
      </c>
      <c r="L551" s="88">
        <v>37.384999999999998</v>
      </c>
      <c r="M551" s="88">
        <v>156.52000000000001</v>
      </c>
      <c r="N551" s="88">
        <v>161.86000000000001</v>
      </c>
      <c r="O551" s="88">
        <v>344.2</v>
      </c>
      <c r="P551" s="88">
        <v>122.94</v>
      </c>
      <c r="Q551" s="88">
        <v>3914.5</v>
      </c>
      <c r="R551" s="88">
        <v>84.73</v>
      </c>
      <c r="S551" s="88">
        <v>148.4</v>
      </c>
    </row>
    <row r="552" spans="3:19">
      <c r="C552" s="85" t="s">
        <v>957</v>
      </c>
      <c r="D552" s="88">
        <v>1.575</v>
      </c>
      <c r="E552" s="88">
        <v>474.2</v>
      </c>
      <c r="F552" s="88">
        <v>1582.5</v>
      </c>
      <c r="G552" s="88">
        <v>1909</v>
      </c>
      <c r="H552" s="88">
        <v>99.5</v>
      </c>
      <c r="I552" s="88">
        <v>26.65</v>
      </c>
      <c r="J552" s="88">
        <v>57.6</v>
      </c>
      <c r="K552" s="88">
        <v>964.6</v>
      </c>
      <c r="L552" s="88">
        <v>35.835000000000001</v>
      </c>
      <c r="M552" s="88">
        <v>153.09</v>
      </c>
      <c r="N552" s="88">
        <v>156.25</v>
      </c>
      <c r="O552" s="88">
        <v>339.6</v>
      </c>
      <c r="P552" s="88">
        <v>117.6</v>
      </c>
      <c r="Q552" s="88">
        <v>3829</v>
      </c>
      <c r="R552" s="88">
        <v>84.15</v>
      </c>
      <c r="S552" s="88">
        <v>148.91999999999999</v>
      </c>
    </row>
    <row r="553" spans="3:19">
      <c r="C553" s="85" t="s">
        <v>958</v>
      </c>
      <c r="D553" s="88">
        <v>1.5549999999999999</v>
      </c>
      <c r="E553" s="88">
        <v>476.8</v>
      </c>
      <c r="F553" s="88">
        <v>1556.5</v>
      </c>
      <c r="G553" s="88">
        <v>1898</v>
      </c>
      <c r="H553" s="88">
        <v>98.9</v>
      </c>
      <c r="I553" s="88">
        <v>27.43</v>
      </c>
      <c r="J553" s="88">
        <v>57.55</v>
      </c>
      <c r="K553" s="88">
        <v>973.8</v>
      </c>
      <c r="L553" s="88">
        <v>36.344999999999999</v>
      </c>
      <c r="M553" s="88">
        <v>153.56</v>
      </c>
      <c r="N553" s="88">
        <v>158.22</v>
      </c>
      <c r="O553" s="88">
        <v>342.55</v>
      </c>
      <c r="P553" s="88">
        <v>118</v>
      </c>
      <c r="Q553" s="88">
        <v>3830</v>
      </c>
      <c r="R553" s="88">
        <v>84.2</v>
      </c>
      <c r="S553" s="88">
        <v>147.6</v>
      </c>
    </row>
    <row r="554" spans="3:19">
      <c r="C554" s="85" t="s">
        <v>959</v>
      </c>
      <c r="D554" s="88">
        <v>1.5649999999999999</v>
      </c>
      <c r="E554" s="88">
        <v>467.6</v>
      </c>
      <c r="F554" s="88">
        <v>1628</v>
      </c>
      <c r="G554" s="88">
        <v>1912</v>
      </c>
      <c r="H554" s="88">
        <v>102.1</v>
      </c>
      <c r="I554" s="88">
        <v>27.54</v>
      </c>
      <c r="J554" s="88">
        <v>58.05</v>
      </c>
      <c r="K554" s="88">
        <v>975.6</v>
      </c>
      <c r="L554" s="88">
        <v>36.534999999999997</v>
      </c>
      <c r="M554" s="88">
        <v>153.62</v>
      </c>
      <c r="N554" s="88">
        <v>159.72999999999999</v>
      </c>
      <c r="O554" s="88">
        <v>345.1</v>
      </c>
      <c r="P554" s="88">
        <v>117.44</v>
      </c>
      <c r="Q554" s="88">
        <v>3840</v>
      </c>
      <c r="R554" s="88">
        <v>80.2</v>
      </c>
      <c r="S554" s="88">
        <v>145</v>
      </c>
    </row>
    <row r="555" spans="3:19">
      <c r="C555" s="85" t="s">
        <v>960</v>
      </c>
      <c r="D555" s="88">
        <v>1.5720000000000001</v>
      </c>
      <c r="E555" s="88">
        <v>468.2</v>
      </c>
      <c r="F555" s="88">
        <v>1623</v>
      </c>
      <c r="G555" s="88">
        <v>1954</v>
      </c>
      <c r="H555" s="88">
        <v>103.1</v>
      </c>
      <c r="I555" s="88">
        <v>27.4</v>
      </c>
      <c r="J555" s="88">
        <v>58.1</v>
      </c>
      <c r="K555" s="88">
        <v>985</v>
      </c>
      <c r="L555" s="88">
        <v>36.83</v>
      </c>
      <c r="M555" s="88">
        <v>153.24</v>
      </c>
      <c r="N555" s="88">
        <v>160.09</v>
      </c>
      <c r="O555" s="88">
        <v>347.1</v>
      </c>
      <c r="P555" s="88">
        <v>117.86</v>
      </c>
      <c r="Q555" s="88">
        <v>3905</v>
      </c>
      <c r="R555" s="88">
        <v>80</v>
      </c>
      <c r="S555" s="88">
        <v>143.97999999999999</v>
      </c>
    </row>
    <row r="556" spans="3:19">
      <c r="C556" s="85" t="s">
        <v>961</v>
      </c>
      <c r="D556" s="88">
        <v>1.5669999999999999</v>
      </c>
      <c r="E556" s="88">
        <v>482</v>
      </c>
      <c r="F556" s="88">
        <v>1656</v>
      </c>
      <c r="G556" s="88">
        <v>1889.5</v>
      </c>
      <c r="H556" s="88">
        <v>103.2</v>
      </c>
      <c r="I556" s="88">
        <v>27.78</v>
      </c>
      <c r="J556" s="88">
        <v>58.2</v>
      </c>
      <c r="K556" s="88">
        <v>1012.8</v>
      </c>
      <c r="L556" s="88">
        <v>38.31</v>
      </c>
      <c r="M556" s="88">
        <v>154.97</v>
      </c>
      <c r="N556" s="88">
        <v>164.15</v>
      </c>
      <c r="O556" s="88">
        <v>352.65</v>
      </c>
      <c r="P556" s="88">
        <v>121.78</v>
      </c>
      <c r="Q556" s="88">
        <v>3914.5</v>
      </c>
      <c r="R556" s="88">
        <v>79.930000000000007</v>
      </c>
      <c r="S556" s="88">
        <v>144.78</v>
      </c>
    </row>
    <row r="557" spans="3:19">
      <c r="C557" s="85" t="s">
        <v>962</v>
      </c>
      <c r="D557" s="88">
        <v>1.571</v>
      </c>
      <c r="E557" s="88">
        <v>474.4</v>
      </c>
      <c r="F557" s="88">
        <v>1673.5</v>
      </c>
      <c r="G557" s="88">
        <v>1906.5</v>
      </c>
      <c r="H557" s="88">
        <v>108.6</v>
      </c>
      <c r="I557" s="88">
        <v>27.97</v>
      </c>
      <c r="J557" s="88">
        <v>58.5</v>
      </c>
      <c r="K557" s="88">
        <v>1025.8</v>
      </c>
      <c r="L557" s="88">
        <v>38.799999999999997</v>
      </c>
      <c r="M557" s="88">
        <v>155.31</v>
      </c>
      <c r="N557" s="88">
        <v>163.37</v>
      </c>
      <c r="O557" s="88">
        <v>353.75</v>
      </c>
      <c r="P557" s="88">
        <v>120.94</v>
      </c>
      <c r="Q557" s="88">
        <v>3909.5</v>
      </c>
      <c r="R557" s="88">
        <v>81.08</v>
      </c>
      <c r="S557" s="88">
        <v>145.4</v>
      </c>
    </row>
    <row r="558" spans="3:19">
      <c r="C558" s="85" t="s">
        <v>963</v>
      </c>
      <c r="D558" s="88">
        <v>1.6</v>
      </c>
      <c r="E558" s="88">
        <v>478.4</v>
      </c>
      <c r="F558" s="88">
        <v>1676</v>
      </c>
      <c r="G558" s="88">
        <v>1882.5</v>
      </c>
      <c r="H558" s="88">
        <v>112.3</v>
      </c>
      <c r="I558" s="88">
        <v>28.16</v>
      </c>
      <c r="J558" s="88">
        <v>59.05</v>
      </c>
      <c r="K558" s="88">
        <v>1041.5999999999999</v>
      </c>
      <c r="L558" s="88">
        <v>38.825000000000003</v>
      </c>
      <c r="M558" s="88">
        <v>154.22</v>
      </c>
      <c r="N558" s="88">
        <v>164.3</v>
      </c>
      <c r="O558" s="88">
        <v>352.45</v>
      </c>
      <c r="P558" s="88">
        <v>120</v>
      </c>
      <c r="Q558" s="88">
        <v>3901</v>
      </c>
      <c r="R558" s="88">
        <v>82</v>
      </c>
      <c r="S558" s="88">
        <v>147.1</v>
      </c>
    </row>
    <row r="559" spans="3:19">
      <c r="C559" s="85" t="s">
        <v>964</v>
      </c>
      <c r="D559" s="88">
        <v>1.6160000000000001</v>
      </c>
      <c r="E559" s="88">
        <v>476.2</v>
      </c>
      <c r="F559" s="88">
        <v>1669</v>
      </c>
      <c r="G559" s="88">
        <v>1905</v>
      </c>
      <c r="H559" s="88">
        <v>111</v>
      </c>
      <c r="I559" s="88">
        <v>28.32</v>
      </c>
      <c r="J559" s="88">
        <v>59.05</v>
      </c>
      <c r="K559" s="88">
        <v>1061</v>
      </c>
      <c r="L559" s="88">
        <v>39.094999999999999</v>
      </c>
      <c r="M559" s="88">
        <v>156.34</v>
      </c>
      <c r="N559" s="88">
        <v>169.95</v>
      </c>
      <c r="O559" s="88">
        <v>357.75</v>
      </c>
      <c r="P559" s="88">
        <v>124.06</v>
      </c>
      <c r="Q559" s="88">
        <v>3903</v>
      </c>
      <c r="R559" s="88">
        <v>81.7</v>
      </c>
      <c r="S559" s="88">
        <v>144.74</v>
      </c>
    </row>
    <row r="560" spans="3:19">
      <c r="C560" s="85" t="s">
        <v>965</v>
      </c>
      <c r="D560" s="88">
        <v>1.6020000000000001</v>
      </c>
      <c r="E560" s="88">
        <v>475</v>
      </c>
      <c r="F560" s="88">
        <v>1646.5</v>
      </c>
      <c r="G560" s="88">
        <v>1945</v>
      </c>
      <c r="H560" s="88">
        <v>108.2</v>
      </c>
      <c r="I560" s="88">
        <v>28.2</v>
      </c>
      <c r="J560" s="88">
        <v>58.5</v>
      </c>
      <c r="K560" s="88">
        <v>1055</v>
      </c>
      <c r="L560" s="88">
        <v>39.07</v>
      </c>
      <c r="M560" s="88">
        <v>157.66</v>
      </c>
      <c r="N560" s="88">
        <v>169.82</v>
      </c>
      <c r="O560" s="88">
        <v>358.4</v>
      </c>
      <c r="P560" s="88">
        <v>125.2</v>
      </c>
      <c r="Q560" s="88">
        <v>3990</v>
      </c>
      <c r="R560" s="88">
        <v>81.03</v>
      </c>
      <c r="S560" s="88">
        <v>143.9</v>
      </c>
    </row>
    <row r="561" spans="3:19">
      <c r="C561" s="85" t="s">
        <v>966</v>
      </c>
      <c r="D561" s="88">
        <v>1.615</v>
      </c>
      <c r="E561" s="88">
        <v>482.2</v>
      </c>
      <c r="F561" s="88">
        <v>1678.5</v>
      </c>
      <c r="G561" s="88">
        <v>1920</v>
      </c>
      <c r="H561" s="88">
        <v>109.2</v>
      </c>
      <c r="I561" s="88">
        <v>28.35</v>
      </c>
      <c r="J561" s="88">
        <v>58.95</v>
      </c>
      <c r="K561" s="88">
        <v>1060.4000000000001</v>
      </c>
      <c r="L561" s="88">
        <v>39.47</v>
      </c>
      <c r="M561" s="88">
        <v>164.5</v>
      </c>
      <c r="N561" s="88">
        <v>170.53</v>
      </c>
      <c r="O561" s="88">
        <v>361.4</v>
      </c>
      <c r="P561" s="88">
        <v>127.98</v>
      </c>
      <c r="Q561" s="88">
        <v>4056</v>
      </c>
      <c r="R561" s="88">
        <v>82.08</v>
      </c>
      <c r="S561" s="88">
        <v>145.78</v>
      </c>
    </row>
    <row r="562" spans="3:19">
      <c r="C562" s="85" t="s">
        <v>967</v>
      </c>
      <c r="D562" s="88">
        <v>1.643</v>
      </c>
      <c r="E562" s="88">
        <v>488.2</v>
      </c>
      <c r="F562" s="88">
        <v>1701.5</v>
      </c>
      <c r="G562" s="88">
        <v>1915</v>
      </c>
      <c r="H562" s="88">
        <v>110.2</v>
      </c>
      <c r="I562" s="88">
        <v>28</v>
      </c>
      <c r="J562" s="88">
        <v>59.6</v>
      </c>
      <c r="K562" s="88">
        <v>1049</v>
      </c>
      <c r="L562" s="88">
        <v>38.94</v>
      </c>
      <c r="M562" s="88">
        <v>160.9</v>
      </c>
      <c r="N562" s="88">
        <v>168.05</v>
      </c>
      <c r="O562" s="88">
        <v>355.05</v>
      </c>
      <c r="P562" s="88">
        <v>126.14</v>
      </c>
      <c r="Q562" s="88">
        <v>4004</v>
      </c>
      <c r="R562" s="88">
        <v>82.3</v>
      </c>
      <c r="S562" s="88">
        <v>144.97999999999999</v>
      </c>
    </row>
    <row r="563" spans="3:19">
      <c r="C563" s="85" t="s">
        <v>968</v>
      </c>
      <c r="D563" s="88">
        <v>1.6759999999999999</v>
      </c>
      <c r="E563" s="88">
        <v>488.8</v>
      </c>
      <c r="F563" s="88">
        <v>1687.5</v>
      </c>
      <c r="G563" s="88">
        <v>1903</v>
      </c>
      <c r="H563" s="88">
        <v>109.8</v>
      </c>
      <c r="I563" s="88">
        <v>28.16</v>
      </c>
      <c r="J563" s="88">
        <v>59.45</v>
      </c>
      <c r="K563" s="88">
        <v>1063.4000000000001</v>
      </c>
      <c r="L563" s="88">
        <v>39.68</v>
      </c>
      <c r="M563" s="88">
        <v>162.27000000000001</v>
      </c>
      <c r="N563" s="88">
        <v>171.16</v>
      </c>
      <c r="O563" s="88">
        <v>358.8</v>
      </c>
      <c r="P563" s="88">
        <v>128.32</v>
      </c>
      <c r="Q563" s="88">
        <v>4030.5</v>
      </c>
      <c r="R563" s="88">
        <v>83.25</v>
      </c>
      <c r="S563" s="88">
        <v>147.34</v>
      </c>
    </row>
    <row r="564" spans="3:19">
      <c r="C564" s="85" t="s">
        <v>969</v>
      </c>
      <c r="D564" s="88">
        <v>1.6870000000000001</v>
      </c>
      <c r="E564" s="88">
        <v>492</v>
      </c>
      <c r="F564" s="88">
        <v>1667.5</v>
      </c>
      <c r="G564" s="88">
        <v>1912</v>
      </c>
      <c r="H564" s="88">
        <v>109.8</v>
      </c>
      <c r="I564" s="88">
        <v>28.58</v>
      </c>
      <c r="J564" s="88">
        <v>59.35</v>
      </c>
      <c r="K564" s="88">
        <v>1053</v>
      </c>
      <c r="L564" s="88">
        <v>39.984999999999999</v>
      </c>
      <c r="M564" s="88">
        <v>163.35</v>
      </c>
      <c r="N564" s="88">
        <v>171.84</v>
      </c>
      <c r="O564" s="88">
        <v>365.35</v>
      </c>
      <c r="P564" s="88">
        <v>126.96</v>
      </c>
      <c r="Q564" s="88">
        <v>4111.5</v>
      </c>
      <c r="R564" s="88">
        <v>82.03</v>
      </c>
      <c r="S564" s="88">
        <v>145.1</v>
      </c>
    </row>
    <row r="565" spans="3:19">
      <c r="C565" s="85" t="s">
        <v>970</v>
      </c>
      <c r="D565" s="88">
        <v>1.68</v>
      </c>
      <c r="E565" s="88">
        <v>485.2</v>
      </c>
      <c r="F565" s="88">
        <v>1659</v>
      </c>
      <c r="G565" s="88">
        <v>1934</v>
      </c>
      <c r="H565" s="88">
        <v>109</v>
      </c>
      <c r="I565" s="88">
        <v>28.45</v>
      </c>
      <c r="J565" s="88">
        <v>59.35</v>
      </c>
      <c r="K565" s="88">
        <v>1055.8</v>
      </c>
      <c r="L565" s="88">
        <v>40.664999999999999</v>
      </c>
      <c r="M565" s="88">
        <v>162.57</v>
      </c>
      <c r="N565" s="88">
        <v>174.01</v>
      </c>
      <c r="O565" s="88">
        <v>364.3</v>
      </c>
      <c r="P565" s="88">
        <v>126.38</v>
      </c>
      <c r="Q565" s="88">
        <v>4125</v>
      </c>
      <c r="R565" s="88">
        <v>82.93</v>
      </c>
      <c r="S565" s="88">
        <v>145.62</v>
      </c>
    </row>
    <row r="566" spans="3:19">
      <c r="C566" s="85" t="s">
        <v>971</v>
      </c>
      <c r="D566" s="88">
        <v>1.679</v>
      </c>
      <c r="E566" s="88">
        <v>493.4</v>
      </c>
      <c r="F566" s="88">
        <v>1666.5</v>
      </c>
      <c r="G566" s="88">
        <v>2047</v>
      </c>
      <c r="H566" s="88">
        <v>108.5</v>
      </c>
      <c r="I566" s="88">
        <v>28.55</v>
      </c>
      <c r="J566" s="88">
        <v>58.95</v>
      </c>
      <c r="K566" s="88">
        <v>1052.5999999999999</v>
      </c>
      <c r="L566" s="88">
        <v>41.31</v>
      </c>
      <c r="M566" s="88">
        <v>161.21</v>
      </c>
      <c r="N566" s="88">
        <v>172.55</v>
      </c>
      <c r="O566" s="88">
        <v>364</v>
      </c>
      <c r="P566" s="88">
        <v>126.46</v>
      </c>
      <c r="Q566" s="88">
        <v>4105</v>
      </c>
      <c r="R566" s="88">
        <v>83.85</v>
      </c>
      <c r="S566" s="88">
        <v>145.6</v>
      </c>
    </row>
    <row r="567" spans="3:19">
      <c r="C567" s="85" t="s">
        <v>972</v>
      </c>
      <c r="D567" s="88">
        <v>1.673</v>
      </c>
      <c r="E567" s="88">
        <v>490.8</v>
      </c>
      <c r="F567" s="88">
        <v>1712.5</v>
      </c>
      <c r="G567" s="88">
        <v>2088</v>
      </c>
      <c r="H567" s="88">
        <v>109.3</v>
      </c>
      <c r="I567" s="88">
        <v>28.27</v>
      </c>
      <c r="J567" s="88">
        <v>60.15</v>
      </c>
      <c r="K567" s="88">
        <v>1052.2</v>
      </c>
      <c r="L567" s="88">
        <v>42.11</v>
      </c>
      <c r="M567" s="88">
        <v>160.04</v>
      </c>
      <c r="N567" s="88">
        <v>172.53</v>
      </c>
      <c r="O567" s="88">
        <v>365.9</v>
      </c>
      <c r="P567" s="88">
        <v>126.64</v>
      </c>
      <c r="Q567" s="88">
        <v>4085</v>
      </c>
      <c r="R567" s="88">
        <v>83.83</v>
      </c>
      <c r="S567" s="88">
        <v>146.76</v>
      </c>
    </row>
    <row r="568" spans="3:19">
      <c r="C568" s="85" t="s">
        <v>973</v>
      </c>
      <c r="D568" s="88">
        <v>1.647</v>
      </c>
      <c r="E568" s="88">
        <v>487.6</v>
      </c>
      <c r="F568" s="88">
        <v>1678</v>
      </c>
      <c r="G568" s="88">
        <v>2075</v>
      </c>
      <c r="H568" s="88">
        <v>109</v>
      </c>
      <c r="I568" s="88">
        <v>28.08</v>
      </c>
      <c r="J568" s="88">
        <v>59.35</v>
      </c>
      <c r="K568" s="88">
        <v>1042</v>
      </c>
      <c r="L568" s="88">
        <v>41.515000000000001</v>
      </c>
      <c r="M568" s="88">
        <v>159.03</v>
      </c>
      <c r="N568" s="88">
        <v>172.15</v>
      </c>
      <c r="O568" s="88">
        <v>363.5</v>
      </c>
      <c r="P568" s="88">
        <v>124.92</v>
      </c>
      <c r="Q568" s="88">
        <v>4066</v>
      </c>
      <c r="R568" s="88">
        <v>83.4</v>
      </c>
      <c r="S568" s="88">
        <v>145.86000000000001</v>
      </c>
    </row>
    <row r="569" spans="3:19">
      <c r="C569" s="85" t="s">
        <v>974</v>
      </c>
      <c r="D569" s="88">
        <v>1.651</v>
      </c>
      <c r="E569" s="88">
        <v>482</v>
      </c>
      <c r="F569" s="88">
        <v>1655</v>
      </c>
      <c r="G569" s="88">
        <v>2056</v>
      </c>
      <c r="H569" s="88">
        <v>109.9</v>
      </c>
      <c r="I569" s="88">
        <v>28.25</v>
      </c>
      <c r="J569" s="88">
        <v>59.95</v>
      </c>
      <c r="K569" s="88">
        <v>1036</v>
      </c>
      <c r="L569" s="88">
        <v>41.28</v>
      </c>
      <c r="M569" s="88">
        <v>161</v>
      </c>
      <c r="N569" s="88">
        <v>175.71</v>
      </c>
      <c r="O569" s="88">
        <v>364.55</v>
      </c>
      <c r="P569" s="88">
        <v>125.7</v>
      </c>
      <c r="Q569" s="88">
        <v>4063</v>
      </c>
      <c r="R569" s="88">
        <v>82.45</v>
      </c>
      <c r="S569" s="88">
        <v>145.76</v>
      </c>
    </row>
    <row r="570" spans="3:19">
      <c r="C570" s="85" t="s">
        <v>975</v>
      </c>
      <c r="D570" s="88">
        <v>1.681</v>
      </c>
      <c r="E570" s="88">
        <v>481</v>
      </c>
      <c r="F570" s="88">
        <v>1690</v>
      </c>
      <c r="G570" s="88">
        <v>2094.5</v>
      </c>
      <c r="H570" s="88">
        <v>109.2</v>
      </c>
      <c r="I570" s="88">
        <v>28.15</v>
      </c>
      <c r="J570" s="88">
        <v>60.05</v>
      </c>
      <c r="K570" s="88">
        <v>1019.4</v>
      </c>
      <c r="L570" s="88">
        <v>40.9</v>
      </c>
      <c r="M570" s="88">
        <v>159.68</v>
      </c>
      <c r="N570" s="88">
        <v>175.3</v>
      </c>
      <c r="O570" s="88">
        <v>357.95</v>
      </c>
      <c r="P570" s="88">
        <v>123.82</v>
      </c>
      <c r="Q570" s="88">
        <v>4022</v>
      </c>
      <c r="R570" s="88">
        <v>82.28</v>
      </c>
      <c r="S570" s="88">
        <v>145.54</v>
      </c>
    </row>
    <row r="571" spans="3:19">
      <c r="C571" s="85" t="s">
        <v>976</v>
      </c>
      <c r="D571" s="88">
        <v>1.72</v>
      </c>
      <c r="E571" s="88">
        <v>482.4</v>
      </c>
      <c r="F571" s="88">
        <v>1684</v>
      </c>
      <c r="G571" s="88">
        <v>2076.5</v>
      </c>
      <c r="H571" s="88">
        <v>110.5</v>
      </c>
      <c r="I571" s="88">
        <v>28.26</v>
      </c>
      <c r="J571" s="88">
        <v>60.95</v>
      </c>
      <c r="K571" s="88">
        <v>1028.4000000000001</v>
      </c>
      <c r="L571" s="88">
        <v>40.25</v>
      </c>
      <c r="M571" s="88">
        <v>159.71</v>
      </c>
      <c r="N571" s="88">
        <v>175.45</v>
      </c>
      <c r="O571" s="88">
        <v>359.2</v>
      </c>
      <c r="P571" s="88">
        <v>124.14</v>
      </c>
      <c r="Q571" s="88">
        <v>4084</v>
      </c>
      <c r="R571" s="88">
        <v>82.75</v>
      </c>
      <c r="S571" s="88">
        <v>145.56</v>
      </c>
    </row>
    <row r="572" spans="3:19">
      <c r="C572" s="85" t="s">
        <v>977</v>
      </c>
      <c r="D572" s="88">
        <v>1.7230000000000001</v>
      </c>
      <c r="E572" s="88">
        <v>485.6</v>
      </c>
      <c r="F572" s="88">
        <v>1675</v>
      </c>
      <c r="G572" s="88">
        <v>2060</v>
      </c>
      <c r="H572" s="88">
        <v>111.3</v>
      </c>
      <c r="I572" s="88">
        <v>28.45</v>
      </c>
      <c r="J572" s="88">
        <v>60.5</v>
      </c>
      <c r="K572" s="88">
        <v>1033.5999999999999</v>
      </c>
      <c r="L572" s="88">
        <v>39.89</v>
      </c>
      <c r="M572" s="88">
        <v>163.29</v>
      </c>
      <c r="N572" s="88">
        <v>193.59</v>
      </c>
      <c r="O572" s="88">
        <v>365.2</v>
      </c>
      <c r="P572" s="88">
        <v>125.1</v>
      </c>
      <c r="Q572" s="88">
        <v>4111.5</v>
      </c>
      <c r="R572" s="88">
        <v>82.3</v>
      </c>
      <c r="S572" s="88">
        <v>144.63999999999999</v>
      </c>
    </row>
    <row r="573" spans="3:19">
      <c r="C573" s="85" t="s">
        <v>978</v>
      </c>
      <c r="D573" s="88">
        <v>1.7470000000000001</v>
      </c>
      <c r="E573" s="88">
        <v>460</v>
      </c>
      <c r="F573" s="88">
        <v>1661</v>
      </c>
      <c r="G573" s="88">
        <v>2040.5</v>
      </c>
      <c r="H573" s="88">
        <v>110.5</v>
      </c>
      <c r="I573" s="88">
        <v>29.66</v>
      </c>
      <c r="J573" s="88">
        <v>60.6</v>
      </c>
      <c r="K573" s="88">
        <v>1060</v>
      </c>
      <c r="L573" s="88">
        <v>40.155000000000001</v>
      </c>
      <c r="M573" s="88">
        <v>175.7</v>
      </c>
      <c r="N573" s="88">
        <v>203.73</v>
      </c>
      <c r="O573" s="88">
        <v>377.4</v>
      </c>
      <c r="P573" s="88">
        <v>127.58</v>
      </c>
      <c r="Q573" s="88">
        <v>4228.5</v>
      </c>
      <c r="R573" s="88">
        <v>82.13</v>
      </c>
      <c r="S573" s="88">
        <v>144.41999999999999</v>
      </c>
    </row>
    <row r="574" spans="3:19">
      <c r="C574" s="85" t="s">
        <v>979</v>
      </c>
      <c r="D574" s="88">
        <v>1.768</v>
      </c>
      <c r="E574" s="88">
        <v>456.4</v>
      </c>
      <c r="F574" s="88">
        <v>1672.5</v>
      </c>
      <c r="G574" s="88">
        <v>2061</v>
      </c>
      <c r="H574" s="88">
        <v>116.4</v>
      </c>
      <c r="I574" s="88">
        <v>29.25</v>
      </c>
      <c r="J574" s="88">
        <v>60.8</v>
      </c>
      <c r="K574" s="88">
        <v>1038.5999999999999</v>
      </c>
      <c r="L574" s="88">
        <v>39.594999999999999</v>
      </c>
      <c r="M574" s="88">
        <v>170.55</v>
      </c>
      <c r="N574" s="88">
        <v>203.32</v>
      </c>
      <c r="O574" s="88">
        <v>371.8</v>
      </c>
      <c r="P574" s="88">
        <v>126.08</v>
      </c>
      <c r="Q574" s="88">
        <v>4216.5</v>
      </c>
      <c r="R574" s="88">
        <v>83.45</v>
      </c>
      <c r="S574" s="88">
        <v>145.6</v>
      </c>
    </row>
    <row r="575" spans="3:19">
      <c r="C575" s="85" t="s">
        <v>980</v>
      </c>
      <c r="D575" s="88">
        <v>1.843</v>
      </c>
      <c r="E575" s="88">
        <v>456.4</v>
      </c>
      <c r="F575" s="88">
        <v>1667</v>
      </c>
      <c r="G575" s="88">
        <v>2065</v>
      </c>
      <c r="H575" s="88">
        <v>117</v>
      </c>
      <c r="I575" s="88">
        <v>28.94</v>
      </c>
      <c r="J575" s="88">
        <v>60.9</v>
      </c>
      <c r="K575" s="88">
        <v>1046.8</v>
      </c>
      <c r="L575" s="88">
        <v>39.35</v>
      </c>
      <c r="M575" s="88">
        <v>168.72</v>
      </c>
      <c r="N575" s="88">
        <v>202.89</v>
      </c>
      <c r="O575" s="88">
        <v>375.5</v>
      </c>
      <c r="P575" s="88">
        <v>125.1</v>
      </c>
      <c r="Q575" s="88">
        <v>4192.5</v>
      </c>
      <c r="R575" s="88">
        <v>94.98</v>
      </c>
      <c r="S575" s="88">
        <v>150.44</v>
      </c>
    </row>
    <row r="576" spans="3:19">
      <c r="C576" s="85" t="s">
        <v>981</v>
      </c>
      <c r="D576" s="88">
        <v>1.897</v>
      </c>
      <c r="E576" s="88">
        <v>456.4</v>
      </c>
      <c r="F576" s="88">
        <v>1740</v>
      </c>
      <c r="G576" s="88">
        <v>2028.5</v>
      </c>
      <c r="H576" s="88">
        <v>122.3</v>
      </c>
      <c r="I576" s="88">
        <v>29.3</v>
      </c>
      <c r="J576" s="88">
        <v>61.3</v>
      </c>
      <c r="K576" s="88">
        <v>1039.2</v>
      </c>
      <c r="L576" s="88">
        <v>39.155000000000001</v>
      </c>
      <c r="M576" s="88">
        <v>168.84</v>
      </c>
      <c r="N576" s="88">
        <v>202.58</v>
      </c>
      <c r="O576" s="88">
        <v>374.45</v>
      </c>
      <c r="P576" s="88">
        <v>126.2</v>
      </c>
      <c r="Q576" s="88">
        <v>4177.5</v>
      </c>
      <c r="R576" s="88">
        <v>91.38</v>
      </c>
      <c r="S576" s="88">
        <v>148.63999999999999</v>
      </c>
    </row>
    <row r="577" spans="3:19">
      <c r="C577" s="85" t="s">
        <v>982</v>
      </c>
      <c r="D577" s="88">
        <v>1.996</v>
      </c>
      <c r="E577" s="88">
        <v>468.2</v>
      </c>
      <c r="F577" s="88">
        <v>1748</v>
      </c>
      <c r="G577" s="88">
        <v>1969</v>
      </c>
      <c r="H577" s="88">
        <v>122.6</v>
      </c>
      <c r="I577" s="88">
        <v>29.61</v>
      </c>
      <c r="J577" s="88">
        <v>60.8</v>
      </c>
      <c r="K577" s="88">
        <v>1034.5999999999999</v>
      </c>
      <c r="L577" s="88">
        <v>38.905000000000001</v>
      </c>
      <c r="M577" s="88">
        <v>169.03</v>
      </c>
      <c r="N577" s="88">
        <v>203.57</v>
      </c>
      <c r="O577" s="88">
        <v>377.25</v>
      </c>
      <c r="P577" s="88">
        <v>126.5</v>
      </c>
      <c r="Q577" s="88">
        <v>4206.5</v>
      </c>
      <c r="R577" s="88">
        <v>92.03</v>
      </c>
      <c r="S577" s="88">
        <v>149.69999999999999</v>
      </c>
    </row>
    <row r="578" spans="3:19">
      <c r="C578" s="85" t="s">
        <v>983</v>
      </c>
      <c r="D578" s="88">
        <v>1.958</v>
      </c>
      <c r="E578" s="88">
        <v>465.4</v>
      </c>
      <c r="F578" s="88">
        <v>1737.5</v>
      </c>
      <c r="G578" s="88">
        <v>1976.5</v>
      </c>
      <c r="H578" s="88">
        <v>121.9</v>
      </c>
      <c r="I578" s="88">
        <v>32.92</v>
      </c>
      <c r="J578" s="88">
        <v>60.9</v>
      </c>
      <c r="K578" s="88">
        <v>1039.8</v>
      </c>
      <c r="L578" s="88">
        <v>39.395000000000003</v>
      </c>
      <c r="M578" s="88">
        <v>172.33</v>
      </c>
      <c r="N578" s="88">
        <v>211.84</v>
      </c>
      <c r="O578" s="88">
        <v>383.25</v>
      </c>
      <c r="P578" s="88">
        <v>128.18</v>
      </c>
      <c r="Q578" s="88">
        <v>4322</v>
      </c>
      <c r="R578" s="88">
        <v>90.78</v>
      </c>
      <c r="S578" s="88">
        <v>149.32</v>
      </c>
    </row>
    <row r="579" spans="3:19">
      <c r="C579" s="85" t="s">
        <v>984</v>
      </c>
      <c r="D579" s="88">
        <v>1.9430000000000001</v>
      </c>
      <c r="E579" s="88">
        <v>473.4</v>
      </c>
      <c r="F579" s="88">
        <v>1789</v>
      </c>
      <c r="G579" s="88">
        <v>1971</v>
      </c>
      <c r="H579" s="88">
        <v>121.5</v>
      </c>
      <c r="I579" s="88">
        <v>32.36</v>
      </c>
      <c r="J579" s="88">
        <v>60.7</v>
      </c>
      <c r="K579" s="88">
        <v>1038</v>
      </c>
      <c r="L579" s="88">
        <v>39.15</v>
      </c>
      <c r="M579" s="88">
        <v>171.07</v>
      </c>
      <c r="N579" s="88">
        <v>214.03</v>
      </c>
      <c r="O579" s="88">
        <v>381.5</v>
      </c>
      <c r="P579" s="88">
        <v>127.54</v>
      </c>
      <c r="Q579" s="88">
        <v>4320</v>
      </c>
      <c r="R579" s="88">
        <v>89.5</v>
      </c>
      <c r="S579" s="88">
        <v>150.80000000000001</v>
      </c>
    </row>
    <row r="580" spans="3:19">
      <c r="C580" s="85" t="s">
        <v>985</v>
      </c>
      <c r="D580" s="88">
        <v>1.9279999999999999</v>
      </c>
      <c r="E580" s="88">
        <v>476.6</v>
      </c>
      <c r="F580" s="88">
        <v>1781</v>
      </c>
      <c r="G580" s="88">
        <v>1958</v>
      </c>
      <c r="H580" s="88">
        <v>119.3</v>
      </c>
      <c r="I580" s="88">
        <v>32.270000000000003</v>
      </c>
      <c r="J580" s="88">
        <v>60.6</v>
      </c>
      <c r="K580" s="88">
        <v>1074.5999999999999</v>
      </c>
      <c r="L580" s="88">
        <v>40.6</v>
      </c>
      <c r="M580" s="88">
        <v>170.95</v>
      </c>
      <c r="N580" s="88">
        <v>217.99</v>
      </c>
      <c r="O580" s="88">
        <v>385.45</v>
      </c>
      <c r="P580" s="88">
        <v>131.84</v>
      </c>
      <c r="Q580" s="88">
        <v>4342</v>
      </c>
      <c r="R580" s="88">
        <v>91.7</v>
      </c>
      <c r="S580" s="88">
        <v>151.84</v>
      </c>
    </row>
    <row r="581" spans="3:19">
      <c r="C581" s="85" t="s">
        <v>986</v>
      </c>
      <c r="D581" s="88">
        <v>1.923</v>
      </c>
      <c r="E581" s="88">
        <v>475.6</v>
      </c>
      <c r="F581" s="88">
        <v>1838</v>
      </c>
      <c r="G581" s="88">
        <v>1994</v>
      </c>
      <c r="H581" s="88">
        <v>128.30000000000001</v>
      </c>
      <c r="I581" s="88">
        <v>32.74</v>
      </c>
      <c r="J581" s="88">
        <v>61</v>
      </c>
      <c r="K581" s="88">
        <v>1061</v>
      </c>
      <c r="L581" s="88">
        <v>40.244999999999997</v>
      </c>
      <c r="M581" s="88">
        <v>171.71</v>
      </c>
      <c r="N581" s="88">
        <v>216.87</v>
      </c>
      <c r="O581" s="88">
        <v>386.15</v>
      </c>
      <c r="P581" s="88">
        <v>130.6</v>
      </c>
      <c r="Q581" s="88">
        <v>4382.5</v>
      </c>
      <c r="R581" s="88">
        <v>91.5</v>
      </c>
      <c r="S581" s="88">
        <v>151.86000000000001</v>
      </c>
    </row>
    <row r="582" spans="3:19">
      <c r="C582" s="85" t="s">
        <v>987</v>
      </c>
      <c r="D582" s="88">
        <v>1.9239999999999999</v>
      </c>
      <c r="E582" s="88">
        <v>487.2</v>
      </c>
      <c r="F582" s="88">
        <v>1792</v>
      </c>
      <c r="G582" s="88">
        <v>1980.5</v>
      </c>
      <c r="H582" s="88">
        <v>147.5</v>
      </c>
      <c r="I582" s="88">
        <v>31.65</v>
      </c>
      <c r="J582" s="88">
        <v>61.2</v>
      </c>
      <c r="K582" s="88">
        <v>1050.5999999999999</v>
      </c>
      <c r="L582" s="88">
        <v>39.94</v>
      </c>
      <c r="M582" s="88">
        <v>169.83</v>
      </c>
      <c r="N582" s="88">
        <v>216.6</v>
      </c>
      <c r="O582" s="88">
        <v>380.9</v>
      </c>
      <c r="P582" s="88">
        <v>130.44</v>
      </c>
      <c r="Q582" s="88">
        <v>4352.5</v>
      </c>
      <c r="R582" s="88">
        <v>91.7</v>
      </c>
      <c r="S582" s="88">
        <v>150.84</v>
      </c>
    </row>
    <row r="583" spans="3:19">
      <c r="C583" s="85" t="s">
        <v>988</v>
      </c>
      <c r="D583" s="88">
        <v>1.9019999999999999</v>
      </c>
      <c r="E583" s="88">
        <v>475.2</v>
      </c>
      <c r="F583" s="88">
        <v>1828.5</v>
      </c>
      <c r="G583" s="88">
        <v>1986.5</v>
      </c>
      <c r="H583" s="88">
        <v>186</v>
      </c>
      <c r="I583" s="88">
        <v>32.03</v>
      </c>
      <c r="J583" s="88">
        <v>61.45</v>
      </c>
      <c r="K583" s="88">
        <v>1053</v>
      </c>
      <c r="L583" s="88">
        <v>40.200000000000003</v>
      </c>
      <c r="M583" s="88">
        <v>170.38</v>
      </c>
      <c r="N583" s="88">
        <v>216.09</v>
      </c>
      <c r="O583" s="88">
        <v>390.9</v>
      </c>
      <c r="P583" s="88">
        <v>133.04</v>
      </c>
      <c r="Q583" s="88">
        <v>4473.5</v>
      </c>
      <c r="R583" s="88">
        <v>91.8</v>
      </c>
      <c r="S583" s="88">
        <v>150.24</v>
      </c>
    </row>
    <row r="584" spans="3:19">
      <c r="C584" s="85" t="s">
        <v>989</v>
      </c>
      <c r="D584" s="88">
        <v>1.9019999999999999</v>
      </c>
      <c r="E584" s="88">
        <v>479.8</v>
      </c>
      <c r="F584" s="88">
        <v>1753.5</v>
      </c>
      <c r="G584" s="88">
        <v>2007.5</v>
      </c>
      <c r="H584" s="88">
        <v>173.8</v>
      </c>
      <c r="I584" s="88">
        <v>32.159999999999997</v>
      </c>
      <c r="J584" s="88">
        <v>61.55</v>
      </c>
      <c r="K584" s="88">
        <v>1044.2</v>
      </c>
      <c r="L584" s="88">
        <v>40.134999999999998</v>
      </c>
      <c r="M584" s="88">
        <v>172.55</v>
      </c>
      <c r="N584" s="88">
        <v>214.83</v>
      </c>
      <c r="O584" s="88">
        <v>390</v>
      </c>
      <c r="P584" s="88">
        <v>132.44</v>
      </c>
      <c r="Q584" s="88">
        <v>4510.5</v>
      </c>
      <c r="R584" s="88">
        <v>90.7</v>
      </c>
      <c r="S584" s="88">
        <v>150.1</v>
      </c>
    </row>
    <row r="585" spans="3:19">
      <c r="C585" s="85" t="s">
        <v>990</v>
      </c>
      <c r="D585" s="88">
        <v>1.8819999999999999</v>
      </c>
      <c r="E585" s="88">
        <v>489.8</v>
      </c>
      <c r="F585" s="88">
        <v>1747.5</v>
      </c>
      <c r="G585" s="88">
        <v>2015</v>
      </c>
      <c r="H585" s="88">
        <v>170.4</v>
      </c>
      <c r="I585" s="88">
        <v>32.270000000000003</v>
      </c>
      <c r="J585" s="88">
        <v>61.45</v>
      </c>
      <c r="K585" s="88">
        <v>1048.8</v>
      </c>
      <c r="L585" s="88">
        <v>40.79</v>
      </c>
      <c r="M585" s="88">
        <v>173.86</v>
      </c>
      <c r="N585" s="88">
        <v>216.15</v>
      </c>
      <c r="O585" s="88">
        <v>389.7</v>
      </c>
      <c r="P585" s="88">
        <v>133.02000000000001</v>
      </c>
      <c r="Q585" s="88">
        <v>4540</v>
      </c>
      <c r="R585" s="88">
        <v>99.55</v>
      </c>
      <c r="S585" s="88">
        <v>150.84</v>
      </c>
    </row>
    <row r="586" spans="3:19">
      <c r="C586" s="85" t="s">
        <v>991</v>
      </c>
      <c r="D586" s="88">
        <v>1.9279999999999999</v>
      </c>
      <c r="E586" s="88">
        <v>486.8</v>
      </c>
      <c r="F586" s="88">
        <v>1775</v>
      </c>
      <c r="G586" s="88">
        <v>2034</v>
      </c>
      <c r="H586" s="88">
        <v>175</v>
      </c>
      <c r="I586" s="88">
        <v>32.39</v>
      </c>
      <c r="J586" s="88">
        <v>62.05</v>
      </c>
      <c r="K586" s="88">
        <v>1039.4000000000001</v>
      </c>
      <c r="L586" s="88">
        <v>40.42</v>
      </c>
      <c r="M586" s="88">
        <v>171.6</v>
      </c>
      <c r="N586" s="88">
        <v>214.25</v>
      </c>
      <c r="O586" s="88">
        <v>389.8</v>
      </c>
      <c r="P586" s="88">
        <v>131.34</v>
      </c>
      <c r="Q586" s="88">
        <v>4585</v>
      </c>
      <c r="R586" s="88">
        <v>101.85</v>
      </c>
      <c r="S586" s="88">
        <v>152.13999999999999</v>
      </c>
    </row>
    <row r="587" spans="3:19">
      <c r="C587" s="85" t="s">
        <v>992</v>
      </c>
      <c r="D587" s="88">
        <v>1.893</v>
      </c>
      <c r="E587" s="88">
        <v>488.6</v>
      </c>
      <c r="F587" s="88">
        <v>1719</v>
      </c>
      <c r="G587" s="88">
        <v>1971</v>
      </c>
      <c r="H587" s="88">
        <v>171.1</v>
      </c>
      <c r="I587" s="88">
        <v>32.79</v>
      </c>
      <c r="J587" s="88">
        <v>61.4</v>
      </c>
      <c r="K587" s="88">
        <v>1033.8</v>
      </c>
      <c r="L587" s="88">
        <v>40.365000000000002</v>
      </c>
      <c r="M587" s="88">
        <v>173.09</v>
      </c>
      <c r="N587" s="88">
        <v>216.27</v>
      </c>
      <c r="O587" s="88">
        <v>391.7</v>
      </c>
      <c r="P587" s="88">
        <v>131.38</v>
      </c>
      <c r="Q587" s="88">
        <v>4637</v>
      </c>
      <c r="R587" s="88">
        <v>94.48</v>
      </c>
      <c r="S587" s="88">
        <v>152</v>
      </c>
    </row>
    <row r="588" spans="3:19">
      <c r="C588" s="85" t="s">
        <v>993</v>
      </c>
      <c r="D588" s="88">
        <v>1.905</v>
      </c>
      <c r="E588" s="88">
        <v>485.6</v>
      </c>
      <c r="F588" s="88">
        <v>1716.5</v>
      </c>
      <c r="G588" s="88">
        <v>1984</v>
      </c>
      <c r="H588" s="88">
        <v>170</v>
      </c>
      <c r="I588" s="88">
        <v>34.840000000000003</v>
      </c>
      <c r="J588" s="88">
        <v>61.6</v>
      </c>
      <c r="K588" s="88">
        <v>1038.5999999999999</v>
      </c>
      <c r="L588" s="88">
        <v>41.37</v>
      </c>
      <c r="M588" s="88">
        <v>174.54</v>
      </c>
      <c r="N588" s="88">
        <v>222.21</v>
      </c>
      <c r="O588" s="88">
        <v>393.5</v>
      </c>
      <c r="P588" s="88">
        <v>131.66</v>
      </c>
      <c r="Q588" s="88">
        <v>4650.5</v>
      </c>
      <c r="R588" s="88">
        <v>93.85</v>
      </c>
      <c r="S588" s="88">
        <v>153.80000000000001</v>
      </c>
    </row>
    <row r="589" spans="3:19">
      <c r="C589" s="85" t="s">
        <v>994</v>
      </c>
      <c r="D589" s="88">
        <v>1.919</v>
      </c>
      <c r="E589" s="88">
        <v>497.8</v>
      </c>
      <c r="F589" s="88">
        <v>1692.5</v>
      </c>
      <c r="G589" s="88">
        <v>1973</v>
      </c>
      <c r="H589" s="88">
        <v>165.3</v>
      </c>
      <c r="I589" s="88">
        <v>34.08</v>
      </c>
      <c r="J589" s="88">
        <v>61.6</v>
      </c>
      <c r="K589" s="88">
        <v>1023.4</v>
      </c>
      <c r="L589" s="88">
        <v>40.729999999999997</v>
      </c>
      <c r="M589" s="88">
        <v>177.18</v>
      </c>
      <c r="N589" s="88">
        <v>218.6</v>
      </c>
      <c r="O589" s="88">
        <v>388.35</v>
      </c>
      <c r="P589" s="88">
        <v>129.78</v>
      </c>
      <c r="Q589" s="88">
        <v>4620</v>
      </c>
      <c r="R589" s="88">
        <v>94.15</v>
      </c>
      <c r="S589" s="88">
        <v>154.30000000000001</v>
      </c>
    </row>
    <row r="590" spans="3:19">
      <c r="C590" s="85" t="s">
        <v>995</v>
      </c>
      <c r="D590" s="88">
        <v>1.911</v>
      </c>
      <c r="E590" s="88">
        <v>507.2</v>
      </c>
      <c r="F590" s="88">
        <v>1683</v>
      </c>
      <c r="G590" s="88">
        <v>1962</v>
      </c>
      <c r="H590" s="88">
        <v>167.4</v>
      </c>
      <c r="I590" s="88">
        <v>34.49</v>
      </c>
      <c r="J590" s="88">
        <v>61.7</v>
      </c>
      <c r="K590" s="88">
        <v>1026.2</v>
      </c>
      <c r="L590" s="88">
        <v>40.65</v>
      </c>
      <c r="M590" s="88">
        <v>178.75</v>
      </c>
      <c r="N590" s="88">
        <v>219.22</v>
      </c>
      <c r="O590" s="88">
        <v>390.9</v>
      </c>
      <c r="P590" s="88">
        <v>130.47999999999999</v>
      </c>
      <c r="Q590" s="88">
        <v>4670</v>
      </c>
      <c r="R590" s="88">
        <v>95.2</v>
      </c>
      <c r="S590" s="88">
        <v>155</v>
      </c>
    </row>
    <row r="591" spans="3:19">
      <c r="C591" s="85" t="s">
        <v>996</v>
      </c>
      <c r="D591" s="88">
        <v>1.9219999999999999</v>
      </c>
      <c r="E591" s="88">
        <v>501.2</v>
      </c>
      <c r="F591" s="88">
        <v>1723.5</v>
      </c>
      <c r="G591" s="88">
        <v>1942</v>
      </c>
      <c r="H591" s="88">
        <v>175</v>
      </c>
      <c r="I591" s="88">
        <v>34.299999999999997</v>
      </c>
      <c r="J591" s="88">
        <v>62.2</v>
      </c>
      <c r="K591" s="88">
        <v>1021.6</v>
      </c>
      <c r="L591" s="88">
        <v>40.700000000000003</v>
      </c>
      <c r="M591" s="88">
        <v>178.73</v>
      </c>
      <c r="N591" s="88">
        <v>219.85</v>
      </c>
      <c r="O591" s="88">
        <v>390.1</v>
      </c>
      <c r="P591" s="88">
        <v>130.32</v>
      </c>
      <c r="Q591" s="88">
        <v>4612.5</v>
      </c>
      <c r="R591" s="88">
        <v>92.9</v>
      </c>
      <c r="S591" s="88">
        <v>153.6</v>
      </c>
    </row>
    <row r="592" spans="3:19">
      <c r="C592" s="85" t="s">
        <v>997</v>
      </c>
      <c r="D592" s="88">
        <v>1.92</v>
      </c>
      <c r="E592" s="88">
        <v>485.2</v>
      </c>
      <c r="F592" s="88">
        <v>1713</v>
      </c>
      <c r="G592" s="88">
        <v>1917</v>
      </c>
      <c r="H592" s="88">
        <v>173</v>
      </c>
      <c r="I592" s="88">
        <v>34.65</v>
      </c>
      <c r="J592" s="88">
        <v>62.5</v>
      </c>
      <c r="K592" s="88">
        <v>1021.4</v>
      </c>
      <c r="L592" s="88">
        <v>40.44</v>
      </c>
      <c r="M592" s="88">
        <v>179.5</v>
      </c>
      <c r="N592" s="88">
        <v>221.87</v>
      </c>
      <c r="O592" s="88">
        <v>392.4</v>
      </c>
      <c r="P592" s="88">
        <v>131.34</v>
      </c>
      <c r="Q592" s="88">
        <v>4618</v>
      </c>
      <c r="R592" s="88">
        <v>93.28</v>
      </c>
      <c r="S592" s="88">
        <v>154.04</v>
      </c>
    </row>
    <row r="593" spans="3:19">
      <c r="C593" s="85" t="s">
        <v>998</v>
      </c>
      <c r="D593" s="88">
        <v>1.9059999999999999</v>
      </c>
      <c r="E593" s="88">
        <v>482.4</v>
      </c>
      <c r="F593" s="88">
        <v>1689.5</v>
      </c>
      <c r="G593" s="88">
        <v>1907.5</v>
      </c>
      <c r="H593" s="88">
        <v>170.8</v>
      </c>
      <c r="I593" s="88">
        <v>36.26</v>
      </c>
      <c r="J593" s="88">
        <v>62.45</v>
      </c>
      <c r="K593" s="88">
        <v>1038</v>
      </c>
      <c r="L593" s="88">
        <v>40.76</v>
      </c>
      <c r="M593" s="88">
        <v>181.99</v>
      </c>
      <c r="N593" s="88">
        <v>228.1</v>
      </c>
      <c r="O593" s="88">
        <v>395.85</v>
      </c>
      <c r="P593" s="88">
        <v>132.6</v>
      </c>
      <c r="Q593" s="88">
        <v>4640</v>
      </c>
      <c r="R593" s="88">
        <v>93.2</v>
      </c>
      <c r="S593" s="88">
        <v>154.04</v>
      </c>
    </row>
    <row r="594" spans="3:19">
      <c r="C594" s="85" t="s">
        <v>999</v>
      </c>
      <c r="D594" s="88">
        <v>1.899</v>
      </c>
      <c r="E594" s="88">
        <v>484.2</v>
      </c>
      <c r="F594" s="88">
        <v>1703</v>
      </c>
      <c r="G594" s="88">
        <v>1901</v>
      </c>
      <c r="H594" s="88">
        <v>170.3</v>
      </c>
      <c r="I594" s="88">
        <v>36.36</v>
      </c>
      <c r="J594" s="88">
        <v>62.65</v>
      </c>
      <c r="K594" s="88">
        <v>1052.2</v>
      </c>
      <c r="L594" s="88">
        <v>41.284999999999997</v>
      </c>
      <c r="M594" s="88">
        <v>184.39</v>
      </c>
      <c r="N594" s="88">
        <v>232.66</v>
      </c>
      <c r="O594" s="88">
        <v>397</v>
      </c>
      <c r="P594" s="88">
        <v>137.44</v>
      </c>
      <c r="Q594" s="88">
        <v>4599.5</v>
      </c>
      <c r="R594" s="88">
        <v>93.48</v>
      </c>
      <c r="S594" s="88">
        <v>157.86000000000001</v>
      </c>
    </row>
    <row r="595" spans="3:19">
      <c r="C595" s="85" t="s">
        <v>1000</v>
      </c>
      <c r="D595" s="88">
        <v>1.9019999999999999</v>
      </c>
      <c r="E595" s="88">
        <v>480.6</v>
      </c>
      <c r="F595" s="88">
        <v>1752.5</v>
      </c>
      <c r="G595" s="88">
        <v>1864</v>
      </c>
      <c r="H595" s="88">
        <v>169.1</v>
      </c>
      <c r="I595" s="88">
        <v>37.450000000000003</v>
      </c>
      <c r="J595" s="88">
        <v>62.8</v>
      </c>
      <c r="K595" s="88">
        <v>1026.8</v>
      </c>
      <c r="L595" s="88">
        <v>41.634999999999998</v>
      </c>
      <c r="M595" s="88">
        <v>182.01</v>
      </c>
      <c r="N595" s="88">
        <v>232.95</v>
      </c>
      <c r="O595" s="88">
        <v>396.1</v>
      </c>
      <c r="P595" s="88">
        <v>138.5</v>
      </c>
      <c r="Q595" s="88">
        <v>4539.5</v>
      </c>
      <c r="R595" s="88">
        <v>96.55</v>
      </c>
      <c r="S595" s="88">
        <v>159</v>
      </c>
    </row>
    <row r="596" spans="3:19">
      <c r="C596" s="85" t="s">
        <v>1001</v>
      </c>
      <c r="D596" s="88">
        <v>1.9790000000000001</v>
      </c>
      <c r="E596" s="88">
        <v>478</v>
      </c>
      <c r="F596" s="88">
        <v>1736</v>
      </c>
      <c r="G596" s="88">
        <v>1851</v>
      </c>
      <c r="H596" s="88">
        <v>169.6</v>
      </c>
      <c r="I596" s="88">
        <v>39.21</v>
      </c>
      <c r="J596" s="88">
        <v>63.15</v>
      </c>
      <c r="K596" s="88">
        <v>1013.6</v>
      </c>
      <c r="L596" s="88">
        <v>41.44</v>
      </c>
      <c r="M596" s="88">
        <v>181.74</v>
      </c>
      <c r="N596" s="88">
        <v>236.28</v>
      </c>
      <c r="O596" s="88">
        <v>396.5</v>
      </c>
      <c r="P596" s="88">
        <v>140.16</v>
      </c>
      <c r="Q596" s="88">
        <v>4746</v>
      </c>
      <c r="R596" s="88">
        <v>97.05</v>
      </c>
      <c r="S596" s="88">
        <v>159.08000000000001</v>
      </c>
    </row>
    <row r="597" spans="3:19">
      <c r="C597" s="85" t="s">
        <v>1002</v>
      </c>
      <c r="D597" s="88">
        <v>2.1389999999999998</v>
      </c>
      <c r="E597" s="88">
        <v>478</v>
      </c>
      <c r="F597" s="88">
        <v>1736</v>
      </c>
      <c r="G597" s="88">
        <v>1898</v>
      </c>
      <c r="H597" s="88">
        <v>168</v>
      </c>
      <c r="I597" s="88">
        <v>38.97</v>
      </c>
      <c r="J597" s="88">
        <v>63.05</v>
      </c>
      <c r="K597" s="88">
        <v>1018.8</v>
      </c>
      <c r="L597" s="88">
        <v>41.174999999999997</v>
      </c>
      <c r="M597" s="88">
        <v>181.72</v>
      </c>
      <c r="N597" s="88">
        <v>235.17</v>
      </c>
      <c r="O597" s="88">
        <v>398.75</v>
      </c>
      <c r="P597" s="88">
        <v>139.91999999999999</v>
      </c>
      <c r="Q597" s="88">
        <v>4729.5</v>
      </c>
      <c r="R597" s="88">
        <v>96.58</v>
      </c>
      <c r="S597" s="88">
        <v>159.18</v>
      </c>
    </row>
    <row r="598" spans="3:19">
      <c r="C598" s="85" t="s">
        <v>1003</v>
      </c>
      <c r="D598" s="88">
        <v>2.0830000000000002</v>
      </c>
      <c r="E598" s="88">
        <v>478.8</v>
      </c>
      <c r="F598" s="88">
        <v>1719.5</v>
      </c>
      <c r="G598" s="88">
        <v>1910</v>
      </c>
      <c r="H598" s="88">
        <v>168.2</v>
      </c>
      <c r="I598" s="88">
        <v>38.9</v>
      </c>
      <c r="J598" s="88">
        <v>64</v>
      </c>
      <c r="K598" s="88">
        <v>1016.6</v>
      </c>
      <c r="L598" s="88">
        <v>41.034999999999997</v>
      </c>
      <c r="M598" s="88">
        <v>181.56</v>
      </c>
      <c r="N598" s="88">
        <v>235.1</v>
      </c>
      <c r="O598" s="88">
        <v>400.4</v>
      </c>
      <c r="P598" s="88">
        <v>139.19999999999999</v>
      </c>
      <c r="Q598" s="88">
        <v>4710.5</v>
      </c>
      <c r="R598" s="88">
        <v>100.15</v>
      </c>
      <c r="S598" s="88">
        <v>158.02000000000001</v>
      </c>
    </row>
    <row r="599" spans="3:19">
      <c r="C599" s="85" t="s">
        <v>1004</v>
      </c>
      <c r="D599" s="88">
        <v>2.0590000000000002</v>
      </c>
      <c r="E599" s="88">
        <v>485.6</v>
      </c>
      <c r="F599" s="88">
        <v>1719</v>
      </c>
      <c r="G599" s="88">
        <v>1887.5</v>
      </c>
      <c r="H599" s="88">
        <v>164.4</v>
      </c>
      <c r="I599" s="88">
        <v>38.020000000000003</v>
      </c>
      <c r="J599" s="88">
        <v>64.05</v>
      </c>
      <c r="K599" s="88">
        <v>1010.2</v>
      </c>
      <c r="L599" s="88">
        <v>40.865000000000002</v>
      </c>
      <c r="M599" s="88">
        <v>178.93</v>
      </c>
      <c r="N599" s="88">
        <v>235.3</v>
      </c>
      <c r="O599" s="88">
        <v>396.45</v>
      </c>
      <c r="P599" s="88">
        <v>138.22</v>
      </c>
      <c r="Q599" s="88">
        <v>4689</v>
      </c>
      <c r="R599" s="88">
        <v>100.98</v>
      </c>
      <c r="S599" s="88">
        <v>157.97999999999999</v>
      </c>
    </row>
    <row r="600" spans="3:19">
      <c r="C600" s="85" t="s">
        <v>1005</v>
      </c>
      <c r="D600" s="88">
        <v>1.964</v>
      </c>
      <c r="E600" s="88">
        <v>483.2</v>
      </c>
      <c r="F600" s="88">
        <v>1704</v>
      </c>
      <c r="G600" s="88">
        <v>1888</v>
      </c>
      <c r="H600" s="88">
        <v>163.19999999999999</v>
      </c>
      <c r="I600" s="88">
        <v>39.25</v>
      </c>
      <c r="J600" s="88">
        <v>64.3</v>
      </c>
      <c r="K600" s="88">
        <v>998</v>
      </c>
      <c r="L600" s="88">
        <v>40.145000000000003</v>
      </c>
      <c r="M600" s="88">
        <v>178.38</v>
      </c>
      <c r="N600" s="88">
        <v>235.21</v>
      </c>
      <c r="O600" s="88">
        <v>395.75</v>
      </c>
      <c r="P600" s="88">
        <v>136.5</v>
      </c>
      <c r="Q600" s="88">
        <v>4659</v>
      </c>
      <c r="R600" s="88">
        <v>100.05</v>
      </c>
      <c r="S600" s="88">
        <v>157</v>
      </c>
    </row>
    <row r="601" spans="3:19">
      <c r="C601" s="85" t="s">
        <v>1006</v>
      </c>
      <c r="D601" s="88">
        <v>1.8260000000000001</v>
      </c>
      <c r="E601" s="88">
        <v>483.4</v>
      </c>
      <c r="F601" s="88">
        <v>1691.5</v>
      </c>
      <c r="G601" s="88">
        <v>1902</v>
      </c>
      <c r="H601" s="88">
        <v>152</v>
      </c>
      <c r="I601" s="88">
        <v>40.049999999999997</v>
      </c>
      <c r="J601" s="88">
        <v>63.15</v>
      </c>
      <c r="K601" s="88">
        <v>1004.6</v>
      </c>
      <c r="L601" s="88">
        <v>39.979999999999997</v>
      </c>
      <c r="M601" s="88">
        <v>183.95</v>
      </c>
      <c r="N601" s="88">
        <v>240.38</v>
      </c>
      <c r="O601" s="88">
        <v>398.25</v>
      </c>
      <c r="P601" s="88">
        <v>139.28</v>
      </c>
      <c r="Q601" s="88">
        <v>4700</v>
      </c>
      <c r="R601" s="88">
        <v>98.83</v>
      </c>
      <c r="S601" s="88">
        <v>155.38</v>
      </c>
    </row>
    <row r="602" spans="3:19">
      <c r="C602" s="85" t="s">
        <v>1007</v>
      </c>
      <c r="D602" s="88">
        <v>1.792</v>
      </c>
      <c r="E602" s="88">
        <v>485.6</v>
      </c>
      <c r="F602" s="88">
        <v>1620</v>
      </c>
      <c r="G602" s="88">
        <v>1886.5</v>
      </c>
      <c r="H602" s="88">
        <v>148.80000000000001</v>
      </c>
      <c r="I602" s="88">
        <v>40.24</v>
      </c>
      <c r="J602" s="88">
        <v>63.55</v>
      </c>
      <c r="K602" s="88">
        <v>1002</v>
      </c>
      <c r="L602" s="88">
        <v>39.61</v>
      </c>
      <c r="M602" s="88">
        <v>181.13</v>
      </c>
      <c r="N602" s="88">
        <v>240.38</v>
      </c>
      <c r="O602" s="88">
        <v>393.8</v>
      </c>
      <c r="P602" s="88">
        <v>137.28</v>
      </c>
      <c r="Q602" s="88">
        <v>4674.5</v>
      </c>
      <c r="R602" s="88">
        <v>103.7</v>
      </c>
      <c r="S602" s="88">
        <v>153.30000000000001</v>
      </c>
    </row>
    <row r="603" spans="3:19">
      <c r="C603" s="85" t="s">
        <v>1008</v>
      </c>
      <c r="D603" s="88">
        <v>1.8089999999999999</v>
      </c>
      <c r="E603" s="88">
        <v>480.8</v>
      </c>
      <c r="F603" s="88">
        <v>1642.5</v>
      </c>
      <c r="G603" s="88">
        <v>1919.5</v>
      </c>
      <c r="H603" s="88">
        <v>154.1</v>
      </c>
      <c r="I603" s="88">
        <v>39.590000000000003</v>
      </c>
      <c r="J603" s="88">
        <v>64.150000000000006</v>
      </c>
      <c r="K603" s="88">
        <v>972.6</v>
      </c>
      <c r="L603" s="88">
        <v>38.555</v>
      </c>
      <c r="M603" s="88">
        <v>177.97</v>
      </c>
      <c r="N603" s="88">
        <v>242.62</v>
      </c>
      <c r="O603" s="88">
        <v>390</v>
      </c>
      <c r="P603" s="88">
        <v>133.34</v>
      </c>
      <c r="Q603" s="88">
        <v>4581</v>
      </c>
      <c r="R603" s="88">
        <v>112.33</v>
      </c>
      <c r="S603" s="88">
        <v>153.69999999999999</v>
      </c>
    </row>
    <row r="604" spans="3:19">
      <c r="C604" s="85" t="s">
        <v>1009</v>
      </c>
      <c r="D604" s="88">
        <v>1.782</v>
      </c>
      <c r="E604" s="88">
        <v>481.6</v>
      </c>
      <c r="F604" s="88">
        <v>1609</v>
      </c>
      <c r="G604" s="88">
        <v>1929.5</v>
      </c>
      <c r="H604" s="88">
        <v>153.4</v>
      </c>
      <c r="I604" s="88">
        <v>38.020000000000003</v>
      </c>
      <c r="J604" s="88">
        <v>64.05</v>
      </c>
      <c r="K604" s="88">
        <v>957.4</v>
      </c>
      <c r="L604" s="88">
        <v>38.104999999999997</v>
      </c>
      <c r="M604" s="88">
        <v>172.87</v>
      </c>
      <c r="N604" s="88">
        <v>235.77</v>
      </c>
      <c r="O604" s="88">
        <v>378</v>
      </c>
      <c r="P604" s="88">
        <v>129.80000000000001</v>
      </c>
      <c r="Q604" s="88">
        <v>4508.5</v>
      </c>
      <c r="R604" s="88">
        <v>111.1</v>
      </c>
      <c r="S604" s="88">
        <v>145.72</v>
      </c>
    </row>
    <row r="605" spans="3:19">
      <c r="C605" s="85" t="s">
        <v>1010</v>
      </c>
      <c r="D605" s="88">
        <v>1.7330000000000001</v>
      </c>
      <c r="E605" s="88">
        <v>471.4</v>
      </c>
      <c r="F605" s="88">
        <v>1575.5</v>
      </c>
      <c r="G605" s="88">
        <v>1919.5</v>
      </c>
      <c r="H605" s="88">
        <v>158.19999999999999</v>
      </c>
      <c r="I605" s="88">
        <v>37.65</v>
      </c>
      <c r="J605" s="88">
        <v>63.5</v>
      </c>
      <c r="K605" s="88">
        <v>963.2</v>
      </c>
      <c r="L605" s="88">
        <v>38.21</v>
      </c>
      <c r="M605" s="88">
        <v>173.66</v>
      </c>
      <c r="N605" s="88">
        <v>238.89</v>
      </c>
      <c r="O605" s="88">
        <v>379.95</v>
      </c>
      <c r="P605" s="88">
        <v>129.46</v>
      </c>
      <c r="Q605" s="88">
        <v>4547.5</v>
      </c>
      <c r="R605" s="88">
        <v>109.4</v>
      </c>
      <c r="S605" s="88">
        <v>145.41999999999999</v>
      </c>
    </row>
    <row r="606" spans="3:19">
      <c r="C606" s="85" t="s">
        <v>1011</v>
      </c>
      <c r="D606" s="88">
        <v>1.881</v>
      </c>
      <c r="E606" s="88">
        <v>467.8</v>
      </c>
      <c r="F606" s="88">
        <v>1662</v>
      </c>
      <c r="G606" s="88">
        <v>1917.5</v>
      </c>
      <c r="H606" s="88">
        <v>162.6</v>
      </c>
      <c r="I606" s="88">
        <v>37.119999999999997</v>
      </c>
      <c r="J606" s="88">
        <v>64.849999999999994</v>
      </c>
      <c r="K606" s="88">
        <v>954.6</v>
      </c>
      <c r="L606" s="88">
        <v>37.914999999999999</v>
      </c>
      <c r="M606" s="88">
        <v>172.09</v>
      </c>
      <c r="N606" s="88">
        <v>237.7</v>
      </c>
      <c r="O606" s="88">
        <v>378.65</v>
      </c>
      <c r="P606" s="88">
        <v>127.34</v>
      </c>
      <c r="Q606" s="88">
        <v>4509</v>
      </c>
      <c r="R606" s="88">
        <v>104.78</v>
      </c>
      <c r="S606" s="88">
        <v>144.4</v>
      </c>
    </row>
    <row r="607" spans="3:19">
      <c r="C607" s="85" t="s">
        <v>1012</v>
      </c>
      <c r="D607" s="88">
        <v>1.8859999999999999</v>
      </c>
      <c r="E607" s="88">
        <v>464</v>
      </c>
      <c r="F607" s="88">
        <v>1649</v>
      </c>
      <c r="G607" s="88">
        <v>1901.5</v>
      </c>
      <c r="H607" s="88">
        <v>164.4</v>
      </c>
      <c r="I607" s="88">
        <v>36.15</v>
      </c>
      <c r="J607" s="88">
        <v>65.349999999999994</v>
      </c>
      <c r="K607" s="88">
        <v>962</v>
      </c>
      <c r="L607" s="88">
        <v>38.234999999999999</v>
      </c>
      <c r="M607" s="88">
        <v>170.84</v>
      </c>
      <c r="N607" s="88">
        <v>238.27</v>
      </c>
      <c r="O607" s="88">
        <v>381.1</v>
      </c>
      <c r="P607" s="88">
        <v>127.22</v>
      </c>
      <c r="Q607" s="88">
        <v>4564.5</v>
      </c>
      <c r="R607" s="88">
        <v>105.48</v>
      </c>
      <c r="S607" s="88">
        <v>144.69999999999999</v>
      </c>
    </row>
    <row r="608" spans="3:19">
      <c r="C608" s="85" t="s">
        <v>1013</v>
      </c>
      <c r="D608" s="88">
        <v>1.8939999999999999</v>
      </c>
      <c r="E608" s="88">
        <v>461.2</v>
      </c>
      <c r="F608" s="88">
        <v>1662</v>
      </c>
      <c r="G608" s="88">
        <v>1913</v>
      </c>
      <c r="H608" s="88">
        <v>169.7</v>
      </c>
      <c r="I608" s="88">
        <v>38.26</v>
      </c>
      <c r="J608" s="88">
        <v>64.45</v>
      </c>
      <c r="K608" s="88">
        <v>987.2</v>
      </c>
      <c r="L608" s="88">
        <v>39.204999999999998</v>
      </c>
      <c r="M608" s="88">
        <v>175.53</v>
      </c>
      <c r="N608" s="88">
        <v>227.06</v>
      </c>
      <c r="O608" s="88">
        <v>392.1</v>
      </c>
      <c r="P608" s="88">
        <v>130.38</v>
      </c>
      <c r="Q608" s="88">
        <v>4716</v>
      </c>
      <c r="R608" s="88">
        <v>105.3</v>
      </c>
      <c r="S608" s="88">
        <v>143.52000000000001</v>
      </c>
    </row>
    <row r="609" spans="3:19">
      <c r="C609" s="85" t="s">
        <v>1014</v>
      </c>
      <c r="D609" s="88">
        <v>1.913</v>
      </c>
      <c r="E609" s="88">
        <v>478.6</v>
      </c>
      <c r="F609" s="88">
        <v>1687.5</v>
      </c>
      <c r="G609" s="88">
        <v>1905</v>
      </c>
      <c r="H609" s="88">
        <v>181</v>
      </c>
      <c r="I609" s="88">
        <v>37.6</v>
      </c>
      <c r="J609" s="88">
        <v>65.55</v>
      </c>
      <c r="K609" s="88">
        <v>985.8</v>
      </c>
      <c r="L609" s="88">
        <v>38.645000000000003</v>
      </c>
      <c r="M609" s="88">
        <v>174.13</v>
      </c>
      <c r="N609" s="88">
        <v>229.32</v>
      </c>
      <c r="O609" s="88">
        <v>391.65</v>
      </c>
      <c r="P609" s="88">
        <v>128.76</v>
      </c>
      <c r="Q609" s="88">
        <v>4788.5</v>
      </c>
      <c r="R609" s="88">
        <v>103.45</v>
      </c>
      <c r="S609" s="88">
        <v>142.18</v>
      </c>
    </row>
    <row r="610" spans="3:19">
      <c r="C610" s="85" t="s">
        <v>1015</v>
      </c>
      <c r="D610" s="88">
        <v>1.91</v>
      </c>
      <c r="E610" s="88">
        <v>467</v>
      </c>
      <c r="F610" s="88">
        <v>1712.5</v>
      </c>
      <c r="G610" s="88">
        <v>1907</v>
      </c>
      <c r="H610" s="88">
        <v>174</v>
      </c>
      <c r="I610" s="88">
        <v>38.24</v>
      </c>
      <c r="J610" s="88">
        <v>65.75</v>
      </c>
      <c r="K610" s="88">
        <v>988</v>
      </c>
      <c r="L610" s="88">
        <v>38.924999999999997</v>
      </c>
      <c r="M610" s="88">
        <v>173.95</v>
      </c>
      <c r="N610" s="88">
        <v>229.29</v>
      </c>
      <c r="O610" s="88">
        <v>398.95</v>
      </c>
      <c r="P610" s="88">
        <v>129.63999999999999</v>
      </c>
      <c r="Q610" s="88">
        <v>4819</v>
      </c>
      <c r="R610" s="88">
        <v>110.5</v>
      </c>
      <c r="S610" s="88">
        <v>146.04</v>
      </c>
    </row>
    <row r="611" spans="3:19">
      <c r="C611" s="85" t="s">
        <v>1016</v>
      </c>
      <c r="D611" s="88">
        <v>1.931</v>
      </c>
      <c r="E611" s="88">
        <v>474.4</v>
      </c>
      <c r="F611" s="88">
        <v>1692.5</v>
      </c>
      <c r="G611" s="88">
        <v>1913</v>
      </c>
      <c r="H611" s="88">
        <v>171</v>
      </c>
      <c r="I611" s="88">
        <v>39.17</v>
      </c>
      <c r="J611" s="88">
        <v>67.3</v>
      </c>
      <c r="K611" s="88">
        <v>995.6</v>
      </c>
      <c r="L611" s="88">
        <v>39.835000000000001</v>
      </c>
      <c r="M611" s="88">
        <v>179.04</v>
      </c>
      <c r="N611" s="88">
        <v>231.7</v>
      </c>
      <c r="O611" s="88">
        <v>407.85</v>
      </c>
      <c r="P611" s="88">
        <v>133.16</v>
      </c>
      <c r="Q611" s="88">
        <v>5045.5</v>
      </c>
      <c r="R611" s="88">
        <v>108.33</v>
      </c>
      <c r="S611" s="88">
        <v>144.76</v>
      </c>
    </row>
    <row r="612" spans="3:19">
      <c r="C612" s="85" t="s">
        <v>1017</v>
      </c>
      <c r="D612" s="88">
        <v>1.9239999999999999</v>
      </c>
      <c r="E612" s="88">
        <v>470.6</v>
      </c>
      <c r="F612" s="88">
        <v>1689</v>
      </c>
      <c r="G612" s="88">
        <v>1920</v>
      </c>
      <c r="H612" s="88">
        <v>174</v>
      </c>
      <c r="I612" s="88">
        <v>38.799999999999997</v>
      </c>
      <c r="J612" s="88">
        <v>68.400000000000006</v>
      </c>
      <c r="K612" s="88">
        <v>1008.4</v>
      </c>
      <c r="L612" s="88">
        <v>40.15</v>
      </c>
      <c r="M612" s="88">
        <v>177.06</v>
      </c>
      <c r="N612" s="88">
        <v>230.62</v>
      </c>
      <c r="O612" s="88">
        <v>410.75</v>
      </c>
      <c r="P612" s="88">
        <v>132.86000000000001</v>
      </c>
      <c r="Q612" s="88">
        <v>5086</v>
      </c>
      <c r="R612" s="88">
        <v>108.55</v>
      </c>
      <c r="S612" s="88">
        <v>145.44</v>
      </c>
    </row>
    <row r="613" spans="3:19">
      <c r="C613" s="85" t="s">
        <v>1018</v>
      </c>
      <c r="D613" s="88">
        <v>1.9079999999999999</v>
      </c>
      <c r="E613" s="88">
        <v>471.6</v>
      </c>
      <c r="F613" s="88">
        <v>1717.5</v>
      </c>
      <c r="G613" s="88">
        <v>1993</v>
      </c>
      <c r="H613" s="88">
        <v>174</v>
      </c>
      <c r="I613" s="88">
        <v>38.97</v>
      </c>
      <c r="J613" s="88">
        <v>69.900000000000006</v>
      </c>
      <c r="K613" s="88">
        <v>1009.8</v>
      </c>
      <c r="L613" s="88">
        <v>39.630000000000003</v>
      </c>
      <c r="M613" s="88">
        <v>176.3</v>
      </c>
      <c r="N613" s="88">
        <v>230.55</v>
      </c>
      <c r="O613" s="88">
        <v>414.8</v>
      </c>
      <c r="P613" s="88">
        <v>133.63999999999999</v>
      </c>
      <c r="Q613" s="88">
        <v>5097</v>
      </c>
      <c r="R613" s="88">
        <v>112.4</v>
      </c>
      <c r="S613" s="88">
        <v>147.68</v>
      </c>
    </row>
    <row r="614" spans="3:19">
      <c r="C614" s="85" t="s">
        <v>1019</v>
      </c>
      <c r="D614" s="88">
        <v>1.8819999999999999</v>
      </c>
      <c r="E614" s="88">
        <v>476.4</v>
      </c>
      <c r="F614" s="88">
        <v>1741</v>
      </c>
      <c r="G614" s="88">
        <v>1952</v>
      </c>
      <c r="H614" s="88">
        <v>170</v>
      </c>
      <c r="I614" s="88">
        <v>38.549999999999997</v>
      </c>
      <c r="J614" s="88">
        <v>68.25</v>
      </c>
      <c r="K614" s="88">
        <v>1003.8</v>
      </c>
      <c r="L614" s="88">
        <v>39.42</v>
      </c>
      <c r="M614" s="88">
        <v>175.26</v>
      </c>
      <c r="N614" s="88">
        <v>231.7</v>
      </c>
      <c r="O614" s="88">
        <v>414.1</v>
      </c>
      <c r="P614" s="88">
        <v>134.78</v>
      </c>
      <c r="Q614" s="88">
        <v>5075</v>
      </c>
      <c r="R614" s="88">
        <v>111.65</v>
      </c>
      <c r="S614" s="88">
        <v>147.62</v>
      </c>
    </row>
    <row r="615" spans="3:19">
      <c r="C615" s="85" t="s">
        <v>1020</v>
      </c>
      <c r="D615" s="88">
        <v>1.94</v>
      </c>
      <c r="E615" s="88">
        <v>484.6</v>
      </c>
      <c r="F615" s="88">
        <v>1742</v>
      </c>
      <c r="G615" s="88">
        <v>1953.5</v>
      </c>
      <c r="H615" s="88">
        <v>171.4</v>
      </c>
      <c r="I615" s="88">
        <v>38.880000000000003</v>
      </c>
      <c r="J615" s="88">
        <v>68.95</v>
      </c>
      <c r="K615" s="88">
        <v>997</v>
      </c>
      <c r="L615" s="88">
        <v>39.265000000000001</v>
      </c>
      <c r="M615" s="88">
        <v>174.43</v>
      </c>
      <c r="N615" s="88">
        <v>231.27</v>
      </c>
      <c r="O615" s="88">
        <v>413.65</v>
      </c>
      <c r="P615" s="88">
        <v>134.58000000000001</v>
      </c>
      <c r="Q615" s="88">
        <v>5078.5</v>
      </c>
      <c r="R615" s="88">
        <v>116.73</v>
      </c>
      <c r="S615" s="88">
        <v>147.78</v>
      </c>
    </row>
    <row r="616" spans="3:19">
      <c r="C616" s="85" t="s">
        <v>1021</v>
      </c>
      <c r="D616" s="88">
        <v>1.93</v>
      </c>
      <c r="E616" s="88">
        <v>471.6</v>
      </c>
      <c r="F616" s="88">
        <v>1801</v>
      </c>
      <c r="G616" s="88">
        <v>1954</v>
      </c>
      <c r="H616" s="88">
        <v>173.4</v>
      </c>
      <c r="I616" s="88">
        <v>39.35</v>
      </c>
      <c r="J616" s="88">
        <v>70.45</v>
      </c>
      <c r="K616" s="88">
        <v>988.6</v>
      </c>
      <c r="L616" s="88">
        <v>39.325000000000003</v>
      </c>
      <c r="M616" s="88">
        <v>172.47</v>
      </c>
      <c r="N616" s="88">
        <v>231</v>
      </c>
      <c r="O616" s="88">
        <v>424.5</v>
      </c>
      <c r="P616" s="88">
        <v>133.04</v>
      </c>
      <c r="Q616" s="88">
        <v>5090</v>
      </c>
      <c r="R616" s="88">
        <v>116.05</v>
      </c>
      <c r="S616" s="88">
        <v>147.36000000000001</v>
      </c>
    </row>
    <row r="617" spans="3:19">
      <c r="C617" s="85" t="s">
        <v>1022</v>
      </c>
      <c r="D617" s="88">
        <v>1.9039999999999999</v>
      </c>
      <c r="E617" s="88">
        <v>479.6</v>
      </c>
      <c r="F617" s="88">
        <v>1801</v>
      </c>
      <c r="G617" s="88">
        <v>1945</v>
      </c>
      <c r="H617" s="88">
        <v>171.5</v>
      </c>
      <c r="I617" s="88">
        <v>39.090000000000003</v>
      </c>
      <c r="J617" s="88">
        <v>70.7</v>
      </c>
      <c r="K617" s="88">
        <v>996</v>
      </c>
      <c r="L617" s="88">
        <v>39.119999999999997</v>
      </c>
      <c r="M617" s="88">
        <v>166.59</v>
      </c>
      <c r="N617" s="88">
        <v>236.43</v>
      </c>
      <c r="O617" s="88">
        <v>424.8</v>
      </c>
      <c r="P617" s="88">
        <v>134.84</v>
      </c>
      <c r="Q617" s="88">
        <v>5173</v>
      </c>
      <c r="R617" s="88">
        <v>115.65</v>
      </c>
      <c r="S617" s="88">
        <v>147.30000000000001</v>
      </c>
    </row>
    <row r="618" spans="3:19">
      <c r="C618" s="85" t="s">
        <v>1023</v>
      </c>
      <c r="D618" s="88">
        <v>1.9119999999999999</v>
      </c>
      <c r="E618" s="88">
        <v>480.6</v>
      </c>
      <c r="F618" s="88">
        <v>1790</v>
      </c>
      <c r="G618" s="88">
        <v>1965</v>
      </c>
      <c r="H618" s="88">
        <v>171.3</v>
      </c>
      <c r="I618" s="88">
        <v>39.51</v>
      </c>
      <c r="J618" s="88">
        <v>70.599999999999994</v>
      </c>
      <c r="K618" s="88">
        <v>993.6</v>
      </c>
      <c r="L618" s="88">
        <v>39.51</v>
      </c>
      <c r="M618" s="88">
        <v>162.96</v>
      </c>
      <c r="N618" s="88">
        <v>246.06</v>
      </c>
      <c r="O618" s="88">
        <v>436</v>
      </c>
      <c r="P618" s="88">
        <v>134.68</v>
      </c>
      <c r="Q618" s="88">
        <v>5192</v>
      </c>
      <c r="R618" s="88">
        <v>114.43</v>
      </c>
      <c r="S618" s="88">
        <v>146.02000000000001</v>
      </c>
    </row>
    <row r="619" spans="3:19">
      <c r="C619" s="85" t="s">
        <v>1024</v>
      </c>
      <c r="D619" s="88">
        <v>1.9510000000000001</v>
      </c>
      <c r="E619" s="88">
        <v>478.8</v>
      </c>
      <c r="F619" s="88">
        <v>1803.5</v>
      </c>
      <c r="G619" s="88">
        <v>1981.5</v>
      </c>
      <c r="H619" s="88">
        <v>175.4</v>
      </c>
      <c r="I619" s="88">
        <v>39.979999999999997</v>
      </c>
      <c r="J619" s="88">
        <v>73.05</v>
      </c>
      <c r="K619" s="88">
        <v>1006.6</v>
      </c>
      <c r="L619" s="88">
        <v>39.89</v>
      </c>
      <c r="M619" s="88">
        <v>162.30000000000001</v>
      </c>
      <c r="N619" s="88">
        <v>243.76</v>
      </c>
      <c r="O619" s="88">
        <v>430.15</v>
      </c>
      <c r="P619" s="88">
        <v>137.86000000000001</v>
      </c>
      <c r="Q619" s="88">
        <v>5203.5</v>
      </c>
      <c r="R619" s="88">
        <v>118.3</v>
      </c>
      <c r="S619" s="88">
        <v>146.47999999999999</v>
      </c>
    </row>
    <row r="620" spans="3:19">
      <c r="C620" s="85" t="s">
        <v>1025</v>
      </c>
      <c r="D620" s="88">
        <v>1.9239999999999999</v>
      </c>
      <c r="E620" s="88">
        <v>478.6</v>
      </c>
      <c r="F620" s="88">
        <v>1744.5</v>
      </c>
      <c r="G620" s="88">
        <v>1989.5</v>
      </c>
      <c r="H620" s="88">
        <v>171.5</v>
      </c>
      <c r="I620" s="88">
        <v>40.15</v>
      </c>
      <c r="J620" s="88">
        <v>71.900000000000006</v>
      </c>
      <c r="K620" s="88">
        <v>1005.8</v>
      </c>
      <c r="L620" s="88">
        <v>39.76</v>
      </c>
      <c r="M620" s="88">
        <v>164.48</v>
      </c>
      <c r="N620" s="88">
        <v>248.1</v>
      </c>
      <c r="O620" s="88">
        <v>432.9</v>
      </c>
      <c r="P620" s="88">
        <v>139.36000000000001</v>
      </c>
      <c r="Q620" s="88">
        <v>5296.5</v>
      </c>
      <c r="R620" s="88">
        <v>118.13</v>
      </c>
      <c r="S620" s="88">
        <v>146.96</v>
      </c>
    </row>
    <row r="621" spans="3:19">
      <c r="C621" s="85" t="s">
        <v>1026</v>
      </c>
      <c r="D621" s="88">
        <v>1.9319999999999999</v>
      </c>
      <c r="E621" s="88">
        <v>487.6</v>
      </c>
      <c r="F621" s="88">
        <v>1757.5</v>
      </c>
      <c r="G621" s="88">
        <v>2098.5</v>
      </c>
      <c r="H621" s="88">
        <v>184.7</v>
      </c>
      <c r="I621" s="88">
        <v>40.53</v>
      </c>
      <c r="J621" s="88">
        <v>72.45</v>
      </c>
      <c r="K621" s="88">
        <v>1027</v>
      </c>
      <c r="L621" s="88">
        <v>40.82</v>
      </c>
      <c r="M621" s="88">
        <v>163.6</v>
      </c>
      <c r="N621" s="88">
        <v>251.18</v>
      </c>
      <c r="O621" s="88">
        <v>440.45</v>
      </c>
      <c r="P621" s="88">
        <v>141.72</v>
      </c>
      <c r="Q621" s="88">
        <v>5538.5</v>
      </c>
      <c r="R621" s="88">
        <v>116.1</v>
      </c>
      <c r="S621" s="88">
        <v>145.62</v>
      </c>
    </row>
    <row r="622" spans="3:19">
      <c r="C622" s="85" t="s">
        <v>1027</v>
      </c>
      <c r="D622" s="88">
        <v>1.9039999999999999</v>
      </c>
      <c r="E622" s="88">
        <v>501.8</v>
      </c>
      <c r="F622" s="88">
        <v>1764.5</v>
      </c>
      <c r="G622" s="88">
        <v>2087</v>
      </c>
      <c r="H622" s="88">
        <v>188.5</v>
      </c>
      <c r="I622" s="88">
        <v>39.909999999999997</v>
      </c>
      <c r="J622" s="88">
        <v>71</v>
      </c>
      <c r="K622" s="88">
        <v>1025.8</v>
      </c>
      <c r="L622" s="88">
        <v>40.704999999999998</v>
      </c>
      <c r="M622" s="88">
        <v>161.9</v>
      </c>
      <c r="N622" s="88">
        <v>244.65</v>
      </c>
      <c r="O622" s="88">
        <v>434.5</v>
      </c>
      <c r="P622" s="88">
        <v>143.6</v>
      </c>
      <c r="Q622" s="88">
        <v>5530</v>
      </c>
      <c r="R622" s="88">
        <v>116.25</v>
      </c>
      <c r="S622" s="88">
        <v>146.69999999999999</v>
      </c>
    </row>
    <row r="623" spans="3:19">
      <c r="C623" s="85" t="s">
        <v>1028</v>
      </c>
      <c r="D623" s="88">
        <v>1.917</v>
      </c>
      <c r="E623" s="88">
        <v>496.6</v>
      </c>
      <c r="F623" s="88">
        <v>1780</v>
      </c>
      <c r="G623" s="88">
        <v>2080</v>
      </c>
      <c r="H623" s="88">
        <v>183.4</v>
      </c>
      <c r="I623" s="88">
        <v>40.06</v>
      </c>
      <c r="J623" s="88">
        <v>72.05</v>
      </c>
      <c r="K623" s="88">
        <v>1024</v>
      </c>
      <c r="L623" s="88">
        <v>40.67</v>
      </c>
      <c r="M623" s="88">
        <v>162.94</v>
      </c>
      <c r="N623" s="88">
        <v>246.17</v>
      </c>
      <c r="O623" s="88">
        <v>450.1</v>
      </c>
      <c r="P623" s="88">
        <v>147.16</v>
      </c>
      <c r="Q623" s="88">
        <v>5569</v>
      </c>
      <c r="R623" s="88">
        <v>116.03</v>
      </c>
      <c r="S623" s="88">
        <v>146.54</v>
      </c>
    </row>
    <row r="624" spans="3:19">
      <c r="C624" s="85" t="s">
        <v>1029</v>
      </c>
      <c r="D624" s="88">
        <v>1.917</v>
      </c>
      <c r="E624" s="88">
        <v>484.2</v>
      </c>
      <c r="F624" s="88">
        <v>1742.5</v>
      </c>
      <c r="G624" s="88">
        <v>2059.5</v>
      </c>
      <c r="H624" s="88">
        <v>182</v>
      </c>
      <c r="I624" s="88">
        <v>39.299999999999997</v>
      </c>
      <c r="J624" s="88">
        <v>72.599999999999994</v>
      </c>
      <c r="K624" s="88">
        <v>1032</v>
      </c>
      <c r="L624" s="88">
        <v>40.725000000000001</v>
      </c>
      <c r="M624" s="88">
        <v>161.55000000000001</v>
      </c>
      <c r="N624" s="88">
        <v>241.66</v>
      </c>
      <c r="O624" s="88">
        <v>451.5</v>
      </c>
      <c r="P624" s="88">
        <v>147.88</v>
      </c>
      <c r="Q624" s="88">
        <v>5684</v>
      </c>
      <c r="R624" s="88">
        <v>112.43</v>
      </c>
      <c r="S624" s="88">
        <v>145.74</v>
      </c>
    </row>
    <row r="625" spans="3:19">
      <c r="C625" s="85" t="s">
        <v>1030</v>
      </c>
      <c r="D625" s="88">
        <v>1.8129999999999999</v>
      </c>
      <c r="E625" s="88">
        <v>462.8</v>
      </c>
      <c r="F625" s="88">
        <v>1822</v>
      </c>
      <c r="G625" s="88">
        <v>2113</v>
      </c>
      <c r="H625" s="88">
        <v>190</v>
      </c>
      <c r="I625" s="88">
        <v>40</v>
      </c>
      <c r="J625" s="88">
        <v>71.849999999999994</v>
      </c>
      <c r="K625" s="88">
        <v>1037.8</v>
      </c>
      <c r="L625" s="88">
        <v>41.365000000000002</v>
      </c>
      <c r="M625" s="88">
        <v>162.58000000000001</v>
      </c>
      <c r="N625" s="88">
        <v>243.95</v>
      </c>
      <c r="O625" s="88">
        <v>458.95</v>
      </c>
      <c r="P625" s="88">
        <v>151.54</v>
      </c>
      <c r="Q625" s="88">
        <v>5383</v>
      </c>
      <c r="R625" s="88">
        <v>111</v>
      </c>
      <c r="S625" s="88">
        <v>145.80000000000001</v>
      </c>
    </row>
    <row r="626" spans="3:19">
      <c r="C626" s="85" t="s">
        <v>1031</v>
      </c>
      <c r="D626" s="88">
        <v>1.8109999999999999</v>
      </c>
      <c r="E626" s="88">
        <v>472.2</v>
      </c>
      <c r="F626" s="88">
        <v>1946.5</v>
      </c>
      <c r="G626" s="88">
        <v>2101.5</v>
      </c>
      <c r="H626" s="88">
        <v>187</v>
      </c>
      <c r="I626" s="88">
        <v>39.200000000000003</v>
      </c>
      <c r="J626" s="88">
        <v>72.150000000000006</v>
      </c>
      <c r="K626" s="88">
        <v>1031.4000000000001</v>
      </c>
      <c r="L626" s="88">
        <v>40.39</v>
      </c>
      <c r="M626" s="88">
        <v>162.47</v>
      </c>
      <c r="N626" s="88">
        <v>237.12</v>
      </c>
      <c r="O626" s="88">
        <v>458.6</v>
      </c>
      <c r="P626" s="88">
        <v>148.84</v>
      </c>
      <c r="Q626" s="88">
        <v>5166.5</v>
      </c>
      <c r="R626" s="88">
        <v>107.13</v>
      </c>
      <c r="S626" s="88">
        <v>145.76</v>
      </c>
    </row>
    <row r="627" spans="3:19">
      <c r="C627" s="85" t="s">
        <v>1032</v>
      </c>
      <c r="D627" s="88">
        <v>1.8620000000000001</v>
      </c>
      <c r="E627" s="88">
        <v>474.6</v>
      </c>
      <c r="F627" s="88">
        <v>1949</v>
      </c>
      <c r="G627" s="88">
        <v>2070.5</v>
      </c>
      <c r="H627" s="88">
        <v>187.7</v>
      </c>
      <c r="I627" s="88">
        <v>39.200000000000003</v>
      </c>
      <c r="J627" s="88">
        <v>71.75</v>
      </c>
      <c r="K627" s="88">
        <v>1021</v>
      </c>
      <c r="L627" s="88">
        <v>41.15</v>
      </c>
      <c r="M627" s="88">
        <v>163.16</v>
      </c>
      <c r="N627" s="88">
        <v>240.91</v>
      </c>
      <c r="O627" s="88">
        <v>462.1</v>
      </c>
      <c r="P627" s="88">
        <v>148.08000000000001</v>
      </c>
      <c r="Q627" s="88">
        <v>5149.5</v>
      </c>
      <c r="R627" s="88">
        <v>113.15</v>
      </c>
      <c r="S627" s="88">
        <v>147.82</v>
      </c>
    </row>
    <row r="628" spans="3:19">
      <c r="C628" s="85" t="s">
        <v>1033</v>
      </c>
      <c r="D628" s="88">
        <v>1.84</v>
      </c>
      <c r="E628" s="88">
        <v>467</v>
      </c>
      <c r="F628" s="88">
        <v>1949.5</v>
      </c>
      <c r="G628" s="88">
        <v>2015</v>
      </c>
      <c r="H628" s="88">
        <v>187.3</v>
      </c>
      <c r="I628" s="88">
        <v>39.49</v>
      </c>
      <c r="J628" s="88">
        <v>72.150000000000006</v>
      </c>
      <c r="K628" s="88">
        <v>1020.6</v>
      </c>
      <c r="L628" s="88">
        <v>41.145000000000003</v>
      </c>
      <c r="M628" s="88">
        <v>164.65</v>
      </c>
      <c r="N628" s="88">
        <v>241.25</v>
      </c>
      <c r="O628" s="88">
        <v>459.85</v>
      </c>
      <c r="P628" s="88">
        <v>149.78</v>
      </c>
      <c r="Q628" s="88">
        <v>5101</v>
      </c>
      <c r="R628" s="88">
        <v>109.53</v>
      </c>
      <c r="S628" s="88">
        <v>147.63999999999999</v>
      </c>
    </row>
    <row r="629" spans="3:19">
      <c r="C629" s="85" t="s">
        <v>1034</v>
      </c>
      <c r="D629" s="88">
        <v>1.8680000000000001</v>
      </c>
      <c r="E629" s="88">
        <v>488.4</v>
      </c>
      <c r="F629" s="88">
        <v>2005</v>
      </c>
      <c r="G629" s="88">
        <v>1930.5</v>
      </c>
      <c r="H629" s="88">
        <v>190.9</v>
      </c>
      <c r="I629" s="88">
        <v>39.479999999999997</v>
      </c>
      <c r="J629" s="88">
        <v>72.650000000000006</v>
      </c>
      <c r="K629" s="88">
        <v>1040.5999999999999</v>
      </c>
      <c r="L629" s="88">
        <v>41.164999999999999</v>
      </c>
      <c r="M629" s="88">
        <v>166.18</v>
      </c>
      <c r="N629" s="88">
        <v>241.77</v>
      </c>
      <c r="O629" s="88">
        <v>458.15</v>
      </c>
      <c r="P629" s="88">
        <v>150.97999999999999</v>
      </c>
      <c r="Q629" s="88">
        <v>5065</v>
      </c>
      <c r="R629" s="88">
        <v>111.68</v>
      </c>
      <c r="S629" s="88">
        <v>146.44</v>
      </c>
    </row>
    <row r="630" spans="3:19">
      <c r="C630" s="85" t="s">
        <v>1035</v>
      </c>
      <c r="D630" s="88">
        <v>1.8720000000000001</v>
      </c>
      <c r="E630" s="88">
        <v>479</v>
      </c>
      <c r="F630" s="88">
        <v>2032.5</v>
      </c>
      <c r="G630" s="88">
        <v>1979.5</v>
      </c>
      <c r="H630" s="88">
        <v>191.4</v>
      </c>
      <c r="I630" s="88">
        <v>40.06</v>
      </c>
      <c r="J630" s="88">
        <v>73.400000000000006</v>
      </c>
      <c r="K630" s="88">
        <v>1030.4000000000001</v>
      </c>
      <c r="L630" s="88">
        <v>41.034999999999997</v>
      </c>
      <c r="M630" s="88">
        <v>165.58</v>
      </c>
      <c r="N630" s="88">
        <v>240.4</v>
      </c>
      <c r="O630" s="88">
        <v>463.5</v>
      </c>
      <c r="P630" s="88">
        <v>152.46</v>
      </c>
      <c r="Q630" s="88">
        <v>5077</v>
      </c>
      <c r="R630" s="88">
        <v>114.8</v>
      </c>
      <c r="S630" s="88">
        <v>146.28</v>
      </c>
    </row>
    <row r="631" spans="3:19">
      <c r="C631" s="85" t="s">
        <v>1036</v>
      </c>
      <c r="D631" s="88">
        <v>1.8660000000000001</v>
      </c>
      <c r="E631" s="88">
        <v>486.2</v>
      </c>
      <c r="F631" s="88">
        <v>2025</v>
      </c>
      <c r="G631" s="88">
        <v>1948</v>
      </c>
      <c r="H631" s="88">
        <v>190.6</v>
      </c>
      <c r="I631" s="88">
        <v>40.67</v>
      </c>
      <c r="J631" s="88">
        <v>74.7</v>
      </c>
      <c r="K631" s="88">
        <v>1052.4000000000001</v>
      </c>
      <c r="L631" s="88">
        <v>42.895000000000003</v>
      </c>
      <c r="M631" s="88">
        <v>168.43</v>
      </c>
      <c r="N631" s="88">
        <v>244.33</v>
      </c>
      <c r="O631" s="88">
        <v>479.85</v>
      </c>
      <c r="P631" s="88">
        <v>159.58000000000001</v>
      </c>
      <c r="Q631" s="88">
        <v>5264</v>
      </c>
      <c r="R631" s="88">
        <v>113.75</v>
      </c>
      <c r="S631" s="88">
        <v>147.38</v>
      </c>
    </row>
    <row r="632" spans="3:19">
      <c r="C632" s="85" t="s">
        <v>1037</v>
      </c>
      <c r="D632" s="88">
        <v>1.861</v>
      </c>
      <c r="E632" s="88">
        <v>516.6</v>
      </c>
      <c r="F632" s="88">
        <v>2013</v>
      </c>
      <c r="G632" s="88">
        <v>1943</v>
      </c>
      <c r="H632" s="88">
        <v>188</v>
      </c>
      <c r="I632" s="88">
        <v>41.18</v>
      </c>
      <c r="J632" s="88">
        <v>75</v>
      </c>
      <c r="K632" s="88">
        <v>1049</v>
      </c>
      <c r="L632" s="88">
        <v>43.164999999999999</v>
      </c>
      <c r="M632" s="88">
        <v>167.88</v>
      </c>
      <c r="N632" s="88">
        <v>244.6</v>
      </c>
      <c r="O632" s="88">
        <v>478.4</v>
      </c>
      <c r="P632" s="88">
        <v>157.97999999999999</v>
      </c>
      <c r="Q632" s="88">
        <v>5246</v>
      </c>
      <c r="R632" s="88">
        <v>113.93</v>
      </c>
      <c r="S632" s="88">
        <v>148.4</v>
      </c>
    </row>
    <row r="633" spans="3:19">
      <c r="C633" s="85" t="s">
        <v>1038</v>
      </c>
      <c r="D633" s="88">
        <v>1.8580000000000001</v>
      </c>
      <c r="E633" s="88">
        <v>512.4</v>
      </c>
      <c r="F633" s="88">
        <v>2025</v>
      </c>
      <c r="G633" s="88">
        <v>2009</v>
      </c>
      <c r="H633" s="88">
        <v>192.9</v>
      </c>
      <c r="I633" s="88">
        <v>43.25</v>
      </c>
      <c r="J633" s="88">
        <v>75</v>
      </c>
      <c r="K633" s="88">
        <v>1077.5999999999999</v>
      </c>
      <c r="L633" s="88">
        <v>43.884999999999998</v>
      </c>
      <c r="M633" s="88">
        <v>171.86</v>
      </c>
      <c r="N633" s="88">
        <v>245.18</v>
      </c>
      <c r="O633" s="88">
        <v>481.75</v>
      </c>
      <c r="P633" s="88">
        <v>166.22</v>
      </c>
      <c r="Q633" s="88">
        <v>5302.5</v>
      </c>
      <c r="R633" s="88">
        <v>115.1</v>
      </c>
      <c r="S633" s="88">
        <v>150.94</v>
      </c>
    </row>
    <row r="634" spans="3:19">
      <c r="C634" s="85" t="s">
        <v>1039</v>
      </c>
      <c r="D634" s="88">
        <v>1.8560000000000001</v>
      </c>
      <c r="E634" s="88">
        <v>512</v>
      </c>
      <c r="F634" s="88">
        <v>2005</v>
      </c>
      <c r="G634" s="88">
        <v>2007</v>
      </c>
      <c r="H634" s="88">
        <v>203.8</v>
      </c>
      <c r="I634" s="88">
        <v>43.38</v>
      </c>
      <c r="J634" s="88">
        <v>75.95</v>
      </c>
      <c r="K634" s="88">
        <v>1073.5999999999999</v>
      </c>
      <c r="L634" s="88">
        <v>44.04</v>
      </c>
      <c r="M634" s="88">
        <v>169.87</v>
      </c>
      <c r="N634" s="88">
        <v>243.87</v>
      </c>
      <c r="O634" s="88">
        <v>480.4</v>
      </c>
      <c r="P634" s="88">
        <v>164.5</v>
      </c>
      <c r="Q634" s="88">
        <v>5260.5</v>
      </c>
      <c r="R634" s="88">
        <v>115.25</v>
      </c>
      <c r="S634" s="88">
        <v>150.52000000000001</v>
      </c>
    </row>
    <row r="635" spans="3:19">
      <c r="C635" s="85" t="s">
        <v>1040</v>
      </c>
      <c r="D635" s="88">
        <v>1.86</v>
      </c>
      <c r="E635" s="88">
        <v>509.6</v>
      </c>
      <c r="F635" s="88">
        <v>2042</v>
      </c>
      <c r="G635" s="88">
        <v>2012</v>
      </c>
      <c r="H635" s="88">
        <v>211.7</v>
      </c>
      <c r="I635" s="88">
        <v>43.26</v>
      </c>
      <c r="J635" s="88">
        <v>76.3</v>
      </c>
      <c r="K635" s="88">
        <v>1155</v>
      </c>
      <c r="L635" s="88">
        <v>46.25</v>
      </c>
      <c r="M635" s="88">
        <v>170.19</v>
      </c>
      <c r="N635" s="88">
        <v>242.28</v>
      </c>
      <c r="O635" s="88">
        <v>485.85</v>
      </c>
      <c r="P635" s="88">
        <v>172.3</v>
      </c>
      <c r="Q635" s="88">
        <v>5194</v>
      </c>
      <c r="R635" s="88">
        <v>115.25</v>
      </c>
      <c r="S635" s="88">
        <v>152.86000000000001</v>
      </c>
    </row>
    <row r="636" spans="3:19">
      <c r="C636" s="85" t="s">
        <v>1041</v>
      </c>
      <c r="D636" s="88">
        <v>1.879</v>
      </c>
      <c r="E636" s="88">
        <v>540.4</v>
      </c>
      <c r="F636" s="88">
        <v>2012</v>
      </c>
      <c r="G636" s="88">
        <v>2049.5</v>
      </c>
      <c r="H636" s="88">
        <v>209.2</v>
      </c>
      <c r="I636" s="88">
        <v>42.81</v>
      </c>
      <c r="J636" s="88">
        <v>76.349999999999994</v>
      </c>
      <c r="K636" s="88">
        <v>1145</v>
      </c>
      <c r="L636" s="88">
        <v>45.52</v>
      </c>
      <c r="M636" s="88">
        <v>169.64</v>
      </c>
      <c r="N636" s="88">
        <v>241.74</v>
      </c>
      <c r="O636" s="88">
        <v>483.4</v>
      </c>
      <c r="P636" s="88">
        <v>173.8</v>
      </c>
      <c r="Q636" s="88">
        <v>5150.5</v>
      </c>
      <c r="R636" s="88">
        <v>114.88</v>
      </c>
      <c r="S636" s="88">
        <v>153.62</v>
      </c>
    </row>
    <row r="637" spans="3:19">
      <c r="C637" s="85" t="s">
        <v>1042</v>
      </c>
      <c r="D637" s="88">
        <v>1.841</v>
      </c>
      <c r="E637" s="88">
        <v>534.79999999999995</v>
      </c>
      <c r="F637" s="88">
        <v>1948.5</v>
      </c>
      <c r="G637" s="88">
        <v>2045.5</v>
      </c>
      <c r="H637" s="88">
        <v>203.4</v>
      </c>
      <c r="I637" s="88">
        <v>43.16</v>
      </c>
      <c r="J637" s="88">
        <v>75.55</v>
      </c>
      <c r="K637" s="88">
        <v>1182</v>
      </c>
      <c r="L637" s="88">
        <v>46.58</v>
      </c>
      <c r="M637" s="88">
        <v>170.2</v>
      </c>
      <c r="N637" s="88">
        <v>242.2</v>
      </c>
      <c r="O637" s="88">
        <v>481.35</v>
      </c>
      <c r="P637" s="88">
        <v>175.26</v>
      </c>
      <c r="Q637" s="88">
        <v>5125</v>
      </c>
      <c r="R637" s="88">
        <v>114.43</v>
      </c>
      <c r="S637" s="88">
        <v>155.1</v>
      </c>
    </row>
    <row r="638" spans="3:19">
      <c r="C638" s="85" t="s">
        <v>1043</v>
      </c>
      <c r="D638" s="88">
        <v>1.8220000000000001</v>
      </c>
      <c r="E638" s="88">
        <v>532.4</v>
      </c>
      <c r="F638" s="88">
        <v>1955</v>
      </c>
      <c r="G638" s="88">
        <v>2058</v>
      </c>
      <c r="H638" s="88">
        <v>199.6</v>
      </c>
      <c r="I638" s="88">
        <v>42.05</v>
      </c>
      <c r="J638" s="88">
        <v>74.8</v>
      </c>
      <c r="K638" s="88">
        <v>1164.8</v>
      </c>
      <c r="L638" s="88">
        <v>45.92</v>
      </c>
      <c r="M638" s="88">
        <v>168.41</v>
      </c>
      <c r="N638" s="88">
        <v>240.66</v>
      </c>
      <c r="O638" s="88">
        <v>475.45</v>
      </c>
      <c r="P638" s="88">
        <v>171.9</v>
      </c>
      <c r="Q638" s="88">
        <v>5137</v>
      </c>
      <c r="R638" s="88">
        <v>113.48</v>
      </c>
      <c r="S638" s="88">
        <v>153.32</v>
      </c>
    </row>
    <row r="639" spans="3:19">
      <c r="C639" s="85" t="s">
        <v>1044</v>
      </c>
      <c r="D639" s="88">
        <v>1.823</v>
      </c>
      <c r="E639" s="88">
        <v>543</v>
      </c>
      <c r="F639" s="88">
        <v>1974</v>
      </c>
      <c r="G639" s="88">
        <v>2033</v>
      </c>
      <c r="H639" s="88">
        <v>207.2</v>
      </c>
      <c r="I639" s="88">
        <v>40.71</v>
      </c>
      <c r="J639" s="88">
        <v>74.7</v>
      </c>
      <c r="K639" s="88">
        <v>1164.5999999999999</v>
      </c>
      <c r="L639" s="88">
        <v>44.744999999999997</v>
      </c>
      <c r="M639" s="88">
        <v>165.8</v>
      </c>
      <c r="N639" s="88">
        <v>235.67</v>
      </c>
      <c r="O639" s="88">
        <v>467.55</v>
      </c>
      <c r="P639" s="88">
        <v>171.36</v>
      </c>
      <c r="Q639" s="88">
        <v>5030</v>
      </c>
      <c r="R639" s="88">
        <v>113.88</v>
      </c>
      <c r="S639" s="88">
        <v>153.06</v>
      </c>
    </row>
    <row r="640" spans="3:19">
      <c r="C640" s="85" t="s">
        <v>1045</v>
      </c>
      <c r="D640" s="88">
        <v>1.802</v>
      </c>
      <c r="E640" s="88">
        <v>541.6</v>
      </c>
      <c r="F640" s="88">
        <v>1978</v>
      </c>
      <c r="G640" s="88">
        <v>2223</v>
      </c>
      <c r="H640" s="88">
        <v>213.7</v>
      </c>
      <c r="I640" s="88">
        <v>41.42</v>
      </c>
      <c r="J640" s="88">
        <v>75.25</v>
      </c>
      <c r="K640" s="88">
        <v>1158.2</v>
      </c>
      <c r="L640" s="88">
        <v>44.924999999999997</v>
      </c>
      <c r="M640" s="88">
        <v>166.91</v>
      </c>
      <c r="N640" s="88">
        <v>238.4</v>
      </c>
      <c r="O640" s="88">
        <v>474.4</v>
      </c>
      <c r="P640" s="88">
        <v>167.24</v>
      </c>
      <c r="Q640" s="88">
        <v>5048.5</v>
      </c>
      <c r="R640" s="88">
        <v>111.65</v>
      </c>
      <c r="S640" s="88">
        <v>151.78</v>
      </c>
    </row>
    <row r="641" spans="3:19">
      <c r="C641" s="85" t="s">
        <v>1046</v>
      </c>
      <c r="D641" s="88">
        <v>1.8069999999999999</v>
      </c>
      <c r="E641" s="88">
        <v>559.4</v>
      </c>
      <c r="F641" s="88">
        <v>1974</v>
      </c>
      <c r="G641" s="88">
        <v>2300</v>
      </c>
      <c r="H641" s="88">
        <v>209.8</v>
      </c>
      <c r="I641" s="88">
        <v>42.3</v>
      </c>
      <c r="J641" s="88">
        <v>77.099999999999994</v>
      </c>
      <c r="K641" s="88">
        <v>1187.8</v>
      </c>
      <c r="L641" s="88">
        <v>47.17</v>
      </c>
      <c r="M641" s="88">
        <v>166.45</v>
      </c>
      <c r="N641" s="88">
        <v>241.21</v>
      </c>
      <c r="O641" s="88">
        <v>475.85</v>
      </c>
      <c r="P641" s="88">
        <v>172.4</v>
      </c>
      <c r="Q641" s="88">
        <v>5138</v>
      </c>
      <c r="R641" s="88">
        <v>110</v>
      </c>
      <c r="S641" s="88">
        <v>149.88</v>
      </c>
    </row>
    <row r="642" spans="3:19">
      <c r="C642" s="85" t="s">
        <v>1047</v>
      </c>
      <c r="D642" s="88">
        <v>1.7929999999999999</v>
      </c>
      <c r="E642" s="88">
        <v>591.6</v>
      </c>
      <c r="F642" s="88">
        <v>1970</v>
      </c>
      <c r="G642" s="88">
        <v>2243</v>
      </c>
      <c r="H642" s="88">
        <v>206.9</v>
      </c>
      <c r="I642" s="88">
        <v>42.19</v>
      </c>
      <c r="J642" s="88">
        <v>75.099999999999994</v>
      </c>
      <c r="K642" s="88">
        <v>1169</v>
      </c>
      <c r="L642" s="88">
        <v>46.204999999999998</v>
      </c>
      <c r="M642" s="88">
        <v>168.05</v>
      </c>
      <c r="N642" s="88">
        <v>239.67</v>
      </c>
      <c r="O642" s="88">
        <v>477.05</v>
      </c>
      <c r="P642" s="88">
        <v>170.14</v>
      </c>
      <c r="Q642" s="88">
        <v>5108</v>
      </c>
      <c r="R642" s="88">
        <v>109.4</v>
      </c>
      <c r="S642" s="88">
        <v>148.62</v>
      </c>
    </row>
    <row r="643" spans="3:19">
      <c r="C643" s="85" t="s">
        <v>1048</v>
      </c>
      <c r="D643" s="88">
        <v>1.7989999999999999</v>
      </c>
      <c r="E643" s="88">
        <v>573</v>
      </c>
      <c r="F643" s="88">
        <v>1936.5</v>
      </c>
      <c r="G643" s="88">
        <v>2220</v>
      </c>
      <c r="H643" s="88">
        <v>209.5</v>
      </c>
      <c r="I643" s="88">
        <v>43.01</v>
      </c>
      <c r="J643" s="88">
        <v>75.099999999999994</v>
      </c>
      <c r="K643" s="88">
        <v>1166.8</v>
      </c>
      <c r="L643" s="88">
        <v>46.64</v>
      </c>
      <c r="M643" s="88">
        <v>167.88</v>
      </c>
      <c r="N643" s="88">
        <v>239.99</v>
      </c>
      <c r="O643" s="88">
        <v>482.1</v>
      </c>
      <c r="P643" s="88">
        <v>169.22</v>
      </c>
      <c r="Q643" s="88">
        <v>5124</v>
      </c>
      <c r="R643" s="88">
        <v>109.05</v>
      </c>
      <c r="S643" s="88">
        <v>148.41999999999999</v>
      </c>
    </row>
    <row r="644" spans="3:19">
      <c r="C644" s="85" t="s">
        <v>1049</v>
      </c>
      <c r="D644" s="88">
        <v>1.788</v>
      </c>
      <c r="E644" s="88">
        <v>574.79999999999995</v>
      </c>
      <c r="F644" s="88">
        <v>1922.5</v>
      </c>
      <c r="G644" s="88">
        <v>2350</v>
      </c>
      <c r="H644" s="88">
        <v>204.9</v>
      </c>
      <c r="I644" s="88">
        <v>42.7</v>
      </c>
      <c r="J644" s="88">
        <v>74.400000000000006</v>
      </c>
      <c r="K644" s="88">
        <v>1174</v>
      </c>
      <c r="L644" s="88">
        <v>47.41</v>
      </c>
      <c r="M644" s="88">
        <v>166.86</v>
      </c>
      <c r="N644" s="88">
        <v>239.61</v>
      </c>
      <c r="O644" s="88">
        <v>482.35</v>
      </c>
      <c r="P644" s="88">
        <v>172.74</v>
      </c>
      <c r="Q644" s="88">
        <v>5079</v>
      </c>
      <c r="R644" s="88">
        <v>108.38</v>
      </c>
      <c r="S644" s="88">
        <v>149.34</v>
      </c>
    </row>
    <row r="645" spans="3:19">
      <c r="C645" s="85" t="s">
        <v>1050</v>
      </c>
      <c r="D645" s="88">
        <v>1.81</v>
      </c>
      <c r="E645" s="88">
        <v>572.4</v>
      </c>
      <c r="F645" s="88">
        <v>1959.5</v>
      </c>
      <c r="G645" s="88">
        <v>2322</v>
      </c>
      <c r="H645" s="88">
        <v>202.5</v>
      </c>
      <c r="I645" s="88">
        <v>42.2</v>
      </c>
      <c r="J645" s="88">
        <v>74</v>
      </c>
      <c r="K645" s="88">
        <v>1219</v>
      </c>
      <c r="L645" s="88">
        <v>47.57</v>
      </c>
      <c r="M645" s="88">
        <v>166.82</v>
      </c>
      <c r="N645" s="88">
        <v>243.33</v>
      </c>
      <c r="O645" s="88">
        <v>478.05</v>
      </c>
      <c r="P645" s="88">
        <v>175.98</v>
      </c>
      <c r="Q645" s="88">
        <v>5095.5</v>
      </c>
      <c r="R645" s="88">
        <v>109.03</v>
      </c>
      <c r="S645" s="88">
        <v>148.82</v>
      </c>
    </row>
    <row r="646" spans="3:19">
      <c r="C646" s="85" t="s">
        <v>1051</v>
      </c>
      <c r="D646" s="88">
        <v>1.8160000000000001</v>
      </c>
      <c r="E646" s="88">
        <v>618.6</v>
      </c>
      <c r="F646" s="88">
        <v>1965</v>
      </c>
      <c r="G646" s="88">
        <v>2390</v>
      </c>
      <c r="H646" s="88">
        <v>203.1</v>
      </c>
      <c r="I646" s="88">
        <v>41.31</v>
      </c>
      <c r="J646" s="88">
        <v>74.099999999999994</v>
      </c>
      <c r="K646" s="88">
        <v>1201.4000000000001</v>
      </c>
      <c r="L646" s="88">
        <v>47.39</v>
      </c>
      <c r="M646" s="88">
        <v>165.5</v>
      </c>
      <c r="N646" s="88">
        <v>240.7</v>
      </c>
      <c r="O646" s="88">
        <v>473.4</v>
      </c>
      <c r="P646" s="88">
        <v>175.56</v>
      </c>
      <c r="Q646" s="88">
        <v>5209</v>
      </c>
      <c r="R646" s="88">
        <v>108.43</v>
      </c>
      <c r="S646" s="88">
        <v>147.26</v>
      </c>
    </row>
    <row r="647" spans="3:19">
      <c r="C647" s="85" t="s">
        <v>1052</v>
      </c>
      <c r="D647" s="88">
        <v>1.8260000000000001</v>
      </c>
      <c r="E647" s="88">
        <v>612</v>
      </c>
      <c r="F647" s="88">
        <v>1964</v>
      </c>
      <c r="G647" s="88">
        <v>2303.5</v>
      </c>
      <c r="H647" s="88">
        <v>205</v>
      </c>
      <c r="I647" s="88">
        <v>41.89</v>
      </c>
      <c r="J647" s="88">
        <v>74.150000000000006</v>
      </c>
      <c r="K647" s="88">
        <v>1213</v>
      </c>
      <c r="L647" s="88">
        <v>47.634999999999998</v>
      </c>
      <c r="M647" s="88">
        <v>165.71</v>
      </c>
      <c r="N647" s="88">
        <v>240.95</v>
      </c>
      <c r="O647" s="88">
        <v>473.9</v>
      </c>
      <c r="P647" s="88">
        <v>179.12</v>
      </c>
      <c r="Q647" s="88">
        <v>5298.5</v>
      </c>
      <c r="R647" s="88">
        <v>110.45</v>
      </c>
      <c r="S647" s="88">
        <v>147.02000000000001</v>
      </c>
    </row>
    <row r="648" spans="3:19">
      <c r="C648" s="85" t="s">
        <v>1053</v>
      </c>
      <c r="D648" s="88">
        <v>1.8420000000000001</v>
      </c>
      <c r="E648" s="88">
        <v>629.79999999999995</v>
      </c>
      <c r="F648" s="88">
        <v>1970.5</v>
      </c>
      <c r="G648" s="88">
        <v>2324</v>
      </c>
      <c r="H648" s="88">
        <v>205.1</v>
      </c>
      <c r="I648" s="88">
        <v>41.44</v>
      </c>
      <c r="J648" s="88">
        <v>74.400000000000006</v>
      </c>
      <c r="K648" s="88">
        <v>1203.8</v>
      </c>
      <c r="L648" s="88">
        <v>47.46</v>
      </c>
      <c r="M648" s="88">
        <v>166.36</v>
      </c>
      <c r="N648" s="88">
        <v>240.96</v>
      </c>
      <c r="O648" s="88">
        <v>476.75</v>
      </c>
      <c r="P648" s="88">
        <v>178.2</v>
      </c>
      <c r="Q648" s="88">
        <v>5347</v>
      </c>
      <c r="R648" s="88">
        <v>112.15</v>
      </c>
      <c r="S648" s="88">
        <v>147.44</v>
      </c>
    </row>
    <row r="649" spans="3:19">
      <c r="C649" s="85" t="s">
        <v>1054</v>
      </c>
      <c r="D649" s="88">
        <v>1.8460000000000001</v>
      </c>
      <c r="E649" s="88">
        <v>633.6</v>
      </c>
      <c r="F649" s="88">
        <v>2034</v>
      </c>
      <c r="G649" s="88">
        <v>2313.5</v>
      </c>
      <c r="H649" s="88">
        <v>205.7</v>
      </c>
      <c r="I649" s="88">
        <v>41.43</v>
      </c>
      <c r="J649" s="88">
        <v>74.7</v>
      </c>
      <c r="K649" s="88">
        <v>1199.4000000000001</v>
      </c>
      <c r="L649" s="88">
        <v>47.555</v>
      </c>
      <c r="M649" s="88">
        <v>166.34</v>
      </c>
      <c r="N649" s="88">
        <v>243.67</v>
      </c>
      <c r="O649" s="88">
        <v>482.4</v>
      </c>
      <c r="P649" s="88">
        <v>181.34</v>
      </c>
      <c r="Q649" s="88">
        <v>5439.5</v>
      </c>
      <c r="R649" s="88">
        <v>112.2</v>
      </c>
      <c r="S649" s="88">
        <v>148.68</v>
      </c>
    </row>
    <row r="650" spans="3:19">
      <c r="C650" s="85" t="s">
        <v>1055</v>
      </c>
      <c r="D650" s="88">
        <v>1.8520000000000001</v>
      </c>
      <c r="E650" s="88">
        <v>641.4</v>
      </c>
      <c r="F650" s="88">
        <v>2036.5</v>
      </c>
      <c r="G650" s="88">
        <v>2343.5</v>
      </c>
      <c r="H650" s="88">
        <v>212.6</v>
      </c>
      <c r="I650" s="88">
        <v>42.09</v>
      </c>
      <c r="J650" s="88">
        <v>74.599999999999994</v>
      </c>
      <c r="K650" s="88">
        <v>1218.4000000000001</v>
      </c>
      <c r="L650" s="88">
        <v>48.265000000000001</v>
      </c>
      <c r="M650" s="88">
        <v>167.59</v>
      </c>
      <c r="N650" s="88">
        <v>249.4</v>
      </c>
      <c r="O650" s="88">
        <v>477.45</v>
      </c>
      <c r="P650" s="88">
        <v>181.76</v>
      </c>
      <c r="Q650" s="88">
        <v>5436</v>
      </c>
      <c r="R650" s="88">
        <v>112.08</v>
      </c>
      <c r="S650" s="88">
        <v>151.62</v>
      </c>
    </row>
    <row r="651" spans="3:19">
      <c r="C651" s="85" t="s">
        <v>1056</v>
      </c>
      <c r="D651" s="88">
        <v>1.843</v>
      </c>
      <c r="E651" s="88">
        <v>635.79999999999995</v>
      </c>
      <c r="F651" s="88">
        <v>2030.5</v>
      </c>
      <c r="G651" s="88">
        <v>2306</v>
      </c>
      <c r="H651" s="88">
        <v>211.4</v>
      </c>
      <c r="I651" s="88">
        <v>41.85</v>
      </c>
      <c r="J651" s="88">
        <v>74.25</v>
      </c>
      <c r="K651" s="88">
        <v>1222.8</v>
      </c>
      <c r="L651" s="88">
        <v>48.265000000000001</v>
      </c>
      <c r="M651" s="88">
        <v>168.85</v>
      </c>
      <c r="N651" s="88">
        <v>247.99</v>
      </c>
      <c r="O651" s="88">
        <v>478.8</v>
      </c>
      <c r="P651" s="88">
        <v>181.22</v>
      </c>
      <c r="Q651" s="88">
        <v>5439</v>
      </c>
      <c r="R651" s="88">
        <v>112.43</v>
      </c>
      <c r="S651" s="88">
        <v>150.80000000000001</v>
      </c>
    </row>
    <row r="652" spans="3:19">
      <c r="C652" s="85" t="s">
        <v>1057</v>
      </c>
      <c r="D652" s="88">
        <v>1.841</v>
      </c>
      <c r="E652" s="88">
        <v>634.4</v>
      </c>
      <c r="F652" s="88">
        <v>2039</v>
      </c>
      <c r="G652" s="88">
        <v>2323</v>
      </c>
      <c r="H652" s="88">
        <v>210.9</v>
      </c>
      <c r="I652" s="88">
        <v>42.12</v>
      </c>
      <c r="J652" s="88">
        <v>74.95</v>
      </c>
      <c r="K652" s="88">
        <v>1244</v>
      </c>
      <c r="L652" s="88">
        <v>49.725000000000001</v>
      </c>
      <c r="M652" s="88">
        <v>170.3</v>
      </c>
      <c r="N652" s="88">
        <v>247.52</v>
      </c>
      <c r="O652" s="88">
        <v>487.05</v>
      </c>
      <c r="P652" s="88">
        <v>184.38</v>
      </c>
      <c r="Q652" s="88">
        <v>5500</v>
      </c>
      <c r="R652" s="88">
        <v>115.05</v>
      </c>
      <c r="S652" s="88">
        <v>152.63999999999999</v>
      </c>
    </row>
    <row r="653" spans="3:19">
      <c r="C653" s="85" t="s">
        <v>1058</v>
      </c>
      <c r="D653" s="88">
        <v>1.8380000000000001</v>
      </c>
      <c r="E653" s="88">
        <v>630</v>
      </c>
      <c r="F653" s="88">
        <v>2115</v>
      </c>
      <c r="G653" s="88">
        <v>2425.5</v>
      </c>
      <c r="H653" s="88">
        <v>211.7</v>
      </c>
      <c r="I653" s="88">
        <v>42.39</v>
      </c>
      <c r="J653" s="88">
        <v>74.8</v>
      </c>
      <c r="K653" s="88">
        <v>1238.8</v>
      </c>
      <c r="L653" s="88">
        <v>49.44</v>
      </c>
      <c r="M653" s="88">
        <v>168.96</v>
      </c>
      <c r="N653" s="88">
        <v>246.19</v>
      </c>
      <c r="O653" s="88">
        <v>488.4</v>
      </c>
      <c r="P653" s="88">
        <v>185.26</v>
      </c>
      <c r="Q653" s="88">
        <v>5498</v>
      </c>
      <c r="R653" s="88">
        <v>116.8</v>
      </c>
      <c r="S653" s="88">
        <v>153.02000000000001</v>
      </c>
    </row>
    <row r="654" spans="3:19">
      <c r="C654" s="85" t="s">
        <v>1059</v>
      </c>
      <c r="D654" s="88">
        <v>1.925</v>
      </c>
      <c r="E654" s="88">
        <v>623.79999999999995</v>
      </c>
      <c r="F654" s="88">
        <v>2110.5</v>
      </c>
      <c r="G654" s="88">
        <v>2520</v>
      </c>
      <c r="H654" s="88">
        <v>218.9</v>
      </c>
      <c r="I654" s="88">
        <v>42.39</v>
      </c>
      <c r="J654" s="88">
        <v>74.7</v>
      </c>
      <c r="K654" s="88">
        <v>1253</v>
      </c>
      <c r="L654" s="88">
        <v>50.77</v>
      </c>
      <c r="M654" s="88">
        <v>169.7</v>
      </c>
      <c r="N654" s="88">
        <v>246.45</v>
      </c>
      <c r="O654" s="88">
        <v>487.65</v>
      </c>
      <c r="P654" s="88">
        <v>193.5</v>
      </c>
      <c r="Q654" s="88">
        <v>5514</v>
      </c>
      <c r="R654" s="88">
        <v>116</v>
      </c>
      <c r="S654" s="88">
        <v>154.54</v>
      </c>
    </row>
    <row r="655" spans="3:19">
      <c r="C655" s="85" t="s">
        <v>1060</v>
      </c>
      <c r="D655" s="88">
        <v>1.915</v>
      </c>
      <c r="E655" s="88">
        <v>618.79999999999995</v>
      </c>
      <c r="F655" s="88">
        <v>2088.5</v>
      </c>
      <c r="G655" s="88">
        <v>2506.5</v>
      </c>
      <c r="H655" s="88">
        <v>221</v>
      </c>
      <c r="I655" s="88">
        <v>42.58</v>
      </c>
      <c r="J655" s="88">
        <v>74.650000000000006</v>
      </c>
      <c r="K655" s="88">
        <v>1275</v>
      </c>
      <c r="L655" s="88">
        <v>51.39</v>
      </c>
      <c r="M655" s="88">
        <v>170.63</v>
      </c>
      <c r="N655" s="88">
        <v>245.39</v>
      </c>
      <c r="O655" s="88">
        <v>489.3</v>
      </c>
      <c r="P655" s="88">
        <v>194</v>
      </c>
      <c r="Q655" s="88">
        <v>5503</v>
      </c>
      <c r="R655" s="88">
        <v>115.35</v>
      </c>
      <c r="S655" s="88">
        <v>155.4</v>
      </c>
    </row>
    <row r="656" spans="3:19">
      <c r="C656" s="85" t="s">
        <v>1061</v>
      </c>
      <c r="D656" s="88">
        <v>1.88</v>
      </c>
      <c r="E656" s="88">
        <v>621.6</v>
      </c>
      <c r="F656" s="88">
        <v>2072</v>
      </c>
      <c r="G656" s="88">
        <v>2567</v>
      </c>
      <c r="H656" s="88">
        <v>213.1</v>
      </c>
      <c r="I656" s="88">
        <v>44.36</v>
      </c>
      <c r="J656" s="88">
        <v>73.900000000000006</v>
      </c>
      <c r="K656" s="88">
        <v>1287.8</v>
      </c>
      <c r="L656" s="88">
        <v>51.924999999999997</v>
      </c>
      <c r="M656" s="88">
        <v>174.89</v>
      </c>
      <c r="N656" s="88">
        <v>246.77</v>
      </c>
      <c r="O656" s="88">
        <v>490.15</v>
      </c>
      <c r="P656" s="88">
        <v>192.92</v>
      </c>
      <c r="Q656" s="88">
        <v>5537.5</v>
      </c>
      <c r="R656" s="88">
        <v>116.38</v>
      </c>
      <c r="S656" s="88">
        <v>155.04</v>
      </c>
    </row>
    <row r="657" spans="3:19">
      <c r="C657" s="85" t="s">
        <v>1062</v>
      </c>
      <c r="D657" s="88">
        <v>1.8919999999999999</v>
      </c>
      <c r="E657" s="88">
        <v>628.20000000000005</v>
      </c>
      <c r="F657" s="88">
        <v>2108.5</v>
      </c>
      <c r="G657" s="88">
        <v>2620</v>
      </c>
      <c r="H657" s="88">
        <v>219.6</v>
      </c>
      <c r="I657" s="88">
        <v>43.79</v>
      </c>
      <c r="J657" s="88">
        <v>73.650000000000006</v>
      </c>
      <c r="K657" s="88">
        <v>1277.4000000000001</v>
      </c>
      <c r="L657" s="88">
        <v>51.27</v>
      </c>
      <c r="M657" s="88">
        <v>173.04</v>
      </c>
      <c r="N657" s="88">
        <v>245.85</v>
      </c>
      <c r="O657" s="88">
        <v>485.95</v>
      </c>
      <c r="P657" s="88">
        <v>192.28</v>
      </c>
      <c r="Q657" s="88">
        <v>5518</v>
      </c>
      <c r="R657" s="88">
        <v>116.15</v>
      </c>
      <c r="S657" s="88">
        <v>157.74</v>
      </c>
    </row>
    <row r="658" spans="3:19">
      <c r="C658" s="85" t="s">
        <v>1063</v>
      </c>
      <c r="D658" s="88">
        <v>1.9750000000000001</v>
      </c>
      <c r="E658" s="88">
        <v>641.4</v>
      </c>
      <c r="F658" s="88">
        <v>2239</v>
      </c>
      <c r="G658" s="88">
        <v>2600</v>
      </c>
      <c r="H658" s="88">
        <v>222.7</v>
      </c>
      <c r="I658" s="88">
        <v>43.86</v>
      </c>
      <c r="J658" s="88">
        <v>74.400000000000006</v>
      </c>
      <c r="K658" s="88">
        <v>1260.8</v>
      </c>
      <c r="L658" s="88">
        <v>50.924999999999997</v>
      </c>
      <c r="M658" s="88">
        <v>169.92</v>
      </c>
      <c r="N658" s="88">
        <v>242.7</v>
      </c>
      <c r="O658" s="88">
        <v>475.1</v>
      </c>
      <c r="P658" s="88">
        <v>190.28</v>
      </c>
      <c r="Q658" s="88">
        <v>5394</v>
      </c>
      <c r="R658" s="88">
        <v>117.7</v>
      </c>
      <c r="S658" s="88">
        <v>163.36000000000001</v>
      </c>
    </row>
    <row r="659" spans="3:19">
      <c r="C659" s="85" t="s">
        <v>1064</v>
      </c>
      <c r="D659" s="88">
        <v>1.972</v>
      </c>
      <c r="E659" s="88">
        <v>623.20000000000005</v>
      </c>
      <c r="F659" s="88">
        <v>2355.5</v>
      </c>
      <c r="G659" s="88">
        <v>2547</v>
      </c>
      <c r="H659" s="88">
        <v>224.9</v>
      </c>
      <c r="I659" s="88">
        <v>44.2</v>
      </c>
      <c r="J659" s="88">
        <v>74.150000000000006</v>
      </c>
      <c r="K659" s="88">
        <v>1274.2</v>
      </c>
      <c r="L659" s="88">
        <v>51.755000000000003</v>
      </c>
      <c r="M659" s="88">
        <v>171.19</v>
      </c>
      <c r="N659" s="88">
        <v>244.13</v>
      </c>
      <c r="O659" s="88">
        <v>483.2</v>
      </c>
      <c r="P659" s="88">
        <v>192.3</v>
      </c>
      <c r="Q659" s="88">
        <v>5505</v>
      </c>
      <c r="R659" s="88">
        <v>116.75</v>
      </c>
      <c r="S659" s="88">
        <v>165.46</v>
      </c>
    </row>
    <row r="660" spans="3:19">
      <c r="C660" s="85" t="s">
        <v>1065</v>
      </c>
      <c r="D660" s="88">
        <v>2.0190000000000001</v>
      </c>
      <c r="E660" s="88">
        <v>613.79999999999995</v>
      </c>
      <c r="F660" s="88">
        <v>2421.5</v>
      </c>
      <c r="G660" s="88">
        <v>2510.5</v>
      </c>
      <c r="H660" s="88">
        <v>224.2</v>
      </c>
      <c r="I660" s="88">
        <v>44.42</v>
      </c>
      <c r="J660" s="88">
        <v>74.099999999999994</v>
      </c>
      <c r="K660" s="88">
        <v>1286</v>
      </c>
      <c r="L660" s="88">
        <v>52.28</v>
      </c>
      <c r="M660" s="88">
        <v>171.98</v>
      </c>
      <c r="N660" s="88">
        <v>244.87</v>
      </c>
      <c r="O660" s="88">
        <v>481.6</v>
      </c>
      <c r="P660" s="88">
        <v>192.06</v>
      </c>
      <c r="Q660" s="88">
        <v>5545.5</v>
      </c>
      <c r="R660" s="88">
        <v>113.8</v>
      </c>
      <c r="S660" s="88">
        <v>159.04</v>
      </c>
    </row>
    <row r="661" spans="3:19">
      <c r="C661" s="85" t="s">
        <v>1066</v>
      </c>
      <c r="D661" s="88">
        <v>2.0150000000000001</v>
      </c>
      <c r="E661" s="88">
        <v>617.20000000000005</v>
      </c>
      <c r="F661" s="88">
        <v>2407</v>
      </c>
      <c r="G661" s="88">
        <v>2510.5</v>
      </c>
      <c r="H661" s="88">
        <v>228</v>
      </c>
      <c r="I661" s="88">
        <v>44.93</v>
      </c>
      <c r="J661" s="88">
        <v>74.2</v>
      </c>
      <c r="K661" s="88">
        <v>1313.6</v>
      </c>
      <c r="L661" s="88">
        <v>52.594999999999999</v>
      </c>
      <c r="M661" s="88">
        <v>171.86</v>
      </c>
      <c r="N661" s="88">
        <v>247.2</v>
      </c>
      <c r="O661" s="88">
        <v>489.15</v>
      </c>
      <c r="P661" s="88">
        <v>197.32</v>
      </c>
      <c r="Q661" s="88">
        <v>5633.5</v>
      </c>
      <c r="R661" s="88">
        <v>115.18</v>
      </c>
      <c r="S661" s="88">
        <v>160.82</v>
      </c>
    </row>
    <row r="662" spans="3:19">
      <c r="C662" s="85" t="s">
        <v>1067</v>
      </c>
      <c r="D662" s="88">
        <v>2.0089999999999999</v>
      </c>
      <c r="E662" s="88">
        <v>626.6</v>
      </c>
      <c r="F662" s="88">
        <v>2434</v>
      </c>
      <c r="G662" s="88">
        <v>2529.5</v>
      </c>
      <c r="H662" s="88">
        <v>227.7</v>
      </c>
      <c r="I662" s="88">
        <v>44.72</v>
      </c>
      <c r="J662" s="88">
        <v>74.150000000000006</v>
      </c>
      <c r="K662" s="88">
        <v>1301.4000000000001</v>
      </c>
      <c r="L662" s="88">
        <v>52.29</v>
      </c>
      <c r="M662" s="88">
        <v>171.35</v>
      </c>
      <c r="N662" s="88">
        <v>247.05</v>
      </c>
      <c r="O662" s="88">
        <v>486.95</v>
      </c>
      <c r="P662" s="88">
        <v>196.14</v>
      </c>
      <c r="Q662" s="88">
        <v>5626</v>
      </c>
      <c r="R662" s="88">
        <v>116.13</v>
      </c>
      <c r="S662" s="88">
        <v>161.26</v>
      </c>
    </row>
    <row r="663" spans="3:19">
      <c r="C663" s="85" t="s">
        <v>1068</v>
      </c>
      <c r="D663" s="88">
        <v>2.137</v>
      </c>
      <c r="E663" s="88">
        <v>625.20000000000005</v>
      </c>
      <c r="F663" s="88">
        <v>2434</v>
      </c>
      <c r="G663" s="88">
        <v>2492.5</v>
      </c>
      <c r="H663" s="88">
        <v>232.5</v>
      </c>
      <c r="I663" s="88">
        <v>44.89</v>
      </c>
      <c r="J663" s="88">
        <v>74.45</v>
      </c>
      <c r="K663" s="88">
        <v>1328</v>
      </c>
      <c r="L663" s="88">
        <v>53.21</v>
      </c>
      <c r="M663" s="88">
        <v>172</v>
      </c>
      <c r="N663" s="88">
        <v>247.95</v>
      </c>
      <c r="O663" s="88">
        <v>493.75</v>
      </c>
      <c r="P663" s="88">
        <v>203.36</v>
      </c>
      <c r="Q663" s="88">
        <v>5668</v>
      </c>
      <c r="R663" s="88">
        <v>116.55</v>
      </c>
      <c r="S663" s="88">
        <v>162.6</v>
      </c>
    </row>
    <row r="664" spans="3:19">
      <c r="C664" s="85" t="s">
        <v>1069</v>
      </c>
      <c r="D664" s="88">
        <v>2.1680000000000001</v>
      </c>
      <c r="E664" s="88">
        <v>622.6</v>
      </c>
      <c r="F664" s="88">
        <v>2419</v>
      </c>
      <c r="G664" s="88">
        <v>2393.5</v>
      </c>
      <c r="H664" s="88">
        <v>243.5</v>
      </c>
      <c r="I664" s="88">
        <v>44.84</v>
      </c>
      <c r="J664" s="88">
        <v>74.3</v>
      </c>
      <c r="K664" s="88">
        <v>1334.8</v>
      </c>
      <c r="L664" s="88">
        <v>53.04</v>
      </c>
      <c r="M664" s="88">
        <v>171.44</v>
      </c>
      <c r="N664" s="88">
        <v>249.25</v>
      </c>
      <c r="O664" s="88">
        <v>500.65</v>
      </c>
      <c r="P664" s="88">
        <v>204.44</v>
      </c>
      <c r="Q664" s="88">
        <v>5896</v>
      </c>
      <c r="R664" s="88">
        <v>117.45</v>
      </c>
      <c r="S664" s="88">
        <v>161.69999999999999</v>
      </c>
    </row>
    <row r="665" spans="3:19">
      <c r="C665" s="85" t="s">
        <v>1070</v>
      </c>
      <c r="D665" s="88">
        <v>2.1579999999999999</v>
      </c>
      <c r="E665" s="88">
        <v>613</v>
      </c>
      <c r="F665" s="88">
        <v>2423.5</v>
      </c>
      <c r="G665" s="88">
        <v>2379</v>
      </c>
      <c r="H665" s="88">
        <v>242</v>
      </c>
      <c r="I665" s="88">
        <v>45.63</v>
      </c>
      <c r="J665" s="88">
        <v>74</v>
      </c>
      <c r="K665" s="88">
        <v>1367.6</v>
      </c>
      <c r="L665" s="88">
        <v>53.5</v>
      </c>
      <c r="M665" s="88">
        <v>174.33</v>
      </c>
      <c r="N665" s="88">
        <v>267.39999999999998</v>
      </c>
      <c r="O665" s="88">
        <v>508.75</v>
      </c>
      <c r="P665" s="88">
        <v>211.44</v>
      </c>
      <c r="Q665" s="88">
        <v>5938</v>
      </c>
      <c r="R665" s="88">
        <v>125.5</v>
      </c>
      <c r="S665" s="88">
        <v>161.9</v>
      </c>
    </row>
    <row r="666" spans="3:19">
      <c r="C666" s="85" t="s">
        <v>1071</v>
      </c>
      <c r="D666" s="88">
        <v>2.173</v>
      </c>
      <c r="E666" s="88">
        <v>610.20000000000005</v>
      </c>
      <c r="F666" s="88">
        <v>2679</v>
      </c>
      <c r="G666" s="88">
        <v>2431.5</v>
      </c>
      <c r="H666" s="88">
        <v>242.5</v>
      </c>
      <c r="I666" s="88">
        <v>45.35</v>
      </c>
      <c r="J666" s="88">
        <v>73.900000000000006</v>
      </c>
      <c r="K666" s="88">
        <v>1364.6</v>
      </c>
      <c r="L666" s="88">
        <v>53.39</v>
      </c>
      <c r="M666" s="88">
        <v>173.21</v>
      </c>
      <c r="N666" s="88">
        <v>268.5</v>
      </c>
      <c r="O666" s="88">
        <v>516.70000000000005</v>
      </c>
      <c r="P666" s="88">
        <v>212</v>
      </c>
      <c r="Q666" s="88">
        <v>6008</v>
      </c>
      <c r="R666" s="88">
        <v>125.4</v>
      </c>
      <c r="S666" s="88">
        <v>162.36000000000001</v>
      </c>
    </row>
    <row r="667" spans="3:19">
      <c r="C667" s="85" t="s">
        <v>1072</v>
      </c>
      <c r="D667" s="88">
        <v>2.1110000000000002</v>
      </c>
      <c r="E667" s="88">
        <v>602.79999999999995</v>
      </c>
      <c r="F667" s="88">
        <v>2636.5</v>
      </c>
      <c r="G667" s="88">
        <v>2462</v>
      </c>
      <c r="H667" s="88">
        <v>231.9</v>
      </c>
      <c r="I667" s="88">
        <v>45.26</v>
      </c>
      <c r="J667" s="88">
        <v>72.8</v>
      </c>
      <c r="K667" s="88">
        <v>1364</v>
      </c>
      <c r="L667" s="88">
        <v>53.204999999999998</v>
      </c>
      <c r="M667" s="88">
        <v>174.07</v>
      </c>
      <c r="N667" s="88">
        <v>268.57</v>
      </c>
      <c r="O667" s="88">
        <v>522.95000000000005</v>
      </c>
      <c r="P667" s="88">
        <v>210.56</v>
      </c>
      <c r="Q667" s="88">
        <v>6069.5</v>
      </c>
      <c r="R667" s="88">
        <v>129.08000000000001</v>
      </c>
      <c r="S667" s="88">
        <v>167.12</v>
      </c>
    </row>
    <row r="668" spans="3:19">
      <c r="C668" s="85" t="s">
        <v>1073</v>
      </c>
      <c r="D668" s="88">
        <v>2.0960000000000001</v>
      </c>
      <c r="E668" s="88">
        <v>605.20000000000005</v>
      </c>
      <c r="F668" s="88">
        <v>2604.5</v>
      </c>
      <c r="G668" s="88">
        <v>2468.5</v>
      </c>
      <c r="H668" s="88">
        <v>238</v>
      </c>
      <c r="I668" s="88">
        <v>45.47</v>
      </c>
      <c r="J668" s="88">
        <v>73.2</v>
      </c>
      <c r="K668" s="88">
        <v>1399</v>
      </c>
      <c r="L668" s="88">
        <v>54.76</v>
      </c>
      <c r="M668" s="88">
        <v>177.1</v>
      </c>
      <c r="N668" s="88">
        <v>269.11</v>
      </c>
      <c r="O668" s="88">
        <v>526.70000000000005</v>
      </c>
      <c r="P668" s="88">
        <v>212.52</v>
      </c>
      <c r="Q668" s="88">
        <v>6155</v>
      </c>
      <c r="R668" s="88">
        <v>128.15</v>
      </c>
      <c r="S668" s="88">
        <v>170</v>
      </c>
    </row>
    <row r="669" spans="3:19">
      <c r="C669" s="85" t="s">
        <v>1074</v>
      </c>
      <c r="D669" s="88">
        <v>2.0630000000000002</v>
      </c>
      <c r="E669" s="88">
        <v>607</v>
      </c>
      <c r="F669" s="88">
        <v>2720</v>
      </c>
      <c r="G669" s="88">
        <v>2439.5</v>
      </c>
      <c r="H669" s="88">
        <v>234.2</v>
      </c>
      <c r="I669" s="88">
        <v>45.29</v>
      </c>
      <c r="J669" s="88">
        <v>73.05</v>
      </c>
      <c r="K669" s="88">
        <v>1348.4</v>
      </c>
      <c r="L669" s="88">
        <v>53.414999999999999</v>
      </c>
      <c r="M669" s="88">
        <v>173.46</v>
      </c>
      <c r="N669" s="88">
        <v>264.12</v>
      </c>
      <c r="O669" s="88">
        <v>521.95000000000005</v>
      </c>
      <c r="P669" s="88">
        <v>206.64</v>
      </c>
      <c r="Q669" s="88">
        <v>6103</v>
      </c>
      <c r="R669" s="88">
        <v>128</v>
      </c>
      <c r="S669" s="88">
        <v>165.6</v>
      </c>
    </row>
    <row r="670" spans="3:19">
      <c r="C670" s="85" t="s">
        <v>1075</v>
      </c>
      <c r="D670" s="88">
        <v>2.0579999999999998</v>
      </c>
      <c r="E670" s="88">
        <v>605.79999999999995</v>
      </c>
      <c r="F670" s="88">
        <v>2699</v>
      </c>
      <c r="G670" s="88">
        <v>2403</v>
      </c>
      <c r="H670" s="88">
        <v>236.2</v>
      </c>
      <c r="I670" s="88">
        <v>45.22</v>
      </c>
      <c r="J670" s="88">
        <v>72.95</v>
      </c>
      <c r="K670" s="88">
        <v>1327.4</v>
      </c>
      <c r="L670" s="88">
        <v>53.31</v>
      </c>
      <c r="M670" s="88">
        <v>172.52</v>
      </c>
      <c r="N670" s="88">
        <v>261.92</v>
      </c>
      <c r="O670" s="88">
        <v>524.6</v>
      </c>
      <c r="P670" s="88">
        <v>202.36</v>
      </c>
      <c r="Q670" s="88">
        <v>6048.5</v>
      </c>
      <c r="R670" s="88">
        <v>135.35</v>
      </c>
      <c r="S670" s="88">
        <v>166.5</v>
      </c>
    </row>
    <row r="671" spans="3:19">
      <c r="C671" s="85" t="s">
        <v>1076</v>
      </c>
      <c r="D671" s="88">
        <v>2.1019999999999999</v>
      </c>
      <c r="E671" s="88">
        <v>616</v>
      </c>
      <c r="F671" s="88">
        <v>2769.5</v>
      </c>
      <c r="G671" s="88">
        <v>2366</v>
      </c>
      <c r="H671" s="88">
        <v>237.5</v>
      </c>
      <c r="I671" s="88">
        <v>45.38</v>
      </c>
      <c r="J671" s="88">
        <v>73.05</v>
      </c>
      <c r="K671" s="88">
        <v>1326.2</v>
      </c>
      <c r="L671" s="88">
        <v>52.555</v>
      </c>
      <c r="M671" s="88">
        <v>172.71</v>
      </c>
      <c r="N671" s="88">
        <v>264.62</v>
      </c>
      <c r="O671" s="88">
        <v>527.9</v>
      </c>
      <c r="P671" s="88">
        <v>202.22</v>
      </c>
      <c r="Q671" s="88">
        <v>6124.5</v>
      </c>
      <c r="R671" s="88">
        <v>132.63</v>
      </c>
      <c r="S671" s="88">
        <v>163.38</v>
      </c>
    </row>
    <row r="672" spans="3:19">
      <c r="C672" s="85" t="s">
        <v>1077</v>
      </c>
      <c r="D672" s="88">
        <v>2.1160000000000001</v>
      </c>
      <c r="E672" s="88">
        <v>622.79999999999995</v>
      </c>
      <c r="F672" s="88">
        <v>2769.5</v>
      </c>
      <c r="G672" s="88">
        <v>2403.5</v>
      </c>
      <c r="H672" s="88">
        <v>238.8</v>
      </c>
      <c r="I672" s="88">
        <v>45.25</v>
      </c>
      <c r="J672" s="88">
        <v>73.150000000000006</v>
      </c>
      <c r="K672" s="88">
        <v>1339.4</v>
      </c>
      <c r="L672" s="88">
        <v>52.56</v>
      </c>
      <c r="M672" s="88">
        <v>174.51</v>
      </c>
      <c r="N672" s="88">
        <v>263.91000000000003</v>
      </c>
      <c r="O672" s="88">
        <v>533.20000000000005</v>
      </c>
      <c r="P672" s="88">
        <v>202.5</v>
      </c>
      <c r="Q672" s="88">
        <v>6171.5</v>
      </c>
      <c r="R672" s="88">
        <v>130.38</v>
      </c>
      <c r="S672" s="88">
        <v>161.54</v>
      </c>
    </row>
    <row r="673" spans="3:19">
      <c r="C673" s="85" t="s">
        <v>1078</v>
      </c>
      <c r="D673" s="88">
        <v>2.044</v>
      </c>
      <c r="E673" s="88">
        <v>628.6</v>
      </c>
      <c r="F673" s="88">
        <v>2660</v>
      </c>
      <c r="G673" s="88">
        <v>2390</v>
      </c>
      <c r="H673" s="88">
        <v>232.5</v>
      </c>
      <c r="I673" s="88">
        <v>45.47</v>
      </c>
      <c r="J673" s="88">
        <v>72.349999999999994</v>
      </c>
      <c r="K673" s="88">
        <v>1356.4</v>
      </c>
      <c r="L673" s="88">
        <v>52.93</v>
      </c>
      <c r="M673" s="88">
        <v>176.65</v>
      </c>
      <c r="N673" s="88">
        <v>266.91000000000003</v>
      </c>
      <c r="O673" s="88">
        <v>535.20000000000005</v>
      </c>
      <c r="P673" s="88">
        <v>205.3</v>
      </c>
      <c r="Q673" s="88">
        <v>6252</v>
      </c>
      <c r="R673" s="88">
        <v>133.30000000000001</v>
      </c>
      <c r="S673" s="88">
        <v>161.06</v>
      </c>
    </row>
    <row r="674" spans="3:19">
      <c r="C674" s="85" t="s">
        <v>1079</v>
      </c>
      <c r="D674" s="88">
        <v>2.056</v>
      </c>
      <c r="E674" s="88">
        <v>640.6</v>
      </c>
      <c r="F674" s="88">
        <v>2711.5</v>
      </c>
      <c r="G674" s="88">
        <v>2365.5</v>
      </c>
      <c r="H674" s="88">
        <v>238.2</v>
      </c>
      <c r="I674" s="88">
        <v>45.84</v>
      </c>
      <c r="J674" s="88">
        <v>72.7</v>
      </c>
      <c r="K674" s="88">
        <v>1345.4</v>
      </c>
      <c r="L674" s="88">
        <v>53.015000000000001</v>
      </c>
      <c r="M674" s="88">
        <v>176.35</v>
      </c>
      <c r="N674" s="88">
        <v>266.23</v>
      </c>
      <c r="O674" s="88">
        <v>549</v>
      </c>
      <c r="P674" s="88">
        <v>203.94</v>
      </c>
      <c r="Q674" s="88">
        <v>6284.5</v>
      </c>
      <c r="R674" s="88">
        <v>132.72999999999999</v>
      </c>
      <c r="S674" s="88">
        <v>161.91999999999999</v>
      </c>
    </row>
    <row r="675" spans="3:19">
      <c r="C675" s="85" t="s">
        <v>1080</v>
      </c>
      <c r="D675" s="88">
        <v>1.996</v>
      </c>
      <c r="E675" s="88">
        <v>661.4</v>
      </c>
      <c r="F675" s="88">
        <v>2651</v>
      </c>
      <c r="G675" s="88">
        <v>2407.5</v>
      </c>
      <c r="H675" s="88">
        <v>231</v>
      </c>
      <c r="I675" s="88">
        <v>45.09</v>
      </c>
      <c r="J675" s="88">
        <v>71.55</v>
      </c>
      <c r="K675" s="88">
        <v>1307.8</v>
      </c>
      <c r="L675" s="88">
        <v>51.49</v>
      </c>
      <c r="M675" s="88">
        <v>177.09</v>
      </c>
      <c r="N675" s="88">
        <v>260.45</v>
      </c>
      <c r="O675" s="88">
        <v>539.75</v>
      </c>
      <c r="P675" s="88">
        <v>197.16</v>
      </c>
      <c r="Q675" s="88">
        <v>6127.5</v>
      </c>
      <c r="R675" s="88">
        <v>142.75</v>
      </c>
      <c r="S675" s="88">
        <v>164.64</v>
      </c>
    </row>
    <row r="676" spans="3:19">
      <c r="C676" s="85" t="s">
        <v>1081</v>
      </c>
      <c r="D676" s="88">
        <v>2.04</v>
      </c>
      <c r="E676" s="88">
        <v>684.6</v>
      </c>
      <c r="F676" s="88">
        <v>2710</v>
      </c>
      <c r="G676" s="88">
        <v>2462</v>
      </c>
      <c r="H676" s="88">
        <v>230.7</v>
      </c>
      <c r="I676" s="88">
        <v>45.13</v>
      </c>
      <c r="J676" s="88">
        <v>71.8</v>
      </c>
      <c r="K676" s="88">
        <v>1305.5999999999999</v>
      </c>
      <c r="L676" s="88">
        <v>51.56</v>
      </c>
      <c r="M676" s="88">
        <v>176.16</v>
      </c>
      <c r="N676" s="88">
        <v>260.42</v>
      </c>
      <c r="O676" s="88">
        <v>546.29999999999995</v>
      </c>
      <c r="P676" s="88">
        <v>197.14</v>
      </c>
      <c r="Q676" s="88">
        <v>6131.5</v>
      </c>
      <c r="R676" s="88">
        <v>141.5</v>
      </c>
      <c r="S676" s="88">
        <v>164.6</v>
      </c>
    </row>
    <row r="677" spans="3:19">
      <c r="C677" s="85" t="s">
        <v>1082</v>
      </c>
      <c r="D677" s="88">
        <v>2.0510000000000002</v>
      </c>
      <c r="E677" s="88">
        <v>676.8</v>
      </c>
      <c r="F677" s="88">
        <v>2784</v>
      </c>
      <c r="G677" s="88">
        <v>2445</v>
      </c>
      <c r="H677" s="88">
        <v>236.9</v>
      </c>
      <c r="I677" s="88">
        <v>44.03</v>
      </c>
      <c r="J677" s="88">
        <v>72.900000000000006</v>
      </c>
      <c r="K677" s="88">
        <v>1278</v>
      </c>
      <c r="L677" s="88">
        <v>50.085000000000001</v>
      </c>
      <c r="M677" s="88">
        <v>174.14</v>
      </c>
      <c r="N677" s="88">
        <v>256.02</v>
      </c>
      <c r="O677" s="88">
        <v>532.95000000000005</v>
      </c>
      <c r="P677" s="88">
        <v>191.1</v>
      </c>
      <c r="Q677" s="88">
        <v>6094.5</v>
      </c>
      <c r="R677" s="88">
        <v>137.30000000000001</v>
      </c>
      <c r="S677" s="88">
        <v>162.80000000000001</v>
      </c>
    </row>
    <row r="678" spans="3:19">
      <c r="C678" s="85" t="s">
        <v>1083</v>
      </c>
      <c r="D678" s="88">
        <v>2.1240000000000001</v>
      </c>
      <c r="E678" s="88">
        <v>669.2</v>
      </c>
      <c r="F678" s="88">
        <v>2840</v>
      </c>
      <c r="G678" s="88">
        <v>2464.5</v>
      </c>
      <c r="H678" s="88">
        <v>243.9</v>
      </c>
      <c r="I678" s="88">
        <v>44.7</v>
      </c>
      <c r="J678" s="88">
        <v>72.95</v>
      </c>
      <c r="K678" s="88">
        <v>1291</v>
      </c>
      <c r="L678" s="88">
        <v>51.22</v>
      </c>
      <c r="M678" s="88">
        <v>174.14</v>
      </c>
      <c r="N678" s="88">
        <v>258.5</v>
      </c>
      <c r="O678" s="88">
        <v>544.45000000000005</v>
      </c>
      <c r="P678" s="88">
        <v>191.04</v>
      </c>
      <c r="Q678" s="88">
        <v>6162</v>
      </c>
      <c r="R678" s="88">
        <v>135.97999999999999</v>
      </c>
      <c r="S678" s="88">
        <v>161.69999999999999</v>
      </c>
    </row>
    <row r="679" spans="3:19">
      <c r="C679" s="85" t="s">
        <v>1084</v>
      </c>
      <c r="D679" s="88">
        <v>2.133</v>
      </c>
      <c r="E679" s="88">
        <v>658.6</v>
      </c>
      <c r="F679" s="88">
        <v>2960.5</v>
      </c>
      <c r="G679" s="88">
        <v>2555</v>
      </c>
      <c r="H679" s="88">
        <v>248.7</v>
      </c>
      <c r="I679" s="88">
        <v>44.91</v>
      </c>
      <c r="J679" s="88">
        <v>72.95</v>
      </c>
      <c r="K679" s="88">
        <v>1302.2</v>
      </c>
      <c r="L679" s="88">
        <v>51.68</v>
      </c>
      <c r="M679" s="88">
        <v>175.48</v>
      </c>
      <c r="N679" s="88">
        <v>261.14</v>
      </c>
      <c r="O679" s="88">
        <v>548.20000000000005</v>
      </c>
      <c r="P679" s="88">
        <v>194.38</v>
      </c>
      <c r="Q679" s="88">
        <v>6277.5</v>
      </c>
      <c r="R679" s="88">
        <v>133.88</v>
      </c>
      <c r="S679" s="88">
        <v>159.08000000000001</v>
      </c>
    </row>
    <row r="680" spans="3:19">
      <c r="C680" s="85" t="s">
        <v>1085</v>
      </c>
      <c r="D680" s="88">
        <v>2.1019999999999999</v>
      </c>
      <c r="E680" s="88">
        <v>671.4</v>
      </c>
      <c r="F680" s="88">
        <v>2830</v>
      </c>
      <c r="G680" s="88">
        <v>2538.5</v>
      </c>
      <c r="H680" s="88">
        <v>246.3</v>
      </c>
      <c r="I680" s="88">
        <v>44.83</v>
      </c>
      <c r="J680" s="88">
        <v>72.5</v>
      </c>
      <c r="K680" s="88">
        <v>1299.8</v>
      </c>
      <c r="L680" s="88">
        <v>52.145000000000003</v>
      </c>
      <c r="M680" s="88">
        <v>176.36</v>
      </c>
      <c r="N680" s="88">
        <v>261.14999999999998</v>
      </c>
      <c r="O680" s="88">
        <v>547.45000000000005</v>
      </c>
      <c r="P680" s="88">
        <v>197.24</v>
      </c>
      <c r="Q680" s="88">
        <v>6265.5</v>
      </c>
      <c r="R680" s="88">
        <v>139.22999999999999</v>
      </c>
      <c r="S680" s="88">
        <v>159.24</v>
      </c>
    </row>
    <row r="681" spans="3:19">
      <c r="C681" s="85" t="s">
        <v>1086</v>
      </c>
      <c r="D681" s="88">
        <v>2.133</v>
      </c>
      <c r="E681" s="88">
        <v>681.6</v>
      </c>
      <c r="F681" s="88">
        <v>2882</v>
      </c>
      <c r="G681" s="88">
        <v>2590</v>
      </c>
      <c r="H681" s="88">
        <v>246.1</v>
      </c>
      <c r="I681" s="88">
        <v>44.94</v>
      </c>
      <c r="J681" s="88">
        <v>72.25</v>
      </c>
      <c r="K681" s="88">
        <v>1329.6</v>
      </c>
      <c r="L681" s="88">
        <v>53.335000000000001</v>
      </c>
      <c r="M681" s="88">
        <v>176.48</v>
      </c>
      <c r="N681" s="88">
        <v>261.45</v>
      </c>
      <c r="O681" s="88">
        <v>549.5</v>
      </c>
      <c r="P681" s="88">
        <v>198.6</v>
      </c>
      <c r="Q681" s="88">
        <v>6606.5</v>
      </c>
      <c r="R681" s="88">
        <v>139.80000000000001</v>
      </c>
      <c r="S681" s="88">
        <v>161.97999999999999</v>
      </c>
    </row>
    <row r="682" spans="3:19">
      <c r="C682" s="85" t="s">
        <v>1087</v>
      </c>
      <c r="D682" s="88">
        <v>2.1509999999999998</v>
      </c>
      <c r="E682" s="88">
        <v>679.8</v>
      </c>
      <c r="F682" s="88">
        <v>2865</v>
      </c>
      <c r="G682" s="88">
        <v>2571.5</v>
      </c>
      <c r="H682" s="88">
        <v>245.2</v>
      </c>
      <c r="I682" s="88">
        <v>44.14</v>
      </c>
      <c r="J682" s="88">
        <v>72.099999999999994</v>
      </c>
      <c r="K682" s="88">
        <v>1302.5999999999999</v>
      </c>
      <c r="L682" s="88">
        <v>52.064999999999998</v>
      </c>
      <c r="M682" s="88">
        <v>173.65</v>
      </c>
      <c r="N682" s="88">
        <v>256.39999999999998</v>
      </c>
      <c r="O682" s="88">
        <v>534.5</v>
      </c>
      <c r="P682" s="88">
        <v>193.8</v>
      </c>
      <c r="Q682" s="88">
        <v>6412.5</v>
      </c>
      <c r="R682" s="88">
        <v>139.35</v>
      </c>
      <c r="S682" s="88">
        <v>162.62</v>
      </c>
    </row>
    <row r="683" spans="3:19">
      <c r="C683" s="85" t="s">
        <v>1088</v>
      </c>
      <c r="D683" s="88">
        <v>2.169</v>
      </c>
      <c r="E683" s="88">
        <v>676.2</v>
      </c>
      <c r="F683" s="88">
        <v>2890</v>
      </c>
      <c r="G683" s="88">
        <v>2492</v>
      </c>
      <c r="H683" s="88">
        <v>247.7</v>
      </c>
      <c r="I683" s="88">
        <v>44.47</v>
      </c>
      <c r="J683" s="88">
        <v>72.2</v>
      </c>
      <c r="K683" s="88">
        <v>1346.8</v>
      </c>
      <c r="L683" s="88">
        <v>53.42</v>
      </c>
      <c r="M683" s="88">
        <v>174.97</v>
      </c>
      <c r="N683" s="88">
        <v>259.63</v>
      </c>
      <c r="O683" s="88">
        <v>539.79999999999995</v>
      </c>
      <c r="P683" s="88">
        <v>196.4</v>
      </c>
      <c r="Q683" s="88">
        <v>6561.5</v>
      </c>
      <c r="R683" s="88">
        <v>138.68</v>
      </c>
      <c r="S683" s="88">
        <v>162.69999999999999</v>
      </c>
    </row>
    <row r="684" spans="3:19">
      <c r="C684" s="85" t="s">
        <v>1089</v>
      </c>
      <c r="D684" s="88">
        <v>2.1829999999999998</v>
      </c>
      <c r="E684" s="88">
        <v>697.4</v>
      </c>
      <c r="F684" s="88">
        <v>2873.5</v>
      </c>
      <c r="G684" s="88">
        <v>2532</v>
      </c>
      <c r="H684" s="88">
        <v>246.4</v>
      </c>
      <c r="I684" s="88">
        <v>44.34</v>
      </c>
      <c r="J684" s="88">
        <v>72.150000000000006</v>
      </c>
      <c r="K684" s="88">
        <v>1360</v>
      </c>
      <c r="L684" s="88">
        <v>53.85</v>
      </c>
      <c r="M684" s="88">
        <v>174.7</v>
      </c>
      <c r="N684" s="88">
        <v>260.5</v>
      </c>
      <c r="O684" s="88">
        <v>538.85</v>
      </c>
      <c r="P684" s="88">
        <v>195.5</v>
      </c>
      <c r="Q684" s="88">
        <v>6566</v>
      </c>
      <c r="R684" s="88">
        <v>135.1</v>
      </c>
      <c r="S684" s="88">
        <v>160.1</v>
      </c>
    </row>
    <row r="685" spans="3:19">
      <c r="C685" s="85" t="s">
        <v>1090</v>
      </c>
      <c r="D685" s="88">
        <v>2.359</v>
      </c>
      <c r="E685" s="88">
        <v>721.4</v>
      </c>
      <c r="F685" s="88">
        <v>2852</v>
      </c>
      <c r="G685" s="88">
        <v>2630</v>
      </c>
      <c r="H685" s="88">
        <v>249.5</v>
      </c>
      <c r="I685" s="88">
        <v>44.78</v>
      </c>
      <c r="J685" s="88">
        <v>72</v>
      </c>
      <c r="K685" s="88">
        <v>1385.4</v>
      </c>
      <c r="L685" s="88">
        <v>54.914999999999999</v>
      </c>
      <c r="M685" s="88">
        <v>176.2</v>
      </c>
      <c r="N685" s="88">
        <v>266.93</v>
      </c>
      <c r="O685" s="88">
        <v>545.54999999999995</v>
      </c>
      <c r="P685" s="88">
        <v>201.3</v>
      </c>
      <c r="Q685" s="88">
        <v>6662</v>
      </c>
      <c r="R685" s="88">
        <v>138.13</v>
      </c>
      <c r="S685" s="88">
        <v>160.82</v>
      </c>
    </row>
    <row r="686" spans="3:19">
      <c r="C686" s="85" t="s">
        <v>1091</v>
      </c>
      <c r="D686" s="88">
        <v>2.379</v>
      </c>
      <c r="E686" s="88">
        <v>716.6</v>
      </c>
      <c r="F686" s="88">
        <v>2829</v>
      </c>
      <c r="G686" s="88">
        <v>2642.5</v>
      </c>
      <c r="H686" s="88">
        <v>247.2</v>
      </c>
      <c r="I686" s="88">
        <v>44.38</v>
      </c>
      <c r="J686" s="88">
        <v>72.150000000000006</v>
      </c>
      <c r="K686" s="88">
        <v>1358.6</v>
      </c>
      <c r="L686" s="88">
        <v>53.895000000000003</v>
      </c>
      <c r="M686" s="88">
        <v>178.69</v>
      </c>
      <c r="N686" s="88">
        <v>265.68</v>
      </c>
      <c r="O686" s="88">
        <v>558.29999999999995</v>
      </c>
      <c r="P686" s="88">
        <v>197.9</v>
      </c>
      <c r="Q686" s="88">
        <v>6779.5</v>
      </c>
      <c r="R686" s="88">
        <v>139.28</v>
      </c>
      <c r="S686" s="88">
        <v>161.44</v>
      </c>
    </row>
    <row r="687" spans="3:19">
      <c r="C687" s="85" t="s">
        <v>1092</v>
      </c>
      <c r="D687" s="88">
        <v>2.5619999999999998</v>
      </c>
      <c r="E687" s="88">
        <v>729.6</v>
      </c>
      <c r="F687" s="88">
        <v>2816</v>
      </c>
      <c r="G687" s="88">
        <v>2655</v>
      </c>
      <c r="H687" s="88">
        <v>249.9</v>
      </c>
      <c r="I687" s="88">
        <v>44.12</v>
      </c>
      <c r="J687" s="88">
        <v>72.150000000000006</v>
      </c>
      <c r="K687" s="88">
        <v>1385</v>
      </c>
      <c r="L687" s="88">
        <v>54.5</v>
      </c>
      <c r="M687" s="88">
        <v>177.47</v>
      </c>
      <c r="N687" s="88">
        <v>264.7</v>
      </c>
      <c r="O687" s="88">
        <v>556.9</v>
      </c>
      <c r="P687" s="88">
        <v>199.6</v>
      </c>
      <c r="Q687" s="88">
        <v>6837</v>
      </c>
      <c r="R687" s="88">
        <v>142.18</v>
      </c>
      <c r="S687" s="88">
        <v>167.8</v>
      </c>
    </row>
    <row r="688" spans="3:19">
      <c r="C688" s="85" t="s">
        <v>1093</v>
      </c>
      <c r="D688" s="88">
        <v>2.5329999999999999</v>
      </c>
      <c r="E688" s="88">
        <v>723</v>
      </c>
      <c r="F688" s="88">
        <v>2867</v>
      </c>
      <c r="G688" s="88">
        <v>2630</v>
      </c>
      <c r="H688" s="88">
        <v>257.8</v>
      </c>
      <c r="I688" s="88">
        <v>44.02</v>
      </c>
      <c r="J688" s="88">
        <v>72.05</v>
      </c>
      <c r="K688" s="88">
        <v>1427.4</v>
      </c>
      <c r="L688" s="88">
        <v>55.765000000000001</v>
      </c>
      <c r="M688" s="88">
        <v>177.99</v>
      </c>
      <c r="N688" s="88">
        <v>264.85000000000002</v>
      </c>
      <c r="O688" s="88">
        <v>556.15</v>
      </c>
      <c r="P688" s="88">
        <v>204.3</v>
      </c>
      <c r="Q688" s="88">
        <v>6830</v>
      </c>
      <c r="R688" s="88">
        <v>141.19999999999999</v>
      </c>
      <c r="S688" s="88">
        <v>166.28</v>
      </c>
    </row>
    <row r="689" spans="3:19">
      <c r="C689" s="85" t="s">
        <v>1094</v>
      </c>
      <c r="D689" s="88">
        <v>2.5089999999999999</v>
      </c>
      <c r="E689" s="88">
        <v>747.8</v>
      </c>
      <c r="F689" s="88">
        <v>2865.5</v>
      </c>
      <c r="G689" s="88">
        <v>2636</v>
      </c>
      <c r="H689" s="88">
        <v>267.39999999999998</v>
      </c>
      <c r="I689" s="88">
        <v>44.01</v>
      </c>
      <c r="J689" s="88">
        <v>72.05</v>
      </c>
      <c r="K689" s="88">
        <v>1431.6</v>
      </c>
      <c r="L689" s="88">
        <v>55.3</v>
      </c>
      <c r="M689" s="88">
        <v>178.22</v>
      </c>
      <c r="N689" s="88">
        <v>265</v>
      </c>
      <c r="O689" s="88">
        <v>559.15</v>
      </c>
      <c r="P689" s="88">
        <v>202</v>
      </c>
      <c r="Q689" s="88">
        <v>6819</v>
      </c>
      <c r="R689" s="88">
        <v>140.5</v>
      </c>
      <c r="S689" s="88">
        <v>166.8</v>
      </c>
    </row>
    <row r="690" spans="3:19">
      <c r="C690" s="85" t="s">
        <v>1095</v>
      </c>
      <c r="D690" s="88">
        <v>2.569</v>
      </c>
      <c r="E690" s="88">
        <v>729.8</v>
      </c>
      <c r="F690" s="88">
        <v>2835</v>
      </c>
      <c r="G690" s="88">
        <v>2635</v>
      </c>
      <c r="H690" s="88">
        <v>262.5</v>
      </c>
      <c r="I690" s="88">
        <v>44.14</v>
      </c>
      <c r="J690" s="88">
        <v>71.95</v>
      </c>
      <c r="K690" s="88">
        <v>1432.2</v>
      </c>
      <c r="L690" s="88">
        <v>55.414999999999999</v>
      </c>
      <c r="M690" s="88">
        <v>181.11</v>
      </c>
      <c r="N690" s="88">
        <v>267.39</v>
      </c>
      <c r="O690" s="88">
        <v>567.25</v>
      </c>
      <c r="P690" s="88">
        <v>202.64</v>
      </c>
      <c r="Q690" s="88">
        <v>6850</v>
      </c>
      <c r="R690" s="88">
        <v>144.13</v>
      </c>
      <c r="S690" s="88">
        <v>168.32</v>
      </c>
    </row>
    <row r="691" spans="3:19">
      <c r="C691" s="85" t="s">
        <v>1096</v>
      </c>
      <c r="D691" s="88">
        <v>2.4550000000000001</v>
      </c>
      <c r="E691" s="88">
        <v>721.8</v>
      </c>
      <c r="F691" s="88">
        <v>2746</v>
      </c>
      <c r="G691" s="88">
        <v>2670</v>
      </c>
      <c r="H691" s="88">
        <v>252.3</v>
      </c>
      <c r="I691" s="88">
        <v>44.04</v>
      </c>
      <c r="J691" s="88">
        <v>71.25</v>
      </c>
      <c r="K691" s="88">
        <v>1411</v>
      </c>
      <c r="L691" s="88">
        <v>54.484999999999999</v>
      </c>
      <c r="M691" s="88">
        <v>182.48</v>
      </c>
      <c r="N691" s="88">
        <v>264.75</v>
      </c>
      <c r="O691" s="88">
        <v>574.4</v>
      </c>
      <c r="P691" s="88">
        <v>199.26</v>
      </c>
      <c r="Q691" s="88">
        <v>6916</v>
      </c>
      <c r="R691" s="88">
        <v>143.94999999999999</v>
      </c>
      <c r="S691" s="88">
        <v>167.86</v>
      </c>
    </row>
    <row r="692" spans="3:19">
      <c r="C692" s="85" t="s">
        <v>1097</v>
      </c>
      <c r="D692" s="88">
        <v>2.4220000000000002</v>
      </c>
      <c r="E692" s="88">
        <v>731</v>
      </c>
      <c r="F692" s="88">
        <v>2739</v>
      </c>
      <c r="G692" s="88">
        <v>2709.5</v>
      </c>
      <c r="H692" s="88">
        <v>256</v>
      </c>
      <c r="I692" s="88">
        <v>43.75</v>
      </c>
      <c r="J692" s="88">
        <v>72</v>
      </c>
      <c r="K692" s="88">
        <v>1370</v>
      </c>
      <c r="L692" s="88">
        <v>53.04</v>
      </c>
      <c r="M692" s="88">
        <v>180.96</v>
      </c>
      <c r="N692" s="88">
        <v>263.5</v>
      </c>
      <c r="O692" s="88">
        <v>578.79999999999995</v>
      </c>
      <c r="P692" s="88">
        <v>193.26</v>
      </c>
      <c r="Q692" s="88">
        <v>6867.5</v>
      </c>
      <c r="R692" s="88">
        <v>146.47999999999999</v>
      </c>
      <c r="S692" s="88">
        <v>171.12</v>
      </c>
    </row>
    <row r="693" spans="3:19">
      <c r="C693" s="85" t="s">
        <v>1098</v>
      </c>
      <c r="D693" s="88">
        <v>2.3860000000000001</v>
      </c>
      <c r="E693" s="88">
        <v>782</v>
      </c>
      <c r="F693" s="88">
        <v>2607</v>
      </c>
      <c r="G693" s="88">
        <v>2780</v>
      </c>
      <c r="H693" s="88">
        <v>259.60000000000002</v>
      </c>
      <c r="I693" s="88">
        <v>42.54</v>
      </c>
      <c r="J693" s="88">
        <v>71.5</v>
      </c>
      <c r="K693" s="88">
        <v>1342</v>
      </c>
      <c r="L693" s="88">
        <v>52.88</v>
      </c>
      <c r="M693" s="88">
        <v>177.64</v>
      </c>
      <c r="N693" s="88">
        <v>258.79000000000002</v>
      </c>
      <c r="O693" s="88">
        <v>564.6</v>
      </c>
      <c r="P693" s="88">
        <v>191.58</v>
      </c>
      <c r="Q693" s="88">
        <v>6666.5</v>
      </c>
      <c r="R693" s="88">
        <v>144.97999999999999</v>
      </c>
      <c r="S693" s="88">
        <v>170.6</v>
      </c>
    </row>
    <row r="694" spans="3:19">
      <c r="C694" s="85" t="s">
        <v>1099</v>
      </c>
      <c r="D694" s="88">
        <v>2.5209999999999999</v>
      </c>
      <c r="E694" s="88">
        <v>761.6</v>
      </c>
      <c r="F694" s="88">
        <v>2774</v>
      </c>
      <c r="G694" s="88">
        <v>2731</v>
      </c>
      <c r="H694" s="88">
        <v>261.10000000000002</v>
      </c>
      <c r="I694" s="88">
        <v>42.4</v>
      </c>
      <c r="J694" s="88">
        <v>71.95</v>
      </c>
      <c r="K694" s="88">
        <v>1316.6</v>
      </c>
      <c r="L694" s="88">
        <v>52.04</v>
      </c>
      <c r="M694" s="88">
        <v>175.95</v>
      </c>
      <c r="N694" s="88">
        <v>255.68</v>
      </c>
      <c r="O694" s="88">
        <v>557.95000000000005</v>
      </c>
      <c r="P694" s="88">
        <v>187.1</v>
      </c>
      <c r="Q694" s="88">
        <v>6625</v>
      </c>
      <c r="R694" s="88">
        <v>142.58000000000001</v>
      </c>
      <c r="S694" s="88">
        <v>169</v>
      </c>
    </row>
    <row r="695" spans="3:19">
      <c r="C695" s="85" t="s">
        <v>1100</v>
      </c>
      <c r="D695" s="88">
        <v>2.4420000000000002</v>
      </c>
      <c r="E695" s="88">
        <v>772.2</v>
      </c>
      <c r="F695" s="88">
        <v>2710</v>
      </c>
      <c r="G695" s="88">
        <v>2709</v>
      </c>
      <c r="H695" s="88">
        <v>255</v>
      </c>
      <c r="I695" s="88">
        <v>41.73</v>
      </c>
      <c r="J695" s="88">
        <v>71.849999999999994</v>
      </c>
      <c r="K695" s="88">
        <v>1289</v>
      </c>
      <c r="L695" s="88">
        <v>51.67</v>
      </c>
      <c r="M695" s="88">
        <v>174.64</v>
      </c>
      <c r="N695" s="88">
        <v>256.25</v>
      </c>
      <c r="O695" s="88">
        <v>549.1</v>
      </c>
      <c r="P695" s="88">
        <v>188.86</v>
      </c>
      <c r="Q695" s="88">
        <v>6456</v>
      </c>
      <c r="R695" s="88">
        <v>137.72999999999999</v>
      </c>
      <c r="S695" s="88">
        <v>164.66</v>
      </c>
    </row>
    <row r="696" spans="3:19">
      <c r="C696" s="85" t="s">
        <v>1101</v>
      </c>
      <c r="D696" s="88">
        <v>2.3450000000000002</v>
      </c>
      <c r="E696" s="88">
        <v>734.4</v>
      </c>
      <c r="F696" s="88">
        <v>2688</v>
      </c>
      <c r="G696" s="88">
        <v>2728.5</v>
      </c>
      <c r="H696" s="88">
        <v>244.4</v>
      </c>
      <c r="I696" s="88">
        <v>42.53</v>
      </c>
      <c r="J696" s="88">
        <v>70.150000000000006</v>
      </c>
      <c r="K696" s="88">
        <v>1326.6</v>
      </c>
      <c r="L696" s="88">
        <v>52.685000000000002</v>
      </c>
      <c r="M696" s="88">
        <v>177.62</v>
      </c>
      <c r="N696" s="88">
        <v>262.39999999999998</v>
      </c>
      <c r="O696" s="88">
        <v>562</v>
      </c>
      <c r="P696" s="88">
        <v>195.28</v>
      </c>
      <c r="Q696" s="88">
        <v>6729</v>
      </c>
      <c r="R696" s="88">
        <v>135.94999999999999</v>
      </c>
      <c r="S696" s="88">
        <v>163.19999999999999</v>
      </c>
    </row>
    <row r="697" spans="3:19">
      <c r="C697" s="85" t="s">
        <v>1102</v>
      </c>
      <c r="D697" s="88">
        <v>2.4380000000000002</v>
      </c>
      <c r="E697" s="88">
        <v>737.8</v>
      </c>
      <c r="F697" s="88">
        <v>2770</v>
      </c>
      <c r="G697" s="88">
        <v>2723</v>
      </c>
      <c r="H697" s="88">
        <v>248.5</v>
      </c>
      <c r="I697" s="88">
        <v>41.87</v>
      </c>
      <c r="J697" s="88">
        <v>70.45</v>
      </c>
      <c r="K697" s="88">
        <v>1295.8</v>
      </c>
      <c r="L697" s="88">
        <v>52</v>
      </c>
      <c r="M697" s="88">
        <v>174.94</v>
      </c>
      <c r="N697" s="88">
        <v>258.18</v>
      </c>
      <c r="O697" s="88">
        <v>555.15</v>
      </c>
      <c r="P697" s="88">
        <v>190.48</v>
      </c>
      <c r="Q697" s="88">
        <v>6610</v>
      </c>
      <c r="R697" s="88">
        <v>133.33000000000001</v>
      </c>
      <c r="S697" s="88">
        <v>162.5</v>
      </c>
    </row>
    <row r="698" spans="3:19">
      <c r="C698" s="85" t="s">
        <v>1103</v>
      </c>
      <c r="D698" s="88">
        <v>2.3969999999999998</v>
      </c>
      <c r="E698" s="88">
        <v>709.8</v>
      </c>
      <c r="F698" s="88">
        <v>2722</v>
      </c>
      <c r="G698" s="88">
        <v>2718</v>
      </c>
      <c r="H698" s="88">
        <v>246.5</v>
      </c>
      <c r="I698" s="88">
        <v>41.3</v>
      </c>
      <c r="J698" s="88">
        <v>69.95</v>
      </c>
      <c r="K698" s="88">
        <v>1293.5999999999999</v>
      </c>
      <c r="L698" s="88">
        <v>51.755000000000003</v>
      </c>
      <c r="M698" s="88">
        <v>173.52</v>
      </c>
      <c r="N698" s="88">
        <v>260</v>
      </c>
      <c r="O698" s="88">
        <v>556.29999999999995</v>
      </c>
      <c r="P698" s="88">
        <v>192.08</v>
      </c>
      <c r="Q698" s="88">
        <v>6519</v>
      </c>
      <c r="R698" s="88">
        <v>136.78</v>
      </c>
      <c r="S698" s="88">
        <v>164.7</v>
      </c>
    </row>
    <row r="699" spans="3:19">
      <c r="C699" s="85" t="s">
        <v>1104</v>
      </c>
      <c r="D699" s="88">
        <v>2.286</v>
      </c>
      <c r="E699" s="88">
        <v>719.8</v>
      </c>
      <c r="F699" s="88">
        <v>2639.5</v>
      </c>
      <c r="G699" s="88">
        <v>2704</v>
      </c>
      <c r="H699" s="88">
        <v>236.8</v>
      </c>
      <c r="I699" s="88">
        <v>41.63</v>
      </c>
      <c r="J699" s="88">
        <v>67.900000000000006</v>
      </c>
      <c r="K699" s="88">
        <v>1311.4</v>
      </c>
      <c r="L699" s="88">
        <v>52.164999999999999</v>
      </c>
      <c r="M699" s="88">
        <v>173.79</v>
      </c>
      <c r="N699" s="88">
        <v>260.83</v>
      </c>
      <c r="O699" s="88">
        <v>562.79999999999995</v>
      </c>
      <c r="P699" s="88">
        <v>192.6</v>
      </c>
      <c r="Q699" s="88">
        <v>6553</v>
      </c>
      <c r="R699" s="88">
        <v>133.35</v>
      </c>
      <c r="S699" s="88">
        <v>163.92</v>
      </c>
    </row>
    <row r="700" spans="3:19">
      <c r="C700" s="85" t="s">
        <v>1105</v>
      </c>
      <c r="D700" s="88">
        <v>2.2570000000000001</v>
      </c>
      <c r="E700" s="88">
        <v>724.4</v>
      </c>
      <c r="F700" s="88">
        <v>2600</v>
      </c>
      <c r="G700" s="88">
        <v>2610</v>
      </c>
      <c r="H700" s="88">
        <v>235.1</v>
      </c>
      <c r="I700" s="88">
        <v>41.52</v>
      </c>
      <c r="J700" s="88">
        <v>67.849999999999994</v>
      </c>
      <c r="K700" s="88">
        <v>1292.8</v>
      </c>
      <c r="L700" s="88">
        <v>51.215000000000003</v>
      </c>
      <c r="M700" s="88">
        <v>172.8</v>
      </c>
      <c r="N700" s="88">
        <v>259.07</v>
      </c>
      <c r="O700" s="88">
        <v>557.1</v>
      </c>
      <c r="P700" s="88">
        <v>190.36</v>
      </c>
      <c r="Q700" s="88">
        <v>6526</v>
      </c>
      <c r="R700" s="88">
        <v>133.03</v>
      </c>
      <c r="S700" s="88">
        <v>163</v>
      </c>
    </row>
    <row r="701" spans="3:19">
      <c r="C701" s="85" t="s">
        <v>1106</v>
      </c>
      <c r="D701" s="88">
        <v>2.2989999999999999</v>
      </c>
      <c r="E701" s="88">
        <v>754.6</v>
      </c>
      <c r="F701" s="88">
        <v>2479.5</v>
      </c>
      <c r="G701" s="88">
        <v>2616</v>
      </c>
      <c r="H701" s="88">
        <v>226.3</v>
      </c>
      <c r="I701" s="88">
        <v>40.25</v>
      </c>
      <c r="J701" s="88">
        <v>67.5</v>
      </c>
      <c r="K701" s="88">
        <v>1286.8</v>
      </c>
      <c r="L701" s="88">
        <v>50.58</v>
      </c>
      <c r="M701" s="88">
        <v>168.93</v>
      </c>
      <c r="N701" s="88">
        <v>252.72</v>
      </c>
      <c r="O701" s="88">
        <v>544</v>
      </c>
      <c r="P701" s="88">
        <v>194.44</v>
      </c>
      <c r="Q701" s="88">
        <v>6344</v>
      </c>
      <c r="R701" s="88">
        <v>135.43</v>
      </c>
      <c r="S701" s="88">
        <v>164.36</v>
      </c>
    </row>
    <row r="702" spans="3:19">
      <c r="C702" s="85" t="s">
        <v>1107</v>
      </c>
      <c r="D702" s="88">
        <v>2.31</v>
      </c>
      <c r="E702" s="88">
        <v>743</v>
      </c>
      <c r="F702" s="88">
        <v>2586</v>
      </c>
      <c r="G702" s="88">
        <v>2570.5</v>
      </c>
      <c r="H702" s="88">
        <v>230</v>
      </c>
      <c r="I702" s="88">
        <v>40.14</v>
      </c>
      <c r="J702" s="88">
        <v>67.599999999999994</v>
      </c>
      <c r="K702" s="88">
        <v>1285.2</v>
      </c>
      <c r="L702" s="88">
        <v>50.405000000000001</v>
      </c>
      <c r="M702" s="88">
        <v>169.11</v>
      </c>
      <c r="N702" s="88">
        <v>253.77</v>
      </c>
      <c r="O702" s="88">
        <v>529.35</v>
      </c>
      <c r="P702" s="88">
        <v>197.62</v>
      </c>
      <c r="Q702" s="88">
        <v>6423</v>
      </c>
      <c r="R702" s="88">
        <v>134.35</v>
      </c>
      <c r="S702" s="88">
        <v>163.08000000000001</v>
      </c>
    </row>
    <row r="703" spans="3:19">
      <c r="C703" s="85" t="s">
        <v>1108</v>
      </c>
      <c r="D703" s="88">
        <v>2.31</v>
      </c>
      <c r="E703" s="88">
        <v>712.4</v>
      </c>
      <c r="F703" s="88">
        <v>2540</v>
      </c>
      <c r="G703" s="88">
        <v>2581.5</v>
      </c>
      <c r="H703" s="88">
        <v>241.4</v>
      </c>
      <c r="I703" s="88">
        <v>40.229999999999997</v>
      </c>
      <c r="J703" s="88">
        <v>68.05</v>
      </c>
      <c r="K703" s="88">
        <v>1268.8</v>
      </c>
      <c r="L703" s="88">
        <v>49.47</v>
      </c>
      <c r="M703" s="88">
        <v>165.85</v>
      </c>
      <c r="N703" s="88">
        <v>250.16</v>
      </c>
      <c r="O703" s="88">
        <v>508</v>
      </c>
      <c r="P703" s="88">
        <v>199</v>
      </c>
      <c r="Q703" s="88">
        <v>6379</v>
      </c>
      <c r="R703" s="88">
        <v>128.35</v>
      </c>
      <c r="S703" s="88">
        <v>159.97999999999999</v>
      </c>
    </row>
    <row r="704" spans="3:19">
      <c r="C704" s="85" t="s">
        <v>1109</v>
      </c>
      <c r="D704" s="88">
        <v>2.2959999999999998</v>
      </c>
      <c r="E704" s="88">
        <v>730.2</v>
      </c>
      <c r="F704" s="88">
        <v>2579.5</v>
      </c>
      <c r="G704" s="88">
        <v>2602</v>
      </c>
      <c r="H704" s="88">
        <v>239</v>
      </c>
      <c r="I704" s="88">
        <v>41</v>
      </c>
      <c r="J704" s="88">
        <v>68.3</v>
      </c>
      <c r="K704" s="88">
        <v>1342</v>
      </c>
      <c r="L704" s="88">
        <v>51.134999999999998</v>
      </c>
      <c r="M704" s="88">
        <v>166.7</v>
      </c>
      <c r="N704" s="88">
        <v>251.99</v>
      </c>
      <c r="O704" s="88">
        <v>513.9</v>
      </c>
      <c r="P704" s="88">
        <v>207.74</v>
      </c>
      <c r="Q704" s="88">
        <v>6495</v>
      </c>
      <c r="R704" s="88">
        <v>127.7</v>
      </c>
      <c r="S704" s="88">
        <v>161.9</v>
      </c>
    </row>
    <row r="705" spans="3:19">
      <c r="C705" s="85" t="s">
        <v>1110</v>
      </c>
      <c r="D705" s="88">
        <v>2.3439999999999999</v>
      </c>
      <c r="E705" s="88">
        <v>725</v>
      </c>
      <c r="F705" s="88">
        <v>2675</v>
      </c>
      <c r="G705" s="88">
        <v>2662.5</v>
      </c>
      <c r="H705" s="88">
        <v>243.8</v>
      </c>
      <c r="I705" s="88">
        <v>40.21</v>
      </c>
      <c r="J705" s="88">
        <v>68.95</v>
      </c>
      <c r="K705" s="88">
        <v>1331.8</v>
      </c>
      <c r="L705" s="88">
        <v>50.645000000000003</v>
      </c>
      <c r="M705" s="88">
        <v>165.87</v>
      </c>
      <c r="N705" s="88">
        <v>252.65</v>
      </c>
      <c r="O705" s="88">
        <v>520.65</v>
      </c>
      <c r="P705" s="88">
        <v>202.32</v>
      </c>
      <c r="Q705" s="88">
        <v>6449</v>
      </c>
      <c r="R705" s="88">
        <v>123</v>
      </c>
      <c r="S705" s="88">
        <v>160.18</v>
      </c>
    </row>
    <row r="706" spans="3:19">
      <c r="C706" s="85" t="s">
        <v>1111</v>
      </c>
      <c r="D706" s="88">
        <v>2.3559999999999999</v>
      </c>
      <c r="E706" s="88">
        <v>735</v>
      </c>
      <c r="F706" s="88">
        <v>2691</v>
      </c>
      <c r="G706" s="88">
        <v>2711</v>
      </c>
      <c r="H706" s="88">
        <v>246.2</v>
      </c>
      <c r="I706" s="88">
        <v>40.29</v>
      </c>
      <c r="J706" s="88">
        <v>69.099999999999994</v>
      </c>
      <c r="K706" s="88">
        <v>1370.8</v>
      </c>
      <c r="L706" s="88">
        <v>51.84</v>
      </c>
      <c r="M706" s="88">
        <v>165.36</v>
      </c>
      <c r="N706" s="88">
        <v>255.87</v>
      </c>
      <c r="O706" s="88">
        <v>517.85</v>
      </c>
      <c r="P706" s="88">
        <v>209</v>
      </c>
      <c r="Q706" s="88">
        <v>6386</v>
      </c>
      <c r="R706" s="88">
        <v>125.63</v>
      </c>
      <c r="S706" s="88">
        <v>159.91999999999999</v>
      </c>
    </row>
    <row r="707" spans="3:19">
      <c r="C707" s="85" t="s">
        <v>1112</v>
      </c>
      <c r="D707" s="88">
        <v>2.306</v>
      </c>
      <c r="E707" s="88">
        <v>729</v>
      </c>
      <c r="F707" s="88">
        <v>2636</v>
      </c>
      <c r="G707" s="88">
        <v>2604</v>
      </c>
      <c r="H707" s="88">
        <v>243.9</v>
      </c>
      <c r="I707" s="88">
        <v>41.72</v>
      </c>
      <c r="J707" s="88">
        <v>69.5</v>
      </c>
      <c r="K707" s="88">
        <v>1378.4</v>
      </c>
      <c r="L707" s="88">
        <v>52.094999999999999</v>
      </c>
      <c r="M707" s="88">
        <v>165.53</v>
      </c>
      <c r="N707" s="88">
        <v>256.10000000000002</v>
      </c>
      <c r="O707" s="88">
        <v>529.95000000000005</v>
      </c>
      <c r="P707" s="88">
        <v>207.36</v>
      </c>
      <c r="Q707" s="88">
        <v>6490</v>
      </c>
      <c r="R707" s="88">
        <v>125.6</v>
      </c>
      <c r="S707" s="88">
        <v>158.72</v>
      </c>
    </row>
    <row r="708" spans="3:19">
      <c r="C708" s="85" t="s">
        <v>1113</v>
      </c>
      <c r="D708" s="88">
        <v>2.298</v>
      </c>
      <c r="E708" s="88">
        <v>730</v>
      </c>
      <c r="F708" s="88">
        <v>2612.5</v>
      </c>
      <c r="G708" s="88">
        <v>2648.5</v>
      </c>
      <c r="H708" s="88">
        <v>244.4</v>
      </c>
      <c r="I708" s="88">
        <v>41.43</v>
      </c>
      <c r="J708" s="88">
        <v>68.7</v>
      </c>
      <c r="K708" s="88">
        <v>1375.2</v>
      </c>
      <c r="L708" s="88">
        <v>52.215000000000003</v>
      </c>
      <c r="M708" s="88">
        <v>169.58</v>
      </c>
      <c r="N708" s="88">
        <v>257.67</v>
      </c>
      <c r="O708" s="88">
        <v>535.70000000000005</v>
      </c>
      <c r="P708" s="88">
        <v>209.5</v>
      </c>
      <c r="Q708" s="88">
        <v>6645.5</v>
      </c>
      <c r="R708" s="88">
        <v>127.5</v>
      </c>
      <c r="S708" s="88">
        <v>159.46</v>
      </c>
    </row>
    <row r="709" spans="3:19">
      <c r="C709" s="85" t="s">
        <v>1114</v>
      </c>
      <c r="D709" s="88">
        <v>2.2690000000000001</v>
      </c>
      <c r="E709" s="88">
        <v>746.6</v>
      </c>
      <c r="F709" s="88">
        <v>2624</v>
      </c>
      <c r="G709" s="88">
        <v>2648.5</v>
      </c>
      <c r="H709" s="88">
        <v>242.3</v>
      </c>
      <c r="I709" s="88">
        <v>41.5</v>
      </c>
      <c r="J709" s="88">
        <v>68.25</v>
      </c>
      <c r="K709" s="88">
        <v>1368.4</v>
      </c>
      <c r="L709" s="88">
        <v>52.46</v>
      </c>
      <c r="M709" s="88">
        <v>167.09</v>
      </c>
      <c r="N709" s="88">
        <v>260.72000000000003</v>
      </c>
      <c r="O709" s="88">
        <v>537</v>
      </c>
      <c r="P709" s="88">
        <v>209.42</v>
      </c>
      <c r="Q709" s="88">
        <v>6677</v>
      </c>
      <c r="R709" s="88">
        <v>128.08000000000001</v>
      </c>
      <c r="S709" s="88">
        <v>160.74</v>
      </c>
    </row>
    <row r="710" spans="3:19">
      <c r="C710" s="85" t="s">
        <v>1115</v>
      </c>
      <c r="D710" s="88">
        <v>2.2370000000000001</v>
      </c>
      <c r="E710" s="88">
        <v>740.4</v>
      </c>
      <c r="F710" s="88">
        <v>2606</v>
      </c>
      <c r="G710" s="88">
        <v>2670</v>
      </c>
      <c r="H710" s="88">
        <v>242</v>
      </c>
      <c r="I710" s="88">
        <v>40.81</v>
      </c>
      <c r="J710" s="88">
        <v>68</v>
      </c>
      <c r="K710" s="88">
        <v>1390</v>
      </c>
      <c r="L710" s="88">
        <v>52.82</v>
      </c>
      <c r="M710" s="88">
        <v>166.08</v>
      </c>
      <c r="N710" s="88">
        <v>258.98</v>
      </c>
      <c r="O710" s="88">
        <v>535.54999999999995</v>
      </c>
      <c r="P710" s="88">
        <v>209.96</v>
      </c>
      <c r="Q710" s="88">
        <v>6720</v>
      </c>
      <c r="R710" s="88">
        <v>129.03</v>
      </c>
      <c r="S710" s="88">
        <v>163.04</v>
      </c>
    </row>
    <row r="711" spans="3:19">
      <c r="C711" s="85" t="s">
        <v>1116</v>
      </c>
      <c r="D711" s="88">
        <v>2.2389999999999999</v>
      </c>
      <c r="E711" s="88">
        <v>769.6</v>
      </c>
      <c r="F711" s="88">
        <v>2624.5</v>
      </c>
      <c r="G711" s="88">
        <v>2699</v>
      </c>
      <c r="H711" s="88">
        <v>238</v>
      </c>
      <c r="I711" s="88">
        <v>40.98</v>
      </c>
      <c r="J711" s="88">
        <v>67.75</v>
      </c>
      <c r="K711" s="88">
        <v>1358.4</v>
      </c>
      <c r="L711" s="88">
        <v>51.6</v>
      </c>
      <c r="M711" s="88">
        <v>166.75</v>
      </c>
      <c r="N711" s="88">
        <v>259.64999999999998</v>
      </c>
      <c r="O711" s="88">
        <v>538.9</v>
      </c>
      <c r="P711" s="88">
        <v>209.28</v>
      </c>
      <c r="Q711" s="88">
        <v>6754.5</v>
      </c>
      <c r="R711" s="88">
        <v>128.5</v>
      </c>
      <c r="S711" s="88">
        <v>161.88</v>
      </c>
    </row>
    <row r="712" spans="3:19">
      <c r="C712" s="85" t="s">
        <v>1117</v>
      </c>
      <c r="D712" s="88">
        <v>2.2559999999999998</v>
      </c>
      <c r="E712" s="88">
        <v>761.4</v>
      </c>
      <c r="F712" s="88">
        <v>2654</v>
      </c>
      <c r="G712" s="88">
        <v>2668</v>
      </c>
      <c r="H712" s="88">
        <v>233.4</v>
      </c>
      <c r="I712" s="88">
        <v>40.75</v>
      </c>
      <c r="J712" s="88">
        <v>67.5</v>
      </c>
      <c r="K712" s="88">
        <v>1370.6</v>
      </c>
      <c r="L712" s="88">
        <v>52.125</v>
      </c>
      <c r="M712" s="88">
        <v>165.4</v>
      </c>
      <c r="N712" s="88">
        <v>259.52999999999997</v>
      </c>
      <c r="O712" s="88">
        <v>533.95000000000005</v>
      </c>
      <c r="P712" s="88">
        <v>212.84</v>
      </c>
      <c r="Q712" s="88">
        <v>6660.5</v>
      </c>
      <c r="R712" s="88">
        <v>126.55</v>
      </c>
      <c r="S712" s="88">
        <v>161.72</v>
      </c>
    </row>
    <row r="713" spans="3:19">
      <c r="C713" s="85" t="s">
        <v>1118</v>
      </c>
      <c r="D713" s="88">
        <v>2.3220000000000001</v>
      </c>
      <c r="E713" s="88">
        <v>748.2</v>
      </c>
      <c r="F713" s="88">
        <v>2652.5</v>
      </c>
      <c r="G713" s="88">
        <v>2689</v>
      </c>
      <c r="H713" s="88">
        <v>237.4</v>
      </c>
      <c r="I713" s="88">
        <v>40.450000000000003</v>
      </c>
      <c r="J713" s="88">
        <v>68.25</v>
      </c>
      <c r="K713" s="88">
        <v>1372.2</v>
      </c>
      <c r="L713" s="88">
        <v>51.994999999999997</v>
      </c>
      <c r="M713" s="88">
        <v>166.06</v>
      </c>
      <c r="N713" s="88">
        <v>259.38</v>
      </c>
      <c r="O713" s="88">
        <v>534.70000000000005</v>
      </c>
      <c r="P713" s="88">
        <v>210.88</v>
      </c>
      <c r="Q713" s="88">
        <v>6721.5</v>
      </c>
      <c r="R713" s="88">
        <v>125.95</v>
      </c>
      <c r="S713" s="88">
        <v>161.68</v>
      </c>
    </row>
    <row r="714" spans="3:19">
      <c r="C714" s="85" t="s">
        <v>1119</v>
      </c>
      <c r="D714" s="88">
        <v>2.3170000000000002</v>
      </c>
      <c r="E714" s="88">
        <v>730.2</v>
      </c>
      <c r="F714" s="88">
        <v>2720</v>
      </c>
      <c r="G714" s="88">
        <v>2690</v>
      </c>
      <c r="H714" s="88">
        <v>236.6</v>
      </c>
      <c r="I714" s="88">
        <v>40.630000000000003</v>
      </c>
      <c r="J714" s="88">
        <v>68.900000000000006</v>
      </c>
      <c r="K714" s="88">
        <v>1367</v>
      </c>
      <c r="L714" s="88">
        <v>52.84</v>
      </c>
      <c r="M714" s="88">
        <v>166.59</v>
      </c>
      <c r="N714" s="88">
        <v>262.93</v>
      </c>
      <c r="O714" s="88">
        <v>534.20000000000005</v>
      </c>
      <c r="P714" s="88">
        <v>212.28</v>
      </c>
      <c r="Q714" s="88">
        <v>6797</v>
      </c>
      <c r="R714" s="88">
        <v>124.45</v>
      </c>
      <c r="S714" s="88">
        <v>160.30000000000001</v>
      </c>
    </row>
    <row r="715" spans="3:19">
      <c r="C715" s="85" t="s">
        <v>1120</v>
      </c>
      <c r="D715" s="88">
        <v>2.2559999999999998</v>
      </c>
      <c r="E715" s="88">
        <v>717.6</v>
      </c>
      <c r="F715" s="88">
        <v>2670</v>
      </c>
      <c r="G715" s="88">
        <v>2744</v>
      </c>
      <c r="H715" s="88">
        <v>238.9</v>
      </c>
      <c r="I715" s="88">
        <v>40.56</v>
      </c>
      <c r="J715" s="88">
        <v>68</v>
      </c>
      <c r="K715" s="88">
        <v>1368.4</v>
      </c>
      <c r="L715" s="88">
        <v>52.35</v>
      </c>
      <c r="M715" s="88">
        <v>167.06</v>
      </c>
      <c r="N715" s="88">
        <v>265.25</v>
      </c>
      <c r="O715" s="88">
        <v>552.5</v>
      </c>
      <c r="P715" s="88">
        <v>209.72</v>
      </c>
      <c r="Q715" s="88">
        <v>6863.5</v>
      </c>
      <c r="R715" s="88">
        <v>123.98</v>
      </c>
      <c r="S715" s="88">
        <v>161.72</v>
      </c>
    </row>
    <row r="716" spans="3:19">
      <c r="C716" s="85" t="s">
        <v>1121</v>
      </c>
      <c r="D716" s="88">
        <v>2.2999999999999998</v>
      </c>
      <c r="E716" s="88">
        <v>663</v>
      </c>
      <c r="F716" s="88">
        <v>2713</v>
      </c>
      <c r="G716" s="88">
        <v>2726.5</v>
      </c>
      <c r="H716" s="88">
        <v>234</v>
      </c>
      <c r="I716" s="88">
        <v>40.74</v>
      </c>
      <c r="J716" s="88">
        <v>67</v>
      </c>
      <c r="K716" s="88">
        <v>1374.4</v>
      </c>
      <c r="L716" s="88">
        <v>52.695</v>
      </c>
      <c r="M716" s="88">
        <v>168.03</v>
      </c>
      <c r="N716" s="88">
        <v>263</v>
      </c>
      <c r="O716" s="88">
        <v>549</v>
      </c>
      <c r="P716" s="88">
        <v>207.72</v>
      </c>
      <c r="Q716" s="88">
        <v>6853.5</v>
      </c>
      <c r="R716" s="88">
        <v>125.75</v>
      </c>
      <c r="S716" s="88">
        <v>162.68</v>
      </c>
    </row>
    <row r="717" spans="3:19">
      <c r="C717" s="85" t="s">
        <v>1122</v>
      </c>
      <c r="D717" s="88">
        <v>2.2949999999999999</v>
      </c>
      <c r="E717" s="88">
        <v>682.8</v>
      </c>
      <c r="F717" s="88">
        <v>2728</v>
      </c>
      <c r="G717" s="88">
        <v>2664.5</v>
      </c>
      <c r="H717" s="88">
        <v>235.5</v>
      </c>
      <c r="I717" s="88">
        <v>40.36</v>
      </c>
      <c r="J717" s="88">
        <v>66.25</v>
      </c>
      <c r="K717" s="88">
        <v>1358</v>
      </c>
      <c r="L717" s="88">
        <v>51.42</v>
      </c>
      <c r="M717" s="88">
        <v>167.89</v>
      </c>
      <c r="N717" s="88">
        <v>260.20999999999998</v>
      </c>
      <c r="O717" s="88">
        <v>540.35</v>
      </c>
      <c r="P717" s="88">
        <v>201.36</v>
      </c>
      <c r="Q717" s="88">
        <v>6890.5</v>
      </c>
      <c r="R717" s="88">
        <v>127.35</v>
      </c>
      <c r="S717" s="88">
        <v>162.56</v>
      </c>
    </row>
    <row r="718" spans="3:19">
      <c r="C718" s="85" t="s">
        <v>1123</v>
      </c>
      <c r="D718" s="88">
        <v>2.3079999999999998</v>
      </c>
      <c r="E718" s="88">
        <v>645</v>
      </c>
      <c r="F718" s="88">
        <v>2739.5</v>
      </c>
      <c r="G718" s="88">
        <v>2585.5</v>
      </c>
      <c r="H718" s="88">
        <v>236.4</v>
      </c>
      <c r="I718" s="88">
        <v>40.4</v>
      </c>
      <c r="J718" s="88">
        <v>66.900000000000006</v>
      </c>
      <c r="K718" s="88">
        <v>1368.8</v>
      </c>
      <c r="L718" s="88">
        <v>52.325000000000003</v>
      </c>
      <c r="M718" s="88">
        <v>169.5</v>
      </c>
      <c r="N718" s="88">
        <v>264.5</v>
      </c>
      <c r="O718" s="88">
        <v>546.04999999999995</v>
      </c>
      <c r="P718" s="88">
        <v>199.02</v>
      </c>
      <c r="Q718" s="88">
        <v>7120</v>
      </c>
      <c r="R718" s="88">
        <v>126.7</v>
      </c>
      <c r="S718" s="88">
        <v>162.94</v>
      </c>
    </row>
    <row r="719" spans="3:19">
      <c r="C719" s="85" t="s">
        <v>1124</v>
      </c>
      <c r="D719" s="88">
        <v>2.35</v>
      </c>
      <c r="E719" s="88">
        <v>640.79999999999995</v>
      </c>
      <c r="F719" s="88">
        <v>2738</v>
      </c>
      <c r="G719" s="88">
        <v>2547.5</v>
      </c>
      <c r="H719" s="88">
        <v>240.4</v>
      </c>
      <c r="I719" s="88">
        <v>40.450000000000003</v>
      </c>
      <c r="J719" s="88">
        <v>69.599999999999994</v>
      </c>
      <c r="K719" s="88">
        <v>1378.2</v>
      </c>
      <c r="L719" s="88">
        <v>52.695</v>
      </c>
      <c r="M719" s="88">
        <v>170.2</v>
      </c>
      <c r="N719" s="88">
        <v>263.51</v>
      </c>
      <c r="O719" s="88">
        <v>561.85</v>
      </c>
      <c r="P719" s="88">
        <v>198.44</v>
      </c>
      <c r="Q719" s="88">
        <v>7244</v>
      </c>
      <c r="R719" s="88">
        <v>124.23</v>
      </c>
      <c r="S719" s="88">
        <v>161.26</v>
      </c>
    </row>
    <row r="720" spans="3:19">
      <c r="C720" s="85" t="s">
        <v>1125</v>
      </c>
      <c r="D720" s="88">
        <v>2.319</v>
      </c>
      <c r="E720" s="88">
        <v>645.20000000000005</v>
      </c>
      <c r="F720" s="88">
        <v>2732.5</v>
      </c>
      <c r="G720" s="88">
        <v>2489</v>
      </c>
      <c r="H720" s="88">
        <v>238.9</v>
      </c>
      <c r="I720" s="88">
        <v>41.34</v>
      </c>
      <c r="J720" s="88">
        <v>70.75</v>
      </c>
      <c r="K720" s="88">
        <v>1403.8</v>
      </c>
      <c r="L720" s="88">
        <v>53.9</v>
      </c>
      <c r="M720" s="88">
        <v>172.55</v>
      </c>
      <c r="N720" s="88">
        <v>268.14999999999998</v>
      </c>
      <c r="O720" s="88">
        <v>568.65</v>
      </c>
      <c r="P720" s="88">
        <v>200.3</v>
      </c>
      <c r="Q720" s="88">
        <v>7335</v>
      </c>
      <c r="R720" s="88">
        <v>125.88</v>
      </c>
      <c r="S720" s="88">
        <v>162.78</v>
      </c>
    </row>
    <row r="721" spans="3:19">
      <c r="C721" s="85" t="s">
        <v>1126</v>
      </c>
      <c r="D721" s="88">
        <v>2.3180000000000001</v>
      </c>
      <c r="E721" s="88">
        <v>666</v>
      </c>
      <c r="F721" s="88">
        <v>2783</v>
      </c>
      <c r="G721" s="88">
        <v>2579</v>
      </c>
      <c r="H721" s="88">
        <v>249.7</v>
      </c>
      <c r="I721" s="88">
        <v>41.13</v>
      </c>
      <c r="J721" s="88">
        <v>71.25</v>
      </c>
      <c r="K721" s="88">
        <v>1422.2</v>
      </c>
      <c r="L721" s="88">
        <v>53.515000000000001</v>
      </c>
      <c r="M721" s="88">
        <v>171.97</v>
      </c>
      <c r="N721" s="88">
        <v>270</v>
      </c>
      <c r="O721" s="88">
        <v>573.04999999999995</v>
      </c>
      <c r="P721" s="88">
        <v>199.56</v>
      </c>
      <c r="Q721" s="88">
        <v>7384.5</v>
      </c>
      <c r="R721" s="88">
        <v>126.9</v>
      </c>
      <c r="S721" s="88">
        <v>162.84</v>
      </c>
    </row>
    <row r="722" spans="3:19">
      <c r="C722" s="85" t="s">
        <v>1127</v>
      </c>
      <c r="D722" s="88">
        <v>2.3170000000000002</v>
      </c>
      <c r="E722" s="88">
        <v>619.6</v>
      </c>
      <c r="F722" s="88">
        <v>2757</v>
      </c>
      <c r="G722" s="88">
        <v>2551</v>
      </c>
      <c r="H722" s="88">
        <v>245.6</v>
      </c>
      <c r="I722" s="88">
        <v>40.83</v>
      </c>
      <c r="J722" s="88">
        <v>71.5</v>
      </c>
      <c r="K722" s="88">
        <v>1408.6</v>
      </c>
      <c r="L722" s="88">
        <v>53.395000000000003</v>
      </c>
      <c r="M722" s="88">
        <v>170.18</v>
      </c>
      <c r="N722" s="88">
        <v>267.89999999999998</v>
      </c>
      <c r="O722" s="88">
        <v>586.79999999999995</v>
      </c>
      <c r="P722" s="88">
        <v>197.56</v>
      </c>
      <c r="Q722" s="88">
        <v>7488</v>
      </c>
      <c r="R722" s="88">
        <v>129.9</v>
      </c>
      <c r="S722" s="88">
        <v>164.32</v>
      </c>
    </row>
    <row r="723" spans="3:19">
      <c r="C723" s="85" t="s">
        <v>1128</v>
      </c>
      <c r="D723" s="88">
        <v>2.4329999999999998</v>
      </c>
      <c r="E723" s="88">
        <v>619.6</v>
      </c>
      <c r="F723" s="88">
        <v>2740</v>
      </c>
      <c r="G723" s="88">
        <v>2509</v>
      </c>
      <c r="H723" s="88">
        <v>243</v>
      </c>
      <c r="I723" s="88">
        <v>40.880000000000003</v>
      </c>
      <c r="J723" s="88">
        <v>71.75</v>
      </c>
      <c r="K723" s="88">
        <v>1396</v>
      </c>
      <c r="L723" s="88">
        <v>53.27</v>
      </c>
      <c r="M723" s="88">
        <v>170.38</v>
      </c>
      <c r="N723" s="88">
        <v>268.64999999999998</v>
      </c>
      <c r="O723" s="88">
        <v>595.25</v>
      </c>
      <c r="P723" s="88">
        <v>197</v>
      </c>
      <c r="Q723" s="88">
        <v>7486</v>
      </c>
      <c r="R723" s="88">
        <v>130.97999999999999</v>
      </c>
      <c r="S723" s="88">
        <v>165.2</v>
      </c>
    </row>
    <row r="724" spans="3:19">
      <c r="C724" s="85" t="s">
        <v>1129</v>
      </c>
      <c r="D724" s="88">
        <v>2.4159999999999999</v>
      </c>
      <c r="E724" s="88">
        <v>611</v>
      </c>
      <c r="F724" s="88">
        <v>2710</v>
      </c>
      <c r="G724" s="88">
        <v>2568</v>
      </c>
      <c r="H724" s="88">
        <v>242.4</v>
      </c>
      <c r="I724" s="88">
        <v>40.93</v>
      </c>
      <c r="J724" s="88">
        <v>71.5</v>
      </c>
      <c r="K724" s="88">
        <v>1409.8</v>
      </c>
      <c r="L724" s="88">
        <v>52.93</v>
      </c>
      <c r="M724" s="88">
        <v>171.39</v>
      </c>
      <c r="N724" s="88">
        <v>269.8</v>
      </c>
      <c r="O724" s="88">
        <v>602.9</v>
      </c>
      <c r="P724" s="88">
        <v>197.22</v>
      </c>
      <c r="Q724" s="88">
        <v>7491.5</v>
      </c>
      <c r="R724" s="88">
        <v>130.6</v>
      </c>
      <c r="S724" s="88">
        <v>164.72</v>
      </c>
    </row>
    <row r="725" spans="3:19">
      <c r="C725" s="85" t="s">
        <v>1130</v>
      </c>
      <c r="D725" s="88">
        <v>2.4009999999999998</v>
      </c>
      <c r="E725" s="88">
        <v>595.20000000000005</v>
      </c>
      <c r="F725" s="88">
        <v>2734</v>
      </c>
      <c r="G725" s="88">
        <v>2518</v>
      </c>
      <c r="H725" s="88">
        <v>240.7</v>
      </c>
      <c r="I725" s="88">
        <v>40.94</v>
      </c>
      <c r="J725" s="88">
        <v>71.95</v>
      </c>
      <c r="K725" s="88">
        <v>1399.8</v>
      </c>
      <c r="L725" s="88">
        <v>52.93</v>
      </c>
      <c r="M725" s="88">
        <v>170.39</v>
      </c>
      <c r="N725" s="88">
        <v>270.10000000000002</v>
      </c>
      <c r="O725" s="88">
        <v>593.29999999999995</v>
      </c>
      <c r="P725" s="88">
        <v>194.22</v>
      </c>
      <c r="Q725" s="88">
        <v>7462.5</v>
      </c>
      <c r="R725" s="88">
        <v>130.85</v>
      </c>
      <c r="S725" s="88">
        <v>167.88</v>
      </c>
    </row>
    <row r="726" spans="3:19">
      <c r="C726" s="85" t="s">
        <v>1131</v>
      </c>
      <c r="D726" s="88">
        <v>2.3650000000000002</v>
      </c>
      <c r="E726" s="88">
        <v>590.20000000000005</v>
      </c>
      <c r="F726" s="88">
        <v>2691.5</v>
      </c>
      <c r="G726" s="88">
        <v>2442</v>
      </c>
      <c r="H726" s="88">
        <v>236.5</v>
      </c>
      <c r="I726" s="88">
        <v>40.79</v>
      </c>
      <c r="J726" s="88">
        <v>72</v>
      </c>
      <c r="K726" s="88">
        <v>1395.2</v>
      </c>
      <c r="L726" s="88">
        <v>52.79</v>
      </c>
      <c r="M726" s="88">
        <v>170.19</v>
      </c>
      <c r="N726" s="88">
        <v>271.27</v>
      </c>
      <c r="O726" s="88">
        <v>586.20000000000005</v>
      </c>
      <c r="P726" s="88">
        <v>194.46</v>
      </c>
      <c r="Q726" s="88">
        <v>7444</v>
      </c>
      <c r="R726" s="88">
        <v>129.97999999999999</v>
      </c>
      <c r="S726" s="88">
        <v>171.22</v>
      </c>
    </row>
    <row r="727" spans="3:19">
      <c r="C727" s="85" t="s">
        <v>1132</v>
      </c>
      <c r="D727" s="88">
        <v>2.3620000000000001</v>
      </c>
      <c r="E727" s="88">
        <v>578</v>
      </c>
      <c r="F727" s="88">
        <v>2680</v>
      </c>
      <c r="G727" s="88">
        <v>2418</v>
      </c>
      <c r="H727" s="88">
        <v>238.1</v>
      </c>
      <c r="I727" s="88">
        <v>40.869999999999997</v>
      </c>
      <c r="J727" s="88">
        <v>72.599999999999994</v>
      </c>
      <c r="K727" s="88">
        <v>1387.4</v>
      </c>
      <c r="L727" s="88">
        <v>53.384999999999998</v>
      </c>
      <c r="M727" s="88">
        <v>169.62</v>
      </c>
      <c r="N727" s="88">
        <v>273.73</v>
      </c>
      <c r="O727" s="88">
        <v>590.5</v>
      </c>
      <c r="P727" s="88">
        <v>191.68</v>
      </c>
      <c r="Q727" s="88">
        <v>7437.5</v>
      </c>
      <c r="R727" s="88">
        <v>130.55000000000001</v>
      </c>
      <c r="S727" s="88">
        <v>171.08</v>
      </c>
    </row>
    <row r="728" spans="3:19">
      <c r="C728" s="85" t="s">
        <v>1133</v>
      </c>
      <c r="D728" s="88">
        <v>2.4049999999999998</v>
      </c>
      <c r="E728" s="88">
        <v>589.79999999999995</v>
      </c>
      <c r="F728" s="88">
        <v>2646.5</v>
      </c>
      <c r="G728" s="88">
        <v>2355.5</v>
      </c>
      <c r="H728" s="88">
        <v>237.7</v>
      </c>
      <c r="I728" s="88">
        <v>39.979999999999997</v>
      </c>
      <c r="J728" s="88">
        <v>72.3</v>
      </c>
      <c r="K728" s="88">
        <v>1369.6</v>
      </c>
      <c r="L728" s="88">
        <v>52.454999999999998</v>
      </c>
      <c r="M728" s="88">
        <v>168.45</v>
      </c>
      <c r="N728" s="88">
        <v>269.89999999999998</v>
      </c>
      <c r="O728" s="88">
        <v>583</v>
      </c>
      <c r="P728" s="88">
        <v>192.1</v>
      </c>
      <c r="Q728" s="88">
        <v>7228.5</v>
      </c>
      <c r="R728" s="88">
        <v>133.08000000000001</v>
      </c>
      <c r="S728" s="88">
        <v>171.96</v>
      </c>
    </row>
    <row r="729" spans="3:19">
      <c r="C729" s="85" t="s">
        <v>1134</v>
      </c>
      <c r="D729" s="88">
        <v>2.3660000000000001</v>
      </c>
      <c r="E729" s="88">
        <v>577.79999999999995</v>
      </c>
      <c r="F729" s="88">
        <v>2598</v>
      </c>
      <c r="G729" s="88">
        <v>2410</v>
      </c>
      <c r="H729" s="88">
        <v>236.2</v>
      </c>
      <c r="I729" s="88">
        <v>40.26</v>
      </c>
      <c r="J729" s="88">
        <v>71.95</v>
      </c>
      <c r="K729" s="88">
        <v>1362.8</v>
      </c>
      <c r="L729" s="88">
        <v>53.15</v>
      </c>
      <c r="M729" s="88">
        <v>167.26</v>
      </c>
      <c r="N729" s="88">
        <v>269.7</v>
      </c>
      <c r="O729" s="88">
        <v>594.6</v>
      </c>
      <c r="P729" s="88">
        <v>191.5</v>
      </c>
      <c r="Q729" s="88">
        <v>7318</v>
      </c>
      <c r="R729" s="88">
        <v>131.94999999999999</v>
      </c>
      <c r="S729" s="88">
        <v>174.6</v>
      </c>
    </row>
    <row r="730" spans="3:19">
      <c r="C730" s="85" t="s">
        <v>1135</v>
      </c>
      <c r="D730" s="88">
        <v>2.359</v>
      </c>
      <c r="E730" s="88">
        <v>586</v>
      </c>
      <c r="F730" s="88">
        <v>2616</v>
      </c>
      <c r="G730" s="88">
        <v>2391</v>
      </c>
      <c r="H730" s="88">
        <v>239.4</v>
      </c>
      <c r="I730" s="88">
        <v>39.89</v>
      </c>
      <c r="J730" s="88">
        <v>71.849999999999994</v>
      </c>
      <c r="K730" s="88">
        <v>1372</v>
      </c>
      <c r="L730" s="88">
        <v>52.93</v>
      </c>
      <c r="M730" s="88">
        <v>167.16</v>
      </c>
      <c r="N730" s="88">
        <v>269.89</v>
      </c>
      <c r="O730" s="88">
        <v>587.20000000000005</v>
      </c>
      <c r="P730" s="88">
        <v>192.14</v>
      </c>
      <c r="Q730" s="88">
        <v>7248</v>
      </c>
      <c r="R730" s="88">
        <v>127.75</v>
      </c>
      <c r="S730" s="88">
        <v>172.5</v>
      </c>
    </row>
    <row r="731" spans="3:19">
      <c r="C731" s="85" t="s">
        <v>1136</v>
      </c>
      <c r="D731" s="88">
        <v>2.3730000000000002</v>
      </c>
      <c r="E731" s="88">
        <v>587.4</v>
      </c>
      <c r="F731" s="88">
        <v>2630.5</v>
      </c>
      <c r="G731" s="88">
        <v>2391</v>
      </c>
      <c r="H731" s="88">
        <v>238</v>
      </c>
      <c r="I731" s="88">
        <v>39.35</v>
      </c>
      <c r="J731" s="88">
        <v>71.75</v>
      </c>
      <c r="K731" s="88">
        <v>1354.8</v>
      </c>
      <c r="L731" s="88">
        <v>51.86</v>
      </c>
      <c r="M731" s="88">
        <v>167.88</v>
      </c>
      <c r="N731" s="88">
        <v>268.35000000000002</v>
      </c>
      <c r="O731" s="88">
        <v>574.54999999999995</v>
      </c>
      <c r="P731" s="88">
        <v>189.76</v>
      </c>
      <c r="Q731" s="88">
        <v>7150.5</v>
      </c>
      <c r="R731" s="88">
        <v>126.65</v>
      </c>
      <c r="S731" s="88">
        <v>175.06</v>
      </c>
    </row>
    <row r="732" spans="3:19">
      <c r="C732" s="85" t="s">
        <v>1137</v>
      </c>
      <c r="D732" s="88">
        <v>2.3769999999999998</v>
      </c>
      <c r="E732" s="88">
        <v>615.6</v>
      </c>
      <c r="F732" s="88">
        <v>2623</v>
      </c>
      <c r="G732" s="88">
        <v>2454</v>
      </c>
      <c r="H732" s="88">
        <v>236.3</v>
      </c>
      <c r="I732" s="88">
        <v>39.25</v>
      </c>
      <c r="J732" s="88">
        <v>71.599999999999994</v>
      </c>
      <c r="K732" s="88">
        <v>1351</v>
      </c>
      <c r="L732" s="88">
        <v>52.53</v>
      </c>
      <c r="M732" s="88">
        <v>170.08</v>
      </c>
      <c r="N732" s="88">
        <v>269.68</v>
      </c>
      <c r="O732" s="88">
        <v>579.5</v>
      </c>
      <c r="P732" s="88">
        <v>189.16</v>
      </c>
      <c r="Q732" s="88">
        <v>7240</v>
      </c>
      <c r="R732" s="88">
        <v>125.8</v>
      </c>
      <c r="S732" s="88">
        <v>175.72</v>
      </c>
    </row>
    <row r="733" spans="3:19">
      <c r="C733" s="85" t="s">
        <v>1138</v>
      </c>
      <c r="D733" s="88">
        <v>2.391</v>
      </c>
      <c r="E733" s="88">
        <v>632.4</v>
      </c>
      <c r="F733" s="88">
        <v>2642.5</v>
      </c>
      <c r="G733" s="88">
        <v>2439.5</v>
      </c>
      <c r="H733" s="88">
        <v>237.6</v>
      </c>
      <c r="I733" s="88">
        <v>39.25</v>
      </c>
      <c r="J733" s="88">
        <v>72</v>
      </c>
      <c r="K733" s="88">
        <v>1359.8</v>
      </c>
      <c r="L733" s="88">
        <v>52.34</v>
      </c>
      <c r="M733" s="88">
        <v>168.18</v>
      </c>
      <c r="N733" s="88">
        <v>269.06</v>
      </c>
      <c r="O733" s="88">
        <v>586.25</v>
      </c>
      <c r="P733" s="88">
        <v>187.5</v>
      </c>
      <c r="Q733" s="88">
        <v>7253.5</v>
      </c>
      <c r="R733" s="88">
        <v>126.55</v>
      </c>
      <c r="S733" s="88">
        <v>175.74</v>
      </c>
    </row>
    <row r="734" spans="3:19">
      <c r="C734" s="85" t="s">
        <v>1139</v>
      </c>
      <c r="D734" s="88">
        <v>2.3849999999999998</v>
      </c>
      <c r="E734" s="88">
        <v>630</v>
      </c>
      <c r="F734" s="88">
        <v>2675</v>
      </c>
      <c r="G734" s="88">
        <v>2402</v>
      </c>
      <c r="H734" s="88">
        <v>236.3</v>
      </c>
      <c r="I734" s="88">
        <v>38.97</v>
      </c>
      <c r="J734" s="88">
        <v>72.55</v>
      </c>
      <c r="K734" s="88">
        <v>1372</v>
      </c>
      <c r="L734" s="88">
        <v>52.46</v>
      </c>
      <c r="M734" s="88">
        <v>169.19</v>
      </c>
      <c r="N734" s="88">
        <v>268.54000000000002</v>
      </c>
      <c r="O734" s="88">
        <v>581.5</v>
      </c>
      <c r="P734" s="88">
        <v>194.2</v>
      </c>
      <c r="Q734" s="88">
        <v>7238</v>
      </c>
      <c r="R734" s="88">
        <v>126</v>
      </c>
      <c r="S734" s="88">
        <v>178.04</v>
      </c>
    </row>
    <row r="735" spans="3:19">
      <c r="C735" s="85" t="s">
        <v>1140</v>
      </c>
      <c r="D735" s="88">
        <v>2.38</v>
      </c>
      <c r="E735" s="88">
        <v>617.6</v>
      </c>
      <c r="F735" s="88">
        <v>2678.5</v>
      </c>
      <c r="G735" s="88">
        <v>2396</v>
      </c>
      <c r="H735" s="88">
        <v>236.4</v>
      </c>
      <c r="I735" s="88">
        <v>39.64</v>
      </c>
      <c r="J735" s="88">
        <v>72.7</v>
      </c>
      <c r="K735" s="88">
        <v>1386.2</v>
      </c>
      <c r="L735" s="88">
        <v>52.32</v>
      </c>
      <c r="M735" s="88">
        <v>169.48</v>
      </c>
      <c r="N735" s="88">
        <v>273.42</v>
      </c>
      <c r="O735" s="88">
        <v>588.95000000000005</v>
      </c>
      <c r="P735" s="88">
        <v>199.36</v>
      </c>
      <c r="Q735" s="88">
        <v>7376</v>
      </c>
      <c r="R735" s="88">
        <v>125.28</v>
      </c>
      <c r="S735" s="88">
        <v>180.78</v>
      </c>
    </row>
    <row r="736" spans="3:19">
      <c r="C736" s="85" t="s">
        <v>1141</v>
      </c>
      <c r="D736" s="88">
        <v>2.3639999999999999</v>
      </c>
      <c r="E736" s="88">
        <v>604.4</v>
      </c>
      <c r="F736" s="88">
        <v>2681</v>
      </c>
      <c r="G736" s="88">
        <v>2387</v>
      </c>
      <c r="H736" s="88">
        <v>234.6</v>
      </c>
      <c r="I736" s="88">
        <v>40.1</v>
      </c>
      <c r="J736" s="88">
        <v>74.099999999999994</v>
      </c>
      <c r="K736" s="88">
        <v>1391.6</v>
      </c>
      <c r="L736" s="88">
        <v>52.48</v>
      </c>
      <c r="M736" s="88">
        <v>168.53</v>
      </c>
      <c r="N736" s="88">
        <v>273.31</v>
      </c>
      <c r="O736" s="88">
        <v>583.95000000000005</v>
      </c>
      <c r="P736" s="88">
        <v>196.86</v>
      </c>
      <c r="Q736" s="88">
        <v>7333.5</v>
      </c>
      <c r="R736" s="88">
        <v>124.5</v>
      </c>
      <c r="S736" s="88">
        <v>178.98</v>
      </c>
    </row>
    <row r="737" spans="3:19">
      <c r="C737" s="85" t="s">
        <v>1142</v>
      </c>
      <c r="D737" s="88">
        <v>2.319</v>
      </c>
      <c r="E737" s="88">
        <v>593</v>
      </c>
      <c r="F737" s="88">
        <v>2645</v>
      </c>
      <c r="G737" s="88">
        <v>2379.5</v>
      </c>
      <c r="H737" s="88">
        <v>231</v>
      </c>
      <c r="I737" s="88">
        <v>39.93</v>
      </c>
      <c r="J737" s="88">
        <v>74.3</v>
      </c>
      <c r="K737" s="88">
        <v>1375.2</v>
      </c>
      <c r="L737" s="88">
        <v>52.17</v>
      </c>
      <c r="M737" s="88">
        <v>168.49</v>
      </c>
      <c r="N737" s="88">
        <v>278.14999999999998</v>
      </c>
      <c r="O737" s="88">
        <v>581.65</v>
      </c>
      <c r="P737" s="88">
        <v>194.6</v>
      </c>
      <c r="Q737" s="88">
        <v>7295</v>
      </c>
      <c r="R737" s="88">
        <v>126.83</v>
      </c>
      <c r="S737" s="88">
        <v>177.64</v>
      </c>
    </row>
    <row r="738" spans="3:19">
      <c r="C738" s="85" t="s">
        <v>1143</v>
      </c>
      <c r="D738" s="88">
        <v>2.246</v>
      </c>
      <c r="E738" s="88">
        <v>608</v>
      </c>
      <c r="F738" s="88">
        <v>2693.5</v>
      </c>
      <c r="G738" s="88">
        <v>2480</v>
      </c>
      <c r="H738" s="88">
        <v>219.9</v>
      </c>
      <c r="I738" s="88">
        <v>39.39</v>
      </c>
      <c r="J738" s="88">
        <v>76.349999999999994</v>
      </c>
      <c r="K738" s="88">
        <v>1359.2</v>
      </c>
      <c r="L738" s="88">
        <v>51.86</v>
      </c>
      <c r="M738" s="88">
        <v>168.16</v>
      </c>
      <c r="N738" s="88">
        <v>276.64999999999998</v>
      </c>
      <c r="O738" s="88">
        <v>583.1</v>
      </c>
      <c r="P738" s="88">
        <v>195.44</v>
      </c>
      <c r="Q738" s="88">
        <v>7260</v>
      </c>
      <c r="R738" s="88">
        <v>125.85</v>
      </c>
      <c r="S738" s="88">
        <v>176.9</v>
      </c>
    </row>
    <row r="739" spans="3:19">
      <c r="C739" s="85" t="s">
        <v>1144</v>
      </c>
      <c r="D739" s="88">
        <v>2.21</v>
      </c>
      <c r="E739" s="88">
        <v>598.20000000000005</v>
      </c>
      <c r="F739" s="88">
        <v>2642</v>
      </c>
      <c r="G739" s="88">
        <v>2482</v>
      </c>
      <c r="H739" s="88">
        <v>205.4</v>
      </c>
      <c r="I739" s="88">
        <v>39.19</v>
      </c>
      <c r="J739" s="88">
        <v>75.8</v>
      </c>
      <c r="K739" s="88">
        <v>1366.8</v>
      </c>
      <c r="L739" s="88">
        <v>51.97</v>
      </c>
      <c r="M739" s="88">
        <v>168.25</v>
      </c>
      <c r="N739" s="88">
        <v>280.19</v>
      </c>
      <c r="O739" s="88">
        <v>598.29999999999995</v>
      </c>
      <c r="P739" s="88">
        <v>195.3</v>
      </c>
      <c r="Q739" s="88">
        <v>7288.5</v>
      </c>
      <c r="R739" s="88">
        <v>126.08</v>
      </c>
      <c r="S739" s="88">
        <v>174.6</v>
      </c>
    </row>
    <row r="740" spans="3:19">
      <c r="C740" s="85" t="s">
        <v>1145</v>
      </c>
      <c r="D740" s="88">
        <v>2.2789999999999999</v>
      </c>
      <c r="E740" s="88">
        <v>607</v>
      </c>
      <c r="F740" s="88">
        <v>2707.5</v>
      </c>
      <c r="G740" s="88">
        <v>2477.5</v>
      </c>
      <c r="H740" s="88">
        <v>219</v>
      </c>
      <c r="I740" s="88">
        <v>38.799999999999997</v>
      </c>
      <c r="J740" s="88">
        <v>76.349999999999994</v>
      </c>
      <c r="K740" s="88">
        <v>1378.8</v>
      </c>
      <c r="L740" s="88">
        <v>52.22</v>
      </c>
      <c r="M740" s="88">
        <v>167.85</v>
      </c>
      <c r="N740" s="88">
        <v>283.97000000000003</v>
      </c>
      <c r="O740" s="88">
        <v>598.29999999999995</v>
      </c>
      <c r="P740" s="88">
        <v>195.94</v>
      </c>
      <c r="Q740" s="88">
        <v>7277.5</v>
      </c>
      <c r="R740" s="88">
        <v>125.03</v>
      </c>
      <c r="S740" s="88">
        <v>174.12</v>
      </c>
    </row>
    <row r="741" spans="3:19">
      <c r="C741" s="85" t="s">
        <v>1146</v>
      </c>
      <c r="D741" s="88">
        <v>2.23</v>
      </c>
      <c r="E741" s="88">
        <v>604</v>
      </c>
      <c r="F741" s="88">
        <v>2751</v>
      </c>
      <c r="G741" s="88">
        <v>2485</v>
      </c>
      <c r="H741" s="88">
        <v>222.6</v>
      </c>
      <c r="I741" s="88">
        <v>38.380000000000003</v>
      </c>
      <c r="J741" s="88">
        <v>76.099999999999994</v>
      </c>
      <c r="K741" s="88">
        <v>1356.8</v>
      </c>
      <c r="L741" s="88">
        <v>51.774999999999999</v>
      </c>
      <c r="M741" s="88">
        <v>165.86</v>
      </c>
      <c r="N741" s="88">
        <v>280.87</v>
      </c>
      <c r="O741" s="88">
        <v>591.29999999999995</v>
      </c>
      <c r="P741" s="88">
        <v>191.22</v>
      </c>
      <c r="Q741" s="88">
        <v>7200</v>
      </c>
      <c r="R741" s="88">
        <v>124.53</v>
      </c>
      <c r="S741" s="88">
        <v>173.44</v>
      </c>
    </row>
    <row r="742" spans="3:19">
      <c r="C742" s="85" t="s">
        <v>1147</v>
      </c>
      <c r="D742" s="88">
        <v>2.2330000000000001</v>
      </c>
      <c r="E742" s="88">
        <v>614.79999999999995</v>
      </c>
      <c r="F742" s="88">
        <v>2756</v>
      </c>
      <c r="G742" s="88">
        <v>2444</v>
      </c>
      <c r="H742" s="88">
        <v>224</v>
      </c>
      <c r="I742" s="88">
        <v>38.68</v>
      </c>
      <c r="J742" s="88">
        <v>75.8</v>
      </c>
      <c r="K742" s="88">
        <v>1360</v>
      </c>
      <c r="L742" s="88">
        <v>51.734999999999999</v>
      </c>
      <c r="M742" s="88">
        <v>166.46</v>
      </c>
      <c r="N742" s="88">
        <v>282.89</v>
      </c>
      <c r="O742" s="88">
        <v>585</v>
      </c>
      <c r="P742" s="88">
        <v>190.94</v>
      </c>
      <c r="Q742" s="88">
        <v>7224</v>
      </c>
      <c r="R742" s="88">
        <v>123.88</v>
      </c>
      <c r="S742" s="88">
        <v>174.1</v>
      </c>
    </row>
    <row r="743" spans="3:19">
      <c r="C743" s="85" t="s">
        <v>1148</v>
      </c>
      <c r="D743" s="88">
        <v>2.2599999999999998</v>
      </c>
      <c r="E743" s="88">
        <v>628.79999999999995</v>
      </c>
      <c r="F743" s="88">
        <v>2853</v>
      </c>
      <c r="G743" s="88">
        <v>2465</v>
      </c>
      <c r="H743" s="88">
        <v>217.5</v>
      </c>
      <c r="I743" s="88">
        <v>38.28</v>
      </c>
      <c r="J743" s="88">
        <v>77.099999999999994</v>
      </c>
      <c r="K743" s="88">
        <v>1350.8</v>
      </c>
      <c r="L743" s="88">
        <v>51.4</v>
      </c>
      <c r="M743" s="88">
        <v>165.48</v>
      </c>
      <c r="N743" s="88">
        <v>279.7</v>
      </c>
      <c r="O743" s="88">
        <v>572.75</v>
      </c>
      <c r="P743" s="88">
        <v>189.92</v>
      </c>
      <c r="Q743" s="88">
        <v>7135.5</v>
      </c>
      <c r="R743" s="88">
        <v>120.53</v>
      </c>
      <c r="S743" s="88">
        <v>171.78</v>
      </c>
    </row>
    <row r="744" spans="3:19">
      <c r="C744" s="85" t="s">
        <v>1149</v>
      </c>
      <c r="D744" s="88">
        <v>2.25</v>
      </c>
      <c r="E744" s="88">
        <v>636.4</v>
      </c>
      <c r="F744" s="88">
        <v>2990.5</v>
      </c>
      <c r="G744" s="88">
        <v>2512.5</v>
      </c>
      <c r="H744" s="88">
        <v>213.2</v>
      </c>
      <c r="I744" s="88">
        <v>38.54</v>
      </c>
      <c r="J744" s="88">
        <v>76.349999999999994</v>
      </c>
      <c r="K744" s="88">
        <v>1351</v>
      </c>
      <c r="L744" s="88">
        <v>51.564999999999998</v>
      </c>
      <c r="M744" s="88">
        <v>165.31</v>
      </c>
      <c r="N744" s="88">
        <v>281.60000000000002</v>
      </c>
      <c r="O744" s="88">
        <v>583.29999999999995</v>
      </c>
      <c r="P744" s="88">
        <v>190.32</v>
      </c>
      <c r="Q744" s="88">
        <v>7225.5</v>
      </c>
      <c r="R744" s="88">
        <v>122.18</v>
      </c>
      <c r="S744" s="88">
        <v>171.36</v>
      </c>
    </row>
    <row r="745" spans="3:19">
      <c r="C745" s="85" t="s">
        <v>1150</v>
      </c>
      <c r="D745" s="88">
        <v>2.2669999999999999</v>
      </c>
      <c r="E745" s="88">
        <v>639.20000000000005</v>
      </c>
      <c r="F745" s="88">
        <v>2975</v>
      </c>
      <c r="G745" s="88">
        <v>2530</v>
      </c>
      <c r="H745" s="88">
        <v>216.5</v>
      </c>
      <c r="I745" s="88">
        <v>38.57</v>
      </c>
      <c r="J745" s="88">
        <v>76.45</v>
      </c>
      <c r="K745" s="88">
        <v>1332.4</v>
      </c>
      <c r="L745" s="88">
        <v>51.44</v>
      </c>
      <c r="M745" s="88">
        <v>165.51</v>
      </c>
      <c r="N745" s="88">
        <v>282.91000000000003</v>
      </c>
      <c r="O745" s="88">
        <v>581.5</v>
      </c>
      <c r="P745" s="88">
        <v>187.78</v>
      </c>
      <c r="Q745" s="88">
        <v>7194.5</v>
      </c>
      <c r="R745" s="88">
        <v>120.75</v>
      </c>
      <c r="S745" s="88">
        <v>170.08</v>
      </c>
    </row>
    <row r="746" spans="3:19">
      <c r="C746" s="85" t="s">
        <v>1151</v>
      </c>
      <c r="D746" s="88">
        <v>2.2330000000000001</v>
      </c>
      <c r="E746" s="88">
        <v>627.79999999999995</v>
      </c>
      <c r="F746" s="88">
        <v>2944</v>
      </c>
      <c r="G746" s="88">
        <v>2527.5</v>
      </c>
      <c r="H746" s="88">
        <v>214</v>
      </c>
      <c r="I746" s="88">
        <v>39.11</v>
      </c>
      <c r="J746" s="88">
        <v>76.3</v>
      </c>
      <c r="K746" s="88">
        <v>1327</v>
      </c>
      <c r="L746" s="88">
        <v>51.515000000000001</v>
      </c>
      <c r="M746" s="88">
        <v>165.15</v>
      </c>
      <c r="N746" s="88">
        <v>282.79000000000002</v>
      </c>
      <c r="O746" s="88">
        <v>583.4</v>
      </c>
      <c r="P746" s="88">
        <v>186.86</v>
      </c>
      <c r="Q746" s="88">
        <v>7209</v>
      </c>
      <c r="R746" s="88">
        <v>121.93</v>
      </c>
      <c r="S746" s="88">
        <v>171.68</v>
      </c>
    </row>
    <row r="747" spans="3:19">
      <c r="C747" s="85" t="s">
        <v>1152</v>
      </c>
      <c r="D747" s="88">
        <v>2.1739999999999999</v>
      </c>
      <c r="E747" s="88">
        <v>626.20000000000005</v>
      </c>
      <c r="F747" s="88">
        <v>2895</v>
      </c>
      <c r="G747" s="88">
        <v>2527</v>
      </c>
      <c r="H747" s="88">
        <v>207.7</v>
      </c>
      <c r="I747" s="88">
        <v>39.01</v>
      </c>
      <c r="J747" s="88">
        <v>76.05</v>
      </c>
      <c r="K747" s="88">
        <v>1349.8</v>
      </c>
      <c r="L747" s="88">
        <v>52.43</v>
      </c>
      <c r="M747" s="88">
        <v>165.37</v>
      </c>
      <c r="N747" s="88">
        <v>286.16000000000003</v>
      </c>
      <c r="O747" s="88">
        <v>581.75</v>
      </c>
      <c r="P747" s="88">
        <v>187.4</v>
      </c>
      <c r="Q747" s="88">
        <v>7299</v>
      </c>
      <c r="R747" s="88">
        <v>122.08</v>
      </c>
      <c r="S747" s="88">
        <v>170.98</v>
      </c>
    </row>
    <row r="748" spans="3:19">
      <c r="C748" s="85" t="s">
        <v>1153</v>
      </c>
      <c r="D748" s="88">
        <v>2.1309999999999998</v>
      </c>
      <c r="E748" s="88">
        <v>613.6</v>
      </c>
      <c r="F748" s="88">
        <v>2901</v>
      </c>
      <c r="G748" s="88">
        <v>2660.5</v>
      </c>
      <c r="H748" s="88">
        <v>194.4</v>
      </c>
      <c r="I748" s="88">
        <v>38.67</v>
      </c>
      <c r="J748" s="88">
        <v>76</v>
      </c>
      <c r="K748" s="88">
        <v>1330.4</v>
      </c>
      <c r="L748" s="88">
        <v>52.21</v>
      </c>
      <c r="M748" s="88">
        <v>164.11</v>
      </c>
      <c r="N748" s="88">
        <v>286.19</v>
      </c>
      <c r="O748" s="88">
        <v>580.79999999999995</v>
      </c>
      <c r="P748" s="88">
        <v>184.4</v>
      </c>
      <c r="Q748" s="88">
        <v>7258</v>
      </c>
      <c r="R748" s="88">
        <v>122.4</v>
      </c>
      <c r="S748" s="88">
        <v>172.5</v>
      </c>
    </row>
    <row r="749" spans="3:19">
      <c r="C749" s="85" t="s">
        <v>1154</v>
      </c>
      <c r="D749" s="88">
        <v>2.121</v>
      </c>
      <c r="E749" s="88">
        <v>631</v>
      </c>
      <c r="F749" s="88">
        <v>2868</v>
      </c>
      <c r="G749" s="88">
        <v>2679.5</v>
      </c>
      <c r="H749" s="88">
        <v>196.2</v>
      </c>
      <c r="I749" s="88">
        <v>38.51</v>
      </c>
      <c r="J749" s="88">
        <v>76</v>
      </c>
      <c r="K749" s="88">
        <v>1317.2</v>
      </c>
      <c r="L749" s="88">
        <v>51.634999999999998</v>
      </c>
      <c r="M749" s="88">
        <v>164.71</v>
      </c>
      <c r="N749" s="88">
        <v>286.85000000000002</v>
      </c>
      <c r="O749" s="88">
        <v>578.85</v>
      </c>
      <c r="P749" s="88">
        <v>182.18</v>
      </c>
      <c r="Q749" s="88">
        <v>7295</v>
      </c>
      <c r="R749" s="88">
        <v>126</v>
      </c>
      <c r="S749" s="88">
        <v>172.18</v>
      </c>
    </row>
    <row r="750" spans="3:19">
      <c r="C750" s="85" t="s">
        <v>1155</v>
      </c>
      <c r="D750" s="88">
        <v>2.08</v>
      </c>
      <c r="E750" s="88">
        <v>625.79999999999995</v>
      </c>
      <c r="F750" s="88">
        <v>2903</v>
      </c>
      <c r="G750" s="88">
        <v>2677</v>
      </c>
      <c r="H750" s="88">
        <v>199.7</v>
      </c>
      <c r="I750" s="88">
        <v>37.82</v>
      </c>
      <c r="J750" s="88">
        <v>75.599999999999994</v>
      </c>
      <c r="K750" s="88">
        <v>1294.2</v>
      </c>
      <c r="L750" s="88">
        <v>51.594999999999999</v>
      </c>
      <c r="M750" s="88">
        <v>162.79</v>
      </c>
      <c r="N750" s="88">
        <v>282.33</v>
      </c>
      <c r="O750" s="88">
        <v>578</v>
      </c>
      <c r="P750" s="88">
        <v>177.7</v>
      </c>
      <c r="Q750" s="88">
        <v>7222.5</v>
      </c>
      <c r="R750" s="88">
        <v>124.55</v>
      </c>
      <c r="S750" s="88">
        <v>173.04</v>
      </c>
    </row>
    <row r="751" spans="3:19">
      <c r="C751" s="85" t="s">
        <v>1156</v>
      </c>
      <c r="D751" s="88">
        <v>2.0249999999999999</v>
      </c>
      <c r="E751" s="88">
        <v>613.4</v>
      </c>
      <c r="F751" s="88">
        <v>2828</v>
      </c>
      <c r="G751" s="88">
        <v>2725</v>
      </c>
      <c r="H751" s="88">
        <v>196.7</v>
      </c>
      <c r="I751" s="88">
        <v>37.15</v>
      </c>
      <c r="J751" s="88">
        <v>75.95</v>
      </c>
      <c r="K751" s="88">
        <v>1304.2</v>
      </c>
      <c r="L751" s="88">
        <v>51.14</v>
      </c>
      <c r="M751" s="88">
        <v>164.21</v>
      </c>
      <c r="N751" s="88">
        <v>279.91000000000003</v>
      </c>
      <c r="O751" s="88">
        <v>589.9</v>
      </c>
      <c r="P751" s="88">
        <v>178.5</v>
      </c>
      <c r="Q751" s="88">
        <v>7238</v>
      </c>
      <c r="R751" s="88">
        <v>124.23</v>
      </c>
      <c r="S751" s="88">
        <v>170.96</v>
      </c>
    </row>
    <row r="752" spans="3:19">
      <c r="C752" s="85" t="s">
        <v>1157</v>
      </c>
      <c r="D752" s="88">
        <v>2.004</v>
      </c>
      <c r="E752" s="88">
        <v>602.4</v>
      </c>
      <c r="F752" s="88">
        <v>2756.5</v>
      </c>
      <c r="G752" s="88">
        <v>2737</v>
      </c>
      <c r="H752" s="88">
        <v>194.6</v>
      </c>
      <c r="I752" s="88">
        <v>36.72</v>
      </c>
      <c r="J752" s="88">
        <v>67.849999999999994</v>
      </c>
      <c r="K752" s="88">
        <v>1297.2</v>
      </c>
      <c r="L752" s="88">
        <v>51.44</v>
      </c>
      <c r="M752" s="88">
        <v>163.16999999999999</v>
      </c>
      <c r="N752" s="88">
        <v>276.8</v>
      </c>
      <c r="O752" s="88">
        <v>593.45000000000005</v>
      </c>
      <c r="P752" s="88">
        <v>175.78</v>
      </c>
      <c r="Q752" s="88">
        <v>7202</v>
      </c>
      <c r="R752" s="88">
        <v>121.5</v>
      </c>
      <c r="S752" s="88">
        <v>170.52</v>
      </c>
    </row>
    <row r="753" spans="3:19">
      <c r="C753" s="93" t="s">
        <v>1158</v>
      </c>
      <c r="D753" s="94">
        <v>1.911</v>
      </c>
      <c r="E753" s="94">
        <v>595.4</v>
      </c>
      <c r="F753" s="94">
        <v>2707</v>
      </c>
      <c r="G753" s="94">
        <v>2682.5</v>
      </c>
      <c r="H753" s="94">
        <v>193.8</v>
      </c>
      <c r="I753" s="94">
        <v>36.29</v>
      </c>
      <c r="J753" s="94">
        <v>66.349999999999994</v>
      </c>
      <c r="K753" s="94">
        <v>1268.2</v>
      </c>
      <c r="L753" s="94">
        <v>50.71</v>
      </c>
      <c r="M753" s="94">
        <v>163.22999999999999</v>
      </c>
      <c r="N753" s="94">
        <v>277.5</v>
      </c>
      <c r="O753" s="94">
        <v>584.29999999999995</v>
      </c>
      <c r="P753" s="94">
        <v>172.94</v>
      </c>
      <c r="Q753" s="94">
        <v>7239</v>
      </c>
      <c r="R753" s="94">
        <v>120.65</v>
      </c>
      <c r="S753" s="94">
        <v>170.56</v>
      </c>
    </row>
    <row r="754" spans="3:19">
      <c r="C754" s="85" t="s">
        <v>1159</v>
      </c>
      <c r="D754" s="88">
        <v>1.9830000000000001</v>
      </c>
      <c r="E754" s="88">
        <v>601.4</v>
      </c>
      <c r="F754" s="88">
        <v>2737.5</v>
      </c>
      <c r="G754" s="88">
        <v>2666.5</v>
      </c>
      <c r="H754" s="88">
        <v>194.6</v>
      </c>
      <c r="I754" s="88">
        <v>36.51</v>
      </c>
      <c r="J754" s="88">
        <v>66.75</v>
      </c>
      <c r="K754" s="88">
        <v>1257</v>
      </c>
      <c r="L754" s="88">
        <v>50.53</v>
      </c>
      <c r="M754" s="88">
        <v>162.61000000000001</v>
      </c>
      <c r="N754" s="88">
        <v>273.97000000000003</v>
      </c>
      <c r="O754" s="88">
        <v>575.15</v>
      </c>
      <c r="P754" s="88">
        <v>171.26</v>
      </c>
      <c r="Q754" s="88">
        <v>7175.5</v>
      </c>
      <c r="R754" s="88">
        <v>119.5</v>
      </c>
      <c r="S754" s="88">
        <v>169.22</v>
      </c>
    </row>
    <row r="755" spans="3:19">
      <c r="C755" s="85" t="s">
        <v>1160</v>
      </c>
      <c r="D755" s="88">
        <v>1.913</v>
      </c>
      <c r="E755" s="88">
        <v>582.4</v>
      </c>
      <c r="F755" s="88">
        <v>2697.5</v>
      </c>
      <c r="G755" s="88">
        <v>2603.5</v>
      </c>
      <c r="H755" s="88">
        <v>188</v>
      </c>
      <c r="I755" s="88">
        <v>35.799999999999997</v>
      </c>
      <c r="J755" s="88">
        <v>64.95</v>
      </c>
      <c r="K755" s="88">
        <v>1274</v>
      </c>
      <c r="L755" s="88">
        <v>50.15</v>
      </c>
      <c r="M755" s="88">
        <v>160.01</v>
      </c>
      <c r="N755" s="88">
        <v>270.95999999999998</v>
      </c>
      <c r="O755" s="88">
        <v>565</v>
      </c>
      <c r="P755" s="88">
        <v>171.82</v>
      </c>
      <c r="Q755" s="88">
        <v>7132.5</v>
      </c>
      <c r="R755" s="88">
        <v>119.43</v>
      </c>
      <c r="S755" s="88">
        <v>167.36</v>
      </c>
    </row>
    <row r="756" spans="3:19">
      <c r="C756" s="85" t="s">
        <v>1161</v>
      </c>
      <c r="D756" s="88">
        <v>1.9259999999999999</v>
      </c>
      <c r="E756" s="88">
        <v>580</v>
      </c>
      <c r="F756" s="88">
        <v>2640</v>
      </c>
      <c r="G756" s="88">
        <v>2612</v>
      </c>
      <c r="H756" s="88">
        <v>184</v>
      </c>
      <c r="I756" s="88">
        <v>36.06</v>
      </c>
      <c r="J756" s="88">
        <v>64.45</v>
      </c>
      <c r="K756" s="88">
        <v>1295.2</v>
      </c>
      <c r="L756" s="88">
        <v>51</v>
      </c>
      <c r="M756" s="88">
        <v>160.46</v>
      </c>
      <c r="N756" s="88">
        <v>279.62</v>
      </c>
      <c r="O756" s="88">
        <v>574.35</v>
      </c>
      <c r="P756" s="88">
        <v>172.4</v>
      </c>
      <c r="Q756" s="88">
        <v>7248.5</v>
      </c>
      <c r="R756" s="88">
        <v>118.05</v>
      </c>
      <c r="S756" s="88">
        <v>166.46</v>
      </c>
    </row>
    <row r="757" spans="3:19">
      <c r="C757" s="85" t="s">
        <v>1162</v>
      </c>
      <c r="D757" s="88">
        <v>1.921</v>
      </c>
      <c r="E757" s="88">
        <v>573.6</v>
      </c>
      <c r="F757" s="88">
        <v>2673</v>
      </c>
      <c r="G757" s="88">
        <v>2640</v>
      </c>
      <c r="H757" s="88">
        <v>186.5</v>
      </c>
      <c r="I757" s="88">
        <v>35.24</v>
      </c>
      <c r="J757" s="88">
        <v>65.3</v>
      </c>
      <c r="K757" s="88">
        <v>1252</v>
      </c>
      <c r="L757" s="88">
        <v>49.9</v>
      </c>
      <c r="M757" s="88">
        <v>158.74</v>
      </c>
      <c r="N757" s="88">
        <v>267.58</v>
      </c>
      <c r="O757" s="88">
        <v>565.54999999999995</v>
      </c>
      <c r="P757" s="88">
        <v>168.78</v>
      </c>
      <c r="Q757" s="88">
        <v>7138</v>
      </c>
      <c r="R757" s="88">
        <v>112.73</v>
      </c>
      <c r="S757" s="88">
        <v>166.68</v>
      </c>
    </row>
    <row r="758" spans="3:19">
      <c r="C758" s="85" t="s">
        <v>1163</v>
      </c>
      <c r="D758" s="88">
        <v>1.8460000000000001</v>
      </c>
      <c r="E758" s="88">
        <v>539.79999999999995</v>
      </c>
      <c r="F758" s="88">
        <v>2510</v>
      </c>
      <c r="G758" s="88">
        <v>2625.5</v>
      </c>
      <c r="H758" s="88">
        <v>183.1</v>
      </c>
      <c r="I758" s="88">
        <v>34.94</v>
      </c>
      <c r="J758" s="88">
        <v>63.7</v>
      </c>
      <c r="K758" s="88">
        <v>1245</v>
      </c>
      <c r="L758" s="88">
        <v>49.005000000000003</v>
      </c>
      <c r="M758" s="88">
        <v>163.38</v>
      </c>
      <c r="N758" s="88">
        <v>265.12</v>
      </c>
      <c r="O758" s="88">
        <v>560.6</v>
      </c>
      <c r="P758" s="88">
        <v>166.9</v>
      </c>
      <c r="Q758" s="88">
        <v>7092</v>
      </c>
      <c r="R758" s="88">
        <v>114.43</v>
      </c>
      <c r="S758" s="88">
        <v>168.04</v>
      </c>
    </row>
    <row r="759" spans="3:19">
      <c r="C759" s="85" t="s">
        <v>1164</v>
      </c>
      <c r="D759" s="88">
        <v>1.8240000000000001</v>
      </c>
      <c r="E759" s="88">
        <v>534.4</v>
      </c>
      <c r="F759" s="88">
        <v>2566.5</v>
      </c>
      <c r="G759" s="88">
        <v>2613</v>
      </c>
      <c r="H759" s="88">
        <v>182</v>
      </c>
      <c r="I759" s="88">
        <v>35.659999999999997</v>
      </c>
      <c r="J759" s="88">
        <v>63.4</v>
      </c>
      <c r="K759" s="88">
        <v>1270.4000000000001</v>
      </c>
      <c r="L759" s="88">
        <v>50.01</v>
      </c>
      <c r="M759" s="88">
        <v>161.5</v>
      </c>
      <c r="N759" s="88">
        <v>265.16000000000003</v>
      </c>
      <c r="O759" s="88">
        <v>564.70000000000005</v>
      </c>
      <c r="P759" s="88">
        <v>166.78</v>
      </c>
      <c r="Q759" s="88">
        <v>7140</v>
      </c>
      <c r="R759" s="88">
        <v>110.35</v>
      </c>
      <c r="S759" s="88">
        <v>164.12</v>
      </c>
    </row>
    <row r="760" spans="3:19">
      <c r="C760" s="85" t="s">
        <v>1165</v>
      </c>
      <c r="D760" s="88">
        <v>1.885</v>
      </c>
      <c r="E760" s="88">
        <v>554.79999999999995</v>
      </c>
      <c r="F760" s="88">
        <v>2617</v>
      </c>
      <c r="G760" s="88">
        <v>2638</v>
      </c>
      <c r="H760" s="88">
        <v>185.1</v>
      </c>
      <c r="I760" s="88">
        <v>35.090000000000003</v>
      </c>
      <c r="J760" s="88">
        <v>62.7</v>
      </c>
      <c r="K760" s="88">
        <v>1251</v>
      </c>
      <c r="L760" s="88">
        <v>49.094999999999999</v>
      </c>
      <c r="M760" s="88">
        <v>164.87</v>
      </c>
      <c r="N760" s="88">
        <v>256.89</v>
      </c>
      <c r="O760" s="88">
        <v>555</v>
      </c>
      <c r="P760" s="88">
        <v>166.6</v>
      </c>
      <c r="Q760" s="88">
        <v>6977</v>
      </c>
      <c r="R760" s="88">
        <v>112.3</v>
      </c>
      <c r="S760" s="88">
        <v>169.12</v>
      </c>
    </row>
    <row r="761" spans="3:19">
      <c r="C761" s="85" t="s">
        <v>1166</v>
      </c>
      <c r="D761" s="88">
        <v>1.851</v>
      </c>
      <c r="E761" s="88">
        <v>545</v>
      </c>
      <c r="F761" s="88">
        <v>2539</v>
      </c>
      <c r="G761" s="88">
        <v>2633</v>
      </c>
      <c r="H761" s="88">
        <v>182.6</v>
      </c>
      <c r="I761" s="88">
        <v>35.29</v>
      </c>
      <c r="J761" s="88">
        <v>61.85</v>
      </c>
      <c r="K761" s="88">
        <v>1240.5999999999999</v>
      </c>
      <c r="L761" s="88">
        <v>49.655000000000001</v>
      </c>
      <c r="M761" s="88">
        <v>162.46</v>
      </c>
      <c r="N761" s="88">
        <v>257.60000000000002</v>
      </c>
      <c r="O761" s="88">
        <v>549.54999999999995</v>
      </c>
      <c r="P761" s="88">
        <v>162.94</v>
      </c>
      <c r="Q761" s="88">
        <v>7014.5</v>
      </c>
      <c r="R761" s="88">
        <v>111.65</v>
      </c>
      <c r="S761" s="88">
        <v>167.76</v>
      </c>
    </row>
    <row r="762" spans="3:19">
      <c r="C762" s="85" t="s">
        <v>1167</v>
      </c>
      <c r="D762" s="88">
        <v>1.972</v>
      </c>
      <c r="E762" s="88">
        <v>566.79999999999995</v>
      </c>
      <c r="F762" s="88">
        <v>2630.5</v>
      </c>
      <c r="G762" s="88">
        <v>2615</v>
      </c>
      <c r="H762" s="88">
        <v>187.3</v>
      </c>
      <c r="I762" s="88">
        <v>35.68</v>
      </c>
      <c r="J762" s="88">
        <v>63.05</v>
      </c>
      <c r="K762" s="88">
        <v>1245.4000000000001</v>
      </c>
      <c r="L762" s="88">
        <v>50.024999999999999</v>
      </c>
      <c r="M762" s="88">
        <v>163.92</v>
      </c>
      <c r="N762" s="88">
        <v>260.45</v>
      </c>
      <c r="O762" s="88">
        <v>555.85</v>
      </c>
      <c r="P762" s="88">
        <v>167</v>
      </c>
      <c r="Q762" s="88">
        <v>7043.5</v>
      </c>
      <c r="R762" s="88">
        <v>110.23</v>
      </c>
      <c r="S762" s="88">
        <v>166.6</v>
      </c>
    </row>
    <row r="763" spans="3:19">
      <c r="C763" s="85" t="s">
        <v>1168</v>
      </c>
      <c r="D763" s="88">
        <v>2.0750000000000002</v>
      </c>
      <c r="E763" s="88">
        <v>583</v>
      </c>
      <c r="F763" s="88">
        <v>2700.5</v>
      </c>
      <c r="G763" s="88">
        <v>2611.5</v>
      </c>
      <c r="H763" s="88">
        <v>197.6</v>
      </c>
      <c r="I763" s="88">
        <v>35.340000000000003</v>
      </c>
      <c r="J763" s="88">
        <v>63.85</v>
      </c>
      <c r="K763" s="88">
        <v>1216.5999999999999</v>
      </c>
      <c r="L763" s="88">
        <v>48.795000000000002</v>
      </c>
      <c r="M763" s="88">
        <v>160.88999999999999</v>
      </c>
      <c r="N763" s="88">
        <v>256.64</v>
      </c>
      <c r="O763" s="88">
        <v>535.70000000000005</v>
      </c>
      <c r="P763" s="88">
        <v>162.5</v>
      </c>
      <c r="Q763" s="88">
        <v>6860</v>
      </c>
      <c r="R763" s="88">
        <v>111.75</v>
      </c>
      <c r="S763" s="88">
        <v>164.78</v>
      </c>
    </row>
    <row r="764" spans="3:19">
      <c r="C764" s="85" t="s">
        <v>1169</v>
      </c>
      <c r="D764" s="88">
        <v>2.0920000000000001</v>
      </c>
      <c r="E764" s="88">
        <v>578</v>
      </c>
      <c r="F764" s="88">
        <v>2695</v>
      </c>
      <c r="G764" s="88">
        <v>2599</v>
      </c>
      <c r="H764" s="88">
        <v>193.1</v>
      </c>
      <c r="I764" s="88">
        <v>36.28</v>
      </c>
      <c r="J764" s="88">
        <v>64</v>
      </c>
      <c r="K764" s="88">
        <v>1273.5999999999999</v>
      </c>
      <c r="L764" s="88">
        <v>49.655000000000001</v>
      </c>
      <c r="M764" s="88">
        <v>164.2</v>
      </c>
      <c r="N764" s="88">
        <v>268.20999999999998</v>
      </c>
      <c r="O764" s="88">
        <v>561.5</v>
      </c>
      <c r="P764" s="88">
        <v>166.58</v>
      </c>
      <c r="Q764" s="88">
        <v>6560</v>
      </c>
      <c r="R764" s="88">
        <v>113.93</v>
      </c>
      <c r="S764" s="88">
        <v>166</v>
      </c>
    </row>
    <row r="765" spans="3:19">
      <c r="C765" s="85" t="s">
        <v>1170</v>
      </c>
      <c r="D765" s="88">
        <v>2.052</v>
      </c>
      <c r="E765" s="88">
        <v>576.20000000000005</v>
      </c>
      <c r="F765" s="88">
        <v>2678</v>
      </c>
      <c r="G765" s="88">
        <v>2577</v>
      </c>
      <c r="H765" s="88">
        <v>198.9</v>
      </c>
      <c r="I765" s="88">
        <v>37.299999999999997</v>
      </c>
      <c r="J765" s="88">
        <v>64.8</v>
      </c>
      <c r="K765" s="88">
        <v>1283.2</v>
      </c>
      <c r="L765" s="88">
        <v>50.844999999999999</v>
      </c>
      <c r="M765" s="88">
        <v>167</v>
      </c>
      <c r="N765" s="88">
        <v>268.39999999999998</v>
      </c>
      <c r="O765" s="88">
        <v>566.65</v>
      </c>
      <c r="P765" s="88">
        <v>168.54</v>
      </c>
      <c r="Q765" s="88">
        <v>6723.5</v>
      </c>
      <c r="R765" s="88">
        <v>113</v>
      </c>
      <c r="S765" s="88">
        <v>166.46</v>
      </c>
    </row>
    <row r="766" spans="3:19">
      <c r="C766" s="85" t="s">
        <v>1171</v>
      </c>
      <c r="D766" s="88">
        <v>2.0150000000000001</v>
      </c>
      <c r="E766" s="88">
        <v>563.6</v>
      </c>
      <c r="F766" s="88">
        <v>2633</v>
      </c>
      <c r="G766" s="88">
        <v>2600</v>
      </c>
      <c r="H766" s="88">
        <v>198</v>
      </c>
      <c r="I766" s="88">
        <v>36.659999999999997</v>
      </c>
      <c r="J766" s="88">
        <v>63.65</v>
      </c>
      <c r="K766" s="88">
        <v>1307.2</v>
      </c>
      <c r="L766" s="88">
        <v>51.31</v>
      </c>
      <c r="M766" s="88">
        <v>165.48</v>
      </c>
      <c r="N766" s="88">
        <v>267.35000000000002</v>
      </c>
      <c r="O766" s="88">
        <v>574</v>
      </c>
      <c r="P766" s="88">
        <v>174.96</v>
      </c>
      <c r="Q766" s="88">
        <v>6709</v>
      </c>
      <c r="R766" s="88">
        <v>117.43</v>
      </c>
      <c r="S766" s="88">
        <v>169.88</v>
      </c>
    </row>
    <row r="767" spans="3:19">
      <c r="C767" s="85" t="s">
        <v>1172</v>
      </c>
      <c r="D767" s="88">
        <v>2.0310000000000001</v>
      </c>
      <c r="E767" s="88">
        <v>565.4</v>
      </c>
      <c r="F767" s="88">
        <v>2632</v>
      </c>
      <c r="G767" s="88">
        <v>2620</v>
      </c>
      <c r="H767" s="88">
        <v>197.7</v>
      </c>
      <c r="I767" s="88">
        <v>36.94</v>
      </c>
      <c r="J767" s="88">
        <v>63.85</v>
      </c>
      <c r="K767" s="88">
        <v>1330</v>
      </c>
      <c r="L767" s="88">
        <v>51.645000000000003</v>
      </c>
      <c r="M767" s="88">
        <v>163.56</v>
      </c>
      <c r="N767" s="88">
        <v>266.61</v>
      </c>
      <c r="O767" s="88">
        <v>578.6</v>
      </c>
      <c r="P767" s="88">
        <v>176</v>
      </c>
      <c r="Q767" s="88">
        <v>6735</v>
      </c>
      <c r="R767" s="88">
        <v>117.3</v>
      </c>
      <c r="S767" s="88">
        <v>171.5</v>
      </c>
    </row>
    <row r="768" spans="3:19">
      <c r="C768" s="85" t="s">
        <v>1173</v>
      </c>
      <c r="D768" s="88">
        <v>2.0219999999999998</v>
      </c>
      <c r="E768" s="88">
        <v>563</v>
      </c>
      <c r="F768" s="88">
        <v>2662</v>
      </c>
      <c r="G768" s="88">
        <v>2569</v>
      </c>
      <c r="H768" s="88">
        <v>199.8</v>
      </c>
      <c r="I768" s="88">
        <v>35.93</v>
      </c>
      <c r="J768" s="88">
        <v>63.7</v>
      </c>
      <c r="K768" s="88">
        <v>1336.6</v>
      </c>
      <c r="L768" s="88">
        <v>51.924999999999997</v>
      </c>
      <c r="M768" s="88">
        <v>161.57</v>
      </c>
      <c r="N768" s="88">
        <v>265.19</v>
      </c>
      <c r="O768" s="88">
        <v>577.1</v>
      </c>
      <c r="P768" s="88">
        <v>175.72</v>
      </c>
      <c r="Q768" s="88">
        <v>6702</v>
      </c>
      <c r="R768" s="88">
        <v>117.75</v>
      </c>
      <c r="S768" s="88">
        <v>172.02</v>
      </c>
    </row>
    <row r="769" spans="3:19">
      <c r="C769" s="85" t="s">
        <v>1174</v>
      </c>
      <c r="D769" s="88">
        <v>2.0310000000000001</v>
      </c>
      <c r="E769" s="88">
        <v>553.20000000000005</v>
      </c>
      <c r="F769" s="88">
        <v>2661.5</v>
      </c>
      <c r="G769" s="88">
        <v>2572</v>
      </c>
      <c r="H769" s="88">
        <v>198.4</v>
      </c>
      <c r="I769" s="88">
        <v>35.97</v>
      </c>
      <c r="J769" s="88">
        <v>63.5</v>
      </c>
      <c r="K769" s="88">
        <v>1333.8</v>
      </c>
      <c r="L769" s="88">
        <v>52.645000000000003</v>
      </c>
      <c r="M769" s="88">
        <v>162.09</v>
      </c>
      <c r="N769" s="88">
        <v>271.3</v>
      </c>
      <c r="O769" s="88">
        <v>583.75</v>
      </c>
      <c r="P769" s="88">
        <v>178</v>
      </c>
      <c r="Q769" s="88">
        <v>6732.5</v>
      </c>
      <c r="R769" s="88">
        <v>116.53</v>
      </c>
      <c r="S769" s="88">
        <v>171.14</v>
      </c>
    </row>
    <row r="770" spans="3:19">
      <c r="C770" s="85" t="s">
        <v>1175</v>
      </c>
      <c r="D770" s="88">
        <v>2.0230000000000001</v>
      </c>
      <c r="E770" s="88">
        <v>553.4</v>
      </c>
      <c r="F770" s="88">
        <v>2688.5</v>
      </c>
      <c r="G770" s="88">
        <v>2573.5</v>
      </c>
      <c r="H770" s="88">
        <v>195.5</v>
      </c>
      <c r="I770" s="88">
        <v>35.56</v>
      </c>
      <c r="J770" s="88">
        <v>63.3</v>
      </c>
      <c r="K770" s="88">
        <v>1341.2</v>
      </c>
      <c r="L770" s="88">
        <v>52.34</v>
      </c>
      <c r="M770" s="88">
        <v>161.09</v>
      </c>
      <c r="N770" s="88">
        <v>271.08</v>
      </c>
      <c r="O770" s="88">
        <v>584.45000000000005</v>
      </c>
      <c r="P770" s="88">
        <v>177.2</v>
      </c>
      <c r="Q770" s="88">
        <v>6744</v>
      </c>
      <c r="R770" s="88">
        <v>114.68</v>
      </c>
      <c r="S770" s="88">
        <v>170.82</v>
      </c>
    </row>
    <row r="771" spans="3:19">
      <c r="C771" s="85" t="s">
        <v>1176</v>
      </c>
      <c r="D771" s="88">
        <v>2</v>
      </c>
      <c r="E771" s="88">
        <v>564</v>
      </c>
      <c r="F771" s="88">
        <v>2799</v>
      </c>
      <c r="G771" s="88">
        <v>2572.5</v>
      </c>
      <c r="H771" s="88">
        <v>195.7</v>
      </c>
      <c r="I771" s="88">
        <v>35.47</v>
      </c>
      <c r="J771" s="88">
        <v>62.9</v>
      </c>
      <c r="K771" s="88">
        <v>1375.2</v>
      </c>
      <c r="L771" s="88">
        <v>52.604999999999997</v>
      </c>
      <c r="M771" s="88">
        <v>161</v>
      </c>
      <c r="N771" s="88">
        <v>271.89999999999998</v>
      </c>
      <c r="O771" s="88">
        <v>589.29999999999995</v>
      </c>
      <c r="P771" s="88">
        <v>179.74</v>
      </c>
      <c r="Q771" s="88">
        <v>6771</v>
      </c>
      <c r="R771" s="88">
        <v>114.88</v>
      </c>
      <c r="S771" s="88">
        <v>171.22</v>
      </c>
    </row>
    <row r="772" spans="3:19">
      <c r="C772" s="85" t="s">
        <v>1177</v>
      </c>
      <c r="D772" s="88">
        <v>1.9870000000000001</v>
      </c>
      <c r="E772" s="88">
        <v>556.4</v>
      </c>
      <c r="F772" s="88">
        <v>2804.5</v>
      </c>
      <c r="G772" s="88">
        <v>2573.5</v>
      </c>
      <c r="H772" s="88">
        <v>193.3</v>
      </c>
      <c r="I772" s="88">
        <v>35.11</v>
      </c>
      <c r="J772" s="88">
        <v>62.7</v>
      </c>
      <c r="K772" s="88">
        <v>1382</v>
      </c>
      <c r="L772" s="88">
        <v>51.93</v>
      </c>
      <c r="M772" s="88">
        <v>159.86000000000001</v>
      </c>
      <c r="N772" s="88">
        <v>271.08</v>
      </c>
      <c r="O772" s="88">
        <v>594.54999999999995</v>
      </c>
      <c r="P772" s="88">
        <v>179.2</v>
      </c>
      <c r="Q772" s="88">
        <v>6768</v>
      </c>
      <c r="R772" s="88">
        <v>115.98</v>
      </c>
      <c r="S772" s="88">
        <v>171.3</v>
      </c>
    </row>
    <row r="773" spans="3:19">
      <c r="C773" s="85" t="s">
        <v>1178</v>
      </c>
      <c r="D773" s="88">
        <v>2.0449999999999999</v>
      </c>
      <c r="E773" s="88">
        <v>568.79999999999995</v>
      </c>
      <c r="F773" s="88">
        <v>2825.5</v>
      </c>
      <c r="G773" s="88">
        <v>2559</v>
      </c>
      <c r="H773" s="88">
        <v>197.5</v>
      </c>
      <c r="I773" s="88">
        <v>34.869999999999997</v>
      </c>
      <c r="J773" s="88">
        <v>63.9</v>
      </c>
      <c r="K773" s="88">
        <v>1408</v>
      </c>
      <c r="L773" s="88">
        <v>52.255000000000003</v>
      </c>
      <c r="M773" s="88">
        <v>159.13999999999999</v>
      </c>
      <c r="N773" s="88">
        <v>271.74</v>
      </c>
      <c r="O773" s="88">
        <v>591.9</v>
      </c>
      <c r="P773" s="88">
        <v>179.4</v>
      </c>
      <c r="Q773" s="88">
        <v>6767</v>
      </c>
      <c r="R773" s="88">
        <v>115.8</v>
      </c>
      <c r="S773" s="88">
        <v>163.6</v>
      </c>
    </row>
    <row r="774" spans="3:19">
      <c r="C774" s="85" t="s">
        <v>1179</v>
      </c>
      <c r="D774" s="88">
        <v>2.0550000000000002</v>
      </c>
      <c r="E774" s="88">
        <v>584</v>
      </c>
      <c r="F774" s="88">
        <v>2819.5</v>
      </c>
      <c r="G774" s="88">
        <v>2594.5</v>
      </c>
      <c r="H774" s="88">
        <v>199.5</v>
      </c>
      <c r="I774" s="88">
        <v>35.049999999999997</v>
      </c>
      <c r="J774" s="88">
        <v>63.7</v>
      </c>
      <c r="K774" s="88">
        <v>1407</v>
      </c>
      <c r="L774" s="88">
        <v>52.164999999999999</v>
      </c>
      <c r="M774" s="88">
        <v>159.52000000000001</v>
      </c>
      <c r="N774" s="88">
        <v>270.82</v>
      </c>
      <c r="O774" s="88">
        <v>593.20000000000005</v>
      </c>
      <c r="P774" s="88">
        <v>178.5</v>
      </c>
      <c r="Q774" s="88">
        <v>6739</v>
      </c>
      <c r="R774" s="88">
        <v>114.38</v>
      </c>
      <c r="S774" s="88">
        <v>163.1</v>
      </c>
    </row>
    <row r="775" spans="3:19">
      <c r="C775" s="85" t="s">
        <v>1180</v>
      </c>
      <c r="D775" s="88">
        <v>2.0539999999999998</v>
      </c>
      <c r="E775" s="88">
        <v>579.4</v>
      </c>
      <c r="F775" s="88">
        <v>2805</v>
      </c>
      <c r="G775" s="88">
        <v>2593</v>
      </c>
      <c r="H775" s="88">
        <v>198.4</v>
      </c>
      <c r="I775" s="88">
        <v>35.75</v>
      </c>
      <c r="J775" s="88">
        <v>64.05</v>
      </c>
      <c r="K775" s="88">
        <v>1427</v>
      </c>
      <c r="L775" s="88">
        <v>52.76</v>
      </c>
      <c r="M775" s="88">
        <v>161.44</v>
      </c>
      <c r="N775" s="88">
        <v>274.56</v>
      </c>
      <c r="O775" s="88">
        <v>604</v>
      </c>
      <c r="P775" s="88">
        <v>180.94</v>
      </c>
      <c r="Q775" s="88">
        <v>6803.5</v>
      </c>
      <c r="R775" s="88">
        <v>113.48</v>
      </c>
      <c r="S775" s="88">
        <v>161.56</v>
      </c>
    </row>
    <row r="776" spans="3:19">
      <c r="C776" s="85" t="s">
        <v>1181</v>
      </c>
      <c r="D776" s="88">
        <v>2.0910000000000002</v>
      </c>
      <c r="E776" s="88">
        <v>590.6</v>
      </c>
      <c r="F776" s="88">
        <v>2819.5</v>
      </c>
      <c r="G776" s="88">
        <v>2602.5</v>
      </c>
      <c r="H776" s="88">
        <v>200</v>
      </c>
      <c r="I776" s="88">
        <v>35.57</v>
      </c>
      <c r="J776" s="88">
        <v>64.75</v>
      </c>
      <c r="K776" s="88">
        <v>1419.4</v>
      </c>
      <c r="L776" s="88">
        <v>53.094999999999999</v>
      </c>
      <c r="M776" s="88">
        <v>161.25</v>
      </c>
      <c r="N776" s="88">
        <v>274.12</v>
      </c>
      <c r="O776" s="88">
        <v>601.15</v>
      </c>
      <c r="P776" s="88">
        <v>183.04</v>
      </c>
      <c r="Q776" s="88">
        <v>6771</v>
      </c>
      <c r="R776" s="88">
        <v>113.4</v>
      </c>
      <c r="S776" s="88">
        <v>161.72</v>
      </c>
    </row>
    <row r="777" spans="3:19">
      <c r="C777" s="85" t="s">
        <v>1182</v>
      </c>
      <c r="D777" s="88">
        <v>2.129</v>
      </c>
      <c r="E777" s="88">
        <v>626.79999999999995</v>
      </c>
      <c r="F777" s="88">
        <v>2874</v>
      </c>
      <c r="G777" s="88">
        <v>2574</v>
      </c>
      <c r="H777" s="88">
        <v>199.9</v>
      </c>
      <c r="I777" s="88">
        <v>36.85</v>
      </c>
      <c r="J777" s="88">
        <v>64.900000000000006</v>
      </c>
      <c r="K777" s="88">
        <v>1442.4</v>
      </c>
      <c r="L777" s="88">
        <v>53</v>
      </c>
      <c r="M777" s="88">
        <v>161.94</v>
      </c>
      <c r="N777" s="88">
        <v>273.62</v>
      </c>
      <c r="O777" s="88">
        <v>604.04999999999995</v>
      </c>
      <c r="P777" s="88">
        <v>182.62</v>
      </c>
      <c r="Q777" s="88">
        <v>6780</v>
      </c>
      <c r="R777" s="88">
        <v>115.13</v>
      </c>
      <c r="S777" s="88">
        <v>163.56</v>
      </c>
    </row>
    <row r="778" spans="3:19">
      <c r="C778" s="85" t="s">
        <v>1183</v>
      </c>
      <c r="D778" s="88">
        <v>2.1120000000000001</v>
      </c>
      <c r="E778" s="88">
        <v>622.4</v>
      </c>
      <c r="F778" s="88">
        <v>2907</v>
      </c>
      <c r="G778" s="88">
        <v>2523.5</v>
      </c>
      <c r="H778" s="88">
        <v>199.7</v>
      </c>
      <c r="I778" s="88">
        <v>37.5</v>
      </c>
      <c r="J778" s="88">
        <v>66.599999999999994</v>
      </c>
      <c r="K778" s="88">
        <v>1467</v>
      </c>
      <c r="L778" s="88">
        <v>53.89</v>
      </c>
      <c r="M778" s="88">
        <v>163.05000000000001</v>
      </c>
      <c r="N778" s="88">
        <v>276.76</v>
      </c>
      <c r="O778" s="88">
        <v>602.29999999999995</v>
      </c>
      <c r="P778" s="88">
        <v>185.4</v>
      </c>
      <c r="Q778" s="88">
        <v>6766.5</v>
      </c>
      <c r="R778" s="88">
        <v>115.55</v>
      </c>
      <c r="S778" s="88">
        <v>162.96</v>
      </c>
    </row>
    <row r="779" spans="3:19">
      <c r="C779" s="85" t="s">
        <v>1184</v>
      </c>
      <c r="D779" s="88">
        <v>2.1280000000000001</v>
      </c>
      <c r="E779" s="88">
        <v>627</v>
      </c>
      <c r="F779" s="88">
        <v>2938.5</v>
      </c>
      <c r="G779" s="88">
        <v>2420.5</v>
      </c>
      <c r="H779" s="88">
        <v>194.9</v>
      </c>
      <c r="I779" s="88">
        <v>37.69</v>
      </c>
      <c r="J779" s="88">
        <v>66.599999999999994</v>
      </c>
      <c r="K779" s="88">
        <v>1434.6</v>
      </c>
      <c r="L779" s="88">
        <v>53.23</v>
      </c>
      <c r="M779" s="88">
        <v>162.41</v>
      </c>
      <c r="N779" s="88">
        <v>275.27999999999997</v>
      </c>
      <c r="O779" s="88">
        <v>600.54999999999995</v>
      </c>
      <c r="P779" s="88">
        <v>183.12</v>
      </c>
      <c r="Q779" s="88">
        <v>6931</v>
      </c>
      <c r="R779" s="88">
        <v>120</v>
      </c>
      <c r="S779" s="88">
        <v>162.80000000000001</v>
      </c>
    </row>
    <row r="780" spans="3:19">
      <c r="C780" s="85" t="s">
        <v>1185</v>
      </c>
      <c r="D780" s="88">
        <v>2.1080000000000001</v>
      </c>
      <c r="E780" s="88">
        <v>640</v>
      </c>
      <c r="F780" s="88">
        <v>2931</v>
      </c>
      <c r="G780" s="88">
        <v>2398</v>
      </c>
      <c r="H780" s="88">
        <v>198.5</v>
      </c>
      <c r="I780" s="88">
        <v>37.450000000000003</v>
      </c>
      <c r="J780" s="88">
        <v>66</v>
      </c>
      <c r="K780" s="88">
        <v>1443.2</v>
      </c>
      <c r="L780" s="88">
        <v>52.954999999999998</v>
      </c>
      <c r="M780" s="88">
        <v>162.87</v>
      </c>
      <c r="N780" s="88">
        <v>274.49</v>
      </c>
      <c r="O780" s="88">
        <v>601</v>
      </c>
      <c r="P780" s="88">
        <v>185</v>
      </c>
      <c r="Q780" s="88">
        <v>6957</v>
      </c>
      <c r="R780" s="88">
        <v>124.28</v>
      </c>
      <c r="S780" s="88">
        <v>164.26</v>
      </c>
    </row>
    <row r="781" spans="3:19">
      <c r="C781" s="85" t="s">
        <v>1186</v>
      </c>
      <c r="D781" s="88">
        <v>2.1120000000000001</v>
      </c>
      <c r="E781" s="88">
        <v>642.79999999999995</v>
      </c>
      <c r="F781" s="88">
        <v>3035</v>
      </c>
      <c r="G781" s="88">
        <v>2418.5</v>
      </c>
      <c r="H781" s="88">
        <v>199.9</v>
      </c>
      <c r="I781" s="88">
        <v>37.799999999999997</v>
      </c>
      <c r="J781" s="88">
        <v>67.05</v>
      </c>
      <c r="K781" s="88">
        <v>1541.2</v>
      </c>
      <c r="L781" s="88">
        <v>56.08</v>
      </c>
      <c r="M781" s="88">
        <v>162.5</v>
      </c>
      <c r="N781" s="88">
        <v>275.70999999999998</v>
      </c>
      <c r="O781" s="88">
        <v>579.6</v>
      </c>
      <c r="P781" s="88">
        <v>196.1</v>
      </c>
      <c r="Q781" s="88">
        <v>6972.5</v>
      </c>
      <c r="R781" s="88">
        <v>123.5</v>
      </c>
      <c r="S781" s="88">
        <v>163.84</v>
      </c>
    </row>
    <row r="782" spans="3:19">
      <c r="C782" s="85" t="s">
        <v>1187</v>
      </c>
      <c r="D782" s="88">
        <v>2.0790000000000002</v>
      </c>
      <c r="E782" s="88">
        <v>635</v>
      </c>
      <c r="F782" s="88">
        <v>2920.5</v>
      </c>
      <c r="G782" s="88">
        <v>2320.5</v>
      </c>
      <c r="H782" s="88">
        <v>199.3</v>
      </c>
      <c r="I782" s="88">
        <v>38.01</v>
      </c>
      <c r="J782" s="88">
        <v>66.849999999999994</v>
      </c>
      <c r="K782" s="88">
        <v>1561.4</v>
      </c>
      <c r="L782" s="88">
        <v>57.18</v>
      </c>
      <c r="M782" s="88">
        <v>163.37</v>
      </c>
      <c r="N782" s="88">
        <v>275.83999999999997</v>
      </c>
      <c r="O782" s="88">
        <v>584.20000000000005</v>
      </c>
      <c r="P782" s="88">
        <v>198.26</v>
      </c>
      <c r="Q782" s="88">
        <v>6965</v>
      </c>
      <c r="R782" s="88">
        <v>122.18</v>
      </c>
      <c r="S782" s="88">
        <v>163.76</v>
      </c>
    </row>
    <row r="783" spans="3:19">
      <c r="C783" s="85" t="s">
        <v>1188</v>
      </c>
      <c r="D783" s="88">
        <v>2.1080000000000001</v>
      </c>
      <c r="E783" s="88">
        <v>637.4</v>
      </c>
      <c r="F783" s="88">
        <v>2917</v>
      </c>
      <c r="G783" s="88">
        <v>2350</v>
      </c>
      <c r="H783" s="88">
        <v>201.8</v>
      </c>
      <c r="I783" s="88">
        <v>38.200000000000003</v>
      </c>
      <c r="J783" s="88">
        <v>68</v>
      </c>
      <c r="K783" s="88">
        <v>1548.2</v>
      </c>
      <c r="L783" s="88">
        <v>57.64</v>
      </c>
      <c r="M783" s="88">
        <v>163.34</v>
      </c>
      <c r="N783" s="88">
        <v>275.95999999999998</v>
      </c>
      <c r="O783" s="88">
        <v>581.4</v>
      </c>
      <c r="P783" s="88">
        <v>198.02</v>
      </c>
      <c r="Q783" s="88">
        <v>6889.5</v>
      </c>
      <c r="R783" s="88">
        <v>125.95</v>
      </c>
      <c r="S783" s="88">
        <v>162.76</v>
      </c>
    </row>
    <row r="784" spans="3:19">
      <c r="C784" s="85" t="s">
        <v>1189</v>
      </c>
      <c r="D784" s="88">
        <v>2.1059999999999999</v>
      </c>
      <c r="E784" s="88">
        <v>628.4</v>
      </c>
      <c r="F784" s="88">
        <v>2829</v>
      </c>
      <c r="G784" s="88">
        <v>2337.5</v>
      </c>
      <c r="H784" s="88">
        <v>200</v>
      </c>
      <c r="I784" s="88">
        <v>37.97</v>
      </c>
      <c r="J784" s="88">
        <v>67.95</v>
      </c>
      <c r="K784" s="88">
        <v>1550.2</v>
      </c>
      <c r="L784" s="88">
        <v>57.92</v>
      </c>
      <c r="M784" s="88">
        <v>163.22</v>
      </c>
      <c r="N784" s="88">
        <v>276.01</v>
      </c>
      <c r="O784" s="88">
        <v>578.4</v>
      </c>
      <c r="P784" s="88">
        <v>197.84</v>
      </c>
      <c r="Q784" s="88">
        <v>6857</v>
      </c>
      <c r="R784" s="88">
        <v>125.13</v>
      </c>
      <c r="S784" s="88">
        <v>162.34</v>
      </c>
    </row>
    <row r="785" spans="3:19">
      <c r="C785" s="85" t="s">
        <v>1190</v>
      </c>
      <c r="D785" s="88">
        <v>2.0960000000000001</v>
      </c>
      <c r="E785" s="88">
        <v>635.4</v>
      </c>
      <c r="F785" s="88">
        <v>2827.5</v>
      </c>
      <c r="G785" s="88">
        <v>2207.5</v>
      </c>
      <c r="H785" s="88">
        <v>199.2</v>
      </c>
      <c r="I785" s="88">
        <v>38.32</v>
      </c>
      <c r="J785" s="88">
        <v>67.25</v>
      </c>
      <c r="K785" s="88">
        <v>1560.2</v>
      </c>
      <c r="L785" s="88">
        <v>57.31</v>
      </c>
      <c r="M785" s="88">
        <v>164.04</v>
      </c>
      <c r="N785" s="88">
        <v>278</v>
      </c>
      <c r="O785" s="88">
        <v>574.75</v>
      </c>
      <c r="P785" s="88">
        <v>198.54</v>
      </c>
      <c r="Q785" s="88">
        <v>6910</v>
      </c>
      <c r="R785" s="88">
        <v>124.3</v>
      </c>
      <c r="S785" s="88">
        <v>162.26</v>
      </c>
    </row>
    <row r="786" spans="3:19">
      <c r="C786" s="85" t="s">
        <v>1191</v>
      </c>
      <c r="D786" s="88">
        <v>2.1030000000000002</v>
      </c>
      <c r="E786" s="88">
        <v>662.4</v>
      </c>
      <c r="F786" s="88">
        <v>2847</v>
      </c>
      <c r="G786" s="88">
        <v>2257</v>
      </c>
      <c r="H786" s="88">
        <v>199.6</v>
      </c>
      <c r="I786" s="88">
        <v>37.79</v>
      </c>
      <c r="J786" s="88">
        <v>67.95</v>
      </c>
      <c r="K786" s="88">
        <v>1541.8</v>
      </c>
      <c r="L786" s="88">
        <v>56.65</v>
      </c>
      <c r="M786" s="88">
        <v>166.52</v>
      </c>
      <c r="N786" s="88">
        <v>277.07</v>
      </c>
      <c r="O786" s="88">
        <v>573.95000000000005</v>
      </c>
      <c r="P786" s="88">
        <v>194.68</v>
      </c>
      <c r="Q786" s="88">
        <v>6857.5</v>
      </c>
      <c r="R786" s="88">
        <v>124.93</v>
      </c>
      <c r="S786" s="88">
        <v>161.91999999999999</v>
      </c>
    </row>
    <row r="787" spans="3:19">
      <c r="C787" s="85" t="s">
        <v>1192</v>
      </c>
      <c r="D787" s="88">
        <v>2.1070000000000002</v>
      </c>
      <c r="E787" s="88">
        <v>655.8</v>
      </c>
      <c r="F787" s="88">
        <v>2794.5</v>
      </c>
      <c r="G787" s="88">
        <v>2267</v>
      </c>
      <c r="H787" s="88">
        <v>198.9</v>
      </c>
      <c r="I787" s="88">
        <v>38.020000000000003</v>
      </c>
      <c r="J787" s="88">
        <v>67.7</v>
      </c>
      <c r="K787" s="88">
        <v>1582</v>
      </c>
      <c r="L787" s="88">
        <v>57.244999999999997</v>
      </c>
      <c r="M787" s="88">
        <v>165.9</v>
      </c>
      <c r="N787" s="88">
        <v>274.86</v>
      </c>
      <c r="O787" s="88">
        <v>574.95000000000005</v>
      </c>
      <c r="P787" s="88">
        <v>196.44</v>
      </c>
      <c r="Q787" s="88">
        <v>6834.5</v>
      </c>
      <c r="R787" s="88">
        <v>124.98</v>
      </c>
      <c r="S787" s="88">
        <v>162.02000000000001</v>
      </c>
    </row>
    <row r="788" spans="3:19">
      <c r="C788" s="85" t="s">
        <v>1193</v>
      </c>
      <c r="D788" s="88">
        <v>2.1219999999999999</v>
      </c>
      <c r="E788" s="88">
        <v>654</v>
      </c>
      <c r="F788" s="88">
        <v>2793.5</v>
      </c>
      <c r="G788" s="88">
        <v>2157.5</v>
      </c>
      <c r="H788" s="88">
        <v>198.1</v>
      </c>
      <c r="I788" s="88">
        <v>37.93</v>
      </c>
      <c r="J788" s="88">
        <v>68</v>
      </c>
      <c r="K788" s="88">
        <v>1619.4</v>
      </c>
      <c r="L788" s="88">
        <v>58.524999999999999</v>
      </c>
      <c r="M788" s="88">
        <v>166.06</v>
      </c>
      <c r="N788" s="88">
        <v>274.93</v>
      </c>
      <c r="O788" s="88">
        <v>577.95000000000005</v>
      </c>
      <c r="P788" s="88">
        <v>198.38</v>
      </c>
      <c r="Q788" s="88">
        <v>6840</v>
      </c>
      <c r="R788" s="88">
        <v>122.58</v>
      </c>
      <c r="S788" s="88">
        <v>161.56</v>
      </c>
    </row>
    <row r="789" spans="3:19">
      <c r="C789" s="85" t="s">
        <v>1194</v>
      </c>
      <c r="D789" s="88">
        <v>2.1120000000000001</v>
      </c>
      <c r="E789" s="88">
        <v>667.2</v>
      </c>
      <c r="F789" s="88">
        <v>2785</v>
      </c>
      <c r="G789" s="88">
        <v>2224.5</v>
      </c>
      <c r="H789" s="88">
        <v>195.7</v>
      </c>
      <c r="I789" s="88">
        <v>37.94</v>
      </c>
      <c r="J789" s="88">
        <v>67.599999999999994</v>
      </c>
      <c r="K789" s="88">
        <v>1604.4</v>
      </c>
      <c r="L789" s="88">
        <v>57.78</v>
      </c>
      <c r="M789" s="88">
        <v>168.31</v>
      </c>
      <c r="N789" s="88">
        <v>275.89999999999998</v>
      </c>
      <c r="O789" s="88">
        <v>579.9</v>
      </c>
      <c r="P789" s="88">
        <v>198.22</v>
      </c>
      <c r="Q789" s="88">
        <v>6799.5</v>
      </c>
      <c r="R789" s="88">
        <v>122.75</v>
      </c>
      <c r="S789" s="88">
        <v>160.52000000000001</v>
      </c>
    </row>
    <row r="790" spans="3:19">
      <c r="C790" s="85" t="s">
        <v>1195</v>
      </c>
      <c r="D790" s="88">
        <v>2.109</v>
      </c>
      <c r="E790" s="88">
        <v>675.8</v>
      </c>
      <c r="F790" s="88">
        <v>2836</v>
      </c>
      <c r="G790" s="88">
        <v>2250.5</v>
      </c>
      <c r="H790" s="88">
        <v>193.5</v>
      </c>
      <c r="I790" s="88">
        <v>37.659999999999997</v>
      </c>
      <c r="J790" s="88">
        <v>67.599999999999994</v>
      </c>
      <c r="K790" s="88">
        <v>1614</v>
      </c>
      <c r="L790" s="88">
        <v>57.585000000000001</v>
      </c>
      <c r="M790" s="88">
        <v>166.36</v>
      </c>
      <c r="N790" s="88">
        <v>273.77</v>
      </c>
      <c r="O790" s="88">
        <v>575.75</v>
      </c>
      <c r="P790" s="88">
        <v>197.6</v>
      </c>
      <c r="Q790" s="88">
        <v>6795</v>
      </c>
      <c r="R790" s="88">
        <v>124.18</v>
      </c>
      <c r="S790" s="88">
        <v>160.76</v>
      </c>
    </row>
    <row r="791" spans="3:19">
      <c r="C791" s="85" t="s">
        <v>1196</v>
      </c>
      <c r="D791" s="88">
        <v>2.1480000000000001</v>
      </c>
      <c r="E791" s="88">
        <v>677.2</v>
      </c>
      <c r="F791" s="88">
        <v>2886</v>
      </c>
      <c r="G791" s="88">
        <v>2242</v>
      </c>
      <c r="H791" s="88">
        <v>196</v>
      </c>
      <c r="I791" s="88">
        <v>37.36</v>
      </c>
      <c r="J791" s="88">
        <v>68.7</v>
      </c>
      <c r="K791" s="88">
        <v>1609</v>
      </c>
      <c r="L791" s="88">
        <v>57.164999999999999</v>
      </c>
      <c r="M791" s="88">
        <v>165.42</v>
      </c>
      <c r="N791" s="88">
        <v>272.81</v>
      </c>
      <c r="O791" s="88">
        <v>574.65</v>
      </c>
      <c r="P791" s="88">
        <v>195</v>
      </c>
      <c r="Q791" s="88">
        <v>6809</v>
      </c>
      <c r="R791" s="88">
        <v>122.98</v>
      </c>
      <c r="S791" s="88">
        <v>160.78</v>
      </c>
    </row>
    <row r="792" spans="3:19">
      <c r="C792" s="85" t="s">
        <v>1197</v>
      </c>
      <c r="D792" s="88">
        <v>2.181</v>
      </c>
      <c r="E792" s="88">
        <v>676.8</v>
      </c>
      <c r="F792" s="88">
        <v>2911.5</v>
      </c>
      <c r="G792" s="88">
        <v>2289</v>
      </c>
      <c r="H792" s="88">
        <v>195.2</v>
      </c>
      <c r="I792" s="88">
        <v>37.17</v>
      </c>
      <c r="J792" s="88">
        <v>68.25</v>
      </c>
      <c r="K792" s="88">
        <v>1602</v>
      </c>
      <c r="L792" s="88">
        <v>57.1</v>
      </c>
      <c r="M792" s="88">
        <v>163.99</v>
      </c>
      <c r="N792" s="88">
        <v>272.64999999999998</v>
      </c>
      <c r="O792" s="88">
        <v>573.9</v>
      </c>
      <c r="P792" s="88">
        <v>193.98</v>
      </c>
      <c r="Q792" s="88">
        <v>6901</v>
      </c>
      <c r="R792" s="88">
        <v>120.85</v>
      </c>
      <c r="S792" s="88">
        <v>160.02000000000001</v>
      </c>
    </row>
    <row r="793" spans="3:19">
      <c r="C793" s="85" t="s">
        <v>1198</v>
      </c>
      <c r="D793" s="88">
        <v>2.17</v>
      </c>
      <c r="E793" s="88">
        <v>695.4</v>
      </c>
      <c r="F793" s="88">
        <v>2909.5</v>
      </c>
      <c r="G793" s="88">
        <v>2267</v>
      </c>
      <c r="H793" s="88">
        <v>196.4</v>
      </c>
      <c r="I793" s="88">
        <v>38.299999999999997</v>
      </c>
      <c r="J793" s="88">
        <v>68.400000000000006</v>
      </c>
      <c r="K793" s="88">
        <v>1629.8</v>
      </c>
      <c r="L793" s="88">
        <v>57.375</v>
      </c>
      <c r="M793" s="88">
        <v>163.5</v>
      </c>
      <c r="N793" s="88">
        <v>274.05</v>
      </c>
      <c r="O793" s="88">
        <v>575.75</v>
      </c>
      <c r="P793" s="88">
        <v>197.06</v>
      </c>
      <c r="Q793" s="88">
        <v>6943</v>
      </c>
      <c r="R793" s="88">
        <v>121.98</v>
      </c>
      <c r="S793" s="88">
        <v>159.86000000000001</v>
      </c>
    </row>
    <row r="794" spans="3:19">
      <c r="C794" s="85" t="s">
        <v>1199</v>
      </c>
      <c r="D794" s="88">
        <v>2.1560000000000001</v>
      </c>
      <c r="E794" s="88">
        <v>685.8</v>
      </c>
      <c r="F794" s="88">
        <v>2899</v>
      </c>
      <c r="G794" s="88">
        <v>2296</v>
      </c>
      <c r="H794" s="88">
        <v>195.9</v>
      </c>
      <c r="I794" s="88">
        <v>39.380000000000003</v>
      </c>
      <c r="J794" s="88">
        <v>68.150000000000006</v>
      </c>
      <c r="K794" s="88">
        <v>1683.8</v>
      </c>
      <c r="L794" s="88">
        <v>58.335000000000001</v>
      </c>
      <c r="M794" s="88">
        <v>163.22</v>
      </c>
      <c r="N794" s="88">
        <v>275.67</v>
      </c>
      <c r="O794" s="88">
        <v>573.95000000000005</v>
      </c>
      <c r="P794" s="88">
        <v>201.08</v>
      </c>
      <c r="Q794" s="88">
        <v>6994</v>
      </c>
      <c r="R794" s="88">
        <v>120.75</v>
      </c>
      <c r="S794" s="88">
        <v>160.56</v>
      </c>
    </row>
    <row r="795" spans="3:19">
      <c r="C795" s="85" t="s">
        <v>1200</v>
      </c>
      <c r="D795" s="88">
        <v>2.157</v>
      </c>
      <c r="E795" s="88">
        <v>677.2</v>
      </c>
      <c r="F795" s="88">
        <v>2878.5</v>
      </c>
      <c r="G795" s="88">
        <v>2396.5</v>
      </c>
      <c r="H795" s="88">
        <v>195.2</v>
      </c>
      <c r="I795" s="88">
        <v>38.83</v>
      </c>
      <c r="J795" s="88">
        <v>67.75</v>
      </c>
      <c r="K795" s="88">
        <v>1664</v>
      </c>
      <c r="L795" s="88">
        <v>58.344999999999999</v>
      </c>
      <c r="M795" s="88">
        <v>166.33</v>
      </c>
      <c r="N795" s="88">
        <v>276</v>
      </c>
      <c r="O795" s="88">
        <v>575</v>
      </c>
      <c r="P795" s="88">
        <v>200.14</v>
      </c>
      <c r="Q795" s="88">
        <v>7090.5</v>
      </c>
      <c r="R795" s="88">
        <v>121.83</v>
      </c>
      <c r="S795" s="88">
        <v>160.26</v>
      </c>
    </row>
    <row r="796" spans="3:19">
      <c r="C796" s="85" t="s">
        <v>1201</v>
      </c>
      <c r="D796" s="88">
        <v>2.1379999999999999</v>
      </c>
      <c r="E796" s="88">
        <v>673.8</v>
      </c>
      <c r="F796" s="88">
        <v>2887</v>
      </c>
      <c r="G796" s="88">
        <v>2427.5</v>
      </c>
      <c r="H796" s="88">
        <v>195.6</v>
      </c>
      <c r="I796" s="88">
        <v>38.92</v>
      </c>
      <c r="J796" s="88">
        <v>67.349999999999994</v>
      </c>
      <c r="K796" s="88">
        <v>1672</v>
      </c>
      <c r="L796" s="88">
        <v>59.25</v>
      </c>
      <c r="M796" s="88">
        <v>165.25</v>
      </c>
      <c r="N796" s="88">
        <v>276.86</v>
      </c>
      <c r="O796" s="88">
        <v>576.5</v>
      </c>
      <c r="P796" s="88">
        <v>204.58</v>
      </c>
      <c r="Q796" s="88">
        <v>7093.5</v>
      </c>
      <c r="R796" s="88">
        <v>122.63</v>
      </c>
      <c r="S796" s="88">
        <v>160.36000000000001</v>
      </c>
    </row>
    <row r="797" spans="3:19">
      <c r="C797" s="85" t="s">
        <v>1202</v>
      </c>
      <c r="D797" s="88">
        <v>2.1429999999999998</v>
      </c>
      <c r="E797" s="88">
        <v>681</v>
      </c>
      <c r="F797" s="88">
        <v>2868</v>
      </c>
      <c r="G797" s="88">
        <v>2550</v>
      </c>
      <c r="H797" s="88">
        <v>197.4</v>
      </c>
      <c r="I797" s="88">
        <v>39.81</v>
      </c>
      <c r="J797" s="88">
        <v>67.849999999999994</v>
      </c>
      <c r="K797" s="88">
        <v>1627.8</v>
      </c>
      <c r="L797" s="88">
        <v>59.2</v>
      </c>
      <c r="M797" s="88">
        <v>164.4</v>
      </c>
      <c r="N797" s="88">
        <v>276.74</v>
      </c>
      <c r="O797" s="88">
        <v>583.95000000000005</v>
      </c>
      <c r="P797" s="88">
        <v>202.9</v>
      </c>
      <c r="Q797" s="88">
        <v>7114</v>
      </c>
      <c r="R797" s="88">
        <v>122.88</v>
      </c>
      <c r="S797" s="88">
        <v>159.46</v>
      </c>
    </row>
    <row r="798" spans="3:19">
      <c r="C798" s="85" t="s">
        <v>1203</v>
      </c>
      <c r="D798" s="88">
        <v>2.1240000000000001</v>
      </c>
      <c r="E798" s="88">
        <v>666.8</v>
      </c>
      <c r="F798" s="88">
        <v>2877.5</v>
      </c>
      <c r="G798" s="88">
        <v>2531</v>
      </c>
      <c r="H798" s="88">
        <v>199.3</v>
      </c>
      <c r="I798" s="88">
        <v>39.909999999999997</v>
      </c>
      <c r="J798" s="88">
        <v>67.8</v>
      </c>
      <c r="K798" s="88">
        <v>1621.2</v>
      </c>
      <c r="L798" s="88">
        <v>58.75</v>
      </c>
      <c r="M798" s="88">
        <v>164.87</v>
      </c>
      <c r="N798" s="88">
        <v>277.83999999999997</v>
      </c>
      <c r="O798" s="88">
        <v>592</v>
      </c>
      <c r="P798" s="88">
        <v>200.72</v>
      </c>
      <c r="Q798" s="88">
        <v>7137.5</v>
      </c>
      <c r="R798" s="88">
        <v>123.13</v>
      </c>
      <c r="S798" s="88">
        <v>159.91999999999999</v>
      </c>
    </row>
    <row r="799" spans="3:19">
      <c r="C799" s="85" t="s">
        <v>1204</v>
      </c>
      <c r="D799" s="88">
        <v>2.2330000000000001</v>
      </c>
      <c r="E799" s="88">
        <v>661.2</v>
      </c>
      <c r="F799" s="88">
        <v>2814.5</v>
      </c>
      <c r="G799" s="88">
        <v>2540</v>
      </c>
      <c r="H799" s="88">
        <v>195.2</v>
      </c>
      <c r="I799" s="88">
        <v>40.28</v>
      </c>
      <c r="J799" s="88">
        <v>67.400000000000006</v>
      </c>
      <c r="K799" s="88">
        <v>1603.4</v>
      </c>
      <c r="L799" s="88">
        <v>57.84</v>
      </c>
      <c r="M799" s="88">
        <v>164.56</v>
      </c>
      <c r="N799" s="88">
        <v>278.67</v>
      </c>
      <c r="O799" s="88">
        <v>593.54999999999995</v>
      </c>
      <c r="P799" s="88">
        <v>199.7</v>
      </c>
      <c r="Q799" s="88">
        <v>7163</v>
      </c>
      <c r="R799" s="88">
        <v>122.2</v>
      </c>
      <c r="S799" s="88">
        <v>159.5</v>
      </c>
    </row>
    <row r="800" spans="3:19">
      <c r="C800" s="85" t="s">
        <v>1205</v>
      </c>
      <c r="D800" s="88">
        <v>2.194</v>
      </c>
      <c r="E800" s="88">
        <v>658.8</v>
      </c>
      <c r="F800" s="88">
        <v>2837</v>
      </c>
      <c r="G800" s="88">
        <v>2581</v>
      </c>
      <c r="H800" s="88">
        <v>194</v>
      </c>
      <c r="I800" s="88">
        <v>39.67</v>
      </c>
      <c r="J800" s="88">
        <v>67</v>
      </c>
      <c r="K800" s="88">
        <v>1591.2</v>
      </c>
      <c r="L800" s="88">
        <v>57.19</v>
      </c>
      <c r="M800" s="88">
        <v>164.62</v>
      </c>
      <c r="N800" s="88">
        <v>284.41000000000003</v>
      </c>
      <c r="O800" s="88">
        <v>589.70000000000005</v>
      </c>
      <c r="P800" s="88">
        <v>197.1</v>
      </c>
      <c r="Q800" s="88">
        <v>7265</v>
      </c>
      <c r="R800" s="88">
        <v>122.28</v>
      </c>
      <c r="S800" s="88">
        <v>159.5</v>
      </c>
    </row>
    <row r="801" spans="3:19">
      <c r="C801" s="85" t="s">
        <v>1206</v>
      </c>
      <c r="D801" s="88">
        <v>2.258</v>
      </c>
      <c r="E801" s="88">
        <v>671.8</v>
      </c>
      <c r="F801" s="88">
        <v>2994.5</v>
      </c>
      <c r="G801" s="88">
        <v>2568</v>
      </c>
      <c r="H801" s="88">
        <v>191.6</v>
      </c>
      <c r="I801" s="88">
        <v>39.22</v>
      </c>
      <c r="J801" s="88">
        <v>67.8</v>
      </c>
      <c r="K801" s="88">
        <v>1558</v>
      </c>
      <c r="L801" s="88">
        <v>55.695</v>
      </c>
      <c r="M801" s="88">
        <v>163.21</v>
      </c>
      <c r="N801" s="88">
        <v>282.17</v>
      </c>
      <c r="O801" s="88">
        <v>587.75</v>
      </c>
      <c r="P801" s="88">
        <v>196.12</v>
      </c>
      <c r="Q801" s="88">
        <v>7231.5</v>
      </c>
      <c r="R801" s="88">
        <v>121.9</v>
      </c>
      <c r="S801" s="88">
        <v>159.44</v>
      </c>
    </row>
    <row r="802" spans="3:19">
      <c r="C802" s="85" t="s">
        <v>1207</v>
      </c>
      <c r="D802" s="88">
        <v>2.3029999999999999</v>
      </c>
      <c r="E802" s="88">
        <v>690.2</v>
      </c>
      <c r="F802" s="88">
        <v>3154.5</v>
      </c>
      <c r="G802" s="88">
        <v>2577</v>
      </c>
      <c r="H802" s="88">
        <v>194</v>
      </c>
      <c r="I802" s="88">
        <v>39.049999999999997</v>
      </c>
      <c r="J802" s="88">
        <v>70</v>
      </c>
      <c r="K802" s="88">
        <v>1587</v>
      </c>
      <c r="L802" s="88">
        <v>56.145000000000003</v>
      </c>
      <c r="M802" s="88">
        <v>163.22999999999999</v>
      </c>
      <c r="N802" s="88">
        <v>283.5</v>
      </c>
      <c r="O802" s="88">
        <v>589.75</v>
      </c>
      <c r="P802" s="88">
        <v>199.72</v>
      </c>
      <c r="Q802" s="88">
        <v>7238.5</v>
      </c>
      <c r="R802" s="88">
        <v>123.45</v>
      </c>
      <c r="S802" s="88">
        <v>159.6</v>
      </c>
    </row>
    <row r="803" spans="3:19">
      <c r="C803" s="85" t="s">
        <v>1208</v>
      </c>
      <c r="D803" s="88">
        <v>2.266</v>
      </c>
      <c r="E803" s="88">
        <v>682</v>
      </c>
      <c r="F803" s="88">
        <v>3086</v>
      </c>
      <c r="G803" s="88">
        <v>2611</v>
      </c>
      <c r="H803" s="88">
        <v>193.9</v>
      </c>
      <c r="I803" s="88">
        <v>39.89</v>
      </c>
      <c r="J803" s="88">
        <v>71.75</v>
      </c>
      <c r="K803" s="88">
        <v>1589</v>
      </c>
      <c r="L803" s="88">
        <v>55.33</v>
      </c>
      <c r="M803" s="88">
        <v>162.49</v>
      </c>
      <c r="N803" s="88">
        <v>287.27999999999997</v>
      </c>
      <c r="O803" s="88">
        <v>588.95000000000005</v>
      </c>
      <c r="P803" s="88">
        <v>198.06</v>
      </c>
      <c r="Q803" s="88">
        <v>7280</v>
      </c>
      <c r="R803" s="88">
        <v>121.3</v>
      </c>
      <c r="S803" s="88">
        <v>157.41999999999999</v>
      </c>
    </row>
    <row r="804" spans="3:19">
      <c r="C804" s="85" t="s">
        <v>1209</v>
      </c>
      <c r="D804" s="88">
        <v>2.31</v>
      </c>
      <c r="E804" s="88">
        <v>674.2</v>
      </c>
      <c r="F804" s="88">
        <v>3140.5</v>
      </c>
      <c r="G804" s="88">
        <v>2607</v>
      </c>
      <c r="H804" s="88">
        <v>192.8</v>
      </c>
      <c r="I804" s="88">
        <v>39.6</v>
      </c>
      <c r="J804" s="88">
        <v>73.099999999999994</v>
      </c>
      <c r="K804" s="88">
        <v>1609.8</v>
      </c>
      <c r="L804" s="88">
        <v>55.634999999999998</v>
      </c>
      <c r="M804" s="88">
        <v>162.29</v>
      </c>
      <c r="N804" s="88">
        <v>287.07</v>
      </c>
      <c r="O804" s="88">
        <v>592.75</v>
      </c>
      <c r="P804" s="88">
        <v>197.5</v>
      </c>
      <c r="Q804" s="88">
        <v>7269</v>
      </c>
      <c r="R804" s="88">
        <v>121.65</v>
      </c>
      <c r="S804" s="88">
        <v>157.28</v>
      </c>
    </row>
    <row r="805" spans="3:19">
      <c r="C805" s="85" t="s">
        <v>1210</v>
      </c>
      <c r="D805" s="88">
        <v>2.3010000000000002</v>
      </c>
      <c r="E805" s="88">
        <v>660</v>
      </c>
      <c r="F805" s="88">
        <v>3128</v>
      </c>
      <c r="G805" s="88">
        <v>2586.5</v>
      </c>
      <c r="H805" s="88">
        <v>191.3</v>
      </c>
      <c r="I805" s="88">
        <v>39.49</v>
      </c>
      <c r="J805" s="88">
        <v>72.3</v>
      </c>
      <c r="K805" s="88">
        <v>1608.4</v>
      </c>
      <c r="L805" s="88">
        <v>55.1</v>
      </c>
      <c r="M805" s="88">
        <v>161.91999999999999</v>
      </c>
      <c r="N805" s="88">
        <v>289.06</v>
      </c>
      <c r="O805" s="88">
        <v>590.04999999999995</v>
      </c>
      <c r="P805" s="88">
        <v>196.58</v>
      </c>
      <c r="Q805" s="88">
        <v>7220.5</v>
      </c>
      <c r="R805" s="88">
        <v>122.33</v>
      </c>
      <c r="S805" s="88">
        <v>155.46</v>
      </c>
    </row>
    <row r="806" spans="3:19">
      <c r="C806" s="85" t="s">
        <v>1211</v>
      </c>
      <c r="D806" s="88">
        <v>2.214</v>
      </c>
      <c r="E806" s="88">
        <v>660.4</v>
      </c>
      <c r="F806" s="88">
        <v>3114.5</v>
      </c>
      <c r="G806" s="88">
        <v>2605</v>
      </c>
      <c r="H806" s="88">
        <v>188.1</v>
      </c>
      <c r="I806" s="88">
        <v>39.24</v>
      </c>
      <c r="J806" s="88">
        <v>74.400000000000006</v>
      </c>
      <c r="K806" s="88">
        <v>1613.2</v>
      </c>
      <c r="L806" s="88">
        <v>54.83</v>
      </c>
      <c r="M806" s="88">
        <v>161.59</v>
      </c>
      <c r="N806" s="88">
        <v>290.24</v>
      </c>
      <c r="O806" s="88">
        <v>589.15</v>
      </c>
      <c r="P806" s="88">
        <v>199.56</v>
      </c>
      <c r="Q806" s="88">
        <v>7282.5</v>
      </c>
      <c r="R806" s="88">
        <v>121.98</v>
      </c>
      <c r="S806" s="88">
        <v>153.80000000000001</v>
      </c>
    </row>
    <row r="807" spans="3:19">
      <c r="C807" s="85" t="s">
        <v>1212</v>
      </c>
      <c r="D807" s="88">
        <v>2.129</v>
      </c>
      <c r="E807" s="88">
        <v>644.6</v>
      </c>
      <c r="F807" s="88">
        <v>3088</v>
      </c>
      <c r="G807" s="88">
        <v>2631</v>
      </c>
      <c r="H807" s="88">
        <v>185.3</v>
      </c>
      <c r="I807" s="88">
        <v>38.840000000000003</v>
      </c>
      <c r="J807" s="88">
        <v>74.55</v>
      </c>
      <c r="K807" s="88">
        <v>1603</v>
      </c>
      <c r="L807" s="88">
        <v>53.784999999999997</v>
      </c>
      <c r="M807" s="88">
        <v>161.19</v>
      </c>
      <c r="N807" s="88">
        <v>288.33</v>
      </c>
      <c r="O807" s="88">
        <v>585.5</v>
      </c>
      <c r="P807" s="88">
        <v>198.76</v>
      </c>
      <c r="Q807" s="88">
        <v>7224.5</v>
      </c>
      <c r="R807" s="88">
        <v>122.5</v>
      </c>
      <c r="S807" s="88">
        <v>151.86000000000001</v>
      </c>
    </row>
    <row r="808" spans="3:19">
      <c r="C808" s="85" t="s">
        <v>1213</v>
      </c>
      <c r="D808" s="88">
        <v>2.0830000000000002</v>
      </c>
      <c r="E808" s="88">
        <v>639</v>
      </c>
      <c r="F808" s="88">
        <v>3035</v>
      </c>
      <c r="G808" s="88">
        <v>2690</v>
      </c>
      <c r="H808" s="88">
        <v>182.5</v>
      </c>
      <c r="I808" s="88">
        <v>38.89</v>
      </c>
      <c r="J808" s="88">
        <v>73</v>
      </c>
      <c r="K808" s="88">
        <v>1604</v>
      </c>
      <c r="L808" s="88">
        <v>53.604999999999997</v>
      </c>
      <c r="M808" s="88">
        <v>161.24</v>
      </c>
      <c r="N808" s="88">
        <v>288.93</v>
      </c>
      <c r="O808" s="88">
        <v>586.25</v>
      </c>
      <c r="P808" s="88">
        <v>197.82</v>
      </c>
      <c r="Q808" s="88">
        <v>7188</v>
      </c>
      <c r="R808" s="88">
        <v>121.93</v>
      </c>
      <c r="S808" s="88">
        <v>151.72</v>
      </c>
    </row>
    <row r="809" spans="3:19">
      <c r="C809" s="85" t="s">
        <v>1214</v>
      </c>
      <c r="D809" s="88">
        <v>2.15</v>
      </c>
      <c r="E809" s="88">
        <v>640.4</v>
      </c>
      <c r="F809" s="88">
        <v>3059.5</v>
      </c>
      <c r="G809" s="88">
        <v>2647</v>
      </c>
      <c r="H809" s="88">
        <v>182.2</v>
      </c>
      <c r="I809" s="88">
        <v>37.74</v>
      </c>
      <c r="J809" s="88">
        <v>72.2</v>
      </c>
      <c r="K809" s="88">
        <v>1565.4</v>
      </c>
      <c r="L809" s="88">
        <v>53.005000000000003</v>
      </c>
      <c r="M809" s="88">
        <v>159.5</v>
      </c>
      <c r="N809" s="88">
        <v>283.89999999999998</v>
      </c>
      <c r="O809" s="88">
        <v>572.1</v>
      </c>
      <c r="P809" s="88">
        <v>190.64</v>
      </c>
      <c r="Q809" s="88">
        <v>7081</v>
      </c>
      <c r="R809" s="88">
        <v>121.25</v>
      </c>
      <c r="S809" s="88">
        <v>150.36000000000001</v>
      </c>
    </row>
    <row r="810" spans="3:19">
      <c r="C810" s="85" t="s">
        <v>1215</v>
      </c>
      <c r="D810" s="88">
        <v>2.1949999999999998</v>
      </c>
      <c r="E810" s="88">
        <v>659.4</v>
      </c>
      <c r="F810" s="88">
        <v>3133</v>
      </c>
      <c r="G810" s="88">
        <v>2652.5</v>
      </c>
      <c r="H810" s="88">
        <v>188.9</v>
      </c>
      <c r="I810" s="88">
        <v>37.01</v>
      </c>
      <c r="J810" s="88">
        <v>74.8</v>
      </c>
      <c r="K810" s="88">
        <v>1568.2</v>
      </c>
      <c r="L810" s="88">
        <v>52.63</v>
      </c>
      <c r="M810" s="88">
        <v>158.63999999999999</v>
      </c>
      <c r="N810" s="88">
        <v>282</v>
      </c>
      <c r="O810" s="88">
        <v>562.35</v>
      </c>
      <c r="P810" s="88">
        <v>189.78</v>
      </c>
      <c r="Q810" s="88">
        <v>6990.5</v>
      </c>
      <c r="R810" s="88">
        <v>124.7</v>
      </c>
      <c r="S810" s="88">
        <v>149.24</v>
      </c>
    </row>
    <row r="811" spans="3:19">
      <c r="C811" s="85" t="s">
        <v>1216</v>
      </c>
      <c r="D811" s="88">
        <v>2.1989999999999998</v>
      </c>
      <c r="E811" s="88">
        <v>649</v>
      </c>
      <c r="F811" s="88">
        <v>3169.5</v>
      </c>
      <c r="G811" s="88">
        <v>2596</v>
      </c>
      <c r="H811" s="88">
        <v>187.3</v>
      </c>
      <c r="I811" s="88">
        <v>37.31</v>
      </c>
      <c r="J811" s="88">
        <v>74.900000000000006</v>
      </c>
      <c r="K811" s="88">
        <v>1581.6</v>
      </c>
      <c r="L811" s="88">
        <v>53.43</v>
      </c>
      <c r="M811" s="88">
        <v>158.12</v>
      </c>
      <c r="N811" s="88">
        <v>284.77</v>
      </c>
      <c r="O811" s="88">
        <v>562.35</v>
      </c>
      <c r="P811" s="88">
        <v>193.3</v>
      </c>
      <c r="Q811" s="88">
        <v>7021.5</v>
      </c>
      <c r="R811" s="88">
        <v>117.88</v>
      </c>
      <c r="S811" s="88">
        <v>144.80000000000001</v>
      </c>
    </row>
    <row r="812" spans="3:19">
      <c r="C812" s="85" t="s">
        <v>1217</v>
      </c>
      <c r="D812" s="88">
        <v>2.1709999999999998</v>
      </c>
      <c r="E812" s="88">
        <v>641.4</v>
      </c>
      <c r="F812" s="88">
        <v>3133.5</v>
      </c>
      <c r="G812" s="88">
        <v>2570</v>
      </c>
      <c r="H812" s="88">
        <v>186.4</v>
      </c>
      <c r="I812" s="88">
        <v>38.07</v>
      </c>
      <c r="J812" s="88">
        <v>75.349999999999994</v>
      </c>
      <c r="K812" s="88">
        <v>1615</v>
      </c>
      <c r="L812" s="88">
        <v>53.9</v>
      </c>
      <c r="M812" s="88">
        <v>160.09</v>
      </c>
      <c r="N812" s="88">
        <v>291.25</v>
      </c>
      <c r="O812" s="88">
        <v>575.54999999999995</v>
      </c>
      <c r="P812" s="88">
        <v>197.52</v>
      </c>
      <c r="Q812" s="88">
        <v>7164</v>
      </c>
      <c r="R812" s="88">
        <v>115.5</v>
      </c>
      <c r="S812" s="88">
        <v>144.38</v>
      </c>
    </row>
    <row r="813" spans="3:19">
      <c r="C813" s="85" t="s">
        <v>1218</v>
      </c>
      <c r="D813" s="88">
        <v>2.1739999999999999</v>
      </c>
      <c r="E813" s="88">
        <v>652.6</v>
      </c>
      <c r="F813" s="88">
        <v>3216</v>
      </c>
      <c r="G813" s="88">
        <v>2601</v>
      </c>
      <c r="H813" s="88">
        <v>188.5</v>
      </c>
      <c r="I813" s="88">
        <v>37.72</v>
      </c>
      <c r="J813" s="88">
        <v>77.5</v>
      </c>
      <c r="K813" s="88">
        <v>1634.4</v>
      </c>
      <c r="L813" s="88">
        <v>53.935000000000002</v>
      </c>
      <c r="M813" s="88">
        <v>159.04</v>
      </c>
      <c r="N813" s="88">
        <v>292.52</v>
      </c>
      <c r="O813" s="88">
        <v>568.20000000000005</v>
      </c>
      <c r="P813" s="88">
        <v>197.24</v>
      </c>
      <c r="Q813" s="88">
        <v>7141.5</v>
      </c>
      <c r="R813" s="88">
        <v>115.95</v>
      </c>
      <c r="S813" s="88">
        <v>143.72</v>
      </c>
    </row>
    <row r="814" spans="3:19">
      <c r="C814" s="85" t="s">
        <v>1219</v>
      </c>
      <c r="D814" s="88">
        <v>2.1960000000000002</v>
      </c>
      <c r="E814" s="88">
        <v>657.4</v>
      </c>
      <c r="F814" s="88">
        <v>3270</v>
      </c>
      <c r="G814" s="88">
        <v>2635.5</v>
      </c>
      <c r="H814" s="88">
        <v>188.8</v>
      </c>
      <c r="I814" s="88">
        <v>37.61</v>
      </c>
      <c r="J814" s="88">
        <v>80.099999999999994</v>
      </c>
      <c r="K814" s="88">
        <v>1634.8</v>
      </c>
      <c r="L814" s="88">
        <v>53.435000000000002</v>
      </c>
      <c r="M814" s="88">
        <v>160.65</v>
      </c>
      <c r="N814" s="88">
        <v>291.75</v>
      </c>
      <c r="O814" s="88">
        <v>568.5</v>
      </c>
      <c r="P814" s="88">
        <v>197.14</v>
      </c>
      <c r="Q814" s="88">
        <v>7261.5</v>
      </c>
      <c r="R814" s="88">
        <v>118</v>
      </c>
      <c r="S814" s="88">
        <v>147.44</v>
      </c>
    </row>
    <row r="815" spans="3:19">
      <c r="C815" s="85" t="s">
        <v>1220</v>
      </c>
      <c r="D815" s="88">
        <v>2.181</v>
      </c>
      <c r="E815" s="88">
        <v>660</v>
      </c>
      <c r="F815" s="88">
        <v>3397.5</v>
      </c>
      <c r="G815" s="88">
        <v>2646</v>
      </c>
      <c r="H815" s="88">
        <v>191.9</v>
      </c>
      <c r="I815" s="88">
        <v>38.54</v>
      </c>
      <c r="J815" s="88">
        <v>79.650000000000006</v>
      </c>
      <c r="K815" s="88">
        <v>1651.6</v>
      </c>
      <c r="L815" s="88">
        <v>54.854999999999997</v>
      </c>
      <c r="M815" s="88">
        <v>161.82</v>
      </c>
      <c r="N815" s="88">
        <v>292.19</v>
      </c>
      <c r="O815" s="88">
        <v>578</v>
      </c>
      <c r="P815" s="88">
        <v>200.34</v>
      </c>
      <c r="Q815" s="88">
        <v>7378</v>
      </c>
      <c r="R815" s="88">
        <v>116.93</v>
      </c>
      <c r="S815" s="88">
        <v>145.13999999999999</v>
      </c>
    </row>
    <row r="816" spans="3:19">
      <c r="C816" s="85" t="s">
        <v>1221</v>
      </c>
      <c r="D816" s="88">
        <v>2.1659999999999999</v>
      </c>
      <c r="E816" s="88">
        <v>658.4</v>
      </c>
      <c r="F816" s="88">
        <v>3334</v>
      </c>
      <c r="G816" s="88">
        <v>2779</v>
      </c>
      <c r="H816" s="88">
        <v>189.7</v>
      </c>
      <c r="I816" s="88">
        <v>39.06</v>
      </c>
      <c r="J816" s="88">
        <v>80.2</v>
      </c>
      <c r="K816" s="88">
        <v>1671.2</v>
      </c>
      <c r="L816" s="88">
        <v>54.82</v>
      </c>
      <c r="M816" s="88">
        <v>161.34</v>
      </c>
      <c r="N816" s="88">
        <v>295.38</v>
      </c>
      <c r="O816" s="88">
        <v>577.45000000000005</v>
      </c>
      <c r="P816" s="88">
        <v>205.92</v>
      </c>
      <c r="Q816" s="88">
        <v>7463.5</v>
      </c>
      <c r="R816" s="88">
        <v>116.55</v>
      </c>
      <c r="S816" s="88">
        <v>146.02000000000001</v>
      </c>
    </row>
    <row r="817" spans="3:19">
      <c r="C817" s="85" t="s">
        <v>1222</v>
      </c>
      <c r="D817" s="88">
        <v>2.1539999999999999</v>
      </c>
      <c r="E817" s="88">
        <v>652.79999999999995</v>
      </c>
      <c r="F817" s="88">
        <v>3309.5</v>
      </c>
      <c r="G817" s="88">
        <v>2873</v>
      </c>
      <c r="H817" s="88">
        <v>188.9</v>
      </c>
      <c r="I817" s="88">
        <v>39.78</v>
      </c>
      <c r="J817" s="88">
        <v>80</v>
      </c>
      <c r="K817" s="88">
        <v>1670.8</v>
      </c>
      <c r="L817" s="88">
        <v>55.24</v>
      </c>
      <c r="M817" s="88">
        <v>161.24</v>
      </c>
      <c r="N817" s="88">
        <v>299.17</v>
      </c>
      <c r="O817" s="88">
        <v>582.5</v>
      </c>
      <c r="P817" s="88">
        <v>204.54</v>
      </c>
      <c r="Q817" s="88">
        <v>7511.5</v>
      </c>
      <c r="R817" s="88">
        <v>117.13</v>
      </c>
      <c r="S817" s="88">
        <v>145.68</v>
      </c>
    </row>
    <row r="818" spans="3:19">
      <c r="C818" s="85" t="s">
        <v>1223</v>
      </c>
      <c r="D818" s="88">
        <v>2.1419999999999999</v>
      </c>
      <c r="E818" s="88">
        <v>655</v>
      </c>
      <c r="F818" s="88">
        <v>3335</v>
      </c>
      <c r="G818" s="88">
        <v>2995</v>
      </c>
      <c r="H818" s="88">
        <v>188</v>
      </c>
      <c r="I818" s="88">
        <v>39.78</v>
      </c>
      <c r="J818" s="88">
        <v>79.8</v>
      </c>
      <c r="K818" s="88">
        <v>1679.2</v>
      </c>
      <c r="L818" s="88">
        <v>55.21</v>
      </c>
      <c r="M818" s="88">
        <v>160.97999999999999</v>
      </c>
      <c r="N818" s="88">
        <v>298.39999999999998</v>
      </c>
      <c r="O818" s="88">
        <v>585.54999999999995</v>
      </c>
      <c r="P818" s="88">
        <v>205</v>
      </c>
      <c r="Q818" s="88">
        <v>7499.5</v>
      </c>
      <c r="R818" s="88">
        <v>118.28</v>
      </c>
      <c r="S818" s="88">
        <v>146.02000000000001</v>
      </c>
    </row>
    <row r="819" spans="3:19">
      <c r="C819" s="85" t="s">
        <v>1224</v>
      </c>
      <c r="D819" s="88">
        <v>2.1179999999999999</v>
      </c>
      <c r="E819" s="88">
        <v>654.4</v>
      </c>
      <c r="F819" s="88">
        <v>3315</v>
      </c>
      <c r="G819" s="88">
        <v>3078</v>
      </c>
      <c r="H819" s="88">
        <v>188.6</v>
      </c>
      <c r="I819" s="88">
        <v>39.659999999999997</v>
      </c>
      <c r="J819" s="88">
        <v>79.400000000000006</v>
      </c>
      <c r="K819" s="88">
        <v>1685.4</v>
      </c>
      <c r="L819" s="88">
        <v>55.05</v>
      </c>
      <c r="M819" s="88">
        <v>161.65</v>
      </c>
      <c r="N819" s="88">
        <v>297.70999999999998</v>
      </c>
      <c r="O819" s="88">
        <v>585.15</v>
      </c>
      <c r="P819" s="88">
        <v>206.68</v>
      </c>
      <c r="Q819" s="88">
        <v>7483</v>
      </c>
      <c r="R819" s="88">
        <v>118.9</v>
      </c>
      <c r="S819" s="88">
        <v>150.08000000000001</v>
      </c>
    </row>
    <row r="820" spans="3:19">
      <c r="C820" s="85" t="s">
        <v>1225</v>
      </c>
      <c r="D820" s="88">
        <v>2.105</v>
      </c>
      <c r="E820" s="88">
        <v>647.79999999999995</v>
      </c>
      <c r="F820" s="88">
        <v>3291.5</v>
      </c>
      <c r="G820" s="88">
        <v>3026</v>
      </c>
      <c r="H820" s="88">
        <v>186.8</v>
      </c>
      <c r="I820" s="88">
        <v>39.54</v>
      </c>
      <c r="J820" s="88">
        <v>79.150000000000006</v>
      </c>
      <c r="K820" s="88">
        <v>1704.2</v>
      </c>
      <c r="L820" s="88">
        <v>54.895000000000003</v>
      </c>
      <c r="M820" s="88">
        <v>160.91</v>
      </c>
      <c r="N820" s="88">
        <v>300.39999999999998</v>
      </c>
      <c r="O820" s="88">
        <v>589.45000000000005</v>
      </c>
      <c r="P820" s="88">
        <v>207.28</v>
      </c>
      <c r="Q820" s="88">
        <v>7513</v>
      </c>
      <c r="R820" s="88">
        <v>117.53</v>
      </c>
      <c r="S820" s="88">
        <v>149.46</v>
      </c>
    </row>
    <row r="821" spans="3:19">
      <c r="C821" s="85" t="s">
        <v>1226</v>
      </c>
      <c r="D821" s="88">
        <v>2.1190000000000002</v>
      </c>
      <c r="E821" s="88">
        <v>643</v>
      </c>
      <c r="F821" s="88">
        <v>3291.5</v>
      </c>
      <c r="G821" s="88">
        <v>3108</v>
      </c>
      <c r="H821" s="88">
        <v>184.6</v>
      </c>
      <c r="I821" s="88">
        <v>40.130000000000003</v>
      </c>
      <c r="J821" s="88">
        <v>78.099999999999994</v>
      </c>
      <c r="K821" s="88">
        <v>1720</v>
      </c>
      <c r="L821" s="88">
        <v>54.935000000000002</v>
      </c>
      <c r="M821" s="88">
        <v>160.56</v>
      </c>
      <c r="N821" s="88">
        <v>299.79000000000002</v>
      </c>
      <c r="O821" s="88">
        <v>588.35</v>
      </c>
      <c r="P821" s="88">
        <v>205.24</v>
      </c>
      <c r="Q821" s="88">
        <v>7554.5</v>
      </c>
      <c r="R821" s="88">
        <v>117.2</v>
      </c>
      <c r="S821" s="88">
        <v>150.84</v>
      </c>
    </row>
    <row r="822" spans="3:19">
      <c r="C822" s="85" t="s">
        <v>1227</v>
      </c>
      <c r="D822" s="88">
        <v>2.0830000000000002</v>
      </c>
      <c r="E822" s="88">
        <v>633.4</v>
      </c>
      <c r="F822" s="88">
        <v>3237.5</v>
      </c>
      <c r="G822" s="88">
        <v>3163</v>
      </c>
      <c r="H822" s="88">
        <v>183.2</v>
      </c>
      <c r="I822" s="88">
        <v>40.08</v>
      </c>
      <c r="J822" s="88">
        <v>76.25</v>
      </c>
      <c r="K822" s="88">
        <v>1726.2</v>
      </c>
      <c r="L822" s="88">
        <v>55</v>
      </c>
      <c r="M822" s="88">
        <v>162.99</v>
      </c>
      <c r="N822" s="88">
        <v>300.89999999999998</v>
      </c>
      <c r="O822" s="88">
        <v>588.25</v>
      </c>
      <c r="P822" s="88">
        <v>205.18</v>
      </c>
      <c r="Q822" s="88">
        <v>7536.5</v>
      </c>
      <c r="R822" s="88">
        <v>116.55</v>
      </c>
      <c r="S822" s="88">
        <v>150.97999999999999</v>
      </c>
    </row>
    <row r="823" spans="3:19">
      <c r="C823" s="85" t="s">
        <v>1228</v>
      </c>
      <c r="D823" s="88">
        <v>2.081</v>
      </c>
      <c r="E823" s="88">
        <v>629.79999999999995</v>
      </c>
      <c r="F823" s="88">
        <v>3302</v>
      </c>
      <c r="G823" s="88">
        <v>3047</v>
      </c>
      <c r="H823" s="88">
        <v>185</v>
      </c>
      <c r="I823" s="88">
        <v>41.08</v>
      </c>
      <c r="J823" s="88">
        <v>77.849999999999994</v>
      </c>
      <c r="K823" s="88">
        <v>1735.2</v>
      </c>
      <c r="L823" s="88">
        <v>55.155000000000001</v>
      </c>
      <c r="M823" s="88">
        <v>161.77000000000001</v>
      </c>
      <c r="N823" s="88">
        <v>298.85000000000002</v>
      </c>
      <c r="O823" s="88">
        <v>581.45000000000005</v>
      </c>
      <c r="P823" s="88">
        <v>204.84</v>
      </c>
      <c r="Q823" s="88">
        <v>7426</v>
      </c>
      <c r="R823" s="88">
        <v>116.65</v>
      </c>
      <c r="S823" s="88">
        <v>150.28</v>
      </c>
    </row>
    <row r="824" spans="3:19">
      <c r="C824" s="85" t="s">
        <v>1229</v>
      </c>
      <c r="D824" s="88">
        <v>2.0619999999999998</v>
      </c>
      <c r="E824" s="88">
        <v>644</v>
      </c>
      <c r="F824" s="88">
        <v>3365</v>
      </c>
      <c r="G824" s="88">
        <v>3108.5</v>
      </c>
      <c r="H824" s="88">
        <v>183.7</v>
      </c>
      <c r="I824" s="88">
        <v>40.22</v>
      </c>
      <c r="J824" s="88">
        <v>77.55</v>
      </c>
      <c r="K824" s="88">
        <v>1705.4</v>
      </c>
      <c r="L824" s="88">
        <v>54.94</v>
      </c>
      <c r="M824" s="88">
        <v>161.1</v>
      </c>
      <c r="N824" s="88">
        <v>295.83</v>
      </c>
      <c r="O824" s="88">
        <v>584</v>
      </c>
      <c r="P824" s="88">
        <v>205.66</v>
      </c>
      <c r="Q824" s="88">
        <v>7370</v>
      </c>
      <c r="R824" s="88">
        <v>116.98</v>
      </c>
      <c r="S824" s="88">
        <v>150.28</v>
      </c>
    </row>
    <row r="825" spans="3:19">
      <c r="C825" s="85" t="s">
        <v>1230</v>
      </c>
      <c r="D825" s="88">
        <v>2.0259999999999998</v>
      </c>
      <c r="E825" s="88">
        <v>632.20000000000005</v>
      </c>
      <c r="F825" s="88">
        <v>3390</v>
      </c>
      <c r="G825" s="88">
        <v>3325</v>
      </c>
      <c r="H825" s="88">
        <v>183.4</v>
      </c>
      <c r="I825" s="88">
        <v>40.520000000000003</v>
      </c>
      <c r="J825" s="88">
        <v>76.45</v>
      </c>
      <c r="K825" s="88">
        <v>1721.8</v>
      </c>
      <c r="L825" s="88">
        <v>55.405000000000001</v>
      </c>
      <c r="M825" s="88">
        <v>160.86000000000001</v>
      </c>
      <c r="N825" s="88">
        <v>298.3</v>
      </c>
      <c r="O825" s="88">
        <v>584.20000000000005</v>
      </c>
      <c r="P825" s="88">
        <v>209</v>
      </c>
      <c r="Q825" s="88">
        <v>7380</v>
      </c>
      <c r="R825" s="88">
        <v>116.93</v>
      </c>
      <c r="S825" s="88">
        <v>149.97999999999999</v>
      </c>
    </row>
    <row r="826" spans="3:19">
      <c r="C826" s="85" t="s">
        <v>1231</v>
      </c>
      <c r="D826" s="88">
        <v>2.0419999999999998</v>
      </c>
      <c r="E826" s="88">
        <v>627.4</v>
      </c>
      <c r="F826" s="88">
        <v>3509.5</v>
      </c>
      <c r="G826" s="88">
        <v>3306</v>
      </c>
      <c r="H826" s="88">
        <v>181.8</v>
      </c>
      <c r="I826" s="88">
        <v>40.659999999999997</v>
      </c>
      <c r="J826" s="88">
        <v>79.900000000000006</v>
      </c>
      <c r="K826" s="88">
        <v>1731.8</v>
      </c>
      <c r="L826" s="88">
        <v>55.37</v>
      </c>
      <c r="M826" s="88">
        <v>160.58000000000001</v>
      </c>
      <c r="N826" s="88">
        <v>298.87</v>
      </c>
      <c r="O826" s="88">
        <v>583.1</v>
      </c>
      <c r="P826" s="88">
        <v>209.18</v>
      </c>
      <c r="Q826" s="88">
        <v>7344</v>
      </c>
      <c r="R826" s="88">
        <v>115.45</v>
      </c>
      <c r="S826" s="88">
        <v>150.18</v>
      </c>
    </row>
    <row r="827" spans="3:19">
      <c r="C827" s="85" t="s">
        <v>1232</v>
      </c>
      <c r="D827" s="88">
        <v>2.0409999999999999</v>
      </c>
      <c r="E827" s="88">
        <v>630.6</v>
      </c>
      <c r="F827" s="88">
        <v>3540.5</v>
      </c>
      <c r="G827" s="88">
        <v>3290.5</v>
      </c>
      <c r="H827" s="88">
        <v>181</v>
      </c>
      <c r="I827" s="88">
        <v>39.729999999999997</v>
      </c>
      <c r="J827" s="88">
        <v>79.400000000000006</v>
      </c>
      <c r="K827" s="88">
        <v>1719</v>
      </c>
      <c r="L827" s="88">
        <v>54.914999999999999</v>
      </c>
      <c r="M827" s="88">
        <v>158.55000000000001</v>
      </c>
      <c r="N827" s="88">
        <v>295.2</v>
      </c>
      <c r="O827" s="88">
        <v>565.35</v>
      </c>
      <c r="P827" s="88">
        <v>206.32</v>
      </c>
      <c r="Q827" s="88">
        <v>7333.5</v>
      </c>
      <c r="R827" s="88">
        <v>115.98</v>
      </c>
      <c r="S827" s="88">
        <v>150.69999999999999</v>
      </c>
    </row>
    <row r="828" spans="3:19">
      <c r="C828" s="85" t="s">
        <v>1233</v>
      </c>
      <c r="D828" s="88">
        <v>2.0099999999999998</v>
      </c>
      <c r="E828" s="88">
        <v>605</v>
      </c>
      <c r="F828" s="88">
        <v>3449</v>
      </c>
      <c r="G828" s="88">
        <v>3304.5</v>
      </c>
      <c r="H828" s="88">
        <v>177.1</v>
      </c>
      <c r="I828" s="88">
        <v>40.700000000000003</v>
      </c>
      <c r="J828" s="88">
        <v>77.400000000000006</v>
      </c>
      <c r="K828" s="88">
        <v>1741</v>
      </c>
      <c r="L828" s="88">
        <v>54.71</v>
      </c>
      <c r="M828" s="88">
        <v>158.41999999999999</v>
      </c>
      <c r="N828" s="88">
        <v>295.39999999999998</v>
      </c>
      <c r="O828" s="88">
        <v>560.29999999999995</v>
      </c>
      <c r="P828" s="88">
        <v>212</v>
      </c>
      <c r="Q828" s="88">
        <v>7438.5</v>
      </c>
      <c r="R828" s="88">
        <v>114.35</v>
      </c>
      <c r="S828" s="88">
        <v>149.63999999999999</v>
      </c>
    </row>
    <row r="829" spans="3:19">
      <c r="C829" s="85" t="s">
        <v>1234</v>
      </c>
      <c r="D829" s="88">
        <v>2.0470000000000002</v>
      </c>
      <c r="E829" s="88">
        <v>607.6</v>
      </c>
      <c r="F829" s="88">
        <v>3542.5</v>
      </c>
      <c r="G829" s="88">
        <v>3477</v>
      </c>
      <c r="H829" s="88">
        <v>179.3</v>
      </c>
      <c r="I829" s="88">
        <v>40.98</v>
      </c>
      <c r="J829" s="88">
        <v>78.55</v>
      </c>
      <c r="K829" s="88">
        <v>1796.4</v>
      </c>
      <c r="L829" s="88">
        <v>55.63</v>
      </c>
      <c r="M829" s="88">
        <v>158.28</v>
      </c>
      <c r="N829" s="88">
        <v>295.62</v>
      </c>
      <c r="O829" s="88">
        <v>562.79999999999995</v>
      </c>
      <c r="P829" s="88">
        <v>218.5</v>
      </c>
      <c r="Q829" s="88">
        <v>7417.5</v>
      </c>
      <c r="R829" s="88">
        <v>111.83</v>
      </c>
      <c r="S829" s="88">
        <v>147.76</v>
      </c>
    </row>
    <row r="830" spans="3:19">
      <c r="C830" s="85" t="s">
        <v>1235</v>
      </c>
      <c r="D830" s="88">
        <v>2.0289999999999999</v>
      </c>
      <c r="E830" s="88">
        <v>618</v>
      </c>
      <c r="F830" s="88">
        <v>3630.5</v>
      </c>
      <c r="G830" s="88">
        <v>3439.5</v>
      </c>
      <c r="H830" s="88">
        <v>178.2</v>
      </c>
      <c r="I830" s="88">
        <v>39.729999999999997</v>
      </c>
      <c r="J830" s="88">
        <v>79.349999999999994</v>
      </c>
      <c r="K830" s="88">
        <v>1774.2</v>
      </c>
      <c r="L830" s="88">
        <v>54.65</v>
      </c>
      <c r="M830" s="88">
        <v>156.44</v>
      </c>
      <c r="N830" s="88">
        <v>292.99</v>
      </c>
      <c r="O830" s="88">
        <v>554.20000000000005</v>
      </c>
      <c r="P830" s="88">
        <v>214.14</v>
      </c>
      <c r="Q830" s="88">
        <v>7303</v>
      </c>
      <c r="R830" s="88">
        <v>112.35</v>
      </c>
      <c r="S830" s="88">
        <v>148.04</v>
      </c>
    </row>
    <row r="831" spans="3:19">
      <c r="C831" s="85" t="s">
        <v>1236</v>
      </c>
      <c r="D831" s="88">
        <v>2.0409999999999999</v>
      </c>
      <c r="E831" s="88">
        <v>614.4</v>
      </c>
      <c r="F831" s="88">
        <v>3702.5</v>
      </c>
      <c r="G831" s="88">
        <v>3444</v>
      </c>
      <c r="H831" s="88">
        <v>177.8</v>
      </c>
      <c r="I831" s="88">
        <v>40.43</v>
      </c>
      <c r="J831" s="88">
        <v>80.099999999999994</v>
      </c>
      <c r="K831" s="88">
        <v>1832.8</v>
      </c>
      <c r="L831" s="88">
        <v>55.784999999999997</v>
      </c>
      <c r="M831" s="88">
        <v>158.84</v>
      </c>
      <c r="N831" s="88">
        <v>293.89999999999998</v>
      </c>
      <c r="O831" s="88">
        <v>558.04999999999995</v>
      </c>
      <c r="P831" s="88">
        <v>221.02</v>
      </c>
      <c r="Q831" s="88">
        <v>7438</v>
      </c>
      <c r="R831" s="88">
        <v>112.38</v>
      </c>
      <c r="S831" s="88">
        <v>149.30000000000001</v>
      </c>
    </row>
    <row r="832" spans="3:19">
      <c r="C832" s="85" t="s">
        <v>1237</v>
      </c>
      <c r="D832" s="88">
        <v>2.0830000000000002</v>
      </c>
      <c r="E832" s="88">
        <v>608.6</v>
      </c>
      <c r="F832" s="88">
        <v>3794</v>
      </c>
      <c r="G832" s="88">
        <v>3417</v>
      </c>
      <c r="H832" s="88">
        <v>177.4</v>
      </c>
      <c r="I832" s="88">
        <v>40.58</v>
      </c>
      <c r="J832" s="88">
        <v>84.3</v>
      </c>
      <c r="K832" s="88">
        <v>1846</v>
      </c>
      <c r="L832" s="88">
        <v>56.48</v>
      </c>
      <c r="M832" s="88">
        <v>157.94</v>
      </c>
      <c r="N832" s="88">
        <v>294.11</v>
      </c>
      <c r="O832" s="88">
        <v>556.1</v>
      </c>
      <c r="P832" s="88">
        <v>221.8</v>
      </c>
      <c r="Q832" s="88">
        <v>7419</v>
      </c>
      <c r="R832" s="88">
        <v>111.5</v>
      </c>
      <c r="S832" s="88">
        <v>147.97999999999999</v>
      </c>
    </row>
    <row r="833" spans="3:19">
      <c r="C833" s="85" t="s">
        <v>1238</v>
      </c>
      <c r="D833" s="88">
        <v>2.0699999999999998</v>
      </c>
      <c r="E833" s="88">
        <v>609.79999999999995</v>
      </c>
      <c r="F833" s="88">
        <v>3789</v>
      </c>
      <c r="G833" s="88">
        <v>3310.5</v>
      </c>
      <c r="H833" s="88">
        <v>177.2</v>
      </c>
      <c r="I833" s="88">
        <v>41.81</v>
      </c>
      <c r="J833" s="88">
        <v>86.2</v>
      </c>
      <c r="K833" s="88">
        <v>1883.8</v>
      </c>
      <c r="L833" s="88">
        <v>56.59</v>
      </c>
      <c r="M833" s="88">
        <v>157.79</v>
      </c>
      <c r="N833" s="88">
        <v>295.10000000000002</v>
      </c>
      <c r="O833" s="88">
        <v>555.4</v>
      </c>
      <c r="P833" s="88">
        <v>222.6</v>
      </c>
      <c r="Q833" s="88">
        <v>7493</v>
      </c>
      <c r="R833" s="88">
        <v>113.2</v>
      </c>
      <c r="S833" s="88">
        <v>151.38</v>
      </c>
    </row>
    <row r="834" spans="3:19">
      <c r="C834" s="85" t="s">
        <v>1239</v>
      </c>
      <c r="D834" s="88">
        <v>2.0859999999999999</v>
      </c>
      <c r="E834" s="88">
        <v>618</v>
      </c>
      <c r="F834" s="88">
        <v>3874.5</v>
      </c>
      <c r="G834" s="88">
        <v>3314.5</v>
      </c>
      <c r="H834" s="88">
        <v>184.1</v>
      </c>
      <c r="I834" s="88">
        <v>42.93</v>
      </c>
      <c r="J834" s="88">
        <v>86.1</v>
      </c>
      <c r="K834" s="88">
        <v>1861.4</v>
      </c>
      <c r="L834" s="88">
        <v>56.28</v>
      </c>
      <c r="M834" s="88">
        <v>157.05000000000001</v>
      </c>
      <c r="N834" s="88">
        <v>299</v>
      </c>
      <c r="O834" s="88">
        <v>565.75</v>
      </c>
      <c r="P834" s="88">
        <v>220.34</v>
      </c>
      <c r="Q834" s="88">
        <v>7481</v>
      </c>
      <c r="R834" s="88">
        <v>112.88</v>
      </c>
      <c r="S834" s="88">
        <v>151.36000000000001</v>
      </c>
    </row>
    <row r="835" spans="3:19">
      <c r="C835" s="85" t="s">
        <v>1240</v>
      </c>
      <c r="D835" s="88">
        <v>2.0790000000000002</v>
      </c>
      <c r="E835" s="88">
        <v>614.79999999999995</v>
      </c>
      <c r="F835" s="88">
        <v>3845.5</v>
      </c>
      <c r="G835" s="88">
        <v>3246</v>
      </c>
      <c r="H835" s="88">
        <v>182.8</v>
      </c>
      <c r="I835" s="88">
        <v>45.48</v>
      </c>
      <c r="J835" s="88">
        <v>84.75</v>
      </c>
      <c r="K835" s="88">
        <v>1877.8</v>
      </c>
      <c r="L835" s="88">
        <v>56.27</v>
      </c>
      <c r="M835" s="88">
        <v>157.22</v>
      </c>
      <c r="N835" s="88">
        <v>298.72000000000003</v>
      </c>
      <c r="O835" s="88">
        <v>565.75</v>
      </c>
      <c r="P835" s="88">
        <v>221.4</v>
      </c>
      <c r="Q835" s="88">
        <v>7551</v>
      </c>
      <c r="R835" s="88">
        <v>112.98</v>
      </c>
      <c r="S835" s="88">
        <v>153</v>
      </c>
    </row>
    <row r="836" spans="3:19">
      <c r="C836" s="85" t="s">
        <v>1241</v>
      </c>
      <c r="D836" s="88">
        <v>2.1059999999999999</v>
      </c>
      <c r="E836" s="88">
        <v>635.20000000000005</v>
      </c>
      <c r="F836" s="88">
        <v>3788</v>
      </c>
      <c r="G836" s="88">
        <v>3242</v>
      </c>
      <c r="H836" s="88">
        <v>189.7</v>
      </c>
      <c r="I836" s="88">
        <v>48.63</v>
      </c>
      <c r="J836" s="88">
        <v>85.3</v>
      </c>
      <c r="K836" s="88">
        <v>1857.4</v>
      </c>
      <c r="L836" s="88">
        <v>56.4</v>
      </c>
      <c r="M836" s="88">
        <v>158.06</v>
      </c>
      <c r="N836" s="88">
        <v>300.43</v>
      </c>
      <c r="O836" s="88">
        <v>568.85</v>
      </c>
      <c r="P836" s="88">
        <v>218.86</v>
      </c>
      <c r="Q836" s="88">
        <v>7665</v>
      </c>
      <c r="R836" s="88">
        <v>112.9</v>
      </c>
      <c r="S836" s="88">
        <v>152.08000000000001</v>
      </c>
    </row>
    <row r="837" spans="3:19">
      <c r="C837" s="85" t="s">
        <v>1242</v>
      </c>
      <c r="D837" s="88">
        <v>2.0790000000000002</v>
      </c>
      <c r="E837" s="88">
        <v>619.4</v>
      </c>
      <c r="F837" s="88">
        <v>3858</v>
      </c>
      <c r="G837" s="88">
        <v>3405</v>
      </c>
      <c r="H837" s="88">
        <v>185.5</v>
      </c>
      <c r="I837" s="88">
        <v>48.2</v>
      </c>
      <c r="J837" s="88">
        <v>86.55</v>
      </c>
      <c r="K837" s="88">
        <v>1865.8</v>
      </c>
      <c r="L837" s="88">
        <v>56.585000000000001</v>
      </c>
      <c r="M837" s="88">
        <v>164.18</v>
      </c>
      <c r="N837" s="88">
        <v>300.38</v>
      </c>
      <c r="O837" s="88">
        <v>572.9</v>
      </c>
      <c r="P837" s="88">
        <v>220.26</v>
      </c>
      <c r="Q837" s="88">
        <v>7654</v>
      </c>
      <c r="R837" s="88">
        <v>114.63</v>
      </c>
      <c r="S837" s="88">
        <v>151.1</v>
      </c>
    </row>
    <row r="838" spans="3:19">
      <c r="C838" s="85" t="s">
        <v>1243</v>
      </c>
      <c r="D838" s="88">
        <v>2.0550000000000002</v>
      </c>
      <c r="E838" s="88">
        <v>608.6</v>
      </c>
      <c r="F838" s="88">
        <v>3866.5</v>
      </c>
      <c r="G838" s="88">
        <v>3366</v>
      </c>
      <c r="H838" s="88">
        <v>185.5</v>
      </c>
      <c r="I838" s="88">
        <v>50</v>
      </c>
      <c r="J838" s="88">
        <v>85.65</v>
      </c>
      <c r="K838" s="88">
        <v>1857.6</v>
      </c>
      <c r="L838" s="88">
        <v>57.06</v>
      </c>
      <c r="M838" s="88">
        <v>162.63</v>
      </c>
      <c r="N838" s="88">
        <v>306.72000000000003</v>
      </c>
      <c r="O838" s="88">
        <v>576.9</v>
      </c>
      <c r="P838" s="88">
        <v>221.54</v>
      </c>
      <c r="Q838" s="88">
        <v>7686.5</v>
      </c>
      <c r="R838" s="88">
        <v>116.48</v>
      </c>
      <c r="S838" s="88">
        <v>150.54</v>
      </c>
    </row>
    <row r="839" spans="3:19">
      <c r="C839" s="85" t="s">
        <v>1244</v>
      </c>
      <c r="D839" s="88">
        <v>2.0739999999999998</v>
      </c>
      <c r="E839" s="88">
        <v>607.6</v>
      </c>
      <c r="F839" s="88">
        <v>3838</v>
      </c>
      <c r="G839" s="88">
        <v>3376</v>
      </c>
      <c r="H839" s="88">
        <v>187.4</v>
      </c>
      <c r="I839" s="88">
        <v>48.43</v>
      </c>
      <c r="J839" s="88">
        <v>86.05</v>
      </c>
      <c r="K839" s="88">
        <v>1824.8</v>
      </c>
      <c r="L839" s="88">
        <v>57.744999999999997</v>
      </c>
      <c r="M839" s="88">
        <v>162.69</v>
      </c>
      <c r="N839" s="88">
        <v>304.61</v>
      </c>
      <c r="O839" s="88">
        <v>578.04999999999995</v>
      </c>
      <c r="P839" s="88">
        <v>220.24</v>
      </c>
      <c r="Q839" s="88">
        <v>7727.5</v>
      </c>
      <c r="R839" s="88">
        <v>118.15</v>
      </c>
      <c r="S839" s="88">
        <v>152.96</v>
      </c>
    </row>
    <row r="840" spans="3:19">
      <c r="C840" s="85" t="s">
        <v>1245</v>
      </c>
      <c r="D840" s="88">
        <v>2.069</v>
      </c>
      <c r="E840" s="88">
        <v>604.20000000000005</v>
      </c>
      <c r="F840" s="88">
        <v>3751.5</v>
      </c>
      <c r="G840" s="88">
        <v>3383</v>
      </c>
      <c r="H840" s="88">
        <v>187.1</v>
      </c>
      <c r="I840" s="88">
        <v>49.36</v>
      </c>
      <c r="J840" s="88">
        <v>86.5</v>
      </c>
      <c r="K840" s="88">
        <v>1818</v>
      </c>
      <c r="L840" s="88">
        <v>57</v>
      </c>
      <c r="M840" s="88">
        <v>163.59</v>
      </c>
      <c r="N840" s="88">
        <v>306.10000000000002</v>
      </c>
      <c r="O840" s="88">
        <v>576.1</v>
      </c>
      <c r="P840" s="88">
        <v>218.5</v>
      </c>
      <c r="Q840" s="88">
        <v>7662.5</v>
      </c>
      <c r="R840" s="88">
        <v>118.35</v>
      </c>
      <c r="S840" s="88">
        <v>164</v>
      </c>
    </row>
    <row r="841" spans="3:19">
      <c r="C841" s="85" t="s">
        <v>1246</v>
      </c>
      <c r="D841" s="88">
        <v>2.0779999999999998</v>
      </c>
      <c r="E841" s="88">
        <v>604.6</v>
      </c>
      <c r="F841" s="88">
        <v>3797</v>
      </c>
      <c r="G841" s="88">
        <v>3539.5</v>
      </c>
      <c r="H841" s="88">
        <v>185.8</v>
      </c>
      <c r="I841" s="88">
        <v>50.03</v>
      </c>
      <c r="J841" s="88">
        <v>86.55</v>
      </c>
      <c r="K841" s="88">
        <v>1840</v>
      </c>
      <c r="L841" s="88">
        <v>57.255000000000003</v>
      </c>
      <c r="M841" s="88">
        <v>163.89</v>
      </c>
      <c r="N841" s="88">
        <v>307.75</v>
      </c>
      <c r="O841" s="88">
        <v>574.5</v>
      </c>
      <c r="P841" s="88">
        <v>218.12</v>
      </c>
      <c r="Q841" s="88">
        <v>7767</v>
      </c>
      <c r="R841" s="88">
        <v>119.7</v>
      </c>
      <c r="S841" s="88">
        <v>163.30000000000001</v>
      </c>
    </row>
    <row r="842" spans="3:19">
      <c r="C842" s="85" t="s">
        <v>1247</v>
      </c>
      <c r="D842" s="88">
        <v>2.0630000000000002</v>
      </c>
      <c r="E842" s="88">
        <v>599.20000000000005</v>
      </c>
      <c r="F842" s="88">
        <v>3753</v>
      </c>
      <c r="G842" s="88">
        <v>3700.5</v>
      </c>
      <c r="H842" s="88">
        <v>184.7</v>
      </c>
      <c r="I842" s="88">
        <v>49.3</v>
      </c>
      <c r="J842" s="88">
        <v>85.9</v>
      </c>
      <c r="K842" s="88">
        <v>1859</v>
      </c>
      <c r="L842" s="88">
        <v>56.41</v>
      </c>
      <c r="M842" s="88">
        <v>164.08</v>
      </c>
      <c r="N842" s="88">
        <v>306.76</v>
      </c>
      <c r="O842" s="88">
        <v>568.4</v>
      </c>
      <c r="P842" s="88">
        <v>215.9</v>
      </c>
      <c r="Q842" s="88">
        <v>7786.5</v>
      </c>
      <c r="R842" s="88">
        <v>119.38</v>
      </c>
      <c r="S842" s="88">
        <v>161.47999999999999</v>
      </c>
    </row>
    <row r="843" spans="3:19">
      <c r="C843" s="85" t="s">
        <v>1248</v>
      </c>
      <c r="D843" s="88">
        <v>2.056</v>
      </c>
      <c r="E843" s="88">
        <v>608</v>
      </c>
      <c r="F843" s="88">
        <v>3713</v>
      </c>
      <c r="G843" s="88">
        <v>3627</v>
      </c>
      <c r="H843" s="88">
        <v>183.6</v>
      </c>
      <c r="I843" s="88">
        <v>51.01</v>
      </c>
      <c r="J843" s="88">
        <v>88</v>
      </c>
      <c r="K843" s="88">
        <v>1849</v>
      </c>
      <c r="L843" s="88">
        <v>58.32</v>
      </c>
      <c r="M843" s="88">
        <v>164.74</v>
      </c>
      <c r="N843" s="88">
        <v>306.48</v>
      </c>
      <c r="O843" s="88">
        <v>573.20000000000005</v>
      </c>
      <c r="P843" s="88">
        <v>226.08</v>
      </c>
      <c r="Q843" s="88">
        <v>7825</v>
      </c>
      <c r="R843" s="88">
        <v>120.13</v>
      </c>
      <c r="S843" s="88">
        <v>164.8</v>
      </c>
    </row>
    <row r="844" spans="3:19">
      <c r="C844" s="85" t="s">
        <v>1249</v>
      </c>
      <c r="D844" s="88">
        <v>2.0840000000000001</v>
      </c>
      <c r="E844" s="88">
        <v>609</v>
      </c>
      <c r="F844" s="88">
        <v>3831.5</v>
      </c>
      <c r="G844" s="88">
        <v>3578</v>
      </c>
      <c r="H844" s="88">
        <v>184.3</v>
      </c>
      <c r="I844" s="88">
        <v>50.92</v>
      </c>
      <c r="J844" s="88">
        <v>88.8</v>
      </c>
      <c r="K844" s="88">
        <v>1832.8</v>
      </c>
      <c r="L844" s="88">
        <v>58.08</v>
      </c>
      <c r="M844" s="88">
        <v>166.24</v>
      </c>
      <c r="N844" s="88">
        <v>306.95</v>
      </c>
      <c r="O844" s="88">
        <v>575.25</v>
      </c>
      <c r="P844" s="88">
        <v>227.36</v>
      </c>
      <c r="Q844" s="88">
        <v>7836.5</v>
      </c>
      <c r="R844" s="88">
        <v>118.33</v>
      </c>
      <c r="S844" s="88">
        <v>162.34</v>
      </c>
    </row>
    <row r="845" spans="3:19">
      <c r="C845" s="85" t="s">
        <v>1250</v>
      </c>
      <c r="D845" s="88">
        <v>2.2410000000000001</v>
      </c>
      <c r="E845" s="88">
        <v>608.4</v>
      </c>
      <c r="F845" s="88">
        <v>3848</v>
      </c>
      <c r="G845" s="88">
        <v>3624</v>
      </c>
      <c r="H845" s="88">
        <v>184.2</v>
      </c>
      <c r="I845" s="88">
        <v>50.47</v>
      </c>
      <c r="J845" s="88">
        <v>89.75</v>
      </c>
      <c r="K845" s="88">
        <v>1831.6</v>
      </c>
      <c r="L845" s="88">
        <v>58.04</v>
      </c>
      <c r="M845" s="88">
        <v>164.83</v>
      </c>
      <c r="N845" s="88">
        <v>307.10000000000002</v>
      </c>
      <c r="O845" s="88">
        <v>576.15</v>
      </c>
      <c r="P845" s="88">
        <v>228.12</v>
      </c>
      <c r="Q845" s="88">
        <v>7839.5</v>
      </c>
      <c r="R845" s="88">
        <v>118.7</v>
      </c>
      <c r="S845" s="88">
        <v>158.91999999999999</v>
      </c>
    </row>
    <row r="846" spans="3:19">
      <c r="C846" s="85" t="s">
        <v>1251</v>
      </c>
      <c r="D846" s="88">
        <v>2.1949999999999998</v>
      </c>
      <c r="E846" s="88">
        <v>606</v>
      </c>
      <c r="F846" s="88">
        <v>3882.5</v>
      </c>
      <c r="G846" s="88">
        <v>3544.5</v>
      </c>
      <c r="H846" s="88">
        <v>184.1</v>
      </c>
      <c r="I846" s="88">
        <v>49.89</v>
      </c>
      <c r="J846" s="88">
        <v>88.75</v>
      </c>
      <c r="K846" s="88">
        <v>1835.2</v>
      </c>
      <c r="L846" s="88">
        <v>58.164999999999999</v>
      </c>
      <c r="M846" s="88">
        <v>163.33000000000001</v>
      </c>
      <c r="N846" s="88">
        <v>307.99</v>
      </c>
      <c r="O846" s="88">
        <v>589.75</v>
      </c>
      <c r="P846" s="88">
        <v>229.7</v>
      </c>
      <c r="Q846" s="88">
        <v>7920.5</v>
      </c>
      <c r="R846" s="88">
        <v>118.43</v>
      </c>
      <c r="S846" s="88">
        <v>159.41999999999999</v>
      </c>
    </row>
    <row r="847" spans="3:19">
      <c r="C847" s="85" t="s">
        <v>1252</v>
      </c>
      <c r="D847" s="88">
        <v>2.181</v>
      </c>
      <c r="E847" s="88">
        <v>603</v>
      </c>
      <c r="F847" s="88">
        <v>3990</v>
      </c>
      <c r="G847" s="88">
        <v>3499.5</v>
      </c>
      <c r="H847" s="88">
        <v>189.7</v>
      </c>
      <c r="I847" s="88">
        <v>49.57</v>
      </c>
      <c r="J847" s="88">
        <v>89.35</v>
      </c>
      <c r="K847" s="88">
        <v>1831.2</v>
      </c>
      <c r="L847" s="88">
        <v>57.8</v>
      </c>
      <c r="M847" s="88">
        <v>164.38</v>
      </c>
      <c r="N847" s="88">
        <v>308.29000000000002</v>
      </c>
      <c r="O847" s="88">
        <v>589.1</v>
      </c>
      <c r="P847" s="88">
        <v>228.38</v>
      </c>
      <c r="Q847" s="88">
        <v>7897</v>
      </c>
      <c r="R847" s="88">
        <v>119.3</v>
      </c>
      <c r="S847" s="88">
        <v>158.62</v>
      </c>
    </row>
    <row r="848" spans="3:19">
      <c r="C848" s="85" t="s">
        <v>1253</v>
      </c>
      <c r="D848" s="88">
        <v>2.1619999999999999</v>
      </c>
      <c r="E848" s="88">
        <v>601</v>
      </c>
      <c r="F848" s="88">
        <v>4086</v>
      </c>
      <c r="G848" s="88">
        <v>3588.5</v>
      </c>
      <c r="H848" s="88">
        <v>187.6</v>
      </c>
      <c r="I848" s="88">
        <v>49.16</v>
      </c>
      <c r="J848" s="88">
        <v>89.5</v>
      </c>
      <c r="K848" s="88">
        <v>1860</v>
      </c>
      <c r="L848" s="88">
        <v>57.28</v>
      </c>
      <c r="M848" s="88">
        <v>164.62</v>
      </c>
      <c r="N848" s="88">
        <v>306.58999999999997</v>
      </c>
      <c r="O848" s="88">
        <v>584.35</v>
      </c>
      <c r="P848" s="88">
        <v>226.5</v>
      </c>
      <c r="Q848" s="88">
        <v>7886</v>
      </c>
      <c r="R848" s="88">
        <v>118.68</v>
      </c>
      <c r="S848" s="88">
        <v>158.66</v>
      </c>
    </row>
    <row r="849" spans="3:19">
      <c r="C849" s="85" t="s">
        <v>1254</v>
      </c>
      <c r="D849" s="88">
        <v>2.23</v>
      </c>
      <c r="E849" s="88">
        <v>607.79999999999995</v>
      </c>
      <c r="F849" s="88">
        <v>4169</v>
      </c>
      <c r="G849" s="88">
        <v>3599</v>
      </c>
      <c r="H849" s="88">
        <v>187.5</v>
      </c>
      <c r="I849" s="88">
        <v>48.66</v>
      </c>
      <c r="J849" s="88">
        <v>89.4</v>
      </c>
      <c r="K849" s="88">
        <v>1863.6</v>
      </c>
      <c r="L849" s="88">
        <v>56.73</v>
      </c>
      <c r="M849" s="88">
        <v>165.4</v>
      </c>
      <c r="N849" s="88">
        <v>307.99</v>
      </c>
      <c r="O849" s="88">
        <v>579.15</v>
      </c>
      <c r="P849" s="88">
        <v>227.54</v>
      </c>
      <c r="Q849" s="88">
        <v>7840</v>
      </c>
      <c r="R849" s="88">
        <v>118.58</v>
      </c>
      <c r="S849" s="88">
        <v>159.30000000000001</v>
      </c>
    </row>
    <row r="850" spans="3:19">
      <c r="C850" s="85" t="s">
        <v>1255</v>
      </c>
      <c r="D850" s="88">
        <v>2.1709999999999998</v>
      </c>
      <c r="E850" s="88">
        <v>599.79999999999995</v>
      </c>
      <c r="F850" s="88">
        <v>4090</v>
      </c>
      <c r="G850" s="88">
        <v>3635.5</v>
      </c>
      <c r="H850" s="88">
        <v>185.5</v>
      </c>
      <c r="I850" s="88">
        <v>49.61</v>
      </c>
      <c r="J850" s="88">
        <v>87.3</v>
      </c>
      <c r="K850" s="88">
        <v>1864.4</v>
      </c>
      <c r="L850" s="88">
        <v>56.494999999999997</v>
      </c>
      <c r="M850" s="88">
        <v>167.03</v>
      </c>
      <c r="N850" s="88">
        <v>307.38</v>
      </c>
      <c r="O850" s="88">
        <v>585.35</v>
      </c>
      <c r="P850" s="88">
        <v>226.2</v>
      </c>
      <c r="Q850" s="88">
        <v>7835.5</v>
      </c>
      <c r="R850" s="88">
        <v>118.6</v>
      </c>
      <c r="S850" s="88">
        <v>156.58000000000001</v>
      </c>
    </row>
    <row r="851" spans="3:19">
      <c r="C851" s="85" t="s">
        <v>1256</v>
      </c>
      <c r="D851" s="88">
        <v>2.1629999999999998</v>
      </c>
      <c r="E851" s="88">
        <v>594.79999999999995</v>
      </c>
      <c r="F851" s="88">
        <v>4007.5</v>
      </c>
      <c r="G851" s="88">
        <v>3686</v>
      </c>
      <c r="H851" s="88">
        <v>183.8</v>
      </c>
      <c r="I851" s="88">
        <v>50.28</v>
      </c>
      <c r="J851" s="88">
        <v>86.85</v>
      </c>
      <c r="K851" s="88">
        <v>1879</v>
      </c>
      <c r="L851" s="88">
        <v>56.91</v>
      </c>
      <c r="M851" s="88">
        <v>166.77</v>
      </c>
      <c r="N851" s="88">
        <v>314.99</v>
      </c>
      <c r="O851" s="88">
        <v>583.15</v>
      </c>
      <c r="P851" s="88">
        <v>227.12</v>
      </c>
      <c r="Q851" s="88">
        <v>7827.5</v>
      </c>
      <c r="R851" s="88">
        <v>119.13</v>
      </c>
      <c r="S851" s="88">
        <v>155.82</v>
      </c>
    </row>
    <row r="852" spans="3:19">
      <c r="C852" s="85" t="s">
        <v>1257</v>
      </c>
      <c r="D852" s="88">
        <v>2.1680000000000001</v>
      </c>
      <c r="E852" s="88">
        <v>602.4</v>
      </c>
      <c r="F852" s="88">
        <v>4164.5</v>
      </c>
      <c r="G852" s="88">
        <v>3797</v>
      </c>
      <c r="H852" s="88">
        <v>184.5</v>
      </c>
      <c r="I852" s="88">
        <v>49.62</v>
      </c>
      <c r="J852" s="88">
        <v>87.4</v>
      </c>
      <c r="K852" s="88">
        <v>1856.6</v>
      </c>
      <c r="L852" s="88">
        <v>55.82</v>
      </c>
      <c r="M852" s="88">
        <v>163.69999999999999</v>
      </c>
      <c r="N852" s="88">
        <v>307.39</v>
      </c>
      <c r="O852" s="88">
        <v>580.85</v>
      </c>
      <c r="P852" s="88">
        <v>228.58</v>
      </c>
      <c r="Q852" s="88">
        <v>7840</v>
      </c>
      <c r="R852" s="88">
        <v>119.48</v>
      </c>
      <c r="S852" s="88">
        <v>157.52000000000001</v>
      </c>
    </row>
    <row r="853" spans="3:19">
      <c r="C853" s="85" t="s">
        <v>1258</v>
      </c>
      <c r="D853" s="88">
        <v>2.218</v>
      </c>
      <c r="E853" s="88">
        <v>595.20000000000005</v>
      </c>
      <c r="F853" s="88">
        <v>4227.5</v>
      </c>
      <c r="G853" s="88">
        <v>3948</v>
      </c>
      <c r="H853" s="88">
        <v>184.7</v>
      </c>
      <c r="I853" s="88">
        <v>49.73</v>
      </c>
      <c r="J853" s="88">
        <v>87.15</v>
      </c>
      <c r="K853" s="88">
        <v>1864</v>
      </c>
      <c r="L853" s="88">
        <v>56.3</v>
      </c>
      <c r="M853" s="88">
        <v>162.86000000000001</v>
      </c>
      <c r="N853" s="88">
        <v>307.94</v>
      </c>
      <c r="O853" s="88">
        <v>576.29999999999995</v>
      </c>
      <c r="P853" s="88">
        <v>228.86</v>
      </c>
      <c r="Q853" s="88">
        <v>7820.5</v>
      </c>
      <c r="R853" s="88">
        <v>120.48</v>
      </c>
      <c r="S853" s="88">
        <v>156.54</v>
      </c>
    </row>
    <row r="854" spans="3:19">
      <c r="C854" s="85" t="s">
        <v>1259</v>
      </c>
      <c r="D854" s="88">
        <v>2.202</v>
      </c>
      <c r="E854" s="88">
        <v>587.20000000000005</v>
      </c>
      <c r="F854" s="88">
        <v>4256.5</v>
      </c>
      <c r="G854" s="88">
        <v>3882</v>
      </c>
      <c r="H854" s="88">
        <v>183.5</v>
      </c>
      <c r="I854" s="88">
        <v>50.09</v>
      </c>
      <c r="J854" s="88">
        <v>87.05</v>
      </c>
      <c r="K854" s="88">
        <v>1873</v>
      </c>
      <c r="L854" s="88">
        <v>56.54</v>
      </c>
      <c r="M854" s="88">
        <v>163.35</v>
      </c>
      <c r="N854" s="88">
        <v>308.41000000000003</v>
      </c>
      <c r="O854" s="88">
        <v>579.79999999999995</v>
      </c>
      <c r="P854" s="88">
        <v>228.7</v>
      </c>
      <c r="Q854" s="88">
        <v>7827.5</v>
      </c>
      <c r="R854" s="88">
        <v>118.38</v>
      </c>
      <c r="S854" s="88">
        <v>156.04</v>
      </c>
    </row>
    <row r="855" spans="3:19">
      <c r="C855" s="85" t="s">
        <v>1260</v>
      </c>
      <c r="D855" s="88">
        <v>2.2109999999999999</v>
      </c>
      <c r="E855" s="88">
        <v>584.79999999999995</v>
      </c>
      <c r="F855" s="88">
        <v>4358.5</v>
      </c>
      <c r="G855" s="88">
        <v>3834</v>
      </c>
      <c r="H855" s="88">
        <v>181.6</v>
      </c>
      <c r="I855" s="88">
        <v>52.2</v>
      </c>
      <c r="J855" s="88">
        <v>87.35</v>
      </c>
      <c r="K855" s="88">
        <v>1871.2</v>
      </c>
      <c r="L855" s="88">
        <v>56.765000000000001</v>
      </c>
      <c r="M855" s="88">
        <v>162.46</v>
      </c>
      <c r="N855" s="88">
        <v>309</v>
      </c>
      <c r="O855" s="88">
        <v>581.29999999999995</v>
      </c>
      <c r="P855" s="88">
        <v>232.02</v>
      </c>
      <c r="Q855" s="88">
        <v>7929.5</v>
      </c>
      <c r="R855" s="88">
        <v>116.98</v>
      </c>
      <c r="S855" s="88">
        <v>155.16</v>
      </c>
    </row>
    <row r="856" spans="3:19">
      <c r="C856" s="85" t="s">
        <v>1261</v>
      </c>
      <c r="D856" s="88">
        <v>2.1949999999999998</v>
      </c>
      <c r="E856" s="88">
        <v>577.79999999999995</v>
      </c>
      <c r="F856" s="88">
        <v>4364</v>
      </c>
      <c r="G856" s="88">
        <v>4024.5</v>
      </c>
      <c r="H856" s="88">
        <v>180.7</v>
      </c>
      <c r="I856" s="88">
        <v>51.46</v>
      </c>
      <c r="J856" s="88">
        <v>86.8</v>
      </c>
      <c r="K856" s="88">
        <v>1887.6</v>
      </c>
      <c r="L856" s="88">
        <v>54.715000000000003</v>
      </c>
      <c r="M856" s="88">
        <v>164.06</v>
      </c>
      <c r="N856" s="88">
        <v>308.98</v>
      </c>
      <c r="O856" s="88">
        <v>581.20000000000005</v>
      </c>
      <c r="P856" s="88">
        <v>232.9</v>
      </c>
      <c r="Q856" s="88">
        <v>8002.5</v>
      </c>
      <c r="R856" s="88">
        <v>118.05</v>
      </c>
      <c r="S856" s="88">
        <v>153.9</v>
      </c>
    </row>
    <row r="857" spans="3:19">
      <c r="C857" s="85" t="s">
        <v>1262</v>
      </c>
      <c r="D857" s="88">
        <v>2.165</v>
      </c>
      <c r="E857" s="88">
        <v>578</v>
      </c>
      <c r="F857" s="88">
        <v>4316</v>
      </c>
      <c r="G857" s="88">
        <v>4019</v>
      </c>
      <c r="H857" s="88">
        <v>185.9</v>
      </c>
      <c r="I857" s="88">
        <v>51.96</v>
      </c>
      <c r="J857" s="88">
        <v>86</v>
      </c>
      <c r="K857" s="88">
        <v>1931</v>
      </c>
      <c r="L857" s="88">
        <v>55.155000000000001</v>
      </c>
      <c r="M857" s="88">
        <v>164.03</v>
      </c>
      <c r="N857" s="88">
        <v>308.97000000000003</v>
      </c>
      <c r="O857" s="88">
        <v>583.15</v>
      </c>
      <c r="P857" s="88">
        <v>239.12</v>
      </c>
      <c r="Q857" s="88">
        <v>8152</v>
      </c>
      <c r="R857" s="88">
        <v>117.65</v>
      </c>
      <c r="S857" s="88">
        <v>154.47999999999999</v>
      </c>
    </row>
    <row r="858" spans="3:19">
      <c r="C858" s="85" t="s">
        <v>1263</v>
      </c>
      <c r="D858" s="88">
        <v>2.161</v>
      </c>
      <c r="E858" s="88">
        <v>585.79999999999995</v>
      </c>
      <c r="F858" s="88">
        <v>4352</v>
      </c>
      <c r="G858" s="88">
        <v>4007</v>
      </c>
      <c r="H858" s="88">
        <v>182.2</v>
      </c>
      <c r="I858" s="88">
        <v>51.59</v>
      </c>
      <c r="J858" s="88">
        <v>85.5</v>
      </c>
      <c r="K858" s="88">
        <v>1927.6</v>
      </c>
      <c r="L858" s="88">
        <v>54.97</v>
      </c>
      <c r="M858" s="88">
        <v>163.22</v>
      </c>
      <c r="N858" s="88">
        <v>308.24</v>
      </c>
      <c r="O858" s="88">
        <v>582</v>
      </c>
      <c r="P858" s="88">
        <v>241.74</v>
      </c>
      <c r="Q858" s="88">
        <v>8085.5</v>
      </c>
      <c r="R858" s="88">
        <v>116.53</v>
      </c>
      <c r="S858" s="88">
        <v>154.4</v>
      </c>
    </row>
    <row r="859" spans="3:19">
      <c r="C859" s="85" t="s">
        <v>1264</v>
      </c>
      <c r="D859" s="88">
        <v>2.1589999999999998</v>
      </c>
      <c r="E859" s="88">
        <v>571.6</v>
      </c>
      <c r="F859" s="88">
        <v>4443</v>
      </c>
      <c r="G859" s="88">
        <v>4004</v>
      </c>
      <c r="H859" s="88">
        <v>184.4</v>
      </c>
      <c r="I859" s="88">
        <v>50.66</v>
      </c>
      <c r="J859" s="88">
        <v>86</v>
      </c>
      <c r="K859" s="88">
        <v>1904.2</v>
      </c>
      <c r="L859" s="88">
        <v>55.37</v>
      </c>
      <c r="M859" s="88">
        <v>157.75</v>
      </c>
      <c r="N859" s="88">
        <v>307.37</v>
      </c>
      <c r="O859" s="88">
        <v>582.29999999999995</v>
      </c>
      <c r="P859" s="88">
        <v>242</v>
      </c>
      <c r="Q859" s="88">
        <v>8104.5</v>
      </c>
      <c r="R859" s="88">
        <v>117.48</v>
      </c>
      <c r="S859" s="88">
        <v>155.80000000000001</v>
      </c>
    </row>
    <row r="860" spans="3:19">
      <c r="C860" s="85" t="s">
        <v>1265</v>
      </c>
      <c r="D860" s="88">
        <v>2.234</v>
      </c>
      <c r="E860" s="88">
        <v>578.20000000000005</v>
      </c>
      <c r="F860" s="88">
        <v>4577.5</v>
      </c>
      <c r="G860" s="88">
        <v>3994</v>
      </c>
      <c r="H860" s="88">
        <v>183.2</v>
      </c>
      <c r="I860" s="88">
        <v>50.25</v>
      </c>
      <c r="J860" s="88">
        <v>86.85</v>
      </c>
      <c r="K860" s="88">
        <v>1915.4</v>
      </c>
      <c r="L860" s="88">
        <v>55.64</v>
      </c>
      <c r="M860" s="88">
        <v>155.19999999999999</v>
      </c>
      <c r="N860" s="88">
        <v>307.52999999999997</v>
      </c>
      <c r="O860" s="88">
        <v>582.29999999999995</v>
      </c>
      <c r="P860" s="88">
        <v>242.16</v>
      </c>
      <c r="Q860" s="88">
        <v>8075.5</v>
      </c>
      <c r="R860" s="88">
        <v>116.83</v>
      </c>
      <c r="S860" s="88">
        <v>154.44</v>
      </c>
    </row>
    <row r="861" spans="3:19">
      <c r="C861" s="85" t="s">
        <v>1266</v>
      </c>
      <c r="D861" s="88">
        <v>2.2090000000000001</v>
      </c>
      <c r="E861" s="88">
        <v>576.79999999999995</v>
      </c>
      <c r="F861" s="88">
        <v>4530</v>
      </c>
      <c r="G861" s="88">
        <v>3975</v>
      </c>
      <c r="H861" s="88">
        <v>182.6</v>
      </c>
      <c r="I861" s="88">
        <v>49.68</v>
      </c>
      <c r="J861" s="88">
        <v>86.6</v>
      </c>
      <c r="K861" s="88">
        <v>1898</v>
      </c>
      <c r="L861" s="88">
        <v>54.85</v>
      </c>
      <c r="M861" s="88">
        <v>153.63999999999999</v>
      </c>
      <c r="N861" s="88">
        <v>306.01</v>
      </c>
      <c r="O861" s="88">
        <v>579.04999999999995</v>
      </c>
      <c r="P861" s="88">
        <v>239.98</v>
      </c>
      <c r="Q861" s="88">
        <v>8026.5</v>
      </c>
      <c r="R861" s="88">
        <v>116.13</v>
      </c>
      <c r="S861" s="88">
        <v>153.82</v>
      </c>
    </row>
    <row r="862" spans="3:19">
      <c r="C862" s="85" t="s">
        <v>1267</v>
      </c>
      <c r="D862" s="88">
        <v>2.2210000000000001</v>
      </c>
      <c r="E862" s="88">
        <v>574.79999999999995</v>
      </c>
      <c r="F862" s="88">
        <v>4489</v>
      </c>
      <c r="G862" s="88">
        <v>3868</v>
      </c>
      <c r="H862" s="88">
        <v>183</v>
      </c>
      <c r="I862" s="88">
        <v>49.57</v>
      </c>
      <c r="J862" s="88">
        <v>86.6</v>
      </c>
      <c r="K862" s="88">
        <v>1919.2</v>
      </c>
      <c r="L862" s="88">
        <v>54.69</v>
      </c>
      <c r="M862" s="88">
        <v>154.16</v>
      </c>
      <c r="N862" s="88">
        <v>308.22000000000003</v>
      </c>
      <c r="O862" s="88">
        <v>579.95000000000005</v>
      </c>
      <c r="P862" s="88">
        <v>245.96</v>
      </c>
      <c r="Q862" s="88">
        <v>7722.5</v>
      </c>
      <c r="R862" s="88">
        <v>114.98</v>
      </c>
      <c r="S862" s="88">
        <v>152.78</v>
      </c>
    </row>
    <row r="863" spans="3:19">
      <c r="C863" s="85" t="s">
        <v>1268</v>
      </c>
      <c r="D863" s="88">
        <v>2.2040000000000002</v>
      </c>
      <c r="E863" s="88">
        <v>577.6</v>
      </c>
      <c r="F863" s="88">
        <v>4600</v>
      </c>
      <c r="G863" s="88">
        <v>3920</v>
      </c>
      <c r="H863" s="88">
        <v>189.3</v>
      </c>
      <c r="I863" s="88">
        <v>50.23</v>
      </c>
      <c r="J863" s="88">
        <v>85.4</v>
      </c>
      <c r="K863" s="88">
        <v>1928.2</v>
      </c>
      <c r="L863" s="88">
        <v>55.06</v>
      </c>
      <c r="M863" s="88">
        <v>154.22</v>
      </c>
      <c r="N863" s="88">
        <v>311.20999999999998</v>
      </c>
      <c r="O863" s="88">
        <v>578.5</v>
      </c>
      <c r="P863" s="88">
        <v>248.26</v>
      </c>
      <c r="Q863" s="88">
        <v>7714</v>
      </c>
      <c r="R863" s="88">
        <v>115</v>
      </c>
      <c r="S863" s="88">
        <v>152.04</v>
      </c>
    </row>
    <row r="864" spans="3:19">
      <c r="C864" s="85" t="s">
        <v>1269</v>
      </c>
      <c r="D864" s="88">
        <v>2.1890000000000001</v>
      </c>
      <c r="E864" s="88">
        <v>603.6</v>
      </c>
      <c r="F864" s="88">
        <v>4574</v>
      </c>
      <c r="G864" s="88">
        <v>3960</v>
      </c>
      <c r="H864" s="88">
        <v>186.3</v>
      </c>
      <c r="I864" s="88">
        <v>50.85</v>
      </c>
      <c r="J864" s="88">
        <v>84.85</v>
      </c>
      <c r="K864" s="88">
        <v>1960</v>
      </c>
      <c r="L864" s="88">
        <v>55.34</v>
      </c>
      <c r="M864" s="88">
        <v>154.58000000000001</v>
      </c>
      <c r="N864" s="88">
        <v>313.49</v>
      </c>
      <c r="O864" s="88">
        <v>579.4</v>
      </c>
      <c r="P864" s="88">
        <v>250.98</v>
      </c>
      <c r="Q864" s="88">
        <v>7713.5</v>
      </c>
      <c r="R864" s="88">
        <v>115.2</v>
      </c>
      <c r="S864" s="88">
        <v>152.47999999999999</v>
      </c>
    </row>
    <row r="865" spans="3:19">
      <c r="C865" s="85" t="s">
        <v>1270</v>
      </c>
      <c r="D865" s="88">
        <v>2.153</v>
      </c>
      <c r="E865" s="88">
        <v>616.4</v>
      </c>
      <c r="F865" s="88">
        <v>4544</v>
      </c>
      <c r="G865" s="88">
        <v>3995</v>
      </c>
      <c r="H865" s="88">
        <v>185.2</v>
      </c>
      <c r="I865" s="88">
        <v>52.11</v>
      </c>
      <c r="J865" s="88">
        <v>85.1</v>
      </c>
      <c r="K865" s="88">
        <v>1976.2</v>
      </c>
      <c r="L865" s="88">
        <v>57.67</v>
      </c>
      <c r="M865" s="88">
        <v>157.9</v>
      </c>
      <c r="N865" s="88">
        <v>314.85000000000002</v>
      </c>
      <c r="O865" s="88">
        <v>589.45000000000005</v>
      </c>
      <c r="P865" s="88">
        <v>252.3</v>
      </c>
      <c r="Q865" s="88">
        <v>7689</v>
      </c>
      <c r="R865" s="88">
        <v>115.23</v>
      </c>
      <c r="S865" s="88">
        <v>152.68</v>
      </c>
    </row>
    <row r="866" spans="3:19">
      <c r="C866" s="85" t="s">
        <v>1271</v>
      </c>
      <c r="D866" s="88">
        <v>2.17</v>
      </c>
      <c r="E866" s="88">
        <v>613</v>
      </c>
      <c r="F866" s="88">
        <v>4511.5</v>
      </c>
      <c r="G866" s="88">
        <v>3959</v>
      </c>
      <c r="H866" s="88">
        <v>183.4</v>
      </c>
      <c r="I866" s="88">
        <v>54.19</v>
      </c>
      <c r="J866" s="88">
        <v>89.75</v>
      </c>
      <c r="K866" s="88">
        <v>1967.2</v>
      </c>
      <c r="L866" s="88">
        <v>58.465000000000003</v>
      </c>
      <c r="M866" s="88">
        <v>156.16</v>
      </c>
      <c r="N866" s="88">
        <v>318.12</v>
      </c>
      <c r="O866" s="88">
        <v>589.79999999999995</v>
      </c>
      <c r="P866" s="88">
        <v>252.14</v>
      </c>
      <c r="Q866" s="88">
        <v>7672</v>
      </c>
      <c r="R866" s="88">
        <v>115.4</v>
      </c>
      <c r="S866" s="88">
        <v>152.6</v>
      </c>
    </row>
    <row r="867" spans="3:19">
      <c r="C867" s="85" t="s">
        <v>1272</v>
      </c>
      <c r="D867" s="88">
        <v>2.117</v>
      </c>
      <c r="E867" s="88">
        <v>634</v>
      </c>
      <c r="F867" s="88">
        <v>4628</v>
      </c>
      <c r="G867" s="88">
        <v>3954.5</v>
      </c>
      <c r="H867" s="88">
        <v>183.2</v>
      </c>
      <c r="I867" s="88">
        <v>56.75</v>
      </c>
      <c r="J867" s="88">
        <v>92.1</v>
      </c>
      <c r="K867" s="88">
        <v>1970.6</v>
      </c>
      <c r="L867" s="88">
        <v>57.95</v>
      </c>
      <c r="M867" s="88">
        <v>156.97</v>
      </c>
      <c r="N867" s="88">
        <v>319.7</v>
      </c>
      <c r="O867" s="88">
        <v>599.20000000000005</v>
      </c>
      <c r="P867" s="88">
        <v>252.9</v>
      </c>
      <c r="Q867" s="88">
        <v>7655.5</v>
      </c>
      <c r="R867" s="88">
        <v>115.5</v>
      </c>
      <c r="S867" s="88">
        <v>156.30000000000001</v>
      </c>
    </row>
    <row r="868" spans="3:19">
      <c r="C868" s="85" t="s">
        <v>1273</v>
      </c>
      <c r="D868" s="88">
        <v>2.0489999999999999</v>
      </c>
      <c r="E868" s="88">
        <v>625</v>
      </c>
      <c r="F868" s="88">
        <v>4642</v>
      </c>
      <c r="G868" s="88">
        <v>3980</v>
      </c>
      <c r="H868" s="88">
        <v>180.5</v>
      </c>
      <c r="I868" s="88">
        <v>55.92</v>
      </c>
      <c r="J868" s="88">
        <v>88.75</v>
      </c>
      <c r="K868" s="88">
        <v>1972.6</v>
      </c>
      <c r="L868" s="88">
        <v>58.234999999999999</v>
      </c>
      <c r="M868" s="88">
        <v>157.88</v>
      </c>
      <c r="N868" s="88">
        <v>322.91000000000003</v>
      </c>
      <c r="O868" s="88">
        <v>592.6</v>
      </c>
      <c r="P868" s="88">
        <v>251.98</v>
      </c>
      <c r="Q868" s="88">
        <v>7715</v>
      </c>
      <c r="R868" s="88">
        <v>115.3</v>
      </c>
      <c r="S868" s="88">
        <v>151.88</v>
      </c>
    </row>
    <row r="869" spans="3:19">
      <c r="C869" s="85" t="s">
        <v>1274</v>
      </c>
      <c r="D869" s="88">
        <v>2.06</v>
      </c>
      <c r="E869" s="88">
        <v>611.4</v>
      </c>
      <c r="F869" s="88">
        <v>4620.5</v>
      </c>
      <c r="G869" s="88">
        <v>3946</v>
      </c>
      <c r="H869" s="88">
        <v>179.7</v>
      </c>
      <c r="I869" s="88">
        <v>58</v>
      </c>
      <c r="J869" s="88">
        <v>87.35</v>
      </c>
      <c r="K869" s="88">
        <v>1970.2</v>
      </c>
      <c r="L869" s="88">
        <v>58.895000000000003</v>
      </c>
      <c r="M869" s="88">
        <v>155.16999999999999</v>
      </c>
      <c r="N869" s="88">
        <v>323.16000000000003</v>
      </c>
      <c r="O869" s="88">
        <v>591.95000000000005</v>
      </c>
      <c r="P869" s="88">
        <v>252</v>
      </c>
      <c r="Q869" s="88">
        <v>7854.5</v>
      </c>
      <c r="R869" s="88">
        <v>116.03</v>
      </c>
      <c r="S869" s="88">
        <v>148.91999999999999</v>
      </c>
    </row>
    <row r="870" spans="3:19">
      <c r="C870" s="85" t="s">
        <v>1275</v>
      </c>
      <c r="D870" s="88">
        <v>2.0720000000000001</v>
      </c>
      <c r="E870" s="88">
        <v>603.4</v>
      </c>
      <c r="F870" s="88">
        <v>4673</v>
      </c>
      <c r="G870" s="88">
        <v>3990</v>
      </c>
      <c r="H870" s="88">
        <v>180.1</v>
      </c>
      <c r="I870" s="88">
        <v>58.17</v>
      </c>
      <c r="J870" s="88">
        <v>89.25</v>
      </c>
      <c r="K870" s="88">
        <v>1951.4</v>
      </c>
      <c r="L870" s="88">
        <v>58.435000000000002</v>
      </c>
      <c r="M870" s="88">
        <v>145.03</v>
      </c>
      <c r="N870" s="88">
        <v>321.08</v>
      </c>
      <c r="O870" s="88">
        <v>591.9</v>
      </c>
      <c r="P870" s="88">
        <v>250.7</v>
      </c>
      <c r="Q870" s="88">
        <v>7834.5</v>
      </c>
      <c r="R870" s="88">
        <v>115.95</v>
      </c>
      <c r="S870" s="88">
        <v>150</v>
      </c>
    </row>
    <row r="871" spans="3:19">
      <c r="C871" s="85" t="s">
        <v>1276</v>
      </c>
      <c r="D871" s="88">
        <v>2.077</v>
      </c>
      <c r="E871" s="88">
        <v>613.6</v>
      </c>
      <c r="F871" s="88">
        <v>4641</v>
      </c>
      <c r="G871" s="88">
        <v>4046</v>
      </c>
      <c r="H871" s="88">
        <v>178.8</v>
      </c>
      <c r="I871" s="88">
        <v>58.94</v>
      </c>
      <c r="J871" s="88">
        <v>86.7</v>
      </c>
      <c r="K871" s="88">
        <v>1968.4</v>
      </c>
      <c r="L871" s="88">
        <v>59.49</v>
      </c>
      <c r="M871" s="88">
        <v>139.54</v>
      </c>
      <c r="N871" s="88">
        <v>320.64</v>
      </c>
      <c r="O871" s="88">
        <v>594.6</v>
      </c>
      <c r="P871" s="88">
        <v>252.8</v>
      </c>
      <c r="Q871" s="88">
        <v>7848</v>
      </c>
      <c r="R871" s="88">
        <v>115.38</v>
      </c>
      <c r="S871" s="88">
        <v>154.06</v>
      </c>
    </row>
    <row r="872" spans="3:19">
      <c r="C872" s="85" t="s">
        <v>1277</v>
      </c>
      <c r="D872" s="88">
        <v>2.028</v>
      </c>
      <c r="E872" s="88">
        <v>581.20000000000005</v>
      </c>
      <c r="F872" s="88">
        <v>4532</v>
      </c>
      <c r="G872" s="88">
        <v>4049.5</v>
      </c>
      <c r="H872" s="88">
        <v>169.6</v>
      </c>
      <c r="I872" s="88">
        <v>58.01</v>
      </c>
      <c r="J872" s="88">
        <v>85.55</v>
      </c>
      <c r="K872" s="88">
        <v>2006</v>
      </c>
      <c r="L872" s="88">
        <v>59.295000000000002</v>
      </c>
      <c r="M872" s="88">
        <v>139.25</v>
      </c>
      <c r="N872" s="88">
        <v>322.93</v>
      </c>
      <c r="O872" s="88">
        <v>596.85</v>
      </c>
      <c r="P872" s="88">
        <v>254.16</v>
      </c>
      <c r="Q872" s="88">
        <v>7820</v>
      </c>
      <c r="R872" s="88">
        <v>112.88</v>
      </c>
      <c r="S872" s="88">
        <v>153.04</v>
      </c>
    </row>
    <row r="873" spans="3:19">
      <c r="C873" s="85" t="s">
        <v>1278</v>
      </c>
      <c r="D873" s="88">
        <v>1.9550000000000001</v>
      </c>
      <c r="E873" s="88">
        <v>563.79999999999995</v>
      </c>
      <c r="F873" s="88">
        <v>4355</v>
      </c>
      <c r="G873" s="88">
        <v>4200</v>
      </c>
      <c r="H873" s="88">
        <v>172.8</v>
      </c>
      <c r="I873" s="88">
        <v>57.71</v>
      </c>
      <c r="J873" s="88">
        <v>82.95</v>
      </c>
      <c r="K873" s="88">
        <v>1997.6</v>
      </c>
      <c r="L873" s="88">
        <v>59.9</v>
      </c>
      <c r="M873" s="88">
        <v>134.69</v>
      </c>
      <c r="N873" s="88">
        <v>323.54000000000002</v>
      </c>
      <c r="O873" s="88">
        <v>593.15</v>
      </c>
      <c r="P873" s="88">
        <v>256.3</v>
      </c>
      <c r="Q873" s="88">
        <v>7841.5</v>
      </c>
      <c r="R873" s="88">
        <v>112.45</v>
      </c>
      <c r="S873" s="88">
        <v>149.80000000000001</v>
      </c>
    </row>
    <row r="874" spans="3:19">
      <c r="C874" s="85" t="s">
        <v>1279</v>
      </c>
      <c r="D874" s="88">
        <v>1.9830000000000001</v>
      </c>
      <c r="E874" s="88">
        <v>570</v>
      </c>
      <c r="F874" s="88">
        <v>4440.5</v>
      </c>
      <c r="G874" s="88">
        <v>4193</v>
      </c>
      <c r="H874" s="88">
        <v>170.5</v>
      </c>
      <c r="I874" s="88">
        <v>58.13</v>
      </c>
      <c r="J874" s="88">
        <v>83</v>
      </c>
      <c r="K874" s="88">
        <v>1990.8</v>
      </c>
      <c r="L874" s="88">
        <v>58.93</v>
      </c>
      <c r="M874" s="88">
        <v>133.34</v>
      </c>
      <c r="N874" s="88">
        <v>321</v>
      </c>
      <c r="O874" s="88">
        <v>585.1</v>
      </c>
      <c r="P874" s="88">
        <v>255.44</v>
      </c>
      <c r="Q874" s="88">
        <v>7720</v>
      </c>
      <c r="R874" s="88">
        <v>112.5</v>
      </c>
      <c r="S874" s="88">
        <v>149.62</v>
      </c>
    </row>
    <row r="875" spans="3:19">
      <c r="C875" s="85" t="s">
        <v>1280</v>
      </c>
      <c r="D875" s="88">
        <v>2.0019999999999998</v>
      </c>
      <c r="E875" s="88">
        <v>572</v>
      </c>
      <c r="F875" s="88">
        <v>4425</v>
      </c>
      <c r="G875" s="88">
        <v>4257</v>
      </c>
      <c r="H875" s="88">
        <v>168.1</v>
      </c>
      <c r="I875" s="88">
        <v>55.08</v>
      </c>
      <c r="J875" s="88">
        <v>82.5</v>
      </c>
      <c r="K875" s="88">
        <v>1942.6</v>
      </c>
      <c r="L875" s="88">
        <v>57.05</v>
      </c>
      <c r="M875" s="88">
        <v>128.41999999999999</v>
      </c>
      <c r="N875" s="88">
        <v>317.08999999999997</v>
      </c>
      <c r="O875" s="88">
        <v>578.25</v>
      </c>
      <c r="P875" s="88">
        <v>219.22</v>
      </c>
      <c r="Q875" s="88">
        <v>7541.5</v>
      </c>
      <c r="R875" s="88">
        <v>112.6</v>
      </c>
      <c r="S875" s="88">
        <v>152</v>
      </c>
    </row>
    <row r="876" spans="3:19">
      <c r="C876" s="85" t="s">
        <v>1281</v>
      </c>
      <c r="D876" s="88">
        <v>1.974</v>
      </c>
      <c r="E876" s="88">
        <v>559.20000000000005</v>
      </c>
      <c r="F876" s="88">
        <v>4285.5</v>
      </c>
      <c r="G876" s="88">
        <v>4290</v>
      </c>
      <c r="H876" s="88">
        <v>157.19999999999999</v>
      </c>
      <c r="I876" s="88">
        <v>55.82</v>
      </c>
      <c r="J876" s="88">
        <v>80.400000000000006</v>
      </c>
      <c r="K876" s="88">
        <v>1887.6</v>
      </c>
      <c r="L876" s="88">
        <v>56.59</v>
      </c>
      <c r="M876" s="88">
        <v>128.47</v>
      </c>
      <c r="N876" s="88">
        <v>318.22000000000003</v>
      </c>
      <c r="O876" s="88">
        <v>573</v>
      </c>
      <c r="P876" s="88">
        <v>211.08</v>
      </c>
      <c r="Q876" s="88">
        <v>7590</v>
      </c>
      <c r="R876" s="88">
        <v>110.05</v>
      </c>
      <c r="S876" s="88">
        <v>146.5</v>
      </c>
    </row>
    <row r="877" spans="3:19">
      <c r="C877" s="85" t="s">
        <v>1282</v>
      </c>
      <c r="D877" s="88">
        <v>1.915</v>
      </c>
      <c r="E877" s="88">
        <v>555.4</v>
      </c>
      <c r="F877" s="88">
        <v>4154.5</v>
      </c>
      <c r="G877" s="88">
        <v>4172</v>
      </c>
      <c r="H877" s="88">
        <v>148</v>
      </c>
      <c r="I877" s="88">
        <v>56.4</v>
      </c>
      <c r="J877" s="88">
        <v>77.2</v>
      </c>
      <c r="K877" s="88">
        <v>1928.2</v>
      </c>
      <c r="L877" s="88">
        <v>58.295000000000002</v>
      </c>
      <c r="M877" s="88">
        <v>128.88999999999999</v>
      </c>
      <c r="N877" s="88">
        <v>320.38</v>
      </c>
      <c r="O877" s="88">
        <v>575.65</v>
      </c>
      <c r="P877" s="88">
        <v>214.16</v>
      </c>
      <c r="Q877" s="88">
        <v>7684</v>
      </c>
      <c r="R877" s="88">
        <v>105.1</v>
      </c>
      <c r="S877" s="88">
        <v>139.97999999999999</v>
      </c>
    </row>
    <row r="878" spans="3:19">
      <c r="C878" s="85" t="s">
        <v>1283</v>
      </c>
      <c r="D878" s="88">
        <v>1.91</v>
      </c>
      <c r="E878" s="88">
        <v>562.6</v>
      </c>
      <c r="F878" s="88">
        <v>4106.5</v>
      </c>
      <c r="G878" s="88">
        <v>4112</v>
      </c>
      <c r="H878" s="88">
        <v>144.19999999999999</v>
      </c>
      <c r="I878" s="88">
        <v>56.22</v>
      </c>
      <c r="J878" s="88">
        <v>77.8</v>
      </c>
      <c r="K878" s="88">
        <v>1848.6</v>
      </c>
      <c r="L878" s="88">
        <v>57.055</v>
      </c>
      <c r="M878" s="88">
        <v>124.93</v>
      </c>
      <c r="N878" s="88">
        <v>316.63</v>
      </c>
      <c r="O878" s="88">
        <v>566.4</v>
      </c>
      <c r="P878" s="88">
        <v>205.52</v>
      </c>
      <c r="Q878" s="88">
        <v>7567</v>
      </c>
      <c r="R878" s="88">
        <v>104.28</v>
      </c>
      <c r="S878" s="88">
        <v>138.52000000000001</v>
      </c>
    </row>
    <row r="879" spans="3:19">
      <c r="C879" s="85" t="s">
        <v>1284</v>
      </c>
      <c r="D879" s="88">
        <v>1.964</v>
      </c>
      <c r="E879" s="88">
        <v>562.4</v>
      </c>
      <c r="F879" s="88">
        <v>4401.5</v>
      </c>
      <c r="G879" s="88">
        <v>4164.5</v>
      </c>
      <c r="H879" s="88">
        <v>155</v>
      </c>
      <c r="I879" s="88">
        <v>55.23</v>
      </c>
      <c r="J879" s="88">
        <v>81.099999999999994</v>
      </c>
      <c r="K879" s="88">
        <v>1778</v>
      </c>
      <c r="L879" s="88">
        <v>55.454999999999998</v>
      </c>
      <c r="M879" s="88">
        <v>126.46</v>
      </c>
      <c r="N879" s="88">
        <v>313.11</v>
      </c>
      <c r="O879" s="88">
        <v>556.65</v>
      </c>
      <c r="P879" s="88">
        <v>195.96</v>
      </c>
      <c r="Q879" s="88">
        <v>7355.5</v>
      </c>
      <c r="R879" s="88">
        <v>105.05</v>
      </c>
      <c r="S879" s="88">
        <v>140.80000000000001</v>
      </c>
    </row>
    <row r="880" spans="3:19">
      <c r="C880" s="85" t="s">
        <v>1285</v>
      </c>
      <c r="D880" s="88">
        <v>1.962</v>
      </c>
      <c r="E880" s="88">
        <v>556.79999999999995</v>
      </c>
      <c r="F880" s="88">
        <v>4400</v>
      </c>
      <c r="G880" s="88">
        <v>4231.5</v>
      </c>
      <c r="H880" s="88">
        <v>159.4</v>
      </c>
      <c r="I880" s="88">
        <v>53.68</v>
      </c>
      <c r="J880" s="88">
        <v>79.849999999999994</v>
      </c>
      <c r="K880" s="88">
        <v>1840.2</v>
      </c>
      <c r="L880" s="88">
        <v>56.47</v>
      </c>
      <c r="M880" s="88">
        <v>124.14</v>
      </c>
      <c r="N880" s="88">
        <v>310.95</v>
      </c>
      <c r="O880" s="88">
        <v>562.95000000000005</v>
      </c>
      <c r="P880" s="88">
        <v>193.56</v>
      </c>
      <c r="Q880" s="88">
        <v>7252</v>
      </c>
      <c r="R880" s="88">
        <v>101.05</v>
      </c>
      <c r="S880" s="88">
        <v>139.24</v>
      </c>
    </row>
    <row r="881" spans="3:19">
      <c r="C881" s="85" t="s">
        <v>1286</v>
      </c>
      <c r="D881" s="88">
        <v>1.9350000000000001</v>
      </c>
      <c r="E881" s="88">
        <v>556.79999999999995</v>
      </c>
      <c r="F881" s="88">
        <v>4408</v>
      </c>
      <c r="G881" s="88">
        <v>4160</v>
      </c>
      <c r="H881" s="88">
        <v>159.4</v>
      </c>
      <c r="I881" s="88">
        <v>57</v>
      </c>
      <c r="J881" s="88">
        <v>79.349999999999994</v>
      </c>
      <c r="K881" s="88">
        <v>1841</v>
      </c>
      <c r="L881" s="88">
        <v>56.594999999999999</v>
      </c>
      <c r="M881" s="88">
        <v>125.1</v>
      </c>
      <c r="N881" s="88">
        <v>316.49</v>
      </c>
      <c r="O881" s="88">
        <v>568.95000000000005</v>
      </c>
      <c r="P881" s="88">
        <v>191.54</v>
      </c>
      <c r="Q881" s="88">
        <v>7426</v>
      </c>
      <c r="R881" s="88">
        <v>98.83</v>
      </c>
      <c r="S881" s="88">
        <v>141.80000000000001</v>
      </c>
    </row>
    <row r="882" spans="3:19">
      <c r="C882" s="85" t="s">
        <v>1287</v>
      </c>
      <c r="D882" s="88">
        <v>1.9770000000000001</v>
      </c>
      <c r="E882" s="88">
        <v>563.20000000000005</v>
      </c>
      <c r="F882" s="88">
        <v>4631</v>
      </c>
      <c r="G882" s="88">
        <v>4173.5</v>
      </c>
      <c r="H882" s="88">
        <v>169.6</v>
      </c>
      <c r="I882" s="88">
        <v>56.7</v>
      </c>
      <c r="J882" s="88">
        <v>82</v>
      </c>
      <c r="K882" s="88">
        <v>1833.8</v>
      </c>
      <c r="L882" s="88">
        <v>56</v>
      </c>
      <c r="M882" s="88">
        <v>124.02</v>
      </c>
      <c r="N882" s="88">
        <v>314.72000000000003</v>
      </c>
      <c r="O882" s="88">
        <v>562.20000000000005</v>
      </c>
      <c r="P882" s="88">
        <v>192.52</v>
      </c>
      <c r="Q882" s="88">
        <v>7412.5</v>
      </c>
      <c r="R882" s="88">
        <v>99.43</v>
      </c>
      <c r="S882" s="88">
        <v>143.28</v>
      </c>
    </row>
    <row r="883" spans="3:19">
      <c r="C883" s="85" t="s">
        <v>1288</v>
      </c>
      <c r="D883" s="88">
        <v>2.0009999999999999</v>
      </c>
      <c r="E883" s="88">
        <v>559.79999999999995</v>
      </c>
      <c r="F883" s="88">
        <v>4540</v>
      </c>
      <c r="G883" s="88">
        <v>4149.5</v>
      </c>
      <c r="H883" s="88">
        <v>164.9</v>
      </c>
      <c r="I883" s="88">
        <v>56.39</v>
      </c>
      <c r="J883" s="88">
        <v>80.05</v>
      </c>
      <c r="K883" s="88">
        <v>1826.8</v>
      </c>
      <c r="L883" s="88">
        <v>55.91</v>
      </c>
      <c r="M883" s="88">
        <v>123.6</v>
      </c>
      <c r="N883" s="88">
        <v>313.08</v>
      </c>
      <c r="O883" s="88">
        <v>566.29999999999995</v>
      </c>
      <c r="P883" s="88">
        <v>192.62</v>
      </c>
      <c r="Q883" s="88">
        <v>7398</v>
      </c>
      <c r="R883" s="88">
        <v>101.85</v>
      </c>
      <c r="S883" s="88">
        <v>139.13999999999999</v>
      </c>
    </row>
    <row r="884" spans="3:19">
      <c r="C884" s="85" t="s">
        <v>1289</v>
      </c>
      <c r="D884" s="88">
        <v>1.978</v>
      </c>
      <c r="E884" s="88">
        <v>554</v>
      </c>
      <c r="F884" s="88">
        <v>4556</v>
      </c>
      <c r="G884" s="88">
        <v>4177</v>
      </c>
      <c r="H884" s="88">
        <v>164.8</v>
      </c>
      <c r="I884" s="88">
        <v>58.51</v>
      </c>
      <c r="J884" s="88">
        <v>78.849999999999994</v>
      </c>
      <c r="K884" s="88">
        <v>1841.4</v>
      </c>
      <c r="L884" s="88">
        <v>56.68</v>
      </c>
      <c r="M884" s="88">
        <v>122.78</v>
      </c>
      <c r="N884" s="88">
        <v>319.89999999999998</v>
      </c>
      <c r="O884" s="88">
        <v>571.65</v>
      </c>
      <c r="P884" s="88">
        <v>196.46</v>
      </c>
      <c r="Q884" s="88">
        <v>7489</v>
      </c>
      <c r="R884" s="88">
        <v>100.35</v>
      </c>
      <c r="S884" s="88">
        <v>138.86000000000001</v>
      </c>
    </row>
    <row r="885" spans="3:19">
      <c r="C885" s="85" t="s">
        <v>1290</v>
      </c>
      <c r="D885" s="88">
        <v>1.9810000000000001</v>
      </c>
      <c r="E885" s="88">
        <v>549.4</v>
      </c>
      <c r="F885" s="88">
        <v>4500</v>
      </c>
      <c r="G885" s="88">
        <v>4236.5</v>
      </c>
      <c r="H885" s="88">
        <v>162.30000000000001</v>
      </c>
      <c r="I885" s="88">
        <v>57.8</v>
      </c>
      <c r="J885" s="88">
        <v>80.95</v>
      </c>
      <c r="K885" s="88">
        <v>1852.6</v>
      </c>
      <c r="L885" s="88">
        <v>55.06</v>
      </c>
      <c r="M885" s="88">
        <v>119</v>
      </c>
      <c r="N885" s="88">
        <v>317.27999999999997</v>
      </c>
      <c r="O885" s="88">
        <v>563.25</v>
      </c>
      <c r="P885" s="88">
        <v>190.54</v>
      </c>
      <c r="Q885" s="88">
        <v>7315</v>
      </c>
      <c r="R885" s="88">
        <v>100.15</v>
      </c>
      <c r="S885" s="88">
        <v>139.18</v>
      </c>
    </row>
    <row r="886" spans="3:19">
      <c r="C886" s="85" t="s">
        <v>1291</v>
      </c>
      <c r="D886" s="88">
        <v>2.0169999999999999</v>
      </c>
      <c r="E886" s="88">
        <v>554.79999999999995</v>
      </c>
      <c r="F886" s="88">
        <v>4509.5</v>
      </c>
      <c r="G886" s="88">
        <v>4274</v>
      </c>
      <c r="H886" s="88">
        <v>165.9</v>
      </c>
      <c r="I886" s="88">
        <v>58.94</v>
      </c>
      <c r="J886" s="88">
        <v>81.3</v>
      </c>
      <c r="K886" s="88">
        <v>1832.2</v>
      </c>
      <c r="L886" s="88">
        <v>55.005000000000003</v>
      </c>
      <c r="M886" s="88">
        <v>117.53</v>
      </c>
      <c r="N886" s="88">
        <v>317.8</v>
      </c>
      <c r="O886" s="88">
        <v>562.85</v>
      </c>
      <c r="P886" s="88">
        <v>187.2</v>
      </c>
      <c r="Q886" s="88">
        <v>7290</v>
      </c>
      <c r="R886" s="88">
        <v>102</v>
      </c>
      <c r="S886" s="88">
        <v>140.30000000000001</v>
      </c>
    </row>
    <row r="887" spans="3:19">
      <c r="C887" s="85" t="s">
        <v>1292</v>
      </c>
      <c r="D887" s="88">
        <v>2</v>
      </c>
      <c r="E887" s="88">
        <v>546</v>
      </c>
      <c r="F887" s="88">
        <v>4455.5</v>
      </c>
      <c r="G887" s="88">
        <v>4356</v>
      </c>
      <c r="H887" s="88">
        <v>163.9</v>
      </c>
      <c r="I887" s="88">
        <v>59.32</v>
      </c>
      <c r="J887" s="88">
        <v>79.849999999999994</v>
      </c>
      <c r="K887" s="88">
        <v>1837.4</v>
      </c>
      <c r="L887" s="88">
        <v>55.01</v>
      </c>
      <c r="M887" s="88">
        <v>119.63</v>
      </c>
      <c r="N887" s="88">
        <v>317.70999999999998</v>
      </c>
      <c r="O887" s="88">
        <v>555.5</v>
      </c>
      <c r="P887" s="88">
        <v>189.12</v>
      </c>
      <c r="Q887" s="88">
        <v>7178.5</v>
      </c>
      <c r="R887" s="88">
        <v>101.7</v>
      </c>
      <c r="S887" s="88">
        <v>138.54</v>
      </c>
    </row>
    <row r="888" spans="3:19">
      <c r="C888" s="85" t="s">
        <v>1293</v>
      </c>
      <c r="D888" s="88">
        <v>1.9239999999999999</v>
      </c>
      <c r="E888" s="88">
        <v>528.4</v>
      </c>
      <c r="F888" s="88">
        <v>4235.5</v>
      </c>
      <c r="G888" s="88">
        <v>4310</v>
      </c>
      <c r="H888" s="88">
        <v>155.9</v>
      </c>
      <c r="I888" s="88">
        <v>62.82</v>
      </c>
      <c r="J888" s="88">
        <v>77.599999999999994</v>
      </c>
      <c r="K888" s="88">
        <v>1836.4</v>
      </c>
      <c r="L888" s="88">
        <v>55.844999999999999</v>
      </c>
      <c r="M888" s="88">
        <v>121.65</v>
      </c>
      <c r="N888" s="88">
        <v>319.35000000000002</v>
      </c>
      <c r="O888" s="88">
        <v>565.1</v>
      </c>
      <c r="P888" s="88">
        <v>191.42</v>
      </c>
      <c r="Q888" s="88">
        <v>7368</v>
      </c>
      <c r="R888" s="88">
        <v>99.1</v>
      </c>
      <c r="S888" s="88">
        <v>136.26</v>
      </c>
    </row>
    <row r="889" spans="3:19">
      <c r="C889" s="85" t="s">
        <v>1294</v>
      </c>
      <c r="D889" s="88">
        <v>1.901</v>
      </c>
      <c r="E889" s="88">
        <v>502</v>
      </c>
      <c r="F889" s="88">
        <v>4064.5</v>
      </c>
      <c r="G889" s="88">
        <v>4356</v>
      </c>
      <c r="H889" s="88">
        <v>153.4</v>
      </c>
      <c r="I889" s="88">
        <v>61.96</v>
      </c>
      <c r="J889" s="88">
        <v>75.7</v>
      </c>
      <c r="K889" s="88">
        <v>1821.2</v>
      </c>
      <c r="L889" s="88">
        <v>54.93</v>
      </c>
      <c r="M889" s="88">
        <v>121.54</v>
      </c>
      <c r="N889" s="88">
        <v>317.64999999999998</v>
      </c>
      <c r="O889" s="88">
        <v>566.70000000000005</v>
      </c>
      <c r="P889" s="88">
        <v>188.5</v>
      </c>
      <c r="Q889" s="88">
        <v>7203</v>
      </c>
      <c r="R889" s="88">
        <v>100.83</v>
      </c>
      <c r="S889" s="88">
        <v>134</v>
      </c>
    </row>
    <row r="890" spans="3:19">
      <c r="C890" s="85" t="s">
        <v>1295</v>
      </c>
      <c r="D890" s="88">
        <v>1.9390000000000001</v>
      </c>
      <c r="E890" s="88">
        <v>522.79999999999995</v>
      </c>
      <c r="F890" s="88">
        <v>4260</v>
      </c>
      <c r="G890" s="88">
        <v>4407</v>
      </c>
      <c r="H890" s="88">
        <v>156.6</v>
      </c>
      <c r="I890" s="88">
        <v>61.6</v>
      </c>
      <c r="J890" s="88">
        <v>77.05</v>
      </c>
      <c r="K890" s="88">
        <v>1555.6</v>
      </c>
      <c r="L890" s="88">
        <v>53.93</v>
      </c>
      <c r="M890" s="88">
        <v>118.02</v>
      </c>
      <c r="N890" s="88">
        <v>314.33999999999997</v>
      </c>
      <c r="O890" s="88">
        <v>554.45000000000005</v>
      </c>
      <c r="P890" s="88">
        <v>181.66</v>
      </c>
      <c r="Q890" s="88">
        <v>7036</v>
      </c>
      <c r="R890" s="88">
        <v>100.6</v>
      </c>
      <c r="S890" s="88">
        <v>136.32</v>
      </c>
    </row>
    <row r="891" spans="3:19">
      <c r="C891" s="85" t="s">
        <v>1296</v>
      </c>
      <c r="D891" s="88">
        <v>1.9370000000000001</v>
      </c>
      <c r="E891" s="88">
        <v>510.8</v>
      </c>
      <c r="F891" s="88">
        <v>4349.5</v>
      </c>
      <c r="G891" s="88">
        <v>4490</v>
      </c>
      <c r="H891" s="88">
        <v>155.1</v>
      </c>
      <c r="I891" s="88">
        <v>62.03</v>
      </c>
      <c r="J891" s="88">
        <v>79.75</v>
      </c>
      <c r="K891" s="88">
        <v>1504.8</v>
      </c>
      <c r="L891" s="88">
        <v>52.155000000000001</v>
      </c>
      <c r="M891" s="88">
        <v>113.85</v>
      </c>
      <c r="N891" s="88">
        <v>310.7</v>
      </c>
      <c r="O891" s="88">
        <v>536</v>
      </c>
      <c r="P891" s="88">
        <v>175.62</v>
      </c>
      <c r="Q891" s="88">
        <v>6885</v>
      </c>
      <c r="R891" s="88">
        <v>101.98</v>
      </c>
      <c r="S891" s="88">
        <v>134</v>
      </c>
    </row>
    <row r="892" spans="3:19">
      <c r="C892" s="85" t="s">
        <v>1297</v>
      </c>
      <c r="D892" s="88">
        <v>1.9139999999999999</v>
      </c>
      <c r="E892" s="88">
        <v>500.6</v>
      </c>
      <c r="F892" s="88">
        <v>4291</v>
      </c>
      <c r="G892" s="88">
        <v>4355</v>
      </c>
      <c r="H892" s="88">
        <v>151.9</v>
      </c>
      <c r="I892" s="88">
        <v>64.400000000000006</v>
      </c>
      <c r="J892" s="88">
        <v>78.650000000000006</v>
      </c>
      <c r="K892" s="88">
        <v>1579.2</v>
      </c>
      <c r="L892" s="88">
        <v>54.38</v>
      </c>
      <c r="M892" s="88">
        <v>115.92</v>
      </c>
      <c r="N892" s="88">
        <v>314.14999999999998</v>
      </c>
      <c r="O892" s="88">
        <v>555</v>
      </c>
      <c r="P892" s="88">
        <v>180.94</v>
      </c>
      <c r="Q892" s="88">
        <v>7112.5</v>
      </c>
      <c r="R892" s="88">
        <v>99.38</v>
      </c>
      <c r="S892" s="88">
        <v>130.24</v>
      </c>
    </row>
    <row r="893" spans="3:19">
      <c r="C893" s="85" t="s">
        <v>1298</v>
      </c>
      <c r="D893" s="88">
        <v>1.919</v>
      </c>
      <c r="E893" s="88">
        <v>512.79999999999995</v>
      </c>
      <c r="F893" s="88">
        <v>4328.5</v>
      </c>
      <c r="G893" s="88">
        <v>4361</v>
      </c>
      <c r="H893" s="88">
        <v>151.80000000000001</v>
      </c>
      <c r="I893" s="88">
        <v>63.97</v>
      </c>
      <c r="J893" s="88">
        <v>78.099999999999994</v>
      </c>
      <c r="K893" s="88">
        <v>1575.8</v>
      </c>
      <c r="L893" s="88">
        <v>53.854999999999997</v>
      </c>
      <c r="M893" s="88">
        <v>115.4</v>
      </c>
      <c r="N893" s="88">
        <v>314.14</v>
      </c>
      <c r="O893" s="88">
        <v>550.04999999999995</v>
      </c>
      <c r="P893" s="88">
        <v>177.78</v>
      </c>
      <c r="Q893" s="88">
        <v>7084</v>
      </c>
      <c r="R893" s="88">
        <v>96.23</v>
      </c>
      <c r="S893" s="88">
        <v>131.18</v>
      </c>
    </row>
    <row r="894" spans="3:19">
      <c r="C894" s="85" t="s">
        <v>1299</v>
      </c>
      <c r="D894" s="88">
        <v>1.92</v>
      </c>
      <c r="E894" s="88">
        <v>517.20000000000005</v>
      </c>
      <c r="F894" s="88">
        <v>4319</v>
      </c>
      <c r="G894" s="88">
        <v>4271</v>
      </c>
      <c r="H894" s="88">
        <v>152.9</v>
      </c>
      <c r="I894" s="88">
        <v>63.32</v>
      </c>
      <c r="J894" s="88">
        <v>78.75</v>
      </c>
      <c r="K894" s="88">
        <v>1547.6</v>
      </c>
      <c r="L894" s="88">
        <v>53.725000000000001</v>
      </c>
      <c r="M894" s="88">
        <v>113.67</v>
      </c>
      <c r="N894" s="88">
        <v>317.25</v>
      </c>
      <c r="O894" s="88">
        <v>547.45000000000005</v>
      </c>
      <c r="P894" s="88">
        <v>174.32</v>
      </c>
      <c r="Q894" s="88">
        <v>7051.5</v>
      </c>
      <c r="R894" s="88">
        <v>97.93</v>
      </c>
      <c r="S894" s="88">
        <v>130.80000000000001</v>
      </c>
    </row>
    <row r="895" spans="3:19">
      <c r="C895" s="85" t="s">
        <v>1300</v>
      </c>
      <c r="D895" s="88">
        <v>1.929</v>
      </c>
      <c r="E895" s="88">
        <v>510.8</v>
      </c>
      <c r="F895" s="88">
        <v>4271</v>
      </c>
      <c r="G895" s="88">
        <v>4196</v>
      </c>
      <c r="H895" s="88">
        <v>151.4</v>
      </c>
      <c r="I895" s="88">
        <v>62.45</v>
      </c>
      <c r="J895" s="88">
        <v>78.099999999999994</v>
      </c>
      <c r="K895" s="88">
        <v>1555.6</v>
      </c>
      <c r="L895" s="88">
        <v>55.115000000000002</v>
      </c>
      <c r="M895" s="88">
        <v>114.97</v>
      </c>
      <c r="N895" s="88">
        <v>319.8</v>
      </c>
      <c r="O895" s="88">
        <v>558.5</v>
      </c>
      <c r="P895" s="88">
        <v>180.98</v>
      </c>
      <c r="Q895" s="88">
        <v>7204</v>
      </c>
      <c r="R895" s="88">
        <v>97.3</v>
      </c>
      <c r="S895" s="88">
        <v>129.32</v>
      </c>
    </row>
    <row r="896" spans="3:19">
      <c r="C896" s="85" t="s">
        <v>1301</v>
      </c>
      <c r="D896" s="88">
        <v>1.9159999999999999</v>
      </c>
      <c r="E896" s="88">
        <v>502.6</v>
      </c>
      <c r="F896" s="88">
        <v>4308</v>
      </c>
      <c r="G896" s="88">
        <v>4106.5</v>
      </c>
      <c r="H896" s="88">
        <v>150.80000000000001</v>
      </c>
      <c r="I896" s="88">
        <v>64.2</v>
      </c>
      <c r="J896" s="88">
        <v>78.650000000000006</v>
      </c>
      <c r="K896" s="88">
        <v>1542</v>
      </c>
      <c r="L896" s="88">
        <v>54.49</v>
      </c>
      <c r="M896" s="88">
        <v>117</v>
      </c>
      <c r="N896" s="88">
        <v>324.55</v>
      </c>
      <c r="O896" s="88">
        <v>561.20000000000005</v>
      </c>
      <c r="P896" s="88">
        <v>177.78</v>
      </c>
      <c r="Q896" s="88">
        <v>7275</v>
      </c>
      <c r="R896" s="88">
        <v>97.73</v>
      </c>
      <c r="S896" s="88">
        <v>129.91999999999999</v>
      </c>
    </row>
    <row r="897" spans="3:19">
      <c r="C897" s="85" t="s">
        <v>1302</v>
      </c>
      <c r="D897" s="88">
        <v>1.931</v>
      </c>
      <c r="E897" s="88">
        <v>512.79999999999995</v>
      </c>
      <c r="F897" s="88">
        <v>4305</v>
      </c>
      <c r="G897" s="88">
        <v>4234</v>
      </c>
      <c r="H897" s="88">
        <v>151.80000000000001</v>
      </c>
      <c r="I897" s="88">
        <v>63.07</v>
      </c>
      <c r="J897" s="88">
        <v>78.349999999999994</v>
      </c>
      <c r="K897" s="88">
        <v>1549.4</v>
      </c>
      <c r="L897" s="88">
        <v>55.1</v>
      </c>
      <c r="M897" s="88">
        <v>115.65</v>
      </c>
      <c r="N897" s="88">
        <v>327.16000000000003</v>
      </c>
      <c r="O897" s="88">
        <v>559.79999999999995</v>
      </c>
      <c r="P897" s="88">
        <v>176.82</v>
      </c>
      <c r="Q897" s="88">
        <v>7227</v>
      </c>
      <c r="R897" s="88">
        <v>102.35</v>
      </c>
      <c r="S897" s="88">
        <v>132.5</v>
      </c>
    </row>
    <row r="898" spans="3:19">
      <c r="C898" s="85" t="s">
        <v>1303</v>
      </c>
      <c r="D898" s="88">
        <v>1.9259999999999999</v>
      </c>
      <c r="E898" s="88">
        <v>523.4</v>
      </c>
      <c r="F898" s="88">
        <v>4225</v>
      </c>
      <c r="G898" s="88">
        <v>4206.5</v>
      </c>
      <c r="H898" s="88">
        <v>159.30000000000001</v>
      </c>
      <c r="I898" s="88">
        <v>62.72</v>
      </c>
      <c r="J898" s="88">
        <v>78.25</v>
      </c>
      <c r="K898" s="88">
        <v>1549.8</v>
      </c>
      <c r="L898" s="88">
        <v>55.24</v>
      </c>
      <c r="M898" s="88">
        <v>115.94</v>
      </c>
      <c r="N898" s="88">
        <v>327.14999999999998</v>
      </c>
      <c r="O898" s="88">
        <v>565.25</v>
      </c>
      <c r="P898" s="88">
        <v>176.92</v>
      </c>
      <c r="Q898" s="88">
        <v>7211</v>
      </c>
      <c r="R898" s="88">
        <v>108.25</v>
      </c>
      <c r="S898" s="88">
        <v>134.38</v>
      </c>
    </row>
    <row r="899" spans="3:19">
      <c r="C899" s="85" t="s">
        <v>1304</v>
      </c>
      <c r="D899" s="88">
        <v>1.913</v>
      </c>
      <c r="E899" s="88">
        <v>508.6</v>
      </c>
      <c r="F899" s="88">
        <v>4125</v>
      </c>
      <c r="G899" s="88">
        <v>4189</v>
      </c>
      <c r="H899" s="88">
        <v>156.69999999999999</v>
      </c>
      <c r="I899" s="88">
        <v>61.2</v>
      </c>
      <c r="J899" s="88">
        <v>76.650000000000006</v>
      </c>
      <c r="K899" s="88">
        <v>1577.2</v>
      </c>
      <c r="L899" s="88">
        <v>55.634999999999998</v>
      </c>
      <c r="M899" s="88">
        <v>121.4</v>
      </c>
      <c r="N899" s="88">
        <v>327.10000000000002</v>
      </c>
      <c r="O899" s="88">
        <v>576.9</v>
      </c>
      <c r="P899" s="88">
        <v>181</v>
      </c>
      <c r="Q899" s="88">
        <v>7326</v>
      </c>
      <c r="R899" s="88">
        <v>106.3</v>
      </c>
      <c r="S899" s="88">
        <v>132.66</v>
      </c>
    </row>
    <row r="900" spans="3:19">
      <c r="C900" s="85" t="s">
        <v>1305</v>
      </c>
      <c r="D900" s="88">
        <v>1.915</v>
      </c>
      <c r="E900" s="88">
        <v>498.2</v>
      </c>
      <c r="F900" s="88">
        <v>4017</v>
      </c>
      <c r="G900" s="88">
        <v>4084</v>
      </c>
      <c r="H900" s="88">
        <v>154.1</v>
      </c>
      <c r="I900" s="88">
        <v>61.21</v>
      </c>
      <c r="J900" s="88">
        <v>75.7</v>
      </c>
      <c r="K900" s="88">
        <v>1569.8</v>
      </c>
      <c r="L900" s="88">
        <v>55.085000000000001</v>
      </c>
      <c r="M900" s="88">
        <v>126.2</v>
      </c>
      <c r="N900" s="88">
        <v>328.37</v>
      </c>
      <c r="O900" s="88">
        <v>573</v>
      </c>
      <c r="P900" s="88">
        <v>179.8</v>
      </c>
      <c r="Q900" s="88">
        <v>7309.5</v>
      </c>
      <c r="R900" s="88">
        <v>105.7</v>
      </c>
      <c r="S900" s="88">
        <v>130.38</v>
      </c>
    </row>
    <row r="901" spans="3:19">
      <c r="C901" s="85" t="s">
        <v>1306</v>
      </c>
      <c r="D901" s="88">
        <v>1.899</v>
      </c>
      <c r="E901" s="88">
        <v>488.6</v>
      </c>
      <c r="F901" s="88">
        <v>4090.5</v>
      </c>
      <c r="G901" s="88">
        <v>4038.5</v>
      </c>
      <c r="H901" s="88">
        <v>155.30000000000001</v>
      </c>
      <c r="I901" s="88">
        <v>60.91</v>
      </c>
      <c r="J901" s="88">
        <v>74.7</v>
      </c>
      <c r="K901" s="88">
        <v>1562.8</v>
      </c>
      <c r="L901" s="88">
        <v>54.26</v>
      </c>
      <c r="M901" s="88">
        <v>124.96</v>
      </c>
      <c r="N901" s="88">
        <v>328.2</v>
      </c>
      <c r="O901" s="88">
        <v>573.9</v>
      </c>
      <c r="P901" s="88">
        <v>176.3</v>
      </c>
      <c r="Q901" s="88">
        <v>7230.5</v>
      </c>
      <c r="R901" s="88">
        <v>106.55</v>
      </c>
      <c r="S901" s="88">
        <v>134.34</v>
      </c>
    </row>
    <row r="902" spans="3:19">
      <c r="C902" s="85" t="s">
        <v>1307</v>
      </c>
      <c r="D902" s="88">
        <v>1.88</v>
      </c>
      <c r="E902" s="88">
        <v>481.4</v>
      </c>
      <c r="F902" s="88">
        <v>3999.5</v>
      </c>
      <c r="G902" s="88">
        <v>4051</v>
      </c>
      <c r="H902" s="88">
        <v>155.5</v>
      </c>
      <c r="I902" s="88">
        <v>59.04</v>
      </c>
      <c r="J902" s="88">
        <v>75.8</v>
      </c>
      <c r="K902" s="88">
        <v>1522.2</v>
      </c>
      <c r="L902" s="88">
        <v>53.704999999999998</v>
      </c>
      <c r="M902" s="88">
        <v>122.17</v>
      </c>
      <c r="N902" s="88">
        <v>324.66000000000003</v>
      </c>
      <c r="O902" s="88">
        <v>561.35</v>
      </c>
      <c r="P902" s="88">
        <v>173.86</v>
      </c>
      <c r="Q902" s="88">
        <v>7109.5</v>
      </c>
      <c r="R902" s="88">
        <v>105.05</v>
      </c>
      <c r="S902" s="88">
        <v>132.52000000000001</v>
      </c>
    </row>
    <row r="903" spans="3:19">
      <c r="C903" s="85" t="s">
        <v>1308</v>
      </c>
      <c r="D903" s="88">
        <v>1.794</v>
      </c>
      <c r="E903" s="88">
        <v>457.2</v>
      </c>
      <c r="F903" s="88">
        <v>3778</v>
      </c>
      <c r="G903" s="88">
        <v>4033</v>
      </c>
      <c r="H903" s="88">
        <v>145.19999999999999</v>
      </c>
      <c r="I903" s="88">
        <v>58.45</v>
      </c>
      <c r="J903" s="88">
        <v>73.8</v>
      </c>
      <c r="K903" s="88">
        <v>1529.6</v>
      </c>
      <c r="L903" s="88">
        <v>53.835000000000001</v>
      </c>
      <c r="M903" s="88">
        <v>126.74</v>
      </c>
      <c r="N903" s="88">
        <v>325</v>
      </c>
      <c r="O903" s="88">
        <v>555.85</v>
      </c>
      <c r="P903" s="88">
        <v>174.38</v>
      </c>
      <c r="Q903" s="88">
        <v>7201</v>
      </c>
      <c r="R903" s="88">
        <v>101.83</v>
      </c>
      <c r="S903" s="88">
        <v>129.13999999999999</v>
      </c>
    </row>
    <row r="904" spans="3:19">
      <c r="C904" s="85" t="s">
        <v>1309</v>
      </c>
      <c r="D904" s="88">
        <v>1.7270000000000001</v>
      </c>
      <c r="E904" s="88">
        <v>433</v>
      </c>
      <c r="F904" s="88">
        <v>3514</v>
      </c>
      <c r="G904" s="88">
        <v>3997</v>
      </c>
      <c r="H904" s="88">
        <v>132.30000000000001</v>
      </c>
      <c r="I904" s="88">
        <v>56.45</v>
      </c>
      <c r="J904" s="88">
        <v>70.150000000000006</v>
      </c>
      <c r="K904" s="88">
        <v>1523.2</v>
      </c>
      <c r="L904" s="88">
        <v>53.844999999999999</v>
      </c>
      <c r="M904" s="88">
        <v>127.74</v>
      </c>
      <c r="N904" s="88">
        <v>324.07</v>
      </c>
      <c r="O904" s="88">
        <v>560.1</v>
      </c>
      <c r="P904" s="88">
        <v>174.52</v>
      </c>
      <c r="Q904" s="88">
        <v>7097</v>
      </c>
      <c r="R904" s="88">
        <v>102.53</v>
      </c>
      <c r="S904" s="88">
        <v>124.3</v>
      </c>
    </row>
    <row r="905" spans="3:19">
      <c r="C905" s="85" t="s">
        <v>1310</v>
      </c>
      <c r="D905" s="88">
        <v>1.786</v>
      </c>
      <c r="E905" s="88">
        <v>457.8</v>
      </c>
      <c r="F905" s="88">
        <v>3842</v>
      </c>
      <c r="G905" s="88">
        <v>4044.5</v>
      </c>
      <c r="H905" s="88">
        <v>145</v>
      </c>
      <c r="I905" s="88">
        <v>53.78</v>
      </c>
      <c r="J905" s="88">
        <v>73.7</v>
      </c>
      <c r="K905" s="88">
        <v>1451.4</v>
      </c>
      <c r="L905" s="88">
        <v>52.145000000000003</v>
      </c>
      <c r="M905" s="88">
        <v>124.05</v>
      </c>
      <c r="N905" s="88">
        <v>319.99</v>
      </c>
      <c r="O905" s="88">
        <v>524.6</v>
      </c>
      <c r="P905" s="88">
        <v>167.16</v>
      </c>
      <c r="Q905" s="88">
        <v>6941</v>
      </c>
      <c r="R905" s="88">
        <v>101.35</v>
      </c>
      <c r="S905" s="88">
        <v>126.1</v>
      </c>
    </row>
    <row r="906" spans="3:19">
      <c r="C906" s="85" t="s">
        <v>1311</v>
      </c>
      <c r="D906" s="88">
        <v>1.754</v>
      </c>
      <c r="E906" s="88">
        <v>454.4</v>
      </c>
      <c r="F906" s="88">
        <v>3841.5</v>
      </c>
      <c r="G906" s="88">
        <v>4178</v>
      </c>
      <c r="H906" s="88">
        <v>141.30000000000001</v>
      </c>
      <c r="I906" s="88">
        <v>52.33</v>
      </c>
      <c r="J906" s="88">
        <v>74.3</v>
      </c>
      <c r="K906" s="88">
        <v>1393.6</v>
      </c>
      <c r="L906" s="88">
        <v>49.585000000000001</v>
      </c>
      <c r="M906" s="88">
        <v>117.81</v>
      </c>
      <c r="N906" s="88">
        <v>316.68</v>
      </c>
      <c r="O906" s="88">
        <v>502.5</v>
      </c>
      <c r="P906" s="88">
        <v>159.80000000000001</v>
      </c>
      <c r="Q906" s="88">
        <v>6689</v>
      </c>
      <c r="R906" s="88">
        <v>99.65</v>
      </c>
      <c r="S906" s="88">
        <v>125.26</v>
      </c>
    </row>
    <row r="907" spans="3:19">
      <c r="C907" s="85" t="s">
        <v>1312</v>
      </c>
      <c r="D907" s="88">
        <v>1.7549999999999999</v>
      </c>
      <c r="E907" s="88">
        <v>442.4</v>
      </c>
      <c r="F907" s="88">
        <v>3683</v>
      </c>
      <c r="G907" s="88">
        <v>4159</v>
      </c>
      <c r="H907" s="88">
        <v>138.6</v>
      </c>
      <c r="I907" s="88">
        <v>56.73</v>
      </c>
      <c r="J907" s="88">
        <v>71.8</v>
      </c>
      <c r="K907" s="88">
        <v>1474.6</v>
      </c>
      <c r="L907" s="88">
        <v>52.42</v>
      </c>
      <c r="M907" s="88">
        <v>121.75</v>
      </c>
      <c r="N907" s="88">
        <v>295.87</v>
      </c>
      <c r="O907" s="88">
        <v>526.70000000000005</v>
      </c>
      <c r="P907" s="88">
        <v>169.36</v>
      </c>
      <c r="Q907" s="88">
        <v>6969.5</v>
      </c>
      <c r="R907" s="88">
        <v>92.95</v>
      </c>
      <c r="S907" s="88">
        <v>122.76</v>
      </c>
    </row>
    <row r="908" spans="3:19">
      <c r="C908" s="85" t="s">
        <v>1313</v>
      </c>
      <c r="D908" s="88">
        <v>1.764</v>
      </c>
      <c r="E908" s="88">
        <v>452</v>
      </c>
      <c r="F908" s="88">
        <v>3887</v>
      </c>
      <c r="G908" s="88">
        <v>4204</v>
      </c>
      <c r="H908" s="88">
        <v>138.19999999999999</v>
      </c>
      <c r="I908" s="88">
        <v>55.4</v>
      </c>
      <c r="J908" s="88">
        <v>73.5</v>
      </c>
      <c r="K908" s="88">
        <v>1471.6</v>
      </c>
      <c r="L908" s="88">
        <v>52.26</v>
      </c>
      <c r="M908" s="88">
        <v>119.65</v>
      </c>
      <c r="N908" s="88">
        <v>292.20999999999998</v>
      </c>
      <c r="O908" s="88">
        <v>527.4</v>
      </c>
      <c r="P908" s="88">
        <v>169.82</v>
      </c>
      <c r="Q908" s="88">
        <v>6908</v>
      </c>
      <c r="R908" s="88">
        <v>95.32</v>
      </c>
      <c r="S908" s="88">
        <v>126.1</v>
      </c>
    </row>
    <row r="909" spans="3:19">
      <c r="C909" s="85" t="s">
        <v>1314</v>
      </c>
      <c r="D909" s="88">
        <v>1.756</v>
      </c>
      <c r="E909" s="88">
        <v>442</v>
      </c>
      <c r="F909" s="88">
        <v>3827</v>
      </c>
      <c r="G909" s="88">
        <v>4222</v>
      </c>
      <c r="H909" s="88">
        <v>132.80000000000001</v>
      </c>
      <c r="I909" s="88">
        <v>54.18</v>
      </c>
      <c r="J909" s="88">
        <v>74.95</v>
      </c>
      <c r="K909" s="88">
        <v>1422</v>
      </c>
      <c r="L909" s="88">
        <v>50.494999999999997</v>
      </c>
      <c r="M909" s="88">
        <v>119.28</v>
      </c>
      <c r="N909" s="88">
        <v>284.38</v>
      </c>
      <c r="O909" s="88">
        <v>508</v>
      </c>
      <c r="P909" s="88">
        <v>163.02000000000001</v>
      </c>
      <c r="Q909" s="88">
        <v>6827</v>
      </c>
      <c r="R909" s="88">
        <v>93.72</v>
      </c>
      <c r="S909" s="88">
        <v>125.26</v>
      </c>
    </row>
    <row r="910" spans="3:19">
      <c r="C910" s="85" t="s">
        <v>1315</v>
      </c>
      <c r="D910" s="88">
        <v>1.7989999999999999</v>
      </c>
      <c r="E910" s="88">
        <v>454.6</v>
      </c>
      <c r="F910" s="88">
        <v>3900</v>
      </c>
      <c r="G910" s="88">
        <v>4125.5</v>
      </c>
      <c r="H910" s="88">
        <v>135.19999999999999</v>
      </c>
      <c r="I910" s="88">
        <v>55.11</v>
      </c>
      <c r="J910" s="88">
        <v>76</v>
      </c>
      <c r="K910" s="88">
        <v>1448</v>
      </c>
      <c r="L910" s="88">
        <v>51.664999999999999</v>
      </c>
      <c r="M910" s="88">
        <v>124.74</v>
      </c>
      <c r="N910" s="88">
        <v>285.25</v>
      </c>
      <c r="O910" s="88">
        <v>516.9</v>
      </c>
      <c r="P910" s="88">
        <v>164.66</v>
      </c>
      <c r="Q910" s="88">
        <v>6881</v>
      </c>
      <c r="R910" s="88">
        <v>95.89</v>
      </c>
      <c r="S910" s="88">
        <v>128.30000000000001</v>
      </c>
    </row>
    <row r="911" spans="3:19">
      <c r="C911" s="85" t="s">
        <v>1316</v>
      </c>
      <c r="D911" s="88">
        <v>1.821</v>
      </c>
      <c r="E911" s="88">
        <v>463</v>
      </c>
      <c r="F911" s="88">
        <v>3941</v>
      </c>
      <c r="G911" s="88">
        <v>4102</v>
      </c>
      <c r="H911" s="88">
        <v>145.4</v>
      </c>
      <c r="I911" s="88">
        <v>54.51</v>
      </c>
      <c r="J911" s="88">
        <v>76.25</v>
      </c>
      <c r="K911" s="88">
        <v>1413.4</v>
      </c>
      <c r="L911" s="88">
        <v>51.1</v>
      </c>
      <c r="M911" s="88">
        <v>124.46</v>
      </c>
      <c r="N911" s="88">
        <v>284.68</v>
      </c>
      <c r="O911" s="88">
        <v>510.45</v>
      </c>
      <c r="P911" s="88">
        <v>163.66</v>
      </c>
      <c r="Q911" s="88">
        <v>6814</v>
      </c>
      <c r="R911" s="88">
        <v>96.33</v>
      </c>
      <c r="S911" s="88">
        <v>128.5</v>
      </c>
    </row>
    <row r="912" spans="3:19">
      <c r="C912" s="85" t="s">
        <v>1317</v>
      </c>
      <c r="D912" s="88">
        <v>1.849</v>
      </c>
      <c r="E912" s="88">
        <v>465.2</v>
      </c>
      <c r="F912" s="88">
        <v>3976</v>
      </c>
      <c r="G912" s="88">
        <v>4048</v>
      </c>
      <c r="H912" s="88">
        <v>148.4</v>
      </c>
      <c r="I912" s="88">
        <v>56.28</v>
      </c>
      <c r="J912" s="88">
        <v>75.400000000000006</v>
      </c>
      <c r="K912" s="88">
        <v>1471.8</v>
      </c>
      <c r="L912" s="88">
        <v>52.79</v>
      </c>
      <c r="M912" s="88">
        <v>129.81</v>
      </c>
      <c r="N912" s="88">
        <v>289.83</v>
      </c>
      <c r="O912" s="88">
        <v>517.25</v>
      </c>
      <c r="P912" s="88">
        <v>166.74</v>
      </c>
      <c r="Q912" s="88">
        <v>6931.5</v>
      </c>
      <c r="R912" s="88">
        <v>99.75</v>
      </c>
      <c r="S912" s="88">
        <v>129.88</v>
      </c>
    </row>
    <row r="913" spans="3:19">
      <c r="C913" s="85" t="s">
        <v>1318</v>
      </c>
      <c r="D913" s="88">
        <v>1.8380000000000001</v>
      </c>
      <c r="E913" s="88">
        <v>467.4</v>
      </c>
      <c r="F913" s="88">
        <v>3920</v>
      </c>
      <c r="G913" s="88">
        <v>4071</v>
      </c>
      <c r="H913" s="88">
        <v>146.4</v>
      </c>
      <c r="I913" s="88">
        <v>56.29</v>
      </c>
      <c r="J913" s="88">
        <v>75.099999999999994</v>
      </c>
      <c r="K913" s="88">
        <v>1502.8</v>
      </c>
      <c r="L913" s="88">
        <v>53.835000000000001</v>
      </c>
      <c r="M913" s="88">
        <v>130.88</v>
      </c>
      <c r="N913" s="88">
        <v>289.89999999999998</v>
      </c>
      <c r="O913" s="88">
        <v>524.15</v>
      </c>
      <c r="P913" s="88">
        <v>169.96</v>
      </c>
      <c r="Q913" s="88">
        <v>6913</v>
      </c>
      <c r="R913" s="88">
        <v>100.75</v>
      </c>
      <c r="S913" s="88">
        <v>128.08000000000001</v>
      </c>
    </row>
    <row r="914" spans="3:19">
      <c r="C914" s="85" t="s">
        <v>1319</v>
      </c>
      <c r="D914" s="88">
        <v>1.85</v>
      </c>
      <c r="E914" s="88">
        <v>467</v>
      </c>
      <c r="F914" s="88">
        <v>3987.5</v>
      </c>
      <c r="G914" s="88">
        <v>4148.5</v>
      </c>
      <c r="H914" s="88">
        <v>146.80000000000001</v>
      </c>
      <c r="I914" s="88">
        <v>58.17</v>
      </c>
      <c r="J914" s="88">
        <v>75.55</v>
      </c>
      <c r="K914" s="88">
        <v>1460</v>
      </c>
      <c r="L914" s="88">
        <v>53.625</v>
      </c>
      <c r="M914" s="88">
        <v>131.61000000000001</v>
      </c>
      <c r="N914" s="88">
        <v>294.70999999999998</v>
      </c>
      <c r="O914" s="88">
        <v>531.85</v>
      </c>
      <c r="P914" s="88">
        <v>170.04</v>
      </c>
      <c r="Q914" s="88">
        <v>7008</v>
      </c>
      <c r="R914" s="88">
        <v>99.9</v>
      </c>
      <c r="S914" s="88">
        <v>130.86000000000001</v>
      </c>
    </row>
    <row r="915" spans="3:19">
      <c r="C915" s="85" t="s">
        <v>1320</v>
      </c>
      <c r="D915" s="88">
        <v>1.839</v>
      </c>
      <c r="E915" s="88">
        <v>472.4</v>
      </c>
      <c r="F915" s="88">
        <v>3985</v>
      </c>
      <c r="G915" s="88">
        <v>4137.5</v>
      </c>
      <c r="H915" s="88">
        <v>144.5</v>
      </c>
      <c r="I915" s="88">
        <v>57.12</v>
      </c>
      <c r="J915" s="88">
        <v>75.400000000000006</v>
      </c>
      <c r="K915" s="88">
        <v>1465</v>
      </c>
      <c r="L915" s="88">
        <v>53.604999999999997</v>
      </c>
      <c r="M915" s="88">
        <v>134.07</v>
      </c>
      <c r="N915" s="88">
        <v>294.39</v>
      </c>
      <c r="O915" s="88">
        <v>530.54999999999995</v>
      </c>
      <c r="P915" s="88">
        <v>169.06</v>
      </c>
      <c r="Q915" s="88">
        <v>6973</v>
      </c>
      <c r="R915" s="88">
        <v>99.2</v>
      </c>
      <c r="S915" s="88">
        <v>129.56</v>
      </c>
    </row>
    <row r="916" spans="3:19">
      <c r="C916" s="85" t="s">
        <v>1321</v>
      </c>
      <c r="D916" s="88">
        <v>1.819</v>
      </c>
      <c r="E916" s="88">
        <v>460.8</v>
      </c>
      <c r="F916" s="88">
        <v>3828.5</v>
      </c>
      <c r="G916" s="88">
        <v>3962.5</v>
      </c>
      <c r="H916" s="88">
        <v>139.19999999999999</v>
      </c>
      <c r="I916" s="88">
        <v>57.46</v>
      </c>
      <c r="J916" s="88">
        <v>73.2</v>
      </c>
      <c r="K916" s="88">
        <v>1448</v>
      </c>
      <c r="L916" s="88">
        <v>53.8</v>
      </c>
      <c r="M916" s="88">
        <v>136.72999999999999</v>
      </c>
      <c r="N916" s="88">
        <v>295.69</v>
      </c>
      <c r="O916" s="88">
        <v>532.25</v>
      </c>
      <c r="P916" s="88">
        <v>170.92</v>
      </c>
      <c r="Q916" s="88">
        <v>6939.5</v>
      </c>
      <c r="R916" s="88">
        <v>96.73</v>
      </c>
      <c r="S916" s="88">
        <v>126.46</v>
      </c>
    </row>
    <row r="917" spans="3:19">
      <c r="C917" s="85" t="s">
        <v>1322</v>
      </c>
      <c r="D917" s="88">
        <v>1.766</v>
      </c>
      <c r="E917" s="88">
        <v>446</v>
      </c>
      <c r="F917" s="88">
        <v>3709</v>
      </c>
      <c r="G917" s="88">
        <v>3867</v>
      </c>
      <c r="H917" s="88">
        <v>134</v>
      </c>
      <c r="I917" s="88">
        <v>58.06</v>
      </c>
      <c r="J917" s="88">
        <v>71.45</v>
      </c>
      <c r="K917" s="88">
        <v>1449</v>
      </c>
      <c r="L917" s="88">
        <v>53.05</v>
      </c>
      <c r="M917" s="88">
        <v>135.1</v>
      </c>
      <c r="N917" s="88">
        <v>296.37</v>
      </c>
      <c r="O917" s="88">
        <v>532.45000000000005</v>
      </c>
      <c r="P917" s="88">
        <v>172.98</v>
      </c>
      <c r="Q917" s="88">
        <v>6902.5</v>
      </c>
      <c r="R917" s="88">
        <v>93.4</v>
      </c>
      <c r="S917" s="88">
        <v>125.2</v>
      </c>
    </row>
    <row r="918" spans="3:19">
      <c r="C918" s="85" t="s">
        <v>1323</v>
      </c>
      <c r="D918" s="88">
        <v>1.8029999999999999</v>
      </c>
      <c r="E918" s="88">
        <v>456.8</v>
      </c>
      <c r="F918" s="88">
        <v>3768</v>
      </c>
      <c r="G918" s="88">
        <v>3910</v>
      </c>
      <c r="H918" s="88">
        <v>137</v>
      </c>
      <c r="I918" s="88">
        <v>55.47</v>
      </c>
      <c r="J918" s="88">
        <v>72.75</v>
      </c>
      <c r="K918" s="88">
        <v>1443.6</v>
      </c>
      <c r="L918" s="88">
        <v>52.25</v>
      </c>
      <c r="M918" s="88">
        <v>135</v>
      </c>
      <c r="N918" s="88">
        <v>293.3</v>
      </c>
      <c r="O918" s="88">
        <v>521.4</v>
      </c>
      <c r="P918" s="88">
        <v>169.9</v>
      </c>
      <c r="Q918" s="88">
        <v>6890</v>
      </c>
      <c r="R918" s="88">
        <v>99.09</v>
      </c>
      <c r="S918" s="88">
        <v>127.92</v>
      </c>
    </row>
    <row r="919" spans="3:19">
      <c r="C919" s="85" t="s">
        <v>1324</v>
      </c>
      <c r="D919" s="88">
        <v>1.8129999999999999</v>
      </c>
      <c r="E919" s="88">
        <v>457.8</v>
      </c>
      <c r="F919" s="88">
        <v>3860</v>
      </c>
      <c r="G919" s="88">
        <v>3892</v>
      </c>
      <c r="H919" s="88">
        <v>141.9</v>
      </c>
      <c r="I919" s="88">
        <v>51.99</v>
      </c>
      <c r="J919" s="88">
        <v>73.150000000000006</v>
      </c>
      <c r="K919" s="88">
        <v>1406.2</v>
      </c>
      <c r="L919" s="88">
        <v>51.5</v>
      </c>
      <c r="M919" s="88">
        <v>130.99</v>
      </c>
      <c r="N919" s="88">
        <v>286.58</v>
      </c>
      <c r="O919" s="88">
        <v>503.2</v>
      </c>
      <c r="P919" s="88">
        <v>163.02000000000001</v>
      </c>
      <c r="Q919" s="88">
        <v>6727.5</v>
      </c>
      <c r="R919" s="88">
        <v>97.82</v>
      </c>
      <c r="S919" s="88">
        <v>130.16</v>
      </c>
    </row>
    <row r="920" spans="3:19">
      <c r="C920" s="85" t="s">
        <v>1325</v>
      </c>
      <c r="D920" s="88">
        <v>1.7809999999999999</v>
      </c>
      <c r="E920" s="88">
        <v>449.4</v>
      </c>
      <c r="F920" s="88">
        <v>3754</v>
      </c>
      <c r="G920" s="88">
        <v>3871.5</v>
      </c>
      <c r="H920" s="88">
        <v>138.30000000000001</v>
      </c>
      <c r="I920" s="88">
        <v>53.98</v>
      </c>
      <c r="J920" s="88">
        <v>72.5</v>
      </c>
      <c r="K920" s="88">
        <v>1421</v>
      </c>
      <c r="L920" s="88">
        <v>51.5</v>
      </c>
      <c r="M920" s="88">
        <v>132.4</v>
      </c>
      <c r="N920" s="88">
        <v>290</v>
      </c>
      <c r="O920" s="88">
        <v>513.95000000000005</v>
      </c>
      <c r="P920" s="88">
        <v>165.94</v>
      </c>
      <c r="Q920" s="88">
        <v>6805.5</v>
      </c>
      <c r="R920" s="88">
        <v>98.13</v>
      </c>
      <c r="S920" s="88">
        <v>128.63999999999999</v>
      </c>
    </row>
    <row r="921" spans="3:19">
      <c r="C921" s="85" t="s">
        <v>1326</v>
      </c>
      <c r="D921" s="88">
        <v>1.7769999999999999</v>
      </c>
      <c r="E921" s="88">
        <v>448.4</v>
      </c>
      <c r="F921" s="88">
        <v>3732.5</v>
      </c>
      <c r="G921" s="88">
        <v>3728.5</v>
      </c>
      <c r="H921" s="88">
        <v>134.9</v>
      </c>
      <c r="I921" s="88">
        <v>55</v>
      </c>
      <c r="J921" s="88">
        <v>72.099999999999994</v>
      </c>
      <c r="K921" s="88">
        <v>1423.4</v>
      </c>
      <c r="L921" s="88">
        <v>50.844999999999999</v>
      </c>
      <c r="M921" s="88">
        <v>133.31</v>
      </c>
      <c r="N921" s="88">
        <v>289.3</v>
      </c>
      <c r="O921" s="88">
        <v>515.95000000000005</v>
      </c>
      <c r="P921" s="88">
        <v>165.9</v>
      </c>
      <c r="Q921" s="88">
        <v>6759.5</v>
      </c>
      <c r="R921" s="88">
        <v>97.69</v>
      </c>
      <c r="S921" s="88">
        <v>128</v>
      </c>
    </row>
    <row r="922" spans="3:19">
      <c r="C922" s="85" t="s">
        <v>1327</v>
      </c>
      <c r="D922" s="88">
        <v>1.7470000000000001</v>
      </c>
      <c r="E922" s="88">
        <v>438.2</v>
      </c>
      <c r="F922" s="88">
        <v>3580</v>
      </c>
      <c r="G922" s="88">
        <v>3585</v>
      </c>
      <c r="H922" s="88">
        <v>130.5</v>
      </c>
      <c r="I922" s="88">
        <v>53.72</v>
      </c>
      <c r="J922" s="88">
        <v>70.75</v>
      </c>
      <c r="K922" s="88">
        <v>1411</v>
      </c>
      <c r="L922" s="88">
        <v>50.41</v>
      </c>
      <c r="M922" s="88">
        <v>132.05000000000001</v>
      </c>
      <c r="N922" s="88">
        <v>287.20999999999998</v>
      </c>
      <c r="O922" s="88">
        <v>506.4</v>
      </c>
      <c r="P922" s="88">
        <v>164.42</v>
      </c>
      <c r="Q922" s="88">
        <v>6687</v>
      </c>
      <c r="R922" s="88">
        <v>95.36</v>
      </c>
      <c r="S922" s="88">
        <v>123.92</v>
      </c>
    </row>
    <row r="923" spans="3:19">
      <c r="C923" s="85" t="s">
        <v>1328</v>
      </c>
      <c r="D923" s="88">
        <v>1.764</v>
      </c>
      <c r="E923" s="88">
        <v>455.8</v>
      </c>
      <c r="F923" s="88">
        <v>3639.5</v>
      </c>
      <c r="G923" s="88">
        <v>3644</v>
      </c>
      <c r="H923" s="88">
        <v>132.4</v>
      </c>
      <c r="I923" s="88">
        <v>53.78</v>
      </c>
      <c r="J923" s="88">
        <v>70.75</v>
      </c>
      <c r="K923" s="88">
        <v>1405.6</v>
      </c>
      <c r="L923" s="88">
        <v>50.344999999999999</v>
      </c>
      <c r="M923" s="88">
        <v>131.44999999999999</v>
      </c>
      <c r="N923" s="88">
        <v>286.04000000000002</v>
      </c>
      <c r="O923" s="88">
        <v>504.8</v>
      </c>
      <c r="P923" s="88">
        <v>165.82</v>
      </c>
      <c r="Q923" s="88">
        <v>6591</v>
      </c>
      <c r="R923" s="88">
        <v>96.21</v>
      </c>
      <c r="S923" s="88">
        <v>124.88</v>
      </c>
    </row>
    <row r="924" spans="3:19">
      <c r="C924" s="85" t="s">
        <v>1329</v>
      </c>
      <c r="D924" s="88">
        <v>1.7869999999999999</v>
      </c>
      <c r="E924" s="88">
        <v>452.8</v>
      </c>
      <c r="F924" s="88">
        <v>3694.5</v>
      </c>
      <c r="G924" s="88">
        <v>3854</v>
      </c>
      <c r="H924" s="88">
        <v>134.4</v>
      </c>
      <c r="I924" s="88">
        <v>52.38</v>
      </c>
      <c r="J924" s="88">
        <v>74.45</v>
      </c>
      <c r="K924" s="88">
        <v>1373.4</v>
      </c>
      <c r="L924" s="88">
        <v>48.704999999999998</v>
      </c>
      <c r="M924" s="88">
        <v>127.25</v>
      </c>
      <c r="N924" s="88">
        <v>275.49</v>
      </c>
      <c r="O924" s="88">
        <v>493.9</v>
      </c>
      <c r="P924" s="88">
        <v>158.06</v>
      </c>
      <c r="Q924" s="88">
        <v>6417.5</v>
      </c>
      <c r="R924" s="88">
        <v>98.35</v>
      </c>
      <c r="S924" s="88">
        <v>124.6</v>
      </c>
    </row>
    <row r="925" spans="3:19">
      <c r="C925" s="85" t="s">
        <v>1330</v>
      </c>
      <c r="D925" s="88">
        <v>1.788</v>
      </c>
      <c r="E925" s="88">
        <v>438</v>
      </c>
      <c r="F925" s="88">
        <v>3639</v>
      </c>
      <c r="G925" s="88">
        <v>3828</v>
      </c>
      <c r="H925" s="88">
        <v>132.80000000000001</v>
      </c>
      <c r="I925" s="88">
        <v>52.05</v>
      </c>
      <c r="J925" s="88">
        <v>72.95</v>
      </c>
      <c r="K925" s="88">
        <v>1372.4</v>
      </c>
      <c r="L925" s="88">
        <v>49.494999999999997</v>
      </c>
      <c r="M925" s="88">
        <v>128.69999999999999</v>
      </c>
      <c r="N925" s="88">
        <v>279.39999999999998</v>
      </c>
      <c r="O925" s="88">
        <v>496.15</v>
      </c>
      <c r="P925" s="88">
        <v>160.41999999999999</v>
      </c>
      <c r="Q925" s="88">
        <v>6447</v>
      </c>
      <c r="R925" s="88">
        <v>96.85</v>
      </c>
      <c r="S925" s="88">
        <v>122.88</v>
      </c>
    </row>
    <row r="926" spans="3:19">
      <c r="C926" s="85" t="s">
        <v>1331</v>
      </c>
      <c r="D926" s="88">
        <v>1.8120000000000001</v>
      </c>
      <c r="E926" s="88">
        <v>435.4</v>
      </c>
      <c r="F926" s="88">
        <v>3663.5</v>
      </c>
      <c r="G926" s="88">
        <v>3854.5</v>
      </c>
      <c r="H926" s="88">
        <v>134.30000000000001</v>
      </c>
      <c r="I926" s="88">
        <v>51.29</v>
      </c>
      <c r="J926" s="88">
        <v>74.650000000000006</v>
      </c>
      <c r="K926" s="88">
        <v>1390</v>
      </c>
      <c r="L926" s="88">
        <v>49.56</v>
      </c>
      <c r="M926" s="88">
        <v>129.84</v>
      </c>
      <c r="N926" s="88">
        <v>282.2</v>
      </c>
      <c r="O926" s="88">
        <v>508.45</v>
      </c>
      <c r="P926" s="88">
        <v>161.72</v>
      </c>
      <c r="Q926" s="88">
        <v>6505</v>
      </c>
      <c r="R926" s="88">
        <v>97.09</v>
      </c>
      <c r="S926" s="88">
        <v>123.46</v>
      </c>
    </row>
    <row r="927" spans="3:19">
      <c r="C927" s="85" t="s">
        <v>1332</v>
      </c>
      <c r="D927" s="88">
        <v>1.893</v>
      </c>
      <c r="E927" s="88">
        <v>427.4</v>
      </c>
      <c r="F927" s="88">
        <v>3655</v>
      </c>
      <c r="G927" s="88">
        <v>3923</v>
      </c>
      <c r="H927" s="88">
        <v>135.1</v>
      </c>
      <c r="I927" s="88">
        <v>50.39</v>
      </c>
      <c r="J927" s="88">
        <v>77.25</v>
      </c>
      <c r="K927" s="88">
        <v>1377.6</v>
      </c>
      <c r="L927" s="88">
        <v>48.805</v>
      </c>
      <c r="M927" s="88">
        <v>128.13999999999999</v>
      </c>
      <c r="N927" s="88">
        <v>281.08999999999997</v>
      </c>
      <c r="O927" s="88">
        <v>503.2</v>
      </c>
      <c r="P927" s="88">
        <v>160.04</v>
      </c>
      <c r="Q927" s="88">
        <v>6410.5</v>
      </c>
      <c r="R927" s="88">
        <v>98.03</v>
      </c>
      <c r="S927" s="88">
        <v>125.7</v>
      </c>
    </row>
    <row r="928" spans="3:19">
      <c r="C928" s="85" t="s">
        <v>1333</v>
      </c>
      <c r="D928" s="88">
        <v>1.897</v>
      </c>
      <c r="E928" s="88">
        <v>424.2</v>
      </c>
      <c r="F928" s="88">
        <v>3666</v>
      </c>
      <c r="G928" s="88">
        <v>3911</v>
      </c>
      <c r="H928" s="88">
        <v>140.4</v>
      </c>
      <c r="I928" s="88">
        <v>51.09</v>
      </c>
      <c r="J928" s="88">
        <v>78.7</v>
      </c>
      <c r="K928" s="88">
        <v>1383.6</v>
      </c>
      <c r="L928" s="88">
        <v>49.51</v>
      </c>
      <c r="M928" s="88">
        <v>128.63999999999999</v>
      </c>
      <c r="N928" s="88">
        <v>281.44</v>
      </c>
      <c r="O928" s="88">
        <v>505.7</v>
      </c>
      <c r="P928" s="88">
        <v>160.13999999999999</v>
      </c>
      <c r="Q928" s="88">
        <v>6408.5</v>
      </c>
      <c r="R928" s="88">
        <v>100.69</v>
      </c>
      <c r="S928" s="88">
        <v>127.82</v>
      </c>
    </row>
    <row r="929" spans="3:19">
      <c r="C929" s="85" t="s">
        <v>1334</v>
      </c>
      <c r="D929" s="88">
        <v>1.8839999999999999</v>
      </c>
      <c r="E929" s="88">
        <v>415</v>
      </c>
      <c r="F929" s="88">
        <v>3615</v>
      </c>
      <c r="G929" s="88">
        <v>3831.5</v>
      </c>
      <c r="H929" s="88">
        <v>135.9</v>
      </c>
      <c r="I929" s="88">
        <v>51.14</v>
      </c>
      <c r="J929" s="88">
        <v>77.25</v>
      </c>
      <c r="K929" s="88">
        <v>1391.4</v>
      </c>
      <c r="L929" s="88">
        <v>50.06</v>
      </c>
      <c r="M929" s="88">
        <v>128.71</v>
      </c>
      <c r="N929" s="88">
        <v>280.74</v>
      </c>
      <c r="O929" s="88">
        <v>501.7</v>
      </c>
      <c r="P929" s="88">
        <v>162.52000000000001</v>
      </c>
      <c r="Q929" s="88">
        <v>6448.5</v>
      </c>
      <c r="R929" s="88">
        <v>99.81</v>
      </c>
      <c r="S929" s="88">
        <v>125.76</v>
      </c>
    </row>
    <row r="930" spans="3:19">
      <c r="C930" s="85" t="s">
        <v>1335</v>
      </c>
      <c r="D930" s="88">
        <v>1.869</v>
      </c>
      <c r="E930" s="88">
        <v>409.8</v>
      </c>
      <c r="F930" s="88">
        <v>3519.5</v>
      </c>
      <c r="G930" s="88">
        <v>3828</v>
      </c>
      <c r="H930" s="88">
        <v>134.19999999999999</v>
      </c>
      <c r="I930" s="88">
        <v>51.72</v>
      </c>
      <c r="J930" s="88">
        <v>76.45</v>
      </c>
      <c r="K930" s="88">
        <v>1402</v>
      </c>
      <c r="L930" s="88">
        <v>50.265000000000001</v>
      </c>
      <c r="M930" s="88">
        <v>130.49</v>
      </c>
      <c r="N930" s="88">
        <v>283.92</v>
      </c>
      <c r="O930" s="88">
        <v>502.5</v>
      </c>
      <c r="P930" s="88">
        <v>165.36</v>
      </c>
      <c r="Q930" s="88">
        <v>6444.5</v>
      </c>
      <c r="R930" s="88">
        <v>99.28</v>
      </c>
      <c r="S930" s="88">
        <v>125</v>
      </c>
    </row>
    <row r="931" spans="3:19">
      <c r="C931" s="85" t="s">
        <v>1336</v>
      </c>
      <c r="D931" s="88">
        <v>1.8560000000000001</v>
      </c>
      <c r="E931" s="88">
        <v>405</v>
      </c>
      <c r="F931" s="88">
        <v>3445</v>
      </c>
      <c r="G931" s="88">
        <v>3776.5</v>
      </c>
      <c r="H931" s="88">
        <v>133.19999999999999</v>
      </c>
      <c r="I931" s="88">
        <v>50.39</v>
      </c>
      <c r="J931" s="88">
        <v>77.150000000000006</v>
      </c>
      <c r="K931" s="88">
        <v>1388.8</v>
      </c>
      <c r="L931" s="88">
        <v>49.755000000000003</v>
      </c>
      <c r="M931" s="88">
        <v>129.84</v>
      </c>
      <c r="N931" s="88">
        <v>280.32</v>
      </c>
      <c r="O931" s="88">
        <v>495.8</v>
      </c>
      <c r="P931" s="88">
        <v>162.9</v>
      </c>
      <c r="Q931" s="88">
        <v>6385</v>
      </c>
      <c r="R931" s="88">
        <v>97.85</v>
      </c>
      <c r="S931" s="88">
        <v>125.88</v>
      </c>
    </row>
    <row r="932" spans="3:19">
      <c r="C932" s="85" t="s">
        <v>1337</v>
      </c>
      <c r="D932" s="88">
        <v>1.845</v>
      </c>
      <c r="E932" s="88">
        <v>402.8</v>
      </c>
      <c r="F932" s="88">
        <v>3399.5</v>
      </c>
      <c r="G932" s="88">
        <v>3725.5</v>
      </c>
      <c r="H932" s="88">
        <v>131.19999999999999</v>
      </c>
      <c r="I932" s="88">
        <v>49.04</v>
      </c>
      <c r="J932" s="88">
        <v>75.349999999999994</v>
      </c>
      <c r="K932" s="88">
        <v>1382</v>
      </c>
      <c r="L932" s="88">
        <v>49.96</v>
      </c>
      <c r="M932" s="88">
        <v>127.6</v>
      </c>
      <c r="N932" s="88">
        <v>278.01</v>
      </c>
      <c r="O932" s="88">
        <v>493.75</v>
      </c>
      <c r="P932" s="88">
        <v>161.9</v>
      </c>
      <c r="Q932" s="88">
        <v>6347</v>
      </c>
      <c r="R932" s="88">
        <v>98.78</v>
      </c>
      <c r="S932" s="88">
        <v>126</v>
      </c>
    </row>
    <row r="933" spans="3:19">
      <c r="C933" s="85" t="s">
        <v>1338</v>
      </c>
      <c r="D933" s="88">
        <v>1.859</v>
      </c>
      <c r="E933" s="88">
        <v>395.4</v>
      </c>
      <c r="F933" s="88">
        <v>3350</v>
      </c>
      <c r="G933" s="88">
        <v>3753</v>
      </c>
      <c r="H933" s="88">
        <v>128.19999999999999</v>
      </c>
      <c r="I933" s="88">
        <v>49.16</v>
      </c>
      <c r="J933" s="88">
        <v>74.95</v>
      </c>
      <c r="K933" s="88">
        <v>1375</v>
      </c>
      <c r="L933" s="88">
        <v>49.664999999999999</v>
      </c>
      <c r="M933" s="88">
        <v>126.36</v>
      </c>
      <c r="N933" s="88">
        <v>274.60000000000002</v>
      </c>
      <c r="O933" s="88">
        <v>489.7</v>
      </c>
      <c r="P933" s="88">
        <v>162.06</v>
      </c>
      <c r="Q933" s="88">
        <v>6239.5</v>
      </c>
      <c r="R933" s="88">
        <v>99.47</v>
      </c>
      <c r="S933" s="88">
        <v>124.18</v>
      </c>
    </row>
    <row r="934" spans="3:19">
      <c r="C934" s="85" t="s">
        <v>1339</v>
      </c>
      <c r="D934" s="88">
        <v>1.8480000000000001</v>
      </c>
      <c r="E934" s="88">
        <v>381.2</v>
      </c>
      <c r="F934" s="88">
        <v>3428</v>
      </c>
      <c r="G934" s="88">
        <v>3836.5</v>
      </c>
      <c r="H934" s="88">
        <v>127.9</v>
      </c>
      <c r="I934" s="88">
        <v>49.4</v>
      </c>
      <c r="J934" s="88">
        <v>75.5</v>
      </c>
      <c r="K934" s="88">
        <v>1342.8</v>
      </c>
      <c r="L934" s="88">
        <v>48.435000000000002</v>
      </c>
      <c r="M934" s="88">
        <v>126.29</v>
      </c>
      <c r="N934" s="88">
        <v>268.17</v>
      </c>
      <c r="O934" s="88">
        <v>483.7</v>
      </c>
      <c r="P934" s="88">
        <v>158.1</v>
      </c>
      <c r="Q934" s="88">
        <v>6138.5</v>
      </c>
      <c r="R934" s="88">
        <v>100.19</v>
      </c>
      <c r="S934" s="88">
        <v>121.44</v>
      </c>
    </row>
    <row r="935" spans="3:19">
      <c r="C935" s="85" t="s">
        <v>1340</v>
      </c>
      <c r="D935" s="88">
        <v>1.802</v>
      </c>
      <c r="E935" s="88">
        <v>366</v>
      </c>
      <c r="F935" s="88">
        <v>3332</v>
      </c>
      <c r="G935" s="88">
        <v>3794</v>
      </c>
      <c r="H935" s="88">
        <v>123.2</v>
      </c>
      <c r="I935" s="88">
        <v>49.14</v>
      </c>
      <c r="J935" s="88">
        <v>73.150000000000006</v>
      </c>
      <c r="K935" s="88">
        <v>1338</v>
      </c>
      <c r="L935" s="88">
        <v>47.045000000000002</v>
      </c>
      <c r="M935" s="88">
        <v>125.85</v>
      </c>
      <c r="N935" s="88">
        <v>266.2</v>
      </c>
      <c r="O935" s="88">
        <v>481.5</v>
      </c>
      <c r="P935" s="88">
        <v>155.62</v>
      </c>
      <c r="Q935" s="88">
        <v>6147.5</v>
      </c>
      <c r="R935" s="88">
        <v>96.64</v>
      </c>
      <c r="S935" s="88">
        <v>118.9</v>
      </c>
    </row>
    <row r="936" spans="3:19">
      <c r="C936" s="85" t="s">
        <v>1341</v>
      </c>
      <c r="D936" s="88">
        <v>1.7709999999999999</v>
      </c>
      <c r="E936" s="88">
        <v>374.4</v>
      </c>
      <c r="F936" s="88">
        <v>3300</v>
      </c>
      <c r="G936" s="88">
        <v>3807</v>
      </c>
      <c r="H936" s="88">
        <v>124.3</v>
      </c>
      <c r="I936" s="88">
        <v>48.04</v>
      </c>
      <c r="J936" s="88">
        <v>72.2</v>
      </c>
      <c r="K936" s="88">
        <v>1321</v>
      </c>
      <c r="L936" s="88">
        <v>46.81</v>
      </c>
      <c r="M936" s="88">
        <v>123.38</v>
      </c>
      <c r="N936" s="88">
        <v>266.93</v>
      </c>
      <c r="O936" s="88">
        <v>480.95</v>
      </c>
      <c r="P936" s="88">
        <v>152.5</v>
      </c>
      <c r="Q936" s="88">
        <v>6309.5</v>
      </c>
      <c r="R936" s="88">
        <v>96.47</v>
      </c>
      <c r="S936" s="88">
        <v>113.04</v>
      </c>
    </row>
    <row r="937" spans="3:19">
      <c r="C937" s="85" t="s">
        <v>1342</v>
      </c>
      <c r="D937" s="88">
        <v>1.8009999999999999</v>
      </c>
      <c r="E937" s="88">
        <v>378.6</v>
      </c>
      <c r="F937" s="88">
        <v>3382.5</v>
      </c>
      <c r="G937" s="88">
        <v>3913.5</v>
      </c>
      <c r="H937" s="88">
        <v>126.4</v>
      </c>
      <c r="I937" s="88">
        <v>46.65</v>
      </c>
      <c r="J937" s="88">
        <v>73.650000000000006</v>
      </c>
      <c r="K937" s="88">
        <v>1292.8</v>
      </c>
      <c r="L937" s="88">
        <v>45.695</v>
      </c>
      <c r="M937" s="88">
        <v>118.51</v>
      </c>
      <c r="N937" s="88">
        <v>261.60000000000002</v>
      </c>
      <c r="O937" s="88">
        <v>475.8</v>
      </c>
      <c r="P937" s="88">
        <v>143.94</v>
      </c>
      <c r="Q937" s="88">
        <v>6419</v>
      </c>
      <c r="R937" s="88">
        <v>99.09</v>
      </c>
      <c r="S937" s="88">
        <v>118.44</v>
      </c>
    </row>
    <row r="938" spans="3:19">
      <c r="C938" s="85" t="s">
        <v>1343</v>
      </c>
      <c r="D938" s="88">
        <v>1.748</v>
      </c>
      <c r="E938" s="88">
        <v>363.4</v>
      </c>
      <c r="F938" s="88">
        <v>3304.5</v>
      </c>
      <c r="G938" s="88">
        <v>3844</v>
      </c>
      <c r="H938" s="88">
        <v>122.7</v>
      </c>
      <c r="I938" s="88">
        <v>46.45</v>
      </c>
      <c r="J938" s="88">
        <v>72.650000000000006</v>
      </c>
      <c r="K938" s="88">
        <v>1253.2</v>
      </c>
      <c r="L938" s="88">
        <v>43.685000000000002</v>
      </c>
      <c r="M938" s="88">
        <v>116.81</v>
      </c>
      <c r="N938" s="88">
        <v>259.5</v>
      </c>
      <c r="O938" s="88">
        <v>478.75</v>
      </c>
      <c r="P938" s="88">
        <v>140.74</v>
      </c>
      <c r="Q938" s="88">
        <v>6428</v>
      </c>
      <c r="R938" s="88">
        <v>96.88</v>
      </c>
      <c r="S938" s="88">
        <v>112.9</v>
      </c>
    </row>
    <row r="939" spans="3:19">
      <c r="C939" s="85" t="s">
        <v>1344</v>
      </c>
      <c r="D939" s="88">
        <v>1.7609999999999999</v>
      </c>
      <c r="E939" s="88">
        <v>358</v>
      </c>
      <c r="F939" s="88">
        <v>3183</v>
      </c>
      <c r="G939" s="88">
        <v>3892.5</v>
      </c>
      <c r="H939" s="88">
        <v>119.9</v>
      </c>
      <c r="I939" s="88">
        <v>49.53</v>
      </c>
      <c r="J939" s="88">
        <v>73.099999999999994</v>
      </c>
      <c r="K939" s="88">
        <v>1318.6</v>
      </c>
      <c r="L939" s="88">
        <v>45.174999999999997</v>
      </c>
      <c r="M939" s="88">
        <v>126.8</v>
      </c>
      <c r="N939" s="88">
        <v>265.39</v>
      </c>
      <c r="O939" s="88">
        <v>489.55</v>
      </c>
      <c r="P939" s="88">
        <v>147.26</v>
      </c>
      <c r="Q939" s="88">
        <v>6645</v>
      </c>
      <c r="R939" s="88">
        <v>97.02</v>
      </c>
      <c r="S939" s="88">
        <v>112.1</v>
      </c>
    </row>
    <row r="940" spans="3:19">
      <c r="C940" s="85" t="s">
        <v>1345</v>
      </c>
      <c r="D940" s="88">
        <v>1.7589999999999999</v>
      </c>
      <c r="E940" s="88">
        <v>361.4</v>
      </c>
      <c r="F940" s="88">
        <v>3178</v>
      </c>
      <c r="G940" s="88">
        <v>3926</v>
      </c>
      <c r="H940" s="88">
        <v>118.3</v>
      </c>
      <c r="I940" s="88">
        <v>48.38</v>
      </c>
      <c r="J940" s="88">
        <v>72.5</v>
      </c>
      <c r="K940" s="88">
        <v>1275.2</v>
      </c>
      <c r="L940" s="88">
        <v>44.594999999999999</v>
      </c>
      <c r="M940" s="88">
        <v>124.47</v>
      </c>
      <c r="N940" s="88">
        <v>260.5</v>
      </c>
      <c r="O940" s="88">
        <v>477.5</v>
      </c>
      <c r="P940" s="88">
        <v>142.80000000000001</v>
      </c>
      <c r="Q940" s="88">
        <v>6526.5</v>
      </c>
      <c r="R940" s="88">
        <v>96.02</v>
      </c>
      <c r="S940" s="88">
        <v>111.34</v>
      </c>
    </row>
    <row r="941" spans="3:19">
      <c r="C941" s="85" t="s">
        <v>1346</v>
      </c>
      <c r="D941" s="88">
        <v>1.7090000000000001</v>
      </c>
      <c r="E941" s="88">
        <v>346.4</v>
      </c>
      <c r="F941" s="88">
        <v>3011</v>
      </c>
      <c r="G941" s="88">
        <v>3765.5</v>
      </c>
      <c r="H941" s="88">
        <v>114.7</v>
      </c>
      <c r="I941" s="88">
        <v>50.42</v>
      </c>
      <c r="J941" s="88">
        <v>70.45</v>
      </c>
      <c r="K941" s="88">
        <v>1275.4000000000001</v>
      </c>
      <c r="L941" s="88">
        <v>43.585000000000001</v>
      </c>
      <c r="M941" s="88">
        <v>124.51</v>
      </c>
      <c r="N941" s="88">
        <v>262.47000000000003</v>
      </c>
      <c r="O941" s="88">
        <v>479.05</v>
      </c>
      <c r="P941" s="88">
        <v>140.62</v>
      </c>
      <c r="Q941" s="88">
        <v>6389</v>
      </c>
      <c r="R941" s="88">
        <v>91.48</v>
      </c>
      <c r="S941" s="88">
        <v>108.58</v>
      </c>
    </row>
    <row r="942" spans="3:19">
      <c r="C942" s="85" t="s">
        <v>1347</v>
      </c>
      <c r="D942" s="88">
        <v>1.611</v>
      </c>
      <c r="E942" s="88">
        <v>323.8</v>
      </c>
      <c r="F942" s="88">
        <v>2854.5</v>
      </c>
      <c r="G942" s="88">
        <v>3620.5</v>
      </c>
      <c r="H942" s="88">
        <v>105.5</v>
      </c>
      <c r="I942" s="88">
        <v>49.49</v>
      </c>
      <c r="J942" s="88">
        <v>65</v>
      </c>
      <c r="K942" s="88">
        <v>1268.2</v>
      </c>
      <c r="L942" s="88">
        <v>44.48</v>
      </c>
      <c r="M942" s="88">
        <v>130.27000000000001</v>
      </c>
      <c r="N942" s="88">
        <v>260.31</v>
      </c>
      <c r="O942" s="88">
        <v>482.95</v>
      </c>
      <c r="P942" s="88">
        <v>140.4</v>
      </c>
      <c r="Q942" s="88">
        <v>6324</v>
      </c>
      <c r="R942" s="88">
        <v>86.1</v>
      </c>
      <c r="S942" s="88">
        <v>103.12</v>
      </c>
    </row>
    <row r="943" spans="3:19">
      <c r="C943" s="85" t="s">
        <v>1348</v>
      </c>
      <c r="D943" s="88">
        <v>1.6379999999999999</v>
      </c>
      <c r="E943" s="88">
        <v>328</v>
      </c>
      <c r="F943" s="88">
        <v>2918</v>
      </c>
      <c r="G943" s="88">
        <v>3652</v>
      </c>
      <c r="H943" s="88">
        <v>104.8</v>
      </c>
      <c r="I943" s="88">
        <v>47.12</v>
      </c>
      <c r="J943" s="88">
        <v>65.849999999999994</v>
      </c>
      <c r="K943" s="88">
        <v>1225</v>
      </c>
      <c r="L943" s="88">
        <v>43.034999999999997</v>
      </c>
      <c r="M943" s="88">
        <v>122.97</v>
      </c>
      <c r="N943" s="88">
        <v>254.45</v>
      </c>
      <c r="O943" s="88">
        <v>475.85</v>
      </c>
      <c r="P943" s="88">
        <v>132.74</v>
      </c>
      <c r="Q943" s="88">
        <v>6145</v>
      </c>
      <c r="R943" s="88">
        <v>86.23</v>
      </c>
      <c r="S943" s="88">
        <v>104.02</v>
      </c>
    </row>
    <row r="944" spans="3:19">
      <c r="C944" s="85" t="s">
        <v>1349</v>
      </c>
      <c r="D944" s="88">
        <v>1.6739999999999999</v>
      </c>
      <c r="E944" s="88">
        <v>348</v>
      </c>
      <c r="F944" s="88">
        <v>3116.5</v>
      </c>
      <c r="G944" s="88">
        <v>3737</v>
      </c>
      <c r="H944" s="88">
        <v>115.4</v>
      </c>
      <c r="I944" s="88">
        <v>44.75</v>
      </c>
      <c r="J944" s="88">
        <v>68.45</v>
      </c>
      <c r="K944" s="88">
        <v>1172</v>
      </c>
      <c r="L944" s="88">
        <v>40.840000000000003</v>
      </c>
      <c r="M944" s="88">
        <v>123.86</v>
      </c>
      <c r="N944" s="88">
        <v>244.31</v>
      </c>
      <c r="O944" s="88">
        <v>455.05</v>
      </c>
      <c r="P944" s="88">
        <v>127.66</v>
      </c>
      <c r="Q944" s="88">
        <v>6115</v>
      </c>
      <c r="R944" s="88">
        <v>89.03</v>
      </c>
      <c r="S944" s="88">
        <v>106.72</v>
      </c>
    </row>
    <row r="945" spans="3:19">
      <c r="C945" s="85" t="s">
        <v>1350</v>
      </c>
      <c r="D945" s="88">
        <v>1.677</v>
      </c>
      <c r="E945" s="88">
        <v>338.8</v>
      </c>
      <c r="F945" s="88">
        <v>3117</v>
      </c>
      <c r="G945" s="88">
        <v>3679.5</v>
      </c>
      <c r="H945" s="88">
        <v>113.2</v>
      </c>
      <c r="I945" s="88">
        <v>46.05</v>
      </c>
      <c r="J945" s="88">
        <v>67.650000000000006</v>
      </c>
      <c r="K945" s="88">
        <v>1176.2</v>
      </c>
      <c r="L945" s="88">
        <v>41.585000000000001</v>
      </c>
      <c r="M945" s="88">
        <v>120.6</v>
      </c>
      <c r="N945" s="88">
        <v>244.04</v>
      </c>
      <c r="O945" s="88">
        <v>468.85</v>
      </c>
      <c r="P945" s="88">
        <v>127.78</v>
      </c>
      <c r="Q945" s="88">
        <v>6184</v>
      </c>
      <c r="R945" s="88">
        <v>87.2</v>
      </c>
      <c r="S945" s="88">
        <v>104.88</v>
      </c>
    </row>
    <row r="946" spans="3:19">
      <c r="C946" s="85" t="s">
        <v>1351</v>
      </c>
      <c r="D946" s="88">
        <v>1.67</v>
      </c>
      <c r="E946" s="88">
        <v>349</v>
      </c>
      <c r="F946" s="88">
        <v>3150</v>
      </c>
      <c r="G946" s="88">
        <v>3715</v>
      </c>
      <c r="H946" s="88">
        <v>113.5</v>
      </c>
      <c r="I946" s="88">
        <v>48.41</v>
      </c>
      <c r="J946" s="88">
        <v>70.25</v>
      </c>
      <c r="K946" s="88">
        <v>1235.5999999999999</v>
      </c>
      <c r="L946" s="88">
        <v>42.01</v>
      </c>
      <c r="M946" s="88">
        <v>122.46</v>
      </c>
      <c r="N946" s="88">
        <v>253.01</v>
      </c>
      <c r="O946" s="88">
        <v>477.75</v>
      </c>
      <c r="P946" s="88">
        <v>132.69999999999999</v>
      </c>
      <c r="Q946" s="88">
        <v>6265</v>
      </c>
      <c r="R946" s="88">
        <v>87.3</v>
      </c>
      <c r="S946" s="88">
        <v>107.04</v>
      </c>
    </row>
    <row r="947" spans="3:19">
      <c r="C947" s="85" t="s">
        <v>1352</v>
      </c>
      <c r="D947" s="88">
        <v>1.7090000000000001</v>
      </c>
      <c r="E947" s="88">
        <v>369.4</v>
      </c>
      <c r="F947" s="88">
        <v>3367</v>
      </c>
      <c r="G947" s="88">
        <v>3883.5</v>
      </c>
      <c r="H947" s="88">
        <v>118.3</v>
      </c>
      <c r="I947" s="88">
        <v>47.71</v>
      </c>
      <c r="J947" s="88">
        <v>71.8</v>
      </c>
      <c r="K947" s="88">
        <v>1236</v>
      </c>
      <c r="L947" s="88">
        <v>42.274999999999999</v>
      </c>
      <c r="M947" s="88">
        <v>123.76</v>
      </c>
      <c r="N947" s="88">
        <v>252.82</v>
      </c>
      <c r="O947" s="88">
        <v>477.15</v>
      </c>
      <c r="P947" s="88">
        <v>139.4</v>
      </c>
      <c r="Q947" s="88">
        <v>6272</v>
      </c>
      <c r="R947" s="88">
        <v>90.9</v>
      </c>
      <c r="S947" s="88">
        <v>108.1</v>
      </c>
    </row>
    <row r="948" spans="3:19">
      <c r="C948" s="85" t="s">
        <v>1353</v>
      </c>
      <c r="D948" s="88">
        <v>1.6870000000000001</v>
      </c>
      <c r="E948" s="88">
        <v>359</v>
      </c>
      <c r="F948" s="88">
        <v>3251</v>
      </c>
      <c r="G948" s="88">
        <v>3825</v>
      </c>
      <c r="H948" s="88">
        <v>118.4</v>
      </c>
      <c r="I948" s="88">
        <v>48.42</v>
      </c>
      <c r="J948" s="88">
        <v>70.75</v>
      </c>
      <c r="K948" s="88">
        <v>1244</v>
      </c>
      <c r="L948" s="88">
        <v>42.3</v>
      </c>
      <c r="M948" s="88">
        <v>123</v>
      </c>
      <c r="N948" s="88">
        <v>254.77</v>
      </c>
      <c r="O948" s="88">
        <v>479.1</v>
      </c>
      <c r="P948" s="88">
        <v>139.88</v>
      </c>
      <c r="Q948" s="88">
        <v>6332</v>
      </c>
      <c r="R948" s="88">
        <v>88.89</v>
      </c>
      <c r="S948" s="88">
        <v>105.96</v>
      </c>
    </row>
    <row r="949" spans="3:19">
      <c r="C949" s="85" t="s">
        <v>1354</v>
      </c>
      <c r="D949" s="88">
        <v>1.65</v>
      </c>
      <c r="E949" s="88">
        <v>339</v>
      </c>
      <c r="F949" s="88">
        <v>3157.5</v>
      </c>
      <c r="G949" s="88">
        <v>3782</v>
      </c>
      <c r="H949" s="88">
        <v>114.8</v>
      </c>
      <c r="I949" s="88">
        <v>50.31</v>
      </c>
      <c r="J949" s="88">
        <v>69.75</v>
      </c>
      <c r="K949" s="88">
        <v>1313</v>
      </c>
      <c r="L949" s="88">
        <v>43.43</v>
      </c>
      <c r="M949" s="88">
        <v>125.04</v>
      </c>
      <c r="N949" s="88">
        <v>263.31</v>
      </c>
      <c r="O949" s="88">
        <v>493.8</v>
      </c>
      <c r="P949" s="88">
        <v>147.9</v>
      </c>
      <c r="Q949" s="88">
        <v>6520</v>
      </c>
      <c r="R949" s="88">
        <v>87.2</v>
      </c>
      <c r="S949" s="88">
        <v>103.6</v>
      </c>
    </row>
    <row r="950" spans="3:19">
      <c r="C950" s="85" t="s">
        <v>1355</v>
      </c>
      <c r="D950" s="88">
        <v>1.663</v>
      </c>
      <c r="E950" s="88">
        <v>340.6</v>
      </c>
      <c r="F950" s="88">
        <v>3120</v>
      </c>
      <c r="G950" s="88">
        <v>3828.5</v>
      </c>
      <c r="H950" s="88">
        <v>113.1</v>
      </c>
      <c r="I950" s="88">
        <v>48.84</v>
      </c>
      <c r="J950" s="88">
        <v>69.2</v>
      </c>
      <c r="K950" s="88">
        <v>1254.2</v>
      </c>
      <c r="L950" s="88">
        <v>43.68</v>
      </c>
      <c r="M950" s="88">
        <v>123.44</v>
      </c>
      <c r="N950" s="88">
        <v>261.29000000000002</v>
      </c>
      <c r="O950" s="88">
        <v>482.35</v>
      </c>
      <c r="P950" s="88">
        <v>146.62</v>
      </c>
      <c r="Q950" s="88">
        <v>6435</v>
      </c>
      <c r="R950" s="88">
        <v>86.2</v>
      </c>
      <c r="S950" s="88">
        <v>101.5</v>
      </c>
    </row>
    <row r="951" spans="3:19">
      <c r="C951" s="85" t="s">
        <v>1356</v>
      </c>
      <c r="D951" s="88">
        <v>1.6930000000000001</v>
      </c>
      <c r="E951" s="88">
        <v>351.8</v>
      </c>
      <c r="F951" s="88">
        <v>3290</v>
      </c>
      <c r="G951" s="88">
        <v>3914.5</v>
      </c>
      <c r="H951" s="88">
        <v>117.6</v>
      </c>
      <c r="I951" s="88">
        <v>47.82</v>
      </c>
      <c r="J951" s="88">
        <v>71.650000000000006</v>
      </c>
      <c r="K951" s="88">
        <v>1201.2</v>
      </c>
      <c r="L951" s="88">
        <v>42.865000000000002</v>
      </c>
      <c r="M951" s="88">
        <v>121.62</v>
      </c>
      <c r="N951" s="88">
        <v>258.2</v>
      </c>
      <c r="O951" s="88">
        <v>477.75</v>
      </c>
      <c r="P951" s="88">
        <v>143.44</v>
      </c>
      <c r="Q951" s="88">
        <v>6413.5</v>
      </c>
      <c r="R951" s="88">
        <v>87.14</v>
      </c>
      <c r="S951" s="88">
        <v>102.62</v>
      </c>
    </row>
    <row r="952" spans="3:19">
      <c r="C952" s="85" t="s">
        <v>1357</v>
      </c>
      <c r="D952" s="88">
        <v>1.7270000000000001</v>
      </c>
      <c r="E952" s="88">
        <v>356</v>
      </c>
      <c r="F952" s="88">
        <v>3342.5</v>
      </c>
      <c r="G952" s="88">
        <v>4119</v>
      </c>
      <c r="H952" s="88">
        <v>122.4</v>
      </c>
      <c r="I952" s="88">
        <v>47.65</v>
      </c>
      <c r="J952" s="88">
        <v>73.900000000000006</v>
      </c>
      <c r="K952" s="88">
        <v>1208.4000000000001</v>
      </c>
      <c r="L952" s="88">
        <v>42.354999999999997</v>
      </c>
      <c r="M952" s="88">
        <v>118.78</v>
      </c>
      <c r="N952" s="88">
        <v>254.93</v>
      </c>
      <c r="O952" s="88">
        <v>488.45</v>
      </c>
      <c r="P952" s="88">
        <v>140.69999999999999</v>
      </c>
      <c r="Q952" s="88">
        <v>6448</v>
      </c>
      <c r="R952" s="88">
        <v>88.62</v>
      </c>
      <c r="S952" s="88">
        <v>106.44</v>
      </c>
    </row>
    <row r="953" spans="3:19">
      <c r="C953" s="85" t="s">
        <v>1358</v>
      </c>
      <c r="D953" s="88">
        <v>1.7310000000000001</v>
      </c>
      <c r="E953" s="88">
        <v>357.6</v>
      </c>
      <c r="F953" s="88">
        <v>3405.5</v>
      </c>
      <c r="G953" s="88">
        <v>4106</v>
      </c>
      <c r="H953" s="88">
        <v>122.9</v>
      </c>
      <c r="I953" s="88">
        <v>48.01</v>
      </c>
      <c r="J953" s="88">
        <v>74.900000000000006</v>
      </c>
      <c r="K953" s="88">
        <v>1233.8</v>
      </c>
      <c r="L953" s="88">
        <v>43.72</v>
      </c>
      <c r="M953" s="88">
        <v>119.91</v>
      </c>
      <c r="N953" s="88">
        <v>258.25</v>
      </c>
      <c r="O953" s="88">
        <v>498</v>
      </c>
      <c r="P953" s="88">
        <v>147.38</v>
      </c>
      <c r="Q953" s="88">
        <v>6624.5</v>
      </c>
      <c r="R953" s="88">
        <v>90.1</v>
      </c>
      <c r="S953" s="88">
        <v>106.82</v>
      </c>
    </row>
    <row r="954" spans="3:19">
      <c r="C954" s="85" t="s">
        <v>1359</v>
      </c>
      <c r="D954" s="88">
        <v>1.708</v>
      </c>
      <c r="E954" s="88">
        <v>357.4</v>
      </c>
      <c r="F954" s="88">
        <v>3290</v>
      </c>
      <c r="G954" s="88">
        <v>4031</v>
      </c>
      <c r="H954" s="88">
        <v>121.1</v>
      </c>
      <c r="I954" s="88">
        <v>49.29</v>
      </c>
      <c r="J954" s="88">
        <v>74.3</v>
      </c>
      <c r="K954" s="88">
        <v>1265</v>
      </c>
      <c r="L954" s="88">
        <v>44.37</v>
      </c>
      <c r="M954" s="88">
        <v>121.73</v>
      </c>
      <c r="N954" s="88">
        <v>263.79000000000002</v>
      </c>
      <c r="O954" s="88">
        <v>516.29999999999995</v>
      </c>
      <c r="P954" s="88">
        <v>151.82</v>
      </c>
      <c r="Q954" s="88">
        <v>6820.5</v>
      </c>
      <c r="R954" s="88">
        <v>87.93</v>
      </c>
      <c r="S954" s="88">
        <v>106.22</v>
      </c>
    </row>
    <row r="955" spans="3:19">
      <c r="C955" s="85" t="s">
        <v>1360</v>
      </c>
      <c r="D955" s="88">
        <v>1.7270000000000001</v>
      </c>
      <c r="E955" s="88">
        <v>357.8</v>
      </c>
      <c r="F955" s="88">
        <v>3320</v>
      </c>
      <c r="G955" s="88">
        <v>4137.5</v>
      </c>
      <c r="H955" s="88">
        <v>124.7</v>
      </c>
      <c r="I955" s="88">
        <v>51.78</v>
      </c>
      <c r="J955" s="88">
        <v>73.7</v>
      </c>
      <c r="K955" s="88">
        <v>1294.4000000000001</v>
      </c>
      <c r="L955" s="88">
        <v>46.19</v>
      </c>
      <c r="M955" s="88">
        <v>123.1</v>
      </c>
      <c r="N955" s="88">
        <v>265.99</v>
      </c>
      <c r="O955" s="88">
        <v>517.95000000000005</v>
      </c>
      <c r="P955" s="88">
        <v>156.24</v>
      </c>
      <c r="Q955" s="88">
        <v>6803</v>
      </c>
      <c r="R955" s="88">
        <v>88.53</v>
      </c>
      <c r="S955" s="88">
        <v>111.2</v>
      </c>
    </row>
    <row r="956" spans="3:19">
      <c r="C956" s="85" t="s">
        <v>1361</v>
      </c>
      <c r="D956" s="88">
        <v>1.7370000000000001</v>
      </c>
      <c r="E956" s="88">
        <v>369.6</v>
      </c>
      <c r="F956" s="88">
        <v>3361</v>
      </c>
      <c r="G956" s="88">
        <v>4100</v>
      </c>
      <c r="H956" s="88">
        <v>127</v>
      </c>
      <c r="I956" s="88">
        <v>51.27</v>
      </c>
      <c r="J956" s="88">
        <v>74.650000000000006</v>
      </c>
      <c r="K956" s="88">
        <v>1272</v>
      </c>
      <c r="L956" s="88">
        <v>44.765000000000001</v>
      </c>
      <c r="M956" s="88">
        <v>122.18</v>
      </c>
      <c r="N956" s="88">
        <v>263.39999999999998</v>
      </c>
      <c r="O956" s="88">
        <v>510.25</v>
      </c>
      <c r="P956" s="88">
        <v>151.74</v>
      </c>
      <c r="Q956" s="88">
        <v>6745.5</v>
      </c>
      <c r="R956" s="88">
        <v>89.35</v>
      </c>
      <c r="S956" s="88">
        <v>109.42</v>
      </c>
    </row>
    <row r="957" spans="3:19">
      <c r="C957" s="85" t="s">
        <v>1362</v>
      </c>
      <c r="D957" s="88">
        <v>1.7549999999999999</v>
      </c>
      <c r="E957" s="88">
        <v>374.4</v>
      </c>
      <c r="F957" s="88">
        <v>3479</v>
      </c>
      <c r="G957" s="88">
        <v>4202.5</v>
      </c>
      <c r="H957" s="88">
        <v>132.30000000000001</v>
      </c>
      <c r="I957" s="88">
        <v>52.19</v>
      </c>
      <c r="J957" s="88">
        <v>75.75</v>
      </c>
      <c r="K957" s="88">
        <v>1273.8</v>
      </c>
      <c r="L957" s="88">
        <v>44.515000000000001</v>
      </c>
      <c r="M957" s="88">
        <v>122.24</v>
      </c>
      <c r="N957" s="88">
        <v>264.5</v>
      </c>
      <c r="O957" s="88">
        <v>512.54999999999995</v>
      </c>
      <c r="P957" s="88">
        <v>150</v>
      </c>
      <c r="Q957" s="88">
        <v>6811</v>
      </c>
      <c r="R957" s="88">
        <v>91.96</v>
      </c>
      <c r="S957" s="88">
        <v>110.34</v>
      </c>
    </row>
    <row r="958" spans="3:19">
      <c r="C958" s="85" t="s">
        <v>1363</v>
      </c>
      <c r="D958" s="88">
        <v>1.7789999999999999</v>
      </c>
      <c r="E958" s="88">
        <v>379</v>
      </c>
      <c r="F958" s="88">
        <v>3448.5</v>
      </c>
      <c r="G958" s="88">
        <v>4160</v>
      </c>
      <c r="H958" s="88">
        <v>131.80000000000001</v>
      </c>
      <c r="I958" s="88">
        <v>52.83</v>
      </c>
      <c r="J958" s="88">
        <v>75.7</v>
      </c>
      <c r="K958" s="88">
        <v>1319</v>
      </c>
      <c r="L958" s="88">
        <v>45.51</v>
      </c>
      <c r="M958" s="88">
        <v>122.4</v>
      </c>
      <c r="N958" s="88">
        <v>269.08</v>
      </c>
      <c r="O958" s="88">
        <v>528.15</v>
      </c>
      <c r="P958" s="88">
        <v>148.46</v>
      </c>
      <c r="Q958" s="88">
        <v>6897.5</v>
      </c>
      <c r="R958" s="88">
        <v>92.65</v>
      </c>
      <c r="S958" s="88">
        <v>115.22</v>
      </c>
    </row>
    <row r="959" spans="3:19">
      <c r="C959" s="85" t="s">
        <v>1364</v>
      </c>
      <c r="D959" s="88">
        <v>1.728</v>
      </c>
      <c r="E959" s="88">
        <v>368.8</v>
      </c>
      <c r="F959" s="88">
        <v>3341</v>
      </c>
      <c r="G959" s="88">
        <v>4035.5</v>
      </c>
      <c r="H959" s="88">
        <v>129</v>
      </c>
      <c r="I959" s="88">
        <v>55</v>
      </c>
      <c r="J959" s="88">
        <v>75.05</v>
      </c>
      <c r="K959" s="88">
        <v>1309.5999999999999</v>
      </c>
      <c r="L959" s="88">
        <v>45.314999999999998</v>
      </c>
      <c r="M959" s="88">
        <v>130.35</v>
      </c>
      <c r="N959" s="88">
        <v>273.17</v>
      </c>
      <c r="O959" s="88">
        <v>526.1</v>
      </c>
      <c r="P959" s="88">
        <v>150.04</v>
      </c>
      <c r="Q959" s="88">
        <v>6982.5</v>
      </c>
      <c r="R959" s="88">
        <v>90.83</v>
      </c>
      <c r="S959" s="88">
        <v>114.02</v>
      </c>
    </row>
    <row r="960" spans="3:19">
      <c r="C960" s="85" t="s">
        <v>1365</v>
      </c>
      <c r="D960" s="88">
        <v>1.7310000000000001</v>
      </c>
      <c r="E960" s="88">
        <v>363</v>
      </c>
      <c r="F960" s="88">
        <v>3259.5</v>
      </c>
      <c r="G960" s="88">
        <v>4001.5</v>
      </c>
      <c r="H960" s="88">
        <v>128.4</v>
      </c>
      <c r="I960" s="88">
        <v>54.35</v>
      </c>
      <c r="J960" s="88">
        <v>74.95</v>
      </c>
      <c r="K960" s="88">
        <v>1302.2</v>
      </c>
      <c r="L960" s="88">
        <v>45.115000000000002</v>
      </c>
      <c r="M960" s="88">
        <v>139.71</v>
      </c>
      <c r="N960" s="88">
        <v>272.92</v>
      </c>
      <c r="O960" s="88">
        <v>522.1</v>
      </c>
      <c r="P960" s="88">
        <v>147.97999999999999</v>
      </c>
      <c r="Q960" s="88">
        <v>6954.5</v>
      </c>
      <c r="R960" s="88">
        <v>90.76</v>
      </c>
      <c r="S960" s="88">
        <v>115.48</v>
      </c>
    </row>
    <row r="961" spans="3:19">
      <c r="C961" s="85" t="s">
        <v>1366</v>
      </c>
      <c r="D961" s="88">
        <v>1.7410000000000001</v>
      </c>
      <c r="E961" s="88">
        <v>361.6</v>
      </c>
      <c r="F961" s="88">
        <v>3380</v>
      </c>
      <c r="G961" s="88">
        <v>4024</v>
      </c>
      <c r="H961" s="88">
        <v>130.80000000000001</v>
      </c>
      <c r="I961" s="88">
        <v>53.84</v>
      </c>
      <c r="J961" s="88">
        <v>70.75</v>
      </c>
      <c r="K961" s="88">
        <v>1287.8</v>
      </c>
      <c r="L961" s="88">
        <v>44.755000000000003</v>
      </c>
      <c r="M961" s="88">
        <v>135.44</v>
      </c>
      <c r="N961" s="88">
        <v>267.8</v>
      </c>
      <c r="O961" s="88">
        <v>512.4</v>
      </c>
      <c r="P961" s="88">
        <v>144.06</v>
      </c>
      <c r="Q961" s="88">
        <v>6867</v>
      </c>
      <c r="R961" s="88">
        <v>90.57</v>
      </c>
      <c r="S961" s="88">
        <v>115.4</v>
      </c>
    </row>
    <row r="962" spans="3:19">
      <c r="C962" s="85" t="s">
        <v>1367</v>
      </c>
      <c r="D962" s="88">
        <v>1.7110000000000001</v>
      </c>
      <c r="E962" s="88">
        <v>349.8</v>
      </c>
      <c r="F962" s="88">
        <v>3298</v>
      </c>
      <c r="G962" s="88">
        <v>4007.5</v>
      </c>
      <c r="H962" s="88">
        <v>127.4</v>
      </c>
      <c r="I962" s="88">
        <v>53.22</v>
      </c>
      <c r="J962" s="88">
        <v>69.900000000000006</v>
      </c>
      <c r="K962" s="88">
        <v>1271</v>
      </c>
      <c r="L962" s="88">
        <v>44.914999999999999</v>
      </c>
      <c r="M962" s="88">
        <v>137.35</v>
      </c>
      <c r="N962" s="88">
        <v>267.88</v>
      </c>
      <c r="O962" s="88">
        <v>512.70000000000005</v>
      </c>
      <c r="P962" s="88">
        <v>142.47999999999999</v>
      </c>
      <c r="Q962" s="88">
        <v>6890</v>
      </c>
      <c r="R962" s="88">
        <v>89.03</v>
      </c>
      <c r="S962" s="88">
        <v>113.04</v>
      </c>
    </row>
    <row r="963" spans="3:19">
      <c r="C963" s="85" t="s">
        <v>1368</v>
      </c>
      <c r="D963" s="88">
        <v>1.6870000000000001</v>
      </c>
      <c r="E963" s="88">
        <v>350.8</v>
      </c>
      <c r="F963" s="88">
        <v>3281</v>
      </c>
      <c r="G963" s="88">
        <v>3963</v>
      </c>
      <c r="H963" s="88">
        <v>128</v>
      </c>
      <c r="I963" s="88">
        <v>54.57</v>
      </c>
      <c r="J963" s="88">
        <v>69.099999999999994</v>
      </c>
      <c r="K963" s="88">
        <v>1288.4000000000001</v>
      </c>
      <c r="L963" s="88">
        <v>45.15</v>
      </c>
      <c r="M963" s="88">
        <v>140.5</v>
      </c>
      <c r="N963" s="88">
        <v>268.07</v>
      </c>
      <c r="O963" s="88">
        <v>511</v>
      </c>
      <c r="P963" s="88">
        <v>144.94</v>
      </c>
      <c r="Q963" s="88">
        <v>6914.5</v>
      </c>
      <c r="R963" s="88">
        <v>87.52</v>
      </c>
      <c r="S963" s="88">
        <v>110.6</v>
      </c>
    </row>
    <row r="964" spans="3:19">
      <c r="C964" s="85" t="s">
        <v>1369</v>
      </c>
      <c r="D964" s="88">
        <v>1.6759999999999999</v>
      </c>
      <c r="E964" s="88">
        <v>339</v>
      </c>
      <c r="F964" s="88">
        <v>3182</v>
      </c>
      <c r="G964" s="88">
        <v>3907.5</v>
      </c>
      <c r="H964" s="88">
        <v>125.6</v>
      </c>
      <c r="I964" s="88">
        <v>54.05</v>
      </c>
      <c r="J964" s="88">
        <v>68.150000000000006</v>
      </c>
      <c r="K964" s="88">
        <v>1257.5999999999999</v>
      </c>
      <c r="L964" s="88">
        <v>45.015000000000001</v>
      </c>
      <c r="M964" s="88">
        <v>138.19</v>
      </c>
      <c r="N964" s="88">
        <v>268.49</v>
      </c>
      <c r="O964" s="88">
        <v>507.4</v>
      </c>
      <c r="P964" s="88">
        <v>141.88</v>
      </c>
      <c r="Q964" s="88">
        <v>6874</v>
      </c>
      <c r="R964" s="88">
        <v>86.16</v>
      </c>
      <c r="S964" s="88">
        <v>107.84</v>
      </c>
    </row>
    <row r="965" spans="3:19">
      <c r="C965" s="85" t="s">
        <v>1370</v>
      </c>
      <c r="D965" s="88">
        <v>1.7</v>
      </c>
      <c r="E965" s="88">
        <v>340</v>
      </c>
      <c r="F965" s="88">
        <v>3196</v>
      </c>
      <c r="G965" s="88">
        <v>3969</v>
      </c>
      <c r="H965" s="88">
        <v>125.9</v>
      </c>
      <c r="I965" s="88">
        <v>54.03</v>
      </c>
      <c r="J965" s="88">
        <v>67.900000000000006</v>
      </c>
      <c r="K965" s="88">
        <v>1272</v>
      </c>
      <c r="L965" s="88">
        <v>44.84</v>
      </c>
      <c r="M965" s="88">
        <v>136.21</v>
      </c>
      <c r="N965" s="88">
        <v>266.29000000000002</v>
      </c>
      <c r="O965" s="88">
        <v>509.75</v>
      </c>
      <c r="P965" s="88">
        <v>141.80000000000001</v>
      </c>
      <c r="Q965" s="88">
        <v>6969</v>
      </c>
      <c r="R965" s="88">
        <v>87.23</v>
      </c>
      <c r="S965" s="88">
        <v>106.46</v>
      </c>
    </row>
    <row r="966" spans="3:19">
      <c r="C966" s="85" t="s">
        <v>1371</v>
      </c>
      <c r="D966" s="88">
        <v>1.698</v>
      </c>
      <c r="E966" s="88">
        <v>336.6</v>
      </c>
      <c r="F966" s="88">
        <v>3201.5</v>
      </c>
      <c r="G966" s="88">
        <v>3945.5</v>
      </c>
      <c r="H966" s="88">
        <v>126.1</v>
      </c>
      <c r="I966" s="88">
        <v>52.63</v>
      </c>
      <c r="J966" s="88">
        <v>68.5</v>
      </c>
      <c r="K966" s="88">
        <v>1247.8</v>
      </c>
      <c r="L966" s="88">
        <v>43.91</v>
      </c>
      <c r="M966" s="88">
        <v>132.12</v>
      </c>
      <c r="N966" s="88">
        <v>259.31</v>
      </c>
      <c r="O966" s="88">
        <v>499.95</v>
      </c>
      <c r="P966" s="88">
        <v>138.69999999999999</v>
      </c>
      <c r="Q966" s="88">
        <v>6816.5</v>
      </c>
      <c r="R966" s="88">
        <v>86.63</v>
      </c>
      <c r="S966" s="88">
        <v>106.96</v>
      </c>
    </row>
    <row r="967" spans="3:19">
      <c r="C967" s="85" t="s">
        <v>1372</v>
      </c>
      <c r="D967" s="88">
        <v>1.6919999999999999</v>
      </c>
      <c r="E967" s="88">
        <v>336.4</v>
      </c>
      <c r="F967" s="88">
        <v>3180</v>
      </c>
      <c r="G967" s="88">
        <v>3928.5</v>
      </c>
      <c r="H967" s="88">
        <v>125.3</v>
      </c>
      <c r="I967" s="88">
        <v>52.77</v>
      </c>
      <c r="J967" s="88">
        <v>67.2</v>
      </c>
      <c r="K967" s="88">
        <v>1241.8</v>
      </c>
      <c r="L967" s="88">
        <v>44.145000000000003</v>
      </c>
      <c r="M967" s="88">
        <v>133.87</v>
      </c>
      <c r="N967" s="88">
        <v>264.25</v>
      </c>
      <c r="O967" s="88">
        <v>500</v>
      </c>
      <c r="P967" s="88">
        <v>138.28</v>
      </c>
      <c r="Q967" s="88">
        <v>6956</v>
      </c>
      <c r="R967" s="88">
        <v>86.43</v>
      </c>
      <c r="S967" s="88">
        <v>106.22</v>
      </c>
    </row>
    <row r="968" spans="3:19">
      <c r="C968" s="85" t="s">
        <v>1373</v>
      </c>
      <c r="D968" s="88">
        <v>1.6930000000000001</v>
      </c>
      <c r="E968" s="88">
        <v>335.2</v>
      </c>
      <c r="F968" s="88">
        <v>3118</v>
      </c>
      <c r="G968" s="88">
        <v>3982.5</v>
      </c>
      <c r="H968" s="88">
        <v>124.7</v>
      </c>
      <c r="I968" s="88">
        <v>53.18</v>
      </c>
      <c r="J968" s="88">
        <v>68.05</v>
      </c>
      <c r="K968" s="88">
        <v>1236</v>
      </c>
      <c r="L968" s="88">
        <v>44.085000000000001</v>
      </c>
      <c r="M968" s="88">
        <v>133.32</v>
      </c>
      <c r="N968" s="88">
        <v>264.08999999999997</v>
      </c>
      <c r="O968" s="88">
        <v>501.9</v>
      </c>
      <c r="P968" s="88">
        <v>137.26</v>
      </c>
      <c r="Q968" s="88">
        <v>7009</v>
      </c>
      <c r="R968" s="88">
        <v>85.85</v>
      </c>
      <c r="S968" s="88">
        <v>106.4</v>
      </c>
    </row>
    <row r="969" spans="3:19">
      <c r="C969" s="85" t="s">
        <v>1374</v>
      </c>
      <c r="D969" s="88">
        <v>1.7190000000000001</v>
      </c>
      <c r="E969" s="88">
        <v>339.6</v>
      </c>
      <c r="F969" s="88">
        <v>3056.5</v>
      </c>
      <c r="G969" s="88">
        <v>3933.5</v>
      </c>
      <c r="H969" s="88">
        <v>122.3</v>
      </c>
      <c r="I969" s="88">
        <v>53.35</v>
      </c>
      <c r="J969" s="88">
        <v>67.400000000000006</v>
      </c>
      <c r="K969" s="88">
        <v>1221</v>
      </c>
      <c r="L969" s="88">
        <v>43.825000000000003</v>
      </c>
      <c r="M969" s="88">
        <v>133.5</v>
      </c>
      <c r="N969" s="88">
        <v>263.39</v>
      </c>
      <c r="O969" s="88">
        <v>503.5</v>
      </c>
      <c r="P969" s="88">
        <v>135.6</v>
      </c>
      <c r="Q969" s="88">
        <v>7055</v>
      </c>
      <c r="R969" s="88">
        <v>89.79</v>
      </c>
      <c r="S969" s="88">
        <v>103.82</v>
      </c>
    </row>
    <row r="970" spans="3:19">
      <c r="C970" s="85" t="s">
        <v>1375</v>
      </c>
      <c r="D970" s="88">
        <v>1.7170000000000001</v>
      </c>
      <c r="E970" s="88">
        <v>339.4</v>
      </c>
      <c r="F970" s="88">
        <v>3037.5</v>
      </c>
      <c r="G970" s="88">
        <v>3979.5</v>
      </c>
      <c r="H970" s="88">
        <v>123.4</v>
      </c>
      <c r="I970" s="88">
        <v>53.32</v>
      </c>
      <c r="J970" s="88">
        <v>66.900000000000006</v>
      </c>
      <c r="K970" s="88">
        <v>1239</v>
      </c>
      <c r="L970" s="88">
        <v>43.79</v>
      </c>
      <c r="M970" s="88">
        <v>133.83000000000001</v>
      </c>
      <c r="N970" s="88">
        <v>262.39999999999998</v>
      </c>
      <c r="O970" s="88">
        <v>501.8</v>
      </c>
      <c r="P970" s="88">
        <v>135.86000000000001</v>
      </c>
      <c r="Q970" s="88">
        <v>6973.5</v>
      </c>
      <c r="R970" s="88">
        <v>86.16</v>
      </c>
      <c r="S970" s="88">
        <v>103.48</v>
      </c>
    </row>
    <row r="971" spans="3:19">
      <c r="C971" s="85" t="s">
        <v>1376</v>
      </c>
      <c r="D971" s="88">
        <v>1.69</v>
      </c>
      <c r="E971" s="88">
        <v>339.4</v>
      </c>
      <c r="F971" s="88">
        <v>3020</v>
      </c>
      <c r="G971" s="88">
        <v>3975</v>
      </c>
      <c r="H971" s="88">
        <v>122.2</v>
      </c>
      <c r="I971" s="88">
        <v>53.95</v>
      </c>
      <c r="J971" s="88">
        <v>66.900000000000006</v>
      </c>
      <c r="K971" s="88">
        <v>1224</v>
      </c>
      <c r="L971" s="88">
        <v>43.424999999999997</v>
      </c>
      <c r="M971" s="88">
        <v>132.51</v>
      </c>
      <c r="N971" s="88">
        <v>260.86</v>
      </c>
      <c r="O971" s="88">
        <v>495.85</v>
      </c>
      <c r="P971" s="88">
        <v>134.28</v>
      </c>
      <c r="Q971" s="88">
        <v>6883.5</v>
      </c>
      <c r="R971" s="88">
        <v>85.61</v>
      </c>
      <c r="S971" s="88">
        <v>101.56</v>
      </c>
    </row>
    <row r="972" spans="3:19">
      <c r="C972" s="85" t="s">
        <v>1377</v>
      </c>
      <c r="D972" s="88">
        <v>1.7130000000000001</v>
      </c>
      <c r="E972" s="88">
        <v>345.8</v>
      </c>
      <c r="F972" s="88">
        <v>3092.5</v>
      </c>
      <c r="G972" s="88">
        <v>4074</v>
      </c>
      <c r="H972" s="88">
        <v>125.9</v>
      </c>
      <c r="I972" s="88">
        <v>54.13</v>
      </c>
      <c r="J972" s="88">
        <v>67.5</v>
      </c>
      <c r="K972" s="88">
        <v>1228.2</v>
      </c>
      <c r="L972" s="88">
        <v>43.435000000000002</v>
      </c>
      <c r="M972" s="88">
        <v>132.69</v>
      </c>
      <c r="N972" s="88">
        <v>259.98</v>
      </c>
      <c r="O972" s="88">
        <v>497.75</v>
      </c>
      <c r="P972" s="88">
        <v>134.58000000000001</v>
      </c>
      <c r="Q972" s="88">
        <v>6857</v>
      </c>
      <c r="R972" s="88">
        <v>86.7</v>
      </c>
      <c r="S972" s="88">
        <v>105.5</v>
      </c>
    </row>
    <row r="973" spans="3:19">
      <c r="C973" s="85" t="s">
        <v>1378</v>
      </c>
      <c r="D973" s="88">
        <v>1.734</v>
      </c>
      <c r="E973" s="88">
        <v>354.2</v>
      </c>
      <c r="F973" s="88">
        <v>3138</v>
      </c>
      <c r="G973" s="88">
        <v>4091</v>
      </c>
      <c r="H973" s="88">
        <v>127.5</v>
      </c>
      <c r="I973" s="88">
        <v>54.88</v>
      </c>
      <c r="J973" s="88">
        <v>67.25</v>
      </c>
      <c r="K973" s="88">
        <v>1221</v>
      </c>
      <c r="L973" s="88">
        <v>43.174999999999997</v>
      </c>
      <c r="M973" s="88">
        <v>131.82</v>
      </c>
      <c r="N973" s="88">
        <v>256.94</v>
      </c>
      <c r="O973" s="88">
        <v>492.15</v>
      </c>
      <c r="P973" s="88">
        <v>135.78</v>
      </c>
      <c r="Q973" s="88">
        <v>6837</v>
      </c>
      <c r="R973" s="88">
        <v>86.67</v>
      </c>
      <c r="S973" s="88">
        <v>108.5</v>
      </c>
    </row>
    <row r="974" spans="3:19">
      <c r="C974" s="85" t="s">
        <v>1379</v>
      </c>
      <c r="D974" s="88">
        <v>1.7290000000000001</v>
      </c>
      <c r="E974" s="88">
        <v>349.2</v>
      </c>
      <c r="F974" s="88">
        <v>3080.5</v>
      </c>
      <c r="G974" s="88">
        <v>4057</v>
      </c>
      <c r="H974" s="88">
        <v>124.7</v>
      </c>
      <c r="I974" s="88">
        <v>56.43</v>
      </c>
      <c r="J974" s="88">
        <v>66.7</v>
      </c>
      <c r="K974" s="88">
        <v>1248.4000000000001</v>
      </c>
      <c r="L974" s="88">
        <v>44.414999999999999</v>
      </c>
      <c r="M974" s="88">
        <v>131.91999999999999</v>
      </c>
      <c r="N974" s="88">
        <v>261.27999999999997</v>
      </c>
      <c r="O974" s="88">
        <v>496</v>
      </c>
      <c r="P974" s="88">
        <v>141.22</v>
      </c>
      <c r="Q974" s="88">
        <v>6931.5</v>
      </c>
      <c r="R974" s="88">
        <v>85.82</v>
      </c>
      <c r="S974" s="88">
        <v>106.82</v>
      </c>
    </row>
    <row r="975" spans="3:19">
      <c r="C975" s="85" t="s">
        <v>1380</v>
      </c>
      <c r="D975" s="88">
        <v>1.7050000000000001</v>
      </c>
      <c r="E975" s="88">
        <v>340</v>
      </c>
      <c r="F975" s="88">
        <v>3054</v>
      </c>
      <c r="G975" s="88">
        <v>3983.5</v>
      </c>
      <c r="H975" s="88">
        <v>123</v>
      </c>
      <c r="I975" s="88">
        <v>57.55</v>
      </c>
      <c r="J975" s="88">
        <v>65.75</v>
      </c>
      <c r="K975" s="88">
        <v>1242.4000000000001</v>
      </c>
      <c r="L975" s="88">
        <v>44.32</v>
      </c>
      <c r="M975" s="88">
        <v>133.97</v>
      </c>
      <c r="N975" s="88">
        <v>262.02999999999997</v>
      </c>
      <c r="O975" s="88">
        <v>498.4</v>
      </c>
      <c r="P975" s="88">
        <v>140.84</v>
      </c>
      <c r="Q975" s="88">
        <v>6991</v>
      </c>
      <c r="R975" s="88">
        <v>85.09</v>
      </c>
      <c r="S975" s="88">
        <v>104.2</v>
      </c>
    </row>
    <row r="976" spans="3:19">
      <c r="C976" s="85" t="s">
        <v>1381</v>
      </c>
      <c r="D976" s="88">
        <v>1.7070000000000001</v>
      </c>
      <c r="E976" s="88">
        <v>343.4</v>
      </c>
      <c r="F976" s="88">
        <v>3076</v>
      </c>
      <c r="G976" s="88">
        <v>3968.5</v>
      </c>
      <c r="H976" s="88">
        <v>124.7</v>
      </c>
      <c r="I976" s="88">
        <v>56.88</v>
      </c>
      <c r="J976" s="88">
        <v>65.599999999999994</v>
      </c>
      <c r="K976" s="88">
        <v>1243.2</v>
      </c>
      <c r="L976" s="88">
        <v>44.28</v>
      </c>
      <c r="M976" s="88">
        <v>137.24</v>
      </c>
      <c r="N976" s="88">
        <v>259.5</v>
      </c>
      <c r="O976" s="88">
        <v>496.45</v>
      </c>
      <c r="P976" s="88">
        <v>139.52000000000001</v>
      </c>
      <c r="Q976" s="88">
        <v>6980</v>
      </c>
      <c r="R976" s="88">
        <v>84.84</v>
      </c>
      <c r="S976" s="88">
        <v>104.26</v>
      </c>
    </row>
    <row r="977" spans="3:19">
      <c r="C977" s="85" t="s">
        <v>1382</v>
      </c>
      <c r="D977" s="88">
        <v>1.6850000000000001</v>
      </c>
      <c r="E977" s="88">
        <v>342.2</v>
      </c>
      <c r="F977" s="88">
        <v>3031</v>
      </c>
      <c r="G977" s="88">
        <v>4031</v>
      </c>
      <c r="H977" s="88">
        <v>123.9</v>
      </c>
      <c r="I977" s="88">
        <v>56.25</v>
      </c>
      <c r="J977" s="88">
        <v>65.3</v>
      </c>
      <c r="K977" s="88">
        <v>1191</v>
      </c>
      <c r="L977" s="88">
        <v>40.655000000000001</v>
      </c>
      <c r="M977" s="88">
        <v>136.05000000000001</v>
      </c>
      <c r="N977" s="88">
        <v>256.57</v>
      </c>
      <c r="O977" s="88">
        <v>486.95</v>
      </c>
      <c r="P977" s="88">
        <v>133.84</v>
      </c>
      <c r="Q977" s="88">
        <v>6931.5</v>
      </c>
      <c r="R977" s="88">
        <v>84.71</v>
      </c>
      <c r="S977" s="88">
        <v>106.14</v>
      </c>
    </row>
    <row r="978" spans="3:19">
      <c r="C978" s="85" t="s">
        <v>1383</v>
      </c>
      <c r="D978" s="88">
        <v>1.671</v>
      </c>
      <c r="E978" s="88">
        <v>337.6</v>
      </c>
      <c r="F978" s="88">
        <v>3029.5</v>
      </c>
      <c r="G978" s="88">
        <v>3964.5</v>
      </c>
      <c r="H978" s="88">
        <v>121.4</v>
      </c>
      <c r="I978" s="88">
        <v>57.6</v>
      </c>
      <c r="J978" s="88">
        <v>64.8</v>
      </c>
      <c r="K978" s="88">
        <v>1192.2</v>
      </c>
      <c r="L978" s="88">
        <v>40.545000000000002</v>
      </c>
      <c r="M978" s="88">
        <v>135.66999999999999</v>
      </c>
      <c r="N978" s="88">
        <v>257.19</v>
      </c>
      <c r="O978" s="88">
        <v>487.8</v>
      </c>
      <c r="P978" s="88">
        <v>130.97999999999999</v>
      </c>
      <c r="Q978" s="88">
        <v>6963</v>
      </c>
      <c r="R978" s="88">
        <v>83.58</v>
      </c>
      <c r="S978" s="88">
        <v>105.82</v>
      </c>
    </row>
    <row r="979" spans="3:19">
      <c r="C979" s="85" t="s">
        <v>1384</v>
      </c>
      <c r="D979" s="88">
        <v>1.643</v>
      </c>
      <c r="E979" s="88">
        <v>328.2</v>
      </c>
      <c r="F979" s="88">
        <v>2980.5</v>
      </c>
      <c r="G979" s="88">
        <v>3883.5</v>
      </c>
      <c r="H979" s="88">
        <v>120.9</v>
      </c>
      <c r="I979" s="88">
        <v>57.56</v>
      </c>
      <c r="J979" s="88">
        <v>63.55</v>
      </c>
      <c r="K979" s="88">
        <v>1189.8</v>
      </c>
      <c r="L979" s="88">
        <v>40.234999999999999</v>
      </c>
      <c r="M979" s="88">
        <v>135.97</v>
      </c>
      <c r="N979" s="88">
        <v>258.20999999999998</v>
      </c>
      <c r="O979" s="88">
        <v>484.7</v>
      </c>
      <c r="P979" s="88">
        <v>130.16</v>
      </c>
      <c r="Q979" s="88">
        <v>7020</v>
      </c>
      <c r="R979" s="88">
        <v>82.22</v>
      </c>
      <c r="S979" s="88">
        <v>104.16</v>
      </c>
    </row>
    <row r="980" spans="3:19">
      <c r="C980" s="85" t="s">
        <v>1385</v>
      </c>
      <c r="D980" s="88">
        <v>1.679</v>
      </c>
      <c r="E980" s="88">
        <v>329.8</v>
      </c>
      <c r="F980" s="88">
        <v>3015</v>
      </c>
      <c r="G980" s="88">
        <v>3969.5</v>
      </c>
      <c r="H980" s="88">
        <v>120.9</v>
      </c>
      <c r="I980" s="88">
        <v>56.96</v>
      </c>
      <c r="J980" s="88">
        <v>63.2</v>
      </c>
      <c r="K980" s="88">
        <v>1192.4000000000001</v>
      </c>
      <c r="L980" s="88">
        <v>40.119999999999997</v>
      </c>
      <c r="M980" s="88">
        <v>136.24</v>
      </c>
      <c r="N980" s="88">
        <v>255.42</v>
      </c>
      <c r="O980" s="88">
        <v>479</v>
      </c>
      <c r="P980" s="88">
        <v>127.96</v>
      </c>
      <c r="Q980" s="88">
        <v>6950</v>
      </c>
      <c r="R980" s="88">
        <v>82.64</v>
      </c>
      <c r="S980" s="88">
        <v>105.12</v>
      </c>
    </row>
    <row r="981" spans="3:19">
      <c r="C981" s="85" t="s">
        <v>1386</v>
      </c>
      <c r="D981" s="88">
        <v>1.6379999999999999</v>
      </c>
      <c r="E981" s="88">
        <v>307.60000000000002</v>
      </c>
      <c r="F981" s="88">
        <v>2873</v>
      </c>
      <c r="G981" s="88">
        <v>3834.5</v>
      </c>
      <c r="H981" s="88">
        <v>118.7</v>
      </c>
      <c r="I981" s="88">
        <v>56.48</v>
      </c>
      <c r="J981" s="88">
        <v>61.15</v>
      </c>
      <c r="K981" s="88">
        <v>1172</v>
      </c>
      <c r="L981" s="88">
        <v>39.594999999999999</v>
      </c>
      <c r="M981" s="88">
        <v>134.76</v>
      </c>
      <c r="N981" s="88">
        <v>252.01</v>
      </c>
      <c r="O981" s="88">
        <v>469</v>
      </c>
      <c r="P981" s="88">
        <v>126.24</v>
      </c>
      <c r="Q981" s="88">
        <v>6920</v>
      </c>
      <c r="R981" s="88">
        <v>79.89</v>
      </c>
      <c r="S981" s="88">
        <v>101.34</v>
      </c>
    </row>
    <row r="982" spans="3:19">
      <c r="C982" s="85" t="s">
        <v>1387</v>
      </c>
      <c r="D982" s="88">
        <v>1.58</v>
      </c>
      <c r="E982" s="88">
        <v>302</v>
      </c>
      <c r="F982" s="88">
        <v>2747.5</v>
      </c>
      <c r="G982" s="88">
        <v>3743</v>
      </c>
      <c r="H982" s="88">
        <v>110.9</v>
      </c>
      <c r="I982" s="88">
        <v>57.07</v>
      </c>
      <c r="J982" s="88">
        <v>58.25</v>
      </c>
      <c r="K982" s="88">
        <v>1173.8</v>
      </c>
      <c r="L982" s="88">
        <v>39.034999999999997</v>
      </c>
      <c r="M982" s="88">
        <v>134.12</v>
      </c>
      <c r="N982" s="88">
        <v>252.64</v>
      </c>
      <c r="O982" s="88">
        <v>469.75</v>
      </c>
      <c r="P982" s="88">
        <v>125.9</v>
      </c>
      <c r="Q982" s="88">
        <v>6958.5</v>
      </c>
      <c r="R982" s="88">
        <v>76.2</v>
      </c>
      <c r="S982" s="88">
        <v>96.1</v>
      </c>
    </row>
    <row r="983" spans="3:19">
      <c r="C983" s="85" t="s">
        <v>1388</v>
      </c>
      <c r="D983" s="88">
        <v>1.617</v>
      </c>
      <c r="E983" s="88">
        <v>307</v>
      </c>
      <c r="F983" s="88">
        <v>2760.5</v>
      </c>
      <c r="G983" s="88">
        <v>3758</v>
      </c>
      <c r="H983" s="88">
        <v>114.8</v>
      </c>
      <c r="I983" s="88">
        <v>55.8</v>
      </c>
      <c r="J983" s="88">
        <v>58.2</v>
      </c>
      <c r="K983" s="88">
        <v>1144.2</v>
      </c>
      <c r="L983" s="88">
        <v>38.35</v>
      </c>
      <c r="M983" s="88">
        <v>133</v>
      </c>
      <c r="N983" s="88">
        <v>246.35</v>
      </c>
      <c r="O983" s="88">
        <v>456.1</v>
      </c>
      <c r="P983" s="88">
        <v>121.14</v>
      </c>
      <c r="Q983" s="88">
        <v>6750.5</v>
      </c>
      <c r="R983" s="88">
        <v>77.45</v>
      </c>
      <c r="S983" s="88">
        <v>99.74</v>
      </c>
    </row>
    <row r="984" spans="3:19">
      <c r="C984" s="85" t="s">
        <v>1389</v>
      </c>
      <c r="D984" s="88">
        <v>1.597</v>
      </c>
      <c r="E984" s="88">
        <v>296.60000000000002</v>
      </c>
      <c r="F984" s="88">
        <v>2686</v>
      </c>
      <c r="G984" s="88">
        <v>3710</v>
      </c>
      <c r="H984" s="88">
        <v>111.7</v>
      </c>
      <c r="I984" s="88">
        <v>53.92</v>
      </c>
      <c r="J984" s="88">
        <v>58.15</v>
      </c>
      <c r="K984" s="88">
        <v>1102.8</v>
      </c>
      <c r="L984" s="88">
        <v>36.619999999999997</v>
      </c>
      <c r="M984" s="88">
        <v>124.87</v>
      </c>
      <c r="N984" s="88">
        <v>242.56</v>
      </c>
      <c r="O984" s="88">
        <v>434.75</v>
      </c>
      <c r="P984" s="88">
        <v>117.22</v>
      </c>
      <c r="Q984" s="88">
        <v>6733.5</v>
      </c>
      <c r="R984" s="88">
        <v>76.19</v>
      </c>
      <c r="S984" s="88">
        <v>97.54</v>
      </c>
    </row>
    <row r="985" spans="3:19">
      <c r="C985" s="85" t="s">
        <v>1390</v>
      </c>
      <c r="D985" s="88">
        <v>1.583</v>
      </c>
      <c r="E985" s="88">
        <v>288</v>
      </c>
      <c r="F985" s="88">
        <v>2659.5</v>
      </c>
      <c r="G985" s="88">
        <v>3666.5</v>
      </c>
      <c r="H985" s="88">
        <v>109.3</v>
      </c>
      <c r="I985" s="88">
        <v>56.11</v>
      </c>
      <c r="J985" s="88">
        <v>56.5</v>
      </c>
      <c r="K985" s="88">
        <v>1126.4000000000001</v>
      </c>
      <c r="L985" s="88">
        <v>37.015000000000001</v>
      </c>
      <c r="M985" s="88">
        <v>125.97</v>
      </c>
      <c r="N985" s="88">
        <v>242.66</v>
      </c>
      <c r="O985" s="88">
        <v>442.35</v>
      </c>
      <c r="P985" s="88">
        <v>121.28</v>
      </c>
      <c r="Q985" s="88">
        <v>6837</v>
      </c>
      <c r="R985" s="88">
        <v>75.25</v>
      </c>
      <c r="S985" s="88">
        <v>99</v>
      </c>
    </row>
    <row r="986" spans="3:19">
      <c r="C986" s="85" t="s">
        <v>1391</v>
      </c>
      <c r="D986" s="88">
        <v>1.587</v>
      </c>
      <c r="E986" s="88">
        <v>292</v>
      </c>
      <c r="F986" s="88">
        <v>2675.5</v>
      </c>
      <c r="G986" s="88">
        <v>3674</v>
      </c>
      <c r="H986" s="88">
        <v>111.6</v>
      </c>
      <c r="I986" s="88">
        <v>53.42</v>
      </c>
      <c r="J986" s="88">
        <v>58.7</v>
      </c>
      <c r="K986" s="88">
        <v>1107</v>
      </c>
      <c r="L986" s="88">
        <v>36.195</v>
      </c>
      <c r="M986" s="88">
        <v>123.8</v>
      </c>
      <c r="N986" s="88">
        <v>241.45</v>
      </c>
      <c r="O986" s="88">
        <v>439.05</v>
      </c>
      <c r="P986" s="88">
        <v>117.68</v>
      </c>
      <c r="Q986" s="88">
        <v>6792</v>
      </c>
      <c r="R986" s="88">
        <v>76.62</v>
      </c>
      <c r="S986" s="88">
        <v>99.16</v>
      </c>
    </row>
    <row r="987" spans="3:19">
      <c r="C987" s="85" t="s">
        <v>1392</v>
      </c>
      <c r="D987" s="88">
        <v>1.613</v>
      </c>
      <c r="E987" s="88">
        <v>288.8</v>
      </c>
      <c r="F987" s="88">
        <v>2668.5</v>
      </c>
      <c r="G987" s="88">
        <v>3683.5</v>
      </c>
      <c r="H987" s="88">
        <v>111.7</v>
      </c>
      <c r="I987" s="88">
        <v>54.22</v>
      </c>
      <c r="J987" s="88">
        <v>58.8</v>
      </c>
      <c r="K987" s="88">
        <v>1085.5999999999999</v>
      </c>
      <c r="L987" s="88">
        <v>35.659999999999997</v>
      </c>
      <c r="M987" s="88">
        <v>123.44</v>
      </c>
      <c r="N987" s="88">
        <v>237.9</v>
      </c>
      <c r="O987" s="88">
        <v>434.1</v>
      </c>
      <c r="P987" s="88">
        <v>118.08</v>
      </c>
      <c r="Q987" s="88">
        <v>6794.5</v>
      </c>
      <c r="R987" s="88">
        <v>77.12</v>
      </c>
      <c r="S987" s="88">
        <v>100.8</v>
      </c>
    </row>
    <row r="988" spans="3:19">
      <c r="C988" s="85" t="s">
        <v>1393</v>
      </c>
      <c r="D988" s="88">
        <v>1.619</v>
      </c>
      <c r="E988" s="88">
        <v>293.39999999999998</v>
      </c>
      <c r="F988" s="88">
        <v>2729</v>
      </c>
      <c r="G988" s="88">
        <v>3646</v>
      </c>
      <c r="H988" s="88">
        <v>110.2</v>
      </c>
      <c r="I988" s="88">
        <v>54.97</v>
      </c>
      <c r="J988" s="88">
        <v>59.3</v>
      </c>
      <c r="K988" s="88">
        <v>1103.2</v>
      </c>
      <c r="L988" s="88">
        <v>36.045000000000002</v>
      </c>
      <c r="M988" s="88">
        <v>125.6</v>
      </c>
      <c r="N988" s="88">
        <v>238.03</v>
      </c>
      <c r="O988" s="88">
        <v>444.35</v>
      </c>
      <c r="P988" s="88">
        <v>120.2</v>
      </c>
      <c r="Q988" s="88">
        <v>6844.5</v>
      </c>
      <c r="R988" s="88">
        <v>77.38</v>
      </c>
      <c r="S988" s="88">
        <v>104.2</v>
      </c>
    </row>
    <row r="989" spans="3:19">
      <c r="C989" s="85" t="s">
        <v>1394</v>
      </c>
      <c r="D989" s="88">
        <v>1.696</v>
      </c>
      <c r="E989" s="88">
        <v>295.2</v>
      </c>
      <c r="F989" s="88">
        <v>2892</v>
      </c>
      <c r="G989" s="88">
        <v>3677</v>
      </c>
      <c r="H989" s="88">
        <v>113</v>
      </c>
      <c r="I989" s="88">
        <v>55.99</v>
      </c>
      <c r="J989" s="88">
        <v>59.65</v>
      </c>
      <c r="K989" s="88">
        <v>1113</v>
      </c>
      <c r="L989" s="88">
        <v>35.854999999999997</v>
      </c>
      <c r="M989" s="88">
        <v>128.69999999999999</v>
      </c>
      <c r="N989" s="88">
        <v>238.97</v>
      </c>
      <c r="O989" s="88">
        <v>457</v>
      </c>
      <c r="P989" s="88">
        <v>121.8</v>
      </c>
      <c r="Q989" s="88">
        <v>6842</v>
      </c>
      <c r="R989" s="88">
        <v>78.319999999999993</v>
      </c>
      <c r="S989" s="88">
        <v>105.9</v>
      </c>
    </row>
    <row r="990" spans="3:19">
      <c r="C990" s="85" t="s">
        <v>1395</v>
      </c>
      <c r="D990" s="88">
        <v>1.756</v>
      </c>
      <c r="E990" s="88">
        <v>304.8</v>
      </c>
      <c r="F990" s="88">
        <v>3048.5</v>
      </c>
      <c r="G990" s="88">
        <v>3811.5</v>
      </c>
      <c r="H990" s="88">
        <v>115.8</v>
      </c>
      <c r="I990" s="88">
        <v>55.33</v>
      </c>
      <c r="J990" s="88">
        <v>61.5</v>
      </c>
      <c r="K990" s="88">
        <v>1127.8</v>
      </c>
      <c r="L990" s="88">
        <v>36.534999999999997</v>
      </c>
      <c r="M990" s="88">
        <v>128.77000000000001</v>
      </c>
      <c r="N990" s="88">
        <v>239.23</v>
      </c>
      <c r="O990" s="88">
        <v>460.5</v>
      </c>
      <c r="P990" s="88">
        <v>125.8</v>
      </c>
      <c r="Q990" s="88">
        <v>6873</v>
      </c>
      <c r="R990" s="88">
        <v>79.099999999999994</v>
      </c>
      <c r="S990" s="88">
        <v>109.42</v>
      </c>
    </row>
    <row r="991" spans="3:19">
      <c r="C991" s="85" t="s">
        <v>1396</v>
      </c>
      <c r="D991" s="88">
        <v>1.7869999999999999</v>
      </c>
      <c r="E991" s="88">
        <v>320.60000000000002</v>
      </c>
      <c r="F991" s="88">
        <v>3288</v>
      </c>
      <c r="G991" s="88">
        <v>3888</v>
      </c>
      <c r="H991" s="88">
        <v>120.7</v>
      </c>
      <c r="I991" s="88">
        <v>56.93</v>
      </c>
      <c r="J991" s="88">
        <v>62.85</v>
      </c>
      <c r="K991" s="88">
        <v>1158.5999999999999</v>
      </c>
      <c r="L991" s="88">
        <v>37.479999999999997</v>
      </c>
      <c r="M991" s="88">
        <v>131.91999999999999</v>
      </c>
      <c r="N991" s="88">
        <v>243.6</v>
      </c>
      <c r="O991" s="88">
        <v>466.85</v>
      </c>
      <c r="P991" s="88">
        <v>127.48</v>
      </c>
      <c r="Q991" s="88">
        <v>6996.5</v>
      </c>
      <c r="R991" s="88">
        <v>80.2</v>
      </c>
      <c r="S991" s="88">
        <v>111.58</v>
      </c>
    </row>
    <row r="992" spans="3:19">
      <c r="C992" s="85" t="s">
        <v>1397</v>
      </c>
      <c r="D992" s="88">
        <v>1.895</v>
      </c>
      <c r="E992" s="88">
        <v>322.8</v>
      </c>
      <c r="F992" s="88">
        <v>3244.5</v>
      </c>
      <c r="G992" s="88">
        <v>3885</v>
      </c>
      <c r="H992" s="88">
        <v>119.7</v>
      </c>
      <c r="I992" s="88">
        <v>59.02</v>
      </c>
      <c r="J992" s="88">
        <v>63.2</v>
      </c>
      <c r="K992" s="88">
        <v>1174</v>
      </c>
      <c r="L992" s="88">
        <v>37.905000000000001</v>
      </c>
      <c r="M992" s="88">
        <v>135.52000000000001</v>
      </c>
      <c r="N992" s="88">
        <v>250.93</v>
      </c>
      <c r="O992" s="88">
        <v>475.5</v>
      </c>
      <c r="P992" s="88">
        <v>130.47999999999999</v>
      </c>
      <c r="Q992" s="88">
        <v>7132</v>
      </c>
      <c r="R992" s="88">
        <v>81.58</v>
      </c>
      <c r="S992" s="88">
        <v>112.64</v>
      </c>
    </row>
    <row r="993" spans="3:19">
      <c r="C993" s="85" t="s">
        <v>1398</v>
      </c>
      <c r="D993" s="88">
        <v>1.831</v>
      </c>
      <c r="E993" s="88">
        <v>312.39999999999998</v>
      </c>
      <c r="F993" s="88">
        <v>3206</v>
      </c>
      <c r="G993" s="88">
        <v>3758.5</v>
      </c>
      <c r="H993" s="88">
        <v>118.4</v>
      </c>
      <c r="I993" s="88">
        <v>60.73</v>
      </c>
      <c r="J993" s="88">
        <v>60.5</v>
      </c>
      <c r="K993" s="88">
        <v>1209.8</v>
      </c>
      <c r="L993" s="88">
        <v>38.325000000000003</v>
      </c>
      <c r="M993" s="88">
        <v>135.9</v>
      </c>
      <c r="N993" s="88">
        <v>255.98</v>
      </c>
      <c r="O993" s="88">
        <v>481.5</v>
      </c>
      <c r="P993" s="88">
        <v>130.82</v>
      </c>
      <c r="Q993" s="88">
        <v>7172</v>
      </c>
      <c r="R993" s="88">
        <v>80.680000000000007</v>
      </c>
      <c r="S993" s="88">
        <v>113.5</v>
      </c>
    </row>
    <row r="994" spans="3:19">
      <c r="C994" s="85" t="s">
        <v>1399</v>
      </c>
      <c r="D994" s="88">
        <v>1.8320000000000001</v>
      </c>
      <c r="E994" s="88">
        <v>312.2</v>
      </c>
      <c r="F994" s="88">
        <v>3268.5</v>
      </c>
      <c r="G994" s="88">
        <v>3693</v>
      </c>
      <c r="H994" s="88">
        <v>115</v>
      </c>
      <c r="I994" s="88">
        <v>62.03</v>
      </c>
      <c r="J994" s="88">
        <v>59.3</v>
      </c>
      <c r="K994" s="88">
        <v>1272.4000000000001</v>
      </c>
      <c r="L994" s="88">
        <v>38.83</v>
      </c>
      <c r="M994" s="88">
        <v>138.12</v>
      </c>
      <c r="N994" s="88">
        <v>260.73</v>
      </c>
      <c r="O994" s="88">
        <v>490.6</v>
      </c>
      <c r="P994" s="88">
        <v>135.24</v>
      </c>
      <c r="Q994" s="88">
        <v>7022.5</v>
      </c>
      <c r="R994" s="88">
        <v>79.41</v>
      </c>
      <c r="S994" s="88">
        <v>112.98</v>
      </c>
    </row>
    <row r="995" spans="3:19">
      <c r="C995" s="85" t="s">
        <v>1400</v>
      </c>
      <c r="D995" s="88">
        <v>1.85</v>
      </c>
      <c r="E995" s="88">
        <v>310.2</v>
      </c>
      <c r="F995" s="88">
        <v>3307.5</v>
      </c>
      <c r="G995" s="88">
        <v>3678</v>
      </c>
      <c r="H995" s="88">
        <v>115.4</v>
      </c>
      <c r="I995" s="88">
        <v>61.03</v>
      </c>
      <c r="J995" s="88">
        <v>58.3</v>
      </c>
      <c r="K995" s="88">
        <v>1228</v>
      </c>
      <c r="L995" s="88">
        <v>37.409999999999997</v>
      </c>
      <c r="M995" s="88">
        <v>135.16</v>
      </c>
      <c r="N995" s="88">
        <v>255.77</v>
      </c>
      <c r="O995" s="88">
        <v>482.05</v>
      </c>
      <c r="P995" s="88">
        <v>130.97999999999999</v>
      </c>
      <c r="Q995" s="88">
        <v>6990</v>
      </c>
      <c r="R995" s="88">
        <v>79.19</v>
      </c>
      <c r="S995" s="88">
        <v>111.68</v>
      </c>
    </row>
    <row r="996" spans="3:19">
      <c r="C996" s="85" t="s">
        <v>1401</v>
      </c>
      <c r="D996" s="88">
        <v>1.8919999999999999</v>
      </c>
      <c r="E996" s="88">
        <v>316.39999999999998</v>
      </c>
      <c r="F996" s="88">
        <v>3458.5</v>
      </c>
      <c r="G996" s="88">
        <v>3712</v>
      </c>
      <c r="H996" s="88">
        <v>118.2</v>
      </c>
      <c r="I996" s="88">
        <v>61.16</v>
      </c>
      <c r="J996" s="88">
        <v>58.9</v>
      </c>
      <c r="K996" s="88">
        <v>1211</v>
      </c>
      <c r="L996" s="88">
        <v>37.81</v>
      </c>
      <c r="M996" s="88">
        <v>132.6</v>
      </c>
      <c r="N996" s="88">
        <v>254.7</v>
      </c>
      <c r="O996" s="88">
        <v>480.35</v>
      </c>
      <c r="P996" s="88">
        <v>130.19999999999999</v>
      </c>
      <c r="Q996" s="88">
        <v>6925</v>
      </c>
      <c r="R996" s="88">
        <v>80.59</v>
      </c>
      <c r="S996" s="88">
        <v>115.16</v>
      </c>
    </row>
    <row r="997" spans="3:19">
      <c r="C997" s="85" t="s">
        <v>1402</v>
      </c>
      <c r="D997" s="88">
        <v>1.843</v>
      </c>
      <c r="E997" s="88">
        <v>305.60000000000002</v>
      </c>
      <c r="F997" s="88">
        <v>3342</v>
      </c>
      <c r="G997" s="88">
        <v>3649</v>
      </c>
      <c r="H997" s="88">
        <v>116</v>
      </c>
      <c r="I997" s="88">
        <v>61.53</v>
      </c>
      <c r="J997" s="88">
        <v>57.6</v>
      </c>
      <c r="K997" s="88">
        <v>1202</v>
      </c>
      <c r="L997" s="88">
        <v>37.39</v>
      </c>
      <c r="M997" s="88">
        <v>131.61000000000001</v>
      </c>
      <c r="N997" s="88">
        <v>249.52</v>
      </c>
      <c r="O997" s="88">
        <v>473.3</v>
      </c>
      <c r="P997" s="88">
        <v>130.66</v>
      </c>
      <c r="Q997" s="88">
        <v>6932.5</v>
      </c>
      <c r="R997" s="88">
        <v>78.95</v>
      </c>
      <c r="S997" s="88">
        <v>114.46</v>
      </c>
    </row>
    <row r="998" spans="3:19">
      <c r="C998" s="85" t="s">
        <v>1403</v>
      </c>
      <c r="D998" s="88">
        <v>1.782</v>
      </c>
      <c r="E998" s="88">
        <v>296.8</v>
      </c>
      <c r="F998" s="88">
        <v>3242.5</v>
      </c>
      <c r="G998" s="88">
        <v>3560</v>
      </c>
      <c r="H998" s="88">
        <v>112</v>
      </c>
      <c r="I998" s="88">
        <v>63.86</v>
      </c>
      <c r="J998" s="88">
        <v>55.7</v>
      </c>
      <c r="K998" s="88">
        <v>1235</v>
      </c>
      <c r="L998" s="88">
        <v>37.984999999999999</v>
      </c>
      <c r="M998" s="88">
        <v>133.37</v>
      </c>
      <c r="N998" s="88">
        <v>253.43</v>
      </c>
      <c r="O998" s="88">
        <v>480.1</v>
      </c>
      <c r="P998" s="88">
        <v>134.06</v>
      </c>
      <c r="Q998" s="88">
        <v>7021</v>
      </c>
      <c r="R998" s="88">
        <v>77.06</v>
      </c>
      <c r="S998" s="88">
        <v>111</v>
      </c>
    </row>
    <row r="999" spans="3:19">
      <c r="C999" s="85" t="s">
        <v>1404</v>
      </c>
      <c r="D999" s="88">
        <v>1.762</v>
      </c>
      <c r="E999" s="88">
        <v>284.8</v>
      </c>
      <c r="F999" s="88">
        <v>3147</v>
      </c>
      <c r="G999" s="88">
        <v>3460</v>
      </c>
      <c r="H999" s="88">
        <v>109.9</v>
      </c>
      <c r="I999" s="88">
        <v>62.08</v>
      </c>
      <c r="J999" s="88">
        <v>54.6</v>
      </c>
      <c r="K999" s="88">
        <v>1199.8</v>
      </c>
      <c r="L999" s="88">
        <v>37.25</v>
      </c>
      <c r="M999" s="88">
        <v>129.12</v>
      </c>
      <c r="N999" s="88">
        <v>248.72</v>
      </c>
      <c r="O999" s="88">
        <v>471.95</v>
      </c>
      <c r="P999" s="88">
        <v>130.54</v>
      </c>
      <c r="Q999" s="88">
        <v>6955.5</v>
      </c>
      <c r="R999" s="88">
        <v>75.64</v>
      </c>
      <c r="S999" s="88">
        <v>108.28</v>
      </c>
    </row>
    <row r="1000" spans="3:19">
      <c r="C1000" s="85" t="s">
        <v>1405</v>
      </c>
      <c r="D1000" s="88">
        <v>1.7470000000000001</v>
      </c>
      <c r="E1000" s="88">
        <v>280.39999999999998</v>
      </c>
      <c r="F1000" s="88">
        <v>3107.5</v>
      </c>
      <c r="G1000" s="88">
        <v>3509</v>
      </c>
      <c r="H1000" s="88">
        <v>111.2</v>
      </c>
      <c r="I1000" s="88">
        <v>59.95</v>
      </c>
      <c r="J1000" s="88">
        <v>53.7</v>
      </c>
      <c r="K1000" s="88">
        <v>1152.2</v>
      </c>
      <c r="L1000" s="88">
        <v>35.71</v>
      </c>
      <c r="M1000" s="88">
        <v>125.49</v>
      </c>
      <c r="N1000" s="88">
        <v>240.59</v>
      </c>
      <c r="O1000" s="88">
        <v>459.7</v>
      </c>
      <c r="P1000" s="88">
        <v>126.26</v>
      </c>
      <c r="Q1000" s="88">
        <v>6842</v>
      </c>
      <c r="R1000" s="88">
        <v>76.3</v>
      </c>
      <c r="S1000" s="88">
        <v>109.32</v>
      </c>
    </row>
    <row r="1001" spans="3:19">
      <c r="C1001" s="85" t="s">
        <v>1406</v>
      </c>
      <c r="D1001" s="88">
        <v>1.716</v>
      </c>
      <c r="E1001" s="88">
        <v>272</v>
      </c>
      <c r="F1001" s="88">
        <v>3077.5</v>
      </c>
      <c r="G1001" s="88">
        <v>3415</v>
      </c>
      <c r="H1001" s="88">
        <v>109.6</v>
      </c>
      <c r="I1001" s="88">
        <v>58.15</v>
      </c>
      <c r="J1001" s="88">
        <v>52.9</v>
      </c>
      <c r="K1001" s="88">
        <v>1120</v>
      </c>
      <c r="L1001" s="88">
        <v>34.520000000000003</v>
      </c>
      <c r="M1001" s="88">
        <v>121.89</v>
      </c>
      <c r="N1001" s="88">
        <v>237.05</v>
      </c>
      <c r="O1001" s="88">
        <v>449.25</v>
      </c>
      <c r="P1001" s="88">
        <v>122.88</v>
      </c>
      <c r="Q1001" s="88">
        <v>6798.5</v>
      </c>
      <c r="R1001" s="88">
        <v>74.05</v>
      </c>
      <c r="S1001" s="88">
        <v>108.52</v>
      </c>
    </row>
    <row r="1002" spans="3:19">
      <c r="C1002" s="85" t="s">
        <v>1407</v>
      </c>
      <c r="D1002" s="88">
        <v>1.6539999999999999</v>
      </c>
      <c r="E1002" s="88">
        <v>263</v>
      </c>
      <c r="F1002" s="88">
        <v>2801.5</v>
      </c>
      <c r="G1002" s="88">
        <v>3299.5</v>
      </c>
      <c r="H1002" s="88">
        <v>105.5</v>
      </c>
      <c r="I1002" s="88">
        <v>59.7</v>
      </c>
      <c r="J1002" s="88">
        <v>50.3</v>
      </c>
      <c r="K1002" s="88">
        <v>1117.8</v>
      </c>
      <c r="L1002" s="88">
        <v>33.43</v>
      </c>
      <c r="M1002" s="88">
        <v>124.1</v>
      </c>
      <c r="N1002" s="88">
        <v>240.47</v>
      </c>
      <c r="O1002" s="88">
        <v>458.95</v>
      </c>
      <c r="P1002" s="88">
        <v>123.32</v>
      </c>
      <c r="Q1002" s="88">
        <v>6938.5</v>
      </c>
      <c r="R1002" s="88">
        <v>70.11</v>
      </c>
      <c r="S1002" s="88">
        <v>103.94</v>
      </c>
    </row>
    <row r="1003" spans="3:19">
      <c r="C1003" s="85" t="s">
        <v>1408</v>
      </c>
      <c r="D1003" s="88">
        <v>1.633</v>
      </c>
      <c r="E1003" s="88">
        <v>243.6</v>
      </c>
      <c r="F1003" s="88">
        <v>2739</v>
      </c>
      <c r="G1003" s="88">
        <v>3211</v>
      </c>
      <c r="H1003" s="88">
        <v>100.2</v>
      </c>
      <c r="I1003" s="88">
        <v>58.82</v>
      </c>
      <c r="J1003" s="88">
        <v>48.6</v>
      </c>
      <c r="K1003" s="88">
        <v>1130.4000000000001</v>
      </c>
      <c r="L1003" s="88">
        <v>33.134999999999998</v>
      </c>
      <c r="M1003" s="88">
        <v>119.47</v>
      </c>
      <c r="N1003" s="88">
        <v>236</v>
      </c>
      <c r="O1003" s="88">
        <v>459.9</v>
      </c>
      <c r="P1003" s="88">
        <v>122.68</v>
      </c>
      <c r="Q1003" s="88">
        <v>6940</v>
      </c>
      <c r="R1003" s="88">
        <v>68.23</v>
      </c>
      <c r="S1003" s="88">
        <v>104.08</v>
      </c>
    </row>
    <row r="1004" spans="3:19">
      <c r="C1004" s="85" t="s">
        <v>1409</v>
      </c>
      <c r="D1004" s="88">
        <v>1.66</v>
      </c>
      <c r="E1004" s="88">
        <v>261.60000000000002</v>
      </c>
      <c r="F1004" s="88">
        <v>2968.5</v>
      </c>
      <c r="G1004" s="88">
        <v>3385</v>
      </c>
      <c r="H1004" s="88">
        <v>102.6</v>
      </c>
      <c r="I1004" s="88">
        <v>57.55</v>
      </c>
      <c r="J1004" s="88">
        <v>50</v>
      </c>
      <c r="K1004" s="88">
        <v>1101.4000000000001</v>
      </c>
      <c r="L1004" s="88">
        <v>31.95</v>
      </c>
      <c r="M1004" s="88">
        <v>117.44</v>
      </c>
      <c r="N1004" s="88">
        <v>227.81</v>
      </c>
      <c r="O1004" s="88">
        <v>453.65</v>
      </c>
      <c r="P1004" s="88">
        <v>119.16</v>
      </c>
      <c r="Q1004" s="88">
        <v>6886.5</v>
      </c>
      <c r="R1004" s="88">
        <v>70.02</v>
      </c>
      <c r="S1004" s="88">
        <v>110.96</v>
      </c>
    </row>
    <row r="1005" spans="3:19">
      <c r="C1005" s="85" t="s">
        <v>1410</v>
      </c>
      <c r="D1005" s="88">
        <v>1.6579999999999999</v>
      </c>
      <c r="E1005" s="88">
        <v>269</v>
      </c>
      <c r="F1005" s="88">
        <v>2953</v>
      </c>
      <c r="G1005" s="88">
        <v>3365.5</v>
      </c>
      <c r="H1005" s="88">
        <v>102.7</v>
      </c>
      <c r="I1005" s="88">
        <v>56.6</v>
      </c>
      <c r="J1005" s="88">
        <v>50.5</v>
      </c>
      <c r="K1005" s="88">
        <v>1072</v>
      </c>
      <c r="L1005" s="88">
        <v>32.01</v>
      </c>
      <c r="M1005" s="88">
        <v>114.5</v>
      </c>
      <c r="N1005" s="88">
        <v>223.16</v>
      </c>
      <c r="O1005" s="88">
        <v>450.8</v>
      </c>
      <c r="P1005" s="88">
        <v>118.88</v>
      </c>
      <c r="Q1005" s="88">
        <v>6869.5</v>
      </c>
      <c r="R1005" s="88">
        <v>69.28</v>
      </c>
      <c r="S1005" s="88">
        <v>110.08</v>
      </c>
    </row>
    <row r="1006" spans="3:19">
      <c r="C1006" s="85" t="s">
        <v>1411</v>
      </c>
      <c r="D1006" s="88">
        <v>1.663</v>
      </c>
      <c r="E1006" s="88">
        <v>275.2</v>
      </c>
      <c r="F1006" s="88">
        <v>2934</v>
      </c>
      <c r="G1006" s="88">
        <v>3320</v>
      </c>
      <c r="H1006" s="88">
        <v>104.1</v>
      </c>
      <c r="I1006" s="88">
        <v>56.79</v>
      </c>
      <c r="J1006" s="88">
        <v>50.25</v>
      </c>
      <c r="K1006" s="88">
        <v>1096.8</v>
      </c>
      <c r="L1006" s="88">
        <v>32.35</v>
      </c>
      <c r="M1006" s="88">
        <v>119.41</v>
      </c>
      <c r="N1006" s="88">
        <v>226.3</v>
      </c>
      <c r="O1006" s="88">
        <v>474.15</v>
      </c>
      <c r="P1006" s="88">
        <v>123.88</v>
      </c>
      <c r="Q1006" s="88">
        <v>6896.5</v>
      </c>
      <c r="R1006" s="88">
        <v>69.5</v>
      </c>
      <c r="S1006" s="88">
        <v>112.96</v>
      </c>
    </row>
    <row r="1007" spans="3:19">
      <c r="C1007" s="85" t="s">
        <v>1412</v>
      </c>
      <c r="D1007" s="88">
        <v>1.6870000000000001</v>
      </c>
      <c r="E1007" s="88">
        <v>276.39999999999998</v>
      </c>
      <c r="F1007" s="88">
        <v>2878.5</v>
      </c>
      <c r="G1007" s="88">
        <v>3434.5</v>
      </c>
      <c r="H1007" s="88">
        <v>105.1</v>
      </c>
      <c r="I1007" s="88">
        <v>54.88</v>
      </c>
      <c r="J1007" s="88">
        <v>50.95</v>
      </c>
      <c r="K1007" s="88">
        <v>1095.8</v>
      </c>
      <c r="L1007" s="88">
        <v>33.575000000000003</v>
      </c>
      <c r="M1007" s="88">
        <v>120.29</v>
      </c>
      <c r="N1007" s="88">
        <v>228.56</v>
      </c>
      <c r="O1007" s="88">
        <v>474.85</v>
      </c>
      <c r="P1007" s="88">
        <v>124</v>
      </c>
      <c r="Q1007" s="88">
        <v>6905.5</v>
      </c>
      <c r="R1007" s="88">
        <v>69.42</v>
      </c>
      <c r="S1007" s="88">
        <v>114.32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EA14-3320-6442-9ED4-3D849C23D0A9}">
  <dimension ref="C5:S54"/>
  <sheetViews>
    <sheetView showGridLines="0" topLeftCell="A2" workbookViewId="0">
      <selection sqref="A1:XFD1048576"/>
    </sheetView>
  </sheetViews>
  <sheetFormatPr baseColWidth="10" defaultColWidth="8.83203125" defaultRowHeight="16"/>
  <cols>
    <col min="1" max="2" width="1.83203125" style="59" customWidth="1"/>
    <col min="3" max="3" width="20.5" style="59" bestFit="1" customWidth="1"/>
    <col min="4" max="9" width="7" style="59" bestFit="1" customWidth="1"/>
    <col min="10" max="10" width="8.33203125" style="59" bestFit="1" customWidth="1"/>
    <col min="11" max="11" width="7" style="59" bestFit="1" customWidth="1"/>
    <col min="12" max="12" width="7.33203125" style="59" bestFit="1" customWidth="1"/>
    <col min="13" max="18" width="7" style="59" bestFit="1" customWidth="1"/>
    <col min="19" max="19" width="7.33203125" style="59" bestFit="1" customWidth="1"/>
    <col min="20" max="16384" width="8.83203125" style="59"/>
  </cols>
  <sheetData>
    <row r="5" spans="3:19">
      <c r="C5" s="58" t="s">
        <v>8</v>
      </c>
      <c r="D5" s="58" t="s">
        <v>138</v>
      </c>
      <c r="E5" s="58" t="s">
        <v>125</v>
      </c>
      <c r="F5" s="58" t="s">
        <v>128</v>
      </c>
      <c r="G5" s="58" t="s">
        <v>123</v>
      </c>
      <c r="H5" s="58" t="s">
        <v>157</v>
      </c>
      <c r="I5" s="58" t="s">
        <v>130</v>
      </c>
      <c r="J5" s="58" t="s">
        <v>160</v>
      </c>
      <c r="K5" s="58" t="s">
        <v>148</v>
      </c>
      <c r="L5" s="58" t="s">
        <v>150</v>
      </c>
      <c r="M5" s="58" t="s">
        <v>143</v>
      </c>
      <c r="N5" s="58" t="s">
        <v>133</v>
      </c>
      <c r="O5" s="58" t="s">
        <v>145</v>
      </c>
      <c r="P5" s="58" t="s">
        <v>152</v>
      </c>
      <c r="Q5" s="58" t="s">
        <v>141</v>
      </c>
      <c r="R5" s="58" t="s">
        <v>135</v>
      </c>
      <c r="S5" s="58" t="s">
        <v>154</v>
      </c>
    </row>
    <row r="6" spans="3:19">
      <c r="C6" s="95">
        <v>44196</v>
      </c>
      <c r="D6" s="88">
        <v>0.54034582132564957</v>
      </c>
      <c r="E6" s="88">
        <v>1.990049751243772</v>
      </c>
      <c r="F6" s="88">
        <v>8.0666666666666664</v>
      </c>
      <c r="G6" s="88">
        <v>9.329979419163049</v>
      </c>
      <c r="H6" s="88">
        <v>1.5698587127158661</v>
      </c>
      <c r="I6" s="88">
        <v>-1.385425325574952</v>
      </c>
      <c r="J6" s="88">
        <v>-0.46511627906977709</v>
      </c>
      <c r="K6" s="88">
        <v>17.488388710253691</v>
      </c>
      <c r="L6" s="88">
        <v>32.892857142857153</v>
      </c>
      <c r="M6" s="88">
        <v>16.587184125417949</v>
      </c>
      <c r="N6" s="88">
        <v>8.5920288403765319</v>
      </c>
      <c r="O6" s="88">
        <v>-2.7594682158418089</v>
      </c>
      <c r="P6" s="88">
        <v>8.6703399521779865</v>
      </c>
      <c r="Q6" s="88">
        <v>2.723116676605053</v>
      </c>
      <c r="R6" s="88">
        <v>2.4258760107816801</v>
      </c>
      <c r="S6" s="88">
        <v>9.0472229923297398</v>
      </c>
    </row>
    <row r="7" spans="3:19">
      <c r="C7" s="95">
        <v>44227</v>
      </c>
      <c r="D7" s="88">
        <v>1.3973486205661081</v>
      </c>
      <c r="E7" s="88">
        <v>-12.638580931263849</v>
      </c>
      <c r="F7" s="88">
        <v>17.520049352251689</v>
      </c>
      <c r="G7" s="88">
        <v>8.0317925120267688</v>
      </c>
      <c r="H7" s="88">
        <v>-3.5548686244204042</v>
      </c>
      <c r="I7" s="88">
        <v>-1.629671255970788</v>
      </c>
      <c r="J7" s="88">
        <v>5.5490654205607504</v>
      </c>
      <c r="K7" s="88">
        <v>-4.0443971415539011</v>
      </c>
      <c r="L7" s="88">
        <v>-7.2829884439666763</v>
      </c>
      <c r="M7" s="88">
        <v>0.81339038036578604</v>
      </c>
      <c r="N7" s="88">
        <v>-4.6772408705274877</v>
      </c>
      <c r="O7" s="88">
        <v>9.1911764705882248</v>
      </c>
      <c r="P7" s="88">
        <v>0.60269779010810876</v>
      </c>
      <c r="Q7" s="88">
        <v>4.5085139318885359</v>
      </c>
      <c r="R7" s="88">
        <v>-1.69473684210526</v>
      </c>
      <c r="S7" s="88">
        <v>6.3983050847457701</v>
      </c>
    </row>
    <row r="8" spans="3:19">
      <c r="C8" s="95">
        <v>44255</v>
      </c>
      <c r="D8" s="88">
        <v>-0.74204946996465626</v>
      </c>
      <c r="E8" s="88">
        <v>-0.58883248730964288</v>
      </c>
      <c r="F8" s="88">
        <v>18.11023622047243</v>
      </c>
      <c r="G8" s="88">
        <v>-3.5043562439496578</v>
      </c>
      <c r="H8" s="88">
        <v>-0.32051282051280833</v>
      </c>
      <c r="I8" s="88">
        <v>-0.6283918880319872</v>
      </c>
      <c r="J8" s="88">
        <v>2.4903154399557259</v>
      </c>
      <c r="K8" s="88">
        <v>6.8768816352400508</v>
      </c>
      <c r="L8" s="88">
        <v>4.8792270531401014</v>
      </c>
      <c r="M8" s="88">
        <v>2.089357336069408</v>
      </c>
      <c r="N8" s="88">
        <v>4.4926863245878579</v>
      </c>
      <c r="O8" s="88">
        <v>10.66919191919191</v>
      </c>
      <c r="P8" s="88">
        <v>6.4473183720045624</v>
      </c>
      <c r="Q8" s="88">
        <v>3.749305684132564</v>
      </c>
      <c r="R8" s="88">
        <v>-0.63175928900310874</v>
      </c>
      <c r="S8" s="88">
        <v>-1.592990840302666</v>
      </c>
    </row>
    <row r="9" spans="3:19">
      <c r="C9" s="95">
        <v>44286</v>
      </c>
      <c r="D9" s="88">
        <v>4.9839800640797396</v>
      </c>
      <c r="E9" s="88">
        <v>4.0951797385620834</v>
      </c>
      <c r="F9" s="88">
        <v>-11.33333333333333</v>
      </c>
      <c r="G9" s="88">
        <v>0.82263242375602008</v>
      </c>
      <c r="H9" s="88">
        <v>4.0192926045016009</v>
      </c>
      <c r="I9" s="88">
        <v>-3.334291463064087</v>
      </c>
      <c r="J9" s="88">
        <v>-1.8358531317494431</v>
      </c>
      <c r="K9" s="88">
        <v>14.08450704225352</v>
      </c>
      <c r="L9" s="88">
        <v>11.137724550898209</v>
      </c>
      <c r="M9" s="88">
        <v>4.2713567839195887</v>
      </c>
      <c r="N9" s="88">
        <v>7.4917601747954032</v>
      </c>
      <c r="O9" s="88">
        <v>8.5567598402738199</v>
      </c>
      <c r="P9" s="88">
        <v>7.7898874396998394</v>
      </c>
      <c r="Q9" s="88">
        <v>9.2085303827964751</v>
      </c>
      <c r="R9" s="88">
        <v>4.0301724137931094</v>
      </c>
      <c r="S9" s="88">
        <v>-6.8069607446377924</v>
      </c>
    </row>
    <row r="10" spans="3:19">
      <c r="C10" s="95">
        <v>44316</v>
      </c>
      <c r="D10" s="88">
        <v>-2.611054594777884</v>
      </c>
      <c r="E10" s="88">
        <v>-13.666241538310601</v>
      </c>
      <c r="F10" s="88">
        <v>17.694235588972429</v>
      </c>
      <c r="G10" s="88">
        <v>-1.9203980099502529</v>
      </c>
      <c r="H10" s="88">
        <v>7.8825347758887174</v>
      </c>
      <c r="I10" s="88">
        <v>-4.6089800773119416</v>
      </c>
      <c r="J10" s="88">
        <v>-0.49504950495049549</v>
      </c>
      <c r="K10" s="88">
        <v>15.282651072124761</v>
      </c>
      <c r="L10" s="88">
        <v>8.0570291777188441</v>
      </c>
      <c r="M10" s="88">
        <v>0.81051478641840369</v>
      </c>
      <c r="N10" s="88">
        <v>2.5701095569489629</v>
      </c>
      <c r="O10" s="88">
        <v>-7.9435978279909003</v>
      </c>
      <c r="P10" s="88">
        <v>10.077904856621901</v>
      </c>
      <c r="Q10" s="88">
        <v>-5.2782090040035978</v>
      </c>
      <c r="R10" s="88">
        <v>30.256888336440841</v>
      </c>
      <c r="S10" s="88">
        <v>13.991662324127139</v>
      </c>
    </row>
    <row r="11" spans="3:19">
      <c r="C11" s="95">
        <v>44347</v>
      </c>
      <c r="D11" s="88">
        <v>0.80083565459609929</v>
      </c>
      <c r="E11" s="88">
        <v>-2.068181818181825</v>
      </c>
      <c r="F11" s="88">
        <v>-17.37649063032368</v>
      </c>
      <c r="G11" s="88">
        <v>-5.5087754894998504</v>
      </c>
      <c r="H11" s="88">
        <v>0.57306590257879542</v>
      </c>
      <c r="I11" s="88">
        <v>8.9463840399002681</v>
      </c>
      <c r="J11" s="88">
        <v>0.71862907683801769</v>
      </c>
      <c r="K11" s="88">
        <v>-5.1967083756059074</v>
      </c>
      <c r="L11" s="88">
        <v>-3.5517029763731278</v>
      </c>
      <c r="M11" s="88">
        <v>13.18991742720557</v>
      </c>
      <c r="N11" s="88">
        <v>4.094451162165802</v>
      </c>
      <c r="O11" s="88">
        <v>0.85624583769383644</v>
      </c>
      <c r="P11" s="88">
        <v>-1.6112031320584139</v>
      </c>
      <c r="Q11" s="88">
        <v>3.441732079703264</v>
      </c>
      <c r="R11" s="88">
        <v>-2.850894632206757</v>
      </c>
      <c r="S11" s="88">
        <v>2.9485714285714342</v>
      </c>
    </row>
    <row r="12" spans="3:19">
      <c r="C12" s="95">
        <v>44377</v>
      </c>
      <c r="D12" s="88">
        <v>-4.7668393782383411</v>
      </c>
      <c r="E12" s="88">
        <v>-0.84706428405662004</v>
      </c>
      <c r="F12" s="88">
        <v>11.53350515463918</v>
      </c>
      <c r="G12" s="88">
        <v>2.0399398754562981</v>
      </c>
      <c r="H12" s="88">
        <v>2.1367521367521292</v>
      </c>
      <c r="I12" s="88">
        <v>-1.8597997138769859</v>
      </c>
      <c r="J12" s="88">
        <v>-5.4884742041705348E-2</v>
      </c>
      <c r="K12" s="88">
        <v>-6.218787158145056</v>
      </c>
      <c r="L12" s="88">
        <v>-3.6268193748508759</v>
      </c>
      <c r="M12" s="88">
        <v>8.1973507391054135</v>
      </c>
      <c r="N12" s="88">
        <v>-1.1164531638217621</v>
      </c>
      <c r="O12" s="88">
        <v>7.7634185454202642</v>
      </c>
      <c r="P12" s="88">
        <v>-11.71564126109581</v>
      </c>
      <c r="Q12" s="88">
        <v>12.78352234823215</v>
      </c>
      <c r="R12" s="88">
        <v>1.5225310031514729</v>
      </c>
      <c r="S12" s="88">
        <v>-7.6820603907637679</v>
      </c>
    </row>
    <row r="13" spans="3:19">
      <c r="C13" s="95">
        <v>44408</v>
      </c>
      <c r="D13" s="88">
        <v>-0.58034095030831123</v>
      </c>
      <c r="E13" s="88">
        <v>-4.7864248098303026</v>
      </c>
      <c r="F13" s="88">
        <v>-10.15597920277297</v>
      </c>
      <c r="G13" s="88">
        <v>4.9978956228956317</v>
      </c>
      <c r="H13" s="88">
        <v>0.69735006973501434</v>
      </c>
      <c r="I13" s="88">
        <v>-2.0991253644314871</v>
      </c>
      <c r="J13" s="88">
        <v>-6.5897858319604596</v>
      </c>
      <c r="K13" s="88">
        <v>14.073792316470151</v>
      </c>
      <c r="L13" s="88">
        <v>13.551209045143199</v>
      </c>
      <c r="M13" s="88">
        <v>1.9694819020582119</v>
      </c>
      <c r="N13" s="88">
        <v>-0.28063305596345289</v>
      </c>
      <c r="O13" s="88">
        <v>-4.6743697478991653</v>
      </c>
      <c r="P13" s="88">
        <v>12.0308572419173</v>
      </c>
      <c r="Q13" s="88">
        <v>-6.8539741219962984</v>
      </c>
      <c r="R13" s="88">
        <v>-3.245313444869991</v>
      </c>
      <c r="S13" s="88">
        <v>2.974186307519644</v>
      </c>
    </row>
    <row r="14" spans="3:19">
      <c r="C14" s="95">
        <v>44439</v>
      </c>
      <c r="D14" s="88">
        <v>2.7362276541408099</v>
      </c>
      <c r="E14" s="88">
        <v>-4.8303834808259616</v>
      </c>
      <c r="F14" s="88">
        <v>0.14146090534978839</v>
      </c>
      <c r="G14" s="88">
        <v>3.5374286000601218</v>
      </c>
      <c r="H14" s="88">
        <v>62.049861495844858</v>
      </c>
      <c r="I14" s="88">
        <v>3.216200119118517</v>
      </c>
      <c r="J14" s="88">
        <v>0.47031158142269991</v>
      </c>
      <c r="K14" s="88">
        <v>-4.2792041791708364</v>
      </c>
      <c r="L14" s="88">
        <v>7.3406497565229989</v>
      </c>
      <c r="M14" s="88">
        <v>6.3685401078823478</v>
      </c>
      <c r="N14" s="88">
        <v>7.3137209987237828</v>
      </c>
      <c r="O14" s="88">
        <v>-2.001836547291092</v>
      </c>
      <c r="P14" s="88">
        <v>-4.2166344294003899</v>
      </c>
      <c r="Q14" s="88">
        <v>-0.24607080488966429</v>
      </c>
      <c r="R14" s="88">
        <v>5.8458333333333279</v>
      </c>
      <c r="S14" s="88">
        <v>-6.6329311015959398</v>
      </c>
    </row>
    <row r="15" spans="3:19">
      <c r="C15" s="95">
        <v>44469</v>
      </c>
      <c r="D15" s="88">
        <v>-2.9119318181818121</v>
      </c>
      <c r="E15" s="88">
        <v>-7.6456153945499086</v>
      </c>
      <c r="F15" s="88">
        <v>-6.2925388467959369</v>
      </c>
      <c r="G15" s="88">
        <v>-1.200154858691449</v>
      </c>
      <c r="H15" s="88">
        <v>-10.769230769230759</v>
      </c>
      <c r="I15" s="88">
        <v>0.92325447201384581</v>
      </c>
      <c r="J15" s="88">
        <v>-1.638385020479816</v>
      </c>
      <c r="K15" s="88">
        <v>-11.75104505341384</v>
      </c>
      <c r="L15" s="88">
        <v>-7.4074074074074074</v>
      </c>
      <c r="M15" s="88">
        <v>18.043513823000179</v>
      </c>
      <c r="N15" s="88">
        <v>3.9793864731353379</v>
      </c>
      <c r="O15" s="88">
        <v>15.133058470764629</v>
      </c>
      <c r="P15" s="88">
        <v>-12.512116316639741</v>
      </c>
      <c r="Q15" s="88">
        <v>9.8671122781889053</v>
      </c>
      <c r="R15" s="88">
        <v>9.8413573200017979E-2</v>
      </c>
      <c r="S15" s="88">
        <v>-6.9290419411323301</v>
      </c>
    </row>
    <row r="16" spans="3:19">
      <c r="C16" s="95">
        <v>44500</v>
      </c>
      <c r="D16" s="88">
        <v>-0.21945866861740049</v>
      </c>
      <c r="E16" s="88">
        <v>3.9714725213256812</v>
      </c>
      <c r="F16" s="88">
        <v>-9.9629984925311721</v>
      </c>
      <c r="G16" s="88">
        <v>13.087774294670851</v>
      </c>
      <c r="H16" s="88">
        <v>11.59003831417624</v>
      </c>
      <c r="I16" s="88">
        <v>-2.1154945683247379</v>
      </c>
      <c r="J16" s="88">
        <v>0.47590719809638138</v>
      </c>
      <c r="K16" s="88">
        <v>6.1973684210526292</v>
      </c>
      <c r="L16" s="88">
        <v>-3.5758683729433138</v>
      </c>
      <c r="M16" s="88">
        <v>-2.943458980044344</v>
      </c>
      <c r="N16" s="88">
        <v>4.4429455409249474</v>
      </c>
      <c r="O16" s="88">
        <v>3.5403271750630738</v>
      </c>
      <c r="P16" s="88">
        <v>3.2222324808420129</v>
      </c>
      <c r="Q16" s="88">
        <v>5.3451147968421866</v>
      </c>
      <c r="R16" s="88">
        <v>8.2664778983797547</v>
      </c>
      <c r="S16" s="88">
        <v>-0.33148181329510917</v>
      </c>
    </row>
    <row r="17" spans="3:19">
      <c r="C17" s="95">
        <v>44530</v>
      </c>
      <c r="D17" s="88">
        <v>-3.6656891495612243E-2</v>
      </c>
      <c r="E17" s="88">
        <v>1.909885675857437</v>
      </c>
      <c r="F17" s="88">
        <v>-7.4277016742770208</v>
      </c>
      <c r="G17" s="88">
        <v>-6.0984060984060946</v>
      </c>
      <c r="H17" s="88">
        <v>-6.6952789699570747</v>
      </c>
      <c r="I17" s="88">
        <v>-11.9158878504673</v>
      </c>
      <c r="J17" s="88">
        <v>-7.223208999407948</v>
      </c>
      <c r="K17" s="88">
        <v>-3.0727295254615372</v>
      </c>
      <c r="L17" s="88">
        <v>-9.5100864553314235</v>
      </c>
      <c r="M17" s="88">
        <v>-4.5519447141470053</v>
      </c>
      <c r="N17" s="88">
        <v>-11.5516369966867</v>
      </c>
      <c r="O17" s="88">
        <v>-11.0045590315988</v>
      </c>
      <c r="P17" s="88">
        <v>-2.9159212880143</v>
      </c>
      <c r="Q17" s="88">
        <v>-10.44345135785494</v>
      </c>
      <c r="R17" s="88">
        <v>-15.40138031238649</v>
      </c>
      <c r="S17" s="88">
        <v>-3.1011235955056171</v>
      </c>
    </row>
    <row r="18" spans="3:19">
      <c r="C18" s="95">
        <v>44561</v>
      </c>
      <c r="D18" s="88">
        <v>-4.2170883755042077</v>
      </c>
      <c r="E18" s="88">
        <v>-20.364260261317149</v>
      </c>
      <c r="F18" s="88">
        <v>-28.017099638276889</v>
      </c>
      <c r="G18" s="88">
        <v>0.55350553505535416</v>
      </c>
      <c r="H18" s="88">
        <v>-3.4038638454461871</v>
      </c>
      <c r="I18" s="88">
        <v>-1.9230769230769269</v>
      </c>
      <c r="J18" s="88">
        <v>-2.807913209955315</v>
      </c>
      <c r="K18" s="88">
        <v>2.530998338233426</v>
      </c>
      <c r="L18" s="88">
        <v>16.744887696949391</v>
      </c>
      <c r="M18" s="88">
        <v>2.4383676400191461</v>
      </c>
      <c r="N18" s="88">
        <v>-6.8285714285714283</v>
      </c>
      <c r="O18" s="88">
        <v>5.8116940469881584</v>
      </c>
      <c r="P18" s="88">
        <v>-1.8426386585601581E-2</v>
      </c>
      <c r="Q18" s="88">
        <v>0.92123445416858463</v>
      </c>
      <c r="R18" s="88">
        <v>3.8986689566337329</v>
      </c>
      <c r="S18" s="88">
        <v>5.0185528756957254</v>
      </c>
    </row>
    <row r="19" spans="3:19">
      <c r="C19" s="95">
        <v>44592</v>
      </c>
      <c r="D19" s="88">
        <v>-7.6569678407350743</v>
      </c>
      <c r="E19" s="88">
        <v>-27.328471992045081</v>
      </c>
      <c r="F19" s="88">
        <v>-36.340794883508451</v>
      </c>
      <c r="G19" s="88">
        <v>-17.889908256880741</v>
      </c>
      <c r="H19" s="88">
        <v>1.3333333333333419</v>
      </c>
      <c r="I19" s="88">
        <v>-3.1102096010818041</v>
      </c>
      <c r="J19" s="88">
        <v>-6.5659881812212717</v>
      </c>
      <c r="K19" s="88">
        <v>-5.8097494078045209</v>
      </c>
      <c r="L19" s="88">
        <v>-11.48600143575019</v>
      </c>
      <c r="M19" s="88">
        <v>-2.2167703496013269</v>
      </c>
      <c r="N19" s="88">
        <v>-8.2013015775665217</v>
      </c>
      <c r="O19" s="88">
        <v>-3.6811352253756202</v>
      </c>
      <c r="P19" s="88">
        <v>-1.7047548838923681</v>
      </c>
      <c r="Q19" s="88">
        <v>4.6401947360413809</v>
      </c>
      <c r="R19" s="88">
        <v>-10.943053144887999</v>
      </c>
      <c r="S19" s="88">
        <v>-2.5439448811942378</v>
      </c>
    </row>
    <row r="20" spans="3:19">
      <c r="C20" s="95">
        <v>44620</v>
      </c>
      <c r="D20" s="88">
        <v>-31.633499170812591</v>
      </c>
      <c r="E20" s="88">
        <v>-26.362599771949839</v>
      </c>
      <c r="F20" s="88">
        <v>-28.238249013275929</v>
      </c>
      <c r="G20" s="88">
        <v>-8.9273743016759717</v>
      </c>
      <c r="H20" s="88">
        <v>-23.402255639097749</v>
      </c>
      <c r="I20" s="88">
        <v>-35.903698534542919</v>
      </c>
      <c r="J20" s="88">
        <v>-17.498243148278291</v>
      </c>
      <c r="K20" s="88">
        <v>-12.97154202514891</v>
      </c>
      <c r="L20" s="88">
        <v>-22.668288726682899</v>
      </c>
      <c r="M20" s="88">
        <v>-31.89964157706093</v>
      </c>
      <c r="N20" s="88">
        <v>-51.33249201989458</v>
      </c>
      <c r="O20" s="88">
        <v>-46.624490857093328</v>
      </c>
      <c r="P20" s="88">
        <v>-16.79947501640574</v>
      </c>
      <c r="Q20" s="88">
        <v>-28.54027333527188</v>
      </c>
      <c r="R20" s="88">
        <v>-20.61252900232018</v>
      </c>
      <c r="S20" s="88">
        <v>-4.1511828151907899</v>
      </c>
    </row>
    <row r="21" spans="3:19">
      <c r="C21" s="95">
        <v>44651</v>
      </c>
      <c r="D21" s="88">
        <v>0.72771376591873604</v>
      </c>
      <c r="E21" s="88">
        <v>-8.4546299163827712</v>
      </c>
      <c r="F21" s="88">
        <v>42.500000000000007</v>
      </c>
      <c r="G21" s="88">
        <v>-14.366335418966999</v>
      </c>
      <c r="H21" s="88">
        <v>33.00613496932516</v>
      </c>
      <c r="I21" s="88">
        <v>-18.072945019052799</v>
      </c>
      <c r="J21" s="88">
        <v>10.90289608177171</v>
      </c>
      <c r="K21" s="88">
        <v>-22.904942965779469</v>
      </c>
      <c r="L21" s="88">
        <v>-12.323020450970111</v>
      </c>
      <c r="M21" s="88">
        <v>-8.7719298245614077</v>
      </c>
      <c r="N21" s="88">
        <v>-1.7922513727882781</v>
      </c>
      <c r="O21" s="88">
        <v>20.149374898522488</v>
      </c>
      <c r="P21" s="88">
        <v>-10.97464788732394</v>
      </c>
      <c r="Q21" s="88">
        <v>0.142421159715167</v>
      </c>
      <c r="R21" s="88">
        <v>-48.854337152209503</v>
      </c>
      <c r="S21" s="88">
        <v>-0.37825059101654901</v>
      </c>
    </row>
    <row r="22" spans="3:19">
      <c r="C22" s="95">
        <v>44681</v>
      </c>
      <c r="D22" s="88">
        <v>-13.485851896447921</v>
      </c>
      <c r="E22" s="88">
        <v>-13.73477672530448</v>
      </c>
      <c r="F22" s="88">
        <v>-28.280701754385959</v>
      </c>
      <c r="G22" s="88">
        <v>-12.148997134670489</v>
      </c>
      <c r="H22" s="88">
        <v>-4.9815498154981652</v>
      </c>
      <c r="I22" s="88">
        <v>7.6411960132890311</v>
      </c>
      <c r="J22" s="88">
        <v>-8.1413210445468458</v>
      </c>
      <c r="K22" s="88">
        <v>6.5298875517853627</v>
      </c>
      <c r="L22" s="88">
        <v>4.138755980861264</v>
      </c>
      <c r="M22" s="88">
        <v>14.014423076923091</v>
      </c>
      <c r="N22" s="88">
        <v>1.817193445678345</v>
      </c>
      <c r="O22" s="88">
        <v>7.5540540540540491</v>
      </c>
      <c r="P22" s="88">
        <v>8.8596380205019365E-2</v>
      </c>
      <c r="Q22" s="88">
        <v>-7.5579032913449806</v>
      </c>
      <c r="R22" s="88">
        <v>3.748571428571434</v>
      </c>
      <c r="S22" s="88">
        <v>-5.5529188419553783</v>
      </c>
    </row>
    <row r="23" spans="3:19">
      <c r="C23" s="95">
        <v>44712</v>
      </c>
      <c r="D23" s="88">
        <v>-14.40501043841337</v>
      </c>
      <c r="E23" s="88">
        <v>-18.274509803921571</v>
      </c>
      <c r="F23" s="88">
        <v>-11.154598825831711</v>
      </c>
      <c r="G23" s="88">
        <v>-38.682322243966077</v>
      </c>
      <c r="H23" s="88">
        <v>-3.300970873786413</v>
      </c>
      <c r="I23" s="88">
        <v>-11.913580246913581</v>
      </c>
      <c r="J23" s="88">
        <v>-2.5083612040133758</v>
      </c>
      <c r="K23" s="88">
        <v>-4.1666666666666634</v>
      </c>
      <c r="L23" s="88">
        <v>-10.99241902136459</v>
      </c>
      <c r="M23" s="88">
        <v>24.183006535947719</v>
      </c>
      <c r="N23" s="88">
        <v>-7.5432842651208976</v>
      </c>
      <c r="O23" s="88">
        <v>0.89207186832516161</v>
      </c>
      <c r="P23" s="88">
        <v>-5.2478502781992837</v>
      </c>
      <c r="Q23" s="88">
        <v>-5.7142857142857162</v>
      </c>
      <c r="R23" s="88">
        <v>3.602115003304696</v>
      </c>
      <c r="S23" s="88">
        <v>0.90452261306532833</v>
      </c>
    </row>
    <row r="24" spans="3:19">
      <c r="C24" s="95">
        <v>44742</v>
      </c>
      <c r="D24" s="88">
        <v>20.487804878048781</v>
      </c>
      <c r="E24" s="88">
        <v>-16.746641074856051</v>
      </c>
      <c r="F24" s="88">
        <v>-6.9933920704845844</v>
      </c>
      <c r="G24" s="88">
        <v>-15.26595744680851</v>
      </c>
      <c r="H24" s="88">
        <v>-10.843373493975911</v>
      </c>
      <c r="I24" s="88">
        <v>0.84092501751926729</v>
      </c>
      <c r="J24" s="88">
        <v>5.3173241852487063</v>
      </c>
      <c r="K24" s="88">
        <v>-21.661835748792281</v>
      </c>
      <c r="L24" s="88">
        <v>-14.80190992386115</v>
      </c>
      <c r="M24" s="88">
        <v>0.91680814940577893</v>
      </c>
      <c r="N24" s="88">
        <v>15.48424352417093</v>
      </c>
      <c r="O24" s="88">
        <v>-4.8941469489414686</v>
      </c>
      <c r="P24" s="88">
        <v>-10.583210996930481</v>
      </c>
      <c r="Q24" s="88">
        <v>-7.0046620046620101</v>
      </c>
      <c r="R24" s="88">
        <v>-1.1164274322169041</v>
      </c>
      <c r="S24" s="88">
        <v>-5.7071713147410454</v>
      </c>
    </row>
    <row r="25" spans="3:19">
      <c r="C25" s="95">
        <v>44773</v>
      </c>
      <c r="D25" s="88">
        <v>0</v>
      </c>
      <c r="E25" s="88">
        <v>-2.4783861671469838</v>
      </c>
      <c r="F25" s="88">
        <v>63.824748371817641</v>
      </c>
      <c r="G25" s="88">
        <v>0.43942247332078299</v>
      </c>
      <c r="H25" s="88">
        <v>-2.3648648648648569</v>
      </c>
      <c r="I25" s="88">
        <v>-3.544127866574009</v>
      </c>
      <c r="J25" s="88">
        <v>-0.73289902280129215</v>
      </c>
      <c r="K25" s="88">
        <v>-8.4361124814997464</v>
      </c>
      <c r="L25" s="88">
        <v>-16.570736140563461</v>
      </c>
      <c r="M25" s="88">
        <v>-33.886271870794069</v>
      </c>
      <c r="N25" s="88">
        <v>-5.3503821701550214</v>
      </c>
      <c r="O25" s="88">
        <v>-8.6814194055257374</v>
      </c>
      <c r="P25" s="88">
        <v>-6.2985074626865636</v>
      </c>
      <c r="Q25" s="88">
        <v>-3.5593432760997579</v>
      </c>
      <c r="R25" s="88">
        <v>-0.48387096774193949</v>
      </c>
      <c r="S25" s="88">
        <v>-21.865427273687551</v>
      </c>
    </row>
    <row r="26" spans="3:19">
      <c r="C26" s="95">
        <v>44804</v>
      </c>
      <c r="D26" s="88">
        <v>-7.0850202429149736</v>
      </c>
      <c r="E26" s="88">
        <v>20.862884160756501</v>
      </c>
      <c r="F26" s="88">
        <v>6.9389230213227293</v>
      </c>
      <c r="G26" s="88">
        <v>23.3125</v>
      </c>
      <c r="H26" s="88">
        <v>5.0749711649365592</v>
      </c>
      <c r="I26" s="88">
        <v>5.9077809798270708</v>
      </c>
      <c r="J26" s="88">
        <v>0.32813781788350038</v>
      </c>
      <c r="K26" s="88">
        <v>-0.45797413793102759</v>
      </c>
      <c r="L26" s="88">
        <v>2.2512708787218561</v>
      </c>
      <c r="M26" s="88">
        <v>-3.3029670721156368</v>
      </c>
      <c r="N26" s="88">
        <v>-1.003773584905665</v>
      </c>
      <c r="O26" s="88">
        <v>5.3340980785775871</v>
      </c>
      <c r="P26" s="88">
        <v>-7.2156737814590644</v>
      </c>
      <c r="Q26" s="88">
        <v>8.7979207277452787</v>
      </c>
      <c r="R26" s="88">
        <v>-1.9665045921123609</v>
      </c>
      <c r="S26" s="88">
        <v>3.9881032851155851</v>
      </c>
    </row>
    <row r="27" spans="3:19">
      <c r="C27" s="95">
        <v>44834</v>
      </c>
      <c r="D27" s="88">
        <v>-22.367465504720411</v>
      </c>
      <c r="E27" s="88">
        <v>4.9388753056234691</v>
      </c>
      <c r="F27" s="88">
        <v>-28.962487326799589</v>
      </c>
      <c r="G27" s="88">
        <v>5.6766345666497742</v>
      </c>
      <c r="H27" s="88">
        <v>-15.58726673984631</v>
      </c>
      <c r="I27" s="88">
        <v>-20.544217687074831</v>
      </c>
      <c r="J27" s="88">
        <v>-12.510220768601799</v>
      </c>
      <c r="K27" s="88">
        <v>-16.562922868741541</v>
      </c>
      <c r="L27" s="88">
        <v>-17.666903409090921</v>
      </c>
      <c r="M27" s="88">
        <v>14.41052631578947</v>
      </c>
      <c r="N27" s="88">
        <v>-15.331249523519091</v>
      </c>
      <c r="O27" s="88">
        <v>-28.396406207459851</v>
      </c>
      <c r="P27" s="88">
        <v>-29.871244635193129</v>
      </c>
      <c r="Q27" s="88">
        <v>-6.6531294792164353</v>
      </c>
      <c r="R27" s="88">
        <v>-15.26507219221868</v>
      </c>
      <c r="S27" s="88">
        <v>-16.471658866354659</v>
      </c>
    </row>
    <row r="28" spans="3:19">
      <c r="C28" s="95">
        <v>44865</v>
      </c>
      <c r="D28" s="88">
        <v>31.524789522918621</v>
      </c>
      <c r="E28" s="88">
        <v>-15.65703634669152</v>
      </c>
      <c r="F28" s="88">
        <v>27.307326355851579</v>
      </c>
      <c r="G28" s="88">
        <v>-8.0575539568345285</v>
      </c>
      <c r="H28" s="88">
        <v>14.564369310793211</v>
      </c>
      <c r="I28" s="88">
        <v>9.417808219178081</v>
      </c>
      <c r="J28" s="88">
        <v>7.8504672897196306</v>
      </c>
      <c r="K28" s="88">
        <v>34.025300032435943</v>
      </c>
      <c r="L28" s="88">
        <v>39.52986844942852</v>
      </c>
      <c r="M28" s="88">
        <v>-20.65967430306376</v>
      </c>
      <c r="N28" s="88">
        <v>14.00144066270483</v>
      </c>
      <c r="O28" s="88">
        <v>30.741444866920169</v>
      </c>
      <c r="P28" s="88">
        <v>29.228886168910641</v>
      </c>
      <c r="Q28" s="88">
        <v>20.895713371721051</v>
      </c>
      <c r="R28" s="88">
        <v>7.6352757544224881</v>
      </c>
      <c r="S28" s="88">
        <v>4.8249027237353914</v>
      </c>
    </row>
    <row r="29" spans="3:19">
      <c r="C29" s="95">
        <v>44895</v>
      </c>
      <c r="D29" s="88">
        <v>-1.493598862019907</v>
      </c>
      <c r="E29" s="88">
        <v>23.259668508287291</v>
      </c>
      <c r="F29" s="88">
        <v>6.0538116591928306</v>
      </c>
      <c r="G29" s="88">
        <v>3.077725612936888</v>
      </c>
      <c r="H29" s="88">
        <v>-3.9727582292849011</v>
      </c>
      <c r="I29" s="88">
        <v>-2.3474178403755759</v>
      </c>
      <c r="J29" s="88">
        <v>-1.2131715771230509</v>
      </c>
      <c r="K29" s="88">
        <v>-4.2110358180058043</v>
      </c>
      <c r="L29" s="88">
        <v>-4.6676970633694026</v>
      </c>
      <c r="M29" s="88">
        <v>-2.533773989679367</v>
      </c>
      <c r="N29" s="88">
        <v>7.0452570886975874</v>
      </c>
      <c r="O29" s="88">
        <v>-3.097280791042611</v>
      </c>
      <c r="P29" s="88">
        <v>0.1704868346277699</v>
      </c>
      <c r="Q29" s="88">
        <v>-2.1168501270110052</v>
      </c>
      <c r="R29" s="88">
        <v>2.936555891238668</v>
      </c>
      <c r="S29" s="88">
        <v>9.6213808463251773</v>
      </c>
    </row>
    <row r="30" spans="3:19">
      <c r="C30" s="95">
        <v>44926</v>
      </c>
      <c r="D30" s="88">
        <v>-3.032490974729241</v>
      </c>
      <c r="E30" s="88">
        <v>11.922904527117881</v>
      </c>
      <c r="F30" s="88">
        <v>-1.1980267794221231</v>
      </c>
      <c r="G30" s="88">
        <v>8.0465587044534317</v>
      </c>
      <c r="H30" s="88">
        <v>-1.654846335697391</v>
      </c>
      <c r="I30" s="88">
        <v>-3.125</v>
      </c>
      <c r="J30" s="88">
        <v>-2.45614035087719</v>
      </c>
      <c r="K30" s="88">
        <v>12.27892875189489</v>
      </c>
      <c r="L30" s="88">
        <v>4.2153047989623937</v>
      </c>
      <c r="M30" s="88">
        <v>-3.735871505056509</v>
      </c>
      <c r="N30" s="88">
        <v>2.936619198701385</v>
      </c>
      <c r="O30" s="88">
        <v>6.5726290516206598</v>
      </c>
      <c r="P30" s="88">
        <v>9.2662632375189133</v>
      </c>
      <c r="Q30" s="88">
        <v>-13.159602076124569</v>
      </c>
      <c r="R30" s="88">
        <v>0.41089457619158942</v>
      </c>
      <c r="S30" s="88">
        <v>1.923337396722191</v>
      </c>
    </row>
    <row r="31" spans="3:19">
      <c r="C31" s="95">
        <v>44957</v>
      </c>
      <c r="D31" s="88">
        <v>10.201042442293391</v>
      </c>
      <c r="E31" s="88">
        <v>-11.77412895474569</v>
      </c>
      <c r="F31" s="88">
        <v>21.968616262482161</v>
      </c>
      <c r="G31" s="88">
        <v>-13.489461358313809</v>
      </c>
      <c r="H31" s="88">
        <v>28.24519230769231</v>
      </c>
      <c r="I31" s="88">
        <v>14.55748552522746</v>
      </c>
      <c r="J31" s="88">
        <v>0.62949640287770503</v>
      </c>
      <c r="K31" s="88">
        <v>0.74257425742574323</v>
      </c>
      <c r="L31" s="88">
        <v>6.7983820784069726</v>
      </c>
      <c r="M31" s="88">
        <v>-1.6932394018044581</v>
      </c>
      <c r="N31" s="88">
        <v>9.8129166368002174</v>
      </c>
      <c r="O31" s="88">
        <v>-5.1112362714728299</v>
      </c>
      <c r="P31" s="88">
        <v>-1.557632398753894</v>
      </c>
      <c r="Q31" s="88">
        <v>-2.4529946457477299</v>
      </c>
      <c r="R31" s="88">
        <v>-2.7826493627966742</v>
      </c>
      <c r="S31" s="88">
        <v>-1.116279069767445</v>
      </c>
    </row>
    <row r="32" spans="3:19">
      <c r="C32" s="95">
        <v>44985</v>
      </c>
      <c r="D32" s="88">
        <v>8.1081081081081141</v>
      </c>
      <c r="E32" s="88">
        <v>8.5792101679527768</v>
      </c>
      <c r="F32" s="88">
        <v>-1.98830409356725</v>
      </c>
      <c r="G32" s="88">
        <v>1.922035733622085</v>
      </c>
      <c r="H32" s="88">
        <v>5.2483598875351367</v>
      </c>
      <c r="I32" s="88">
        <v>1.660649819494586</v>
      </c>
      <c r="J32" s="88">
        <v>5.5406613047363606</v>
      </c>
      <c r="K32" s="88">
        <v>16.32789814607996</v>
      </c>
      <c r="L32" s="88">
        <v>13.109978150036399</v>
      </c>
      <c r="M32" s="88">
        <v>-3.055066633140568</v>
      </c>
      <c r="N32" s="88">
        <v>7.2454308093995001</v>
      </c>
      <c r="O32" s="88">
        <v>4.6000890339813028</v>
      </c>
      <c r="P32" s="88">
        <v>5.4852320675105481</v>
      </c>
      <c r="Q32" s="88">
        <v>-0.40847587439366562</v>
      </c>
      <c r="R32" s="88">
        <v>-1.38304269392665</v>
      </c>
      <c r="S32" s="88">
        <v>-1.1557586345921189</v>
      </c>
    </row>
    <row r="33" spans="3:19">
      <c r="C33" s="95">
        <v>45016</v>
      </c>
      <c r="D33" s="88">
        <v>20.499999999999989</v>
      </c>
      <c r="E33" s="88">
        <v>-0.37625418060199811</v>
      </c>
      <c r="F33" s="88">
        <v>6.2649164677804237</v>
      </c>
      <c r="G33" s="88">
        <v>4.0106241699867207</v>
      </c>
      <c r="H33" s="88">
        <v>6.2333036509349959</v>
      </c>
      <c r="I33" s="88">
        <v>14.59517045454546</v>
      </c>
      <c r="J33" s="88">
        <v>2.6248941574936508</v>
      </c>
      <c r="K33" s="88">
        <v>3.1682027649769569</v>
      </c>
      <c r="L33" s="88">
        <v>4.571796522858973</v>
      </c>
      <c r="M33" s="88">
        <v>10.848139022176101</v>
      </c>
      <c r="N33" s="88">
        <v>32.67802799756543</v>
      </c>
      <c r="O33" s="88">
        <v>9.3630302170520707</v>
      </c>
      <c r="P33" s="88">
        <v>9.8666666666666671</v>
      </c>
      <c r="Q33" s="88">
        <v>11.30479364265573</v>
      </c>
      <c r="R33" s="88">
        <v>11.82926829268294</v>
      </c>
      <c r="S33" s="88">
        <v>3.2222977566281452</v>
      </c>
    </row>
    <row r="34" spans="3:19">
      <c r="C34" s="95">
        <v>45046</v>
      </c>
      <c r="D34" s="88">
        <v>1.8672199170124411</v>
      </c>
      <c r="E34" s="88">
        <v>1.384809064204773</v>
      </c>
      <c r="F34" s="88">
        <v>-4.3234138124649046</v>
      </c>
      <c r="G34" s="88">
        <v>-3.5750766087844781</v>
      </c>
      <c r="H34" s="88">
        <v>36.797988264878462</v>
      </c>
      <c r="I34" s="88">
        <v>21.629996901146551</v>
      </c>
      <c r="J34" s="88">
        <v>6.1056105610560962</v>
      </c>
      <c r="K34" s="88">
        <v>-7.1282337613995832</v>
      </c>
      <c r="L34" s="88">
        <v>-1.120689655172413</v>
      </c>
      <c r="M34" s="88">
        <v>4.3463000877449698</v>
      </c>
      <c r="N34" s="88">
        <v>7.8994449286664548</v>
      </c>
      <c r="O34" s="88">
        <v>2.67220132312882</v>
      </c>
      <c r="P34" s="88">
        <v>3.5345873786407629</v>
      </c>
      <c r="Q34" s="88">
        <v>7.3007830492860526</v>
      </c>
      <c r="R34" s="88">
        <v>9.1057797164667331</v>
      </c>
      <c r="S34" s="88">
        <v>3.3983140147523678</v>
      </c>
    </row>
    <row r="35" spans="3:19">
      <c r="C35" s="95">
        <v>45077</v>
      </c>
      <c r="D35" s="88">
        <v>-1.62932790224033</v>
      </c>
      <c r="E35" s="88">
        <v>0.91059602649006255</v>
      </c>
      <c r="F35" s="88">
        <v>3.1396713615023502</v>
      </c>
      <c r="G35" s="88">
        <v>11.14936440677967</v>
      </c>
      <c r="H35" s="88">
        <v>13.17401960784315</v>
      </c>
      <c r="I35" s="88">
        <v>3.261146496815281</v>
      </c>
      <c r="J35" s="88">
        <v>12.67496111975117</v>
      </c>
      <c r="K35" s="88">
        <v>2.905811623246501</v>
      </c>
      <c r="L35" s="88">
        <v>1.681404907211359</v>
      </c>
      <c r="M35" s="88">
        <v>-8.2856822513734727</v>
      </c>
      <c r="N35" s="88">
        <v>6.7896773096381979</v>
      </c>
      <c r="O35" s="88">
        <v>11.2950094756791</v>
      </c>
      <c r="P35" s="88">
        <v>3.8241758241758239</v>
      </c>
      <c r="Q35" s="88">
        <v>18.877441511053881</v>
      </c>
      <c r="R35" s="88">
        <v>16.04197901049476</v>
      </c>
      <c r="S35" s="88">
        <v>-7.2484076433120936</v>
      </c>
    </row>
    <row r="36" spans="3:19">
      <c r="C36" s="95">
        <v>45107</v>
      </c>
      <c r="D36" s="88">
        <v>-7.1946169772256763</v>
      </c>
      <c r="E36" s="88">
        <v>21.328958162428211</v>
      </c>
      <c r="F36" s="88">
        <v>12.091038406827879</v>
      </c>
      <c r="G36" s="88">
        <v>6.8858708601381879</v>
      </c>
      <c r="H36" s="88">
        <v>12.01949106659448</v>
      </c>
      <c r="I36" s="88">
        <v>4.0957315568714403</v>
      </c>
      <c r="J36" s="88">
        <v>3.657694962042779</v>
      </c>
      <c r="K36" s="88">
        <v>13.82667964946447</v>
      </c>
      <c r="L36" s="88">
        <v>13.192062714355711</v>
      </c>
      <c r="M36" s="88">
        <v>2.7200488997555232</v>
      </c>
      <c r="N36" s="88">
        <v>-4.5823712078987278</v>
      </c>
      <c r="O36" s="88">
        <v>8.3096832784652186</v>
      </c>
      <c r="P36" s="88">
        <v>20.05362686988428</v>
      </c>
      <c r="Q36" s="88">
        <v>-7.7728626884535519</v>
      </c>
      <c r="R36" s="88">
        <v>-5.770887166235994</v>
      </c>
      <c r="S36" s="88">
        <v>2.060156571899463</v>
      </c>
    </row>
    <row r="37" spans="3:19">
      <c r="C37" s="95">
        <v>45138</v>
      </c>
      <c r="D37" s="88">
        <v>19.185722253206919</v>
      </c>
      <c r="E37" s="88">
        <v>5.6795131845841729</v>
      </c>
      <c r="F37" s="88">
        <v>23.553299492385779</v>
      </c>
      <c r="G37" s="88">
        <v>11.12349531876951</v>
      </c>
      <c r="H37" s="88">
        <v>12.37312711454808</v>
      </c>
      <c r="I37" s="88">
        <v>6.3996207632140312</v>
      </c>
      <c r="J37" s="88">
        <v>-0.86551264980025966</v>
      </c>
      <c r="K37" s="88">
        <v>13.601368691189039</v>
      </c>
      <c r="L37" s="88">
        <v>15.16069689427553</v>
      </c>
      <c r="M37" s="88">
        <v>2.350490925319848</v>
      </c>
      <c r="N37" s="88">
        <v>3.4547502816372422</v>
      </c>
      <c r="O37" s="88">
        <v>3.5006812703070929</v>
      </c>
      <c r="P37" s="88">
        <v>19.525096978958519</v>
      </c>
      <c r="Q37" s="88">
        <v>10.96319498825371</v>
      </c>
      <c r="R37" s="88">
        <v>6.5356489945155296</v>
      </c>
      <c r="S37" s="88">
        <v>9.4065401695599515</v>
      </c>
    </row>
    <row r="38" spans="3:19">
      <c r="C38" s="95">
        <v>45169</v>
      </c>
      <c r="D38" s="88">
        <v>11.324286382779601</v>
      </c>
      <c r="E38" s="88">
        <v>14.61932181701855</v>
      </c>
      <c r="F38" s="88">
        <v>16.228430566967941</v>
      </c>
      <c r="G38" s="88">
        <v>6.0180541624874628</v>
      </c>
      <c r="H38" s="88">
        <v>6.3225806451612909</v>
      </c>
      <c r="I38" s="88">
        <v>-1.136110492314546</v>
      </c>
      <c r="J38" s="88">
        <v>-3.0893216924110072</v>
      </c>
      <c r="K38" s="88">
        <v>2.304216867469866</v>
      </c>
      <c r="L38" s="88">
        <v>1.2873520015034721</v>
      </c>
      <c r="M38" s="88">
        <v>3.8895348837209238</v>
      </c>
      <c r="N38" s="88">
        <v>7.1506352087114422</v>
      </c>
      <c r="O38" s="88">
        <v>13.073417721518981</v>
      </c>
      <c r="P38" s="88">
        <v>-2.6848937844217158</v>
      </c>
      <c r="Q38" s="88">
        <v>19.61009174311927</v>
      </c>
      <c r="R38" s="88">
        <v>19.5023595023595</v>
      </c>
      <c r="S38" s="88">
        <v>-0.71340713407134215</v>
      </c>
    </row>
    <row r="39" spans="3:19">
      <c r="C39" s="95">
        <v>45199</v>
      </c>
      <c r="D39" s="88">
        <v>-3.0685161832702761</v>
      </c>
      <c r="E39" s="88">
        <v>1.730393524979057</v>
      </c>
      <c r="F39" s="88">
        <v>-6.8221986567691744</v>
      </c>
      <c r="G39" s="88">
        <v>-1.456953642384107</v>
      </c>
      <c r="H39" s="88">
        <v>-1.334951456310673</v>
      </c>
      <c r="I39" s="88">
        <v>-5.9936908517350229</v>
      </c>
      <c r="J39" s="88">
        <v>-3.6729036729036819</v>
      </c>
      <c r="K39" s="88">
        <v>1.457382599735024</v>
      </c>
      <c r="L39" s="88">
        <v>-3.3398274422488221</v>
      </c>
      <c r="M39" s="88">
        <v>-7.3647098326711014</v>
      </c>
      <c r="N39" s="88">
        <v>-3.6058416139716938</v>
      </c>
      <c r="O39" s="88">
        <v>-5.0779150994089033</v>
      </c>
      <c r="P39" s="88">
        <v>4.7801920161697931</v>
      </c>
      <c r="Q39" s="88">
        <v>-4.2702264178774207</v>
      </c>
      <c r="R39" s="88">
        <v>-9.8219414129810509</v>
      </c>
      <c r="S39" s="88">
        <v>-1.6848364717542139</v>
      </c>
    </row>
    <row r="40" spans="3:19">
      <c r="C40" s="95">
        <v>45230</v>
      </c>
      <c r="D40" s="88">
        <v>2.601908065915004</v>
      </c>
      <c r="E40" s="88">
        <v>-20.740740740740751</v>
      </c>
      <c r="F40" s="88">
        <v>-1.4415781487101651</v>
      </c>
      <c r="G40" s="88">
        <v>-7.4500768049155166</v>
      </c>
      <c r="H40" s="88">
        <v>-3.1570315703157048</v>
      </c>
      <c r="I40" s="88">
        <v>-3.4995206136145711</v>
      </c>
      <c r="J40" s="88">
        <v>3.5251798561151131</v>
      </c>
      <c r="K40" s="88">
        <v>-1.1317469529889881</v>
      </c>
      <c r="L40" s="88">
        <v>2.0251463672137371</v>
      </c>
      <c r="M40" s="88">
        <v>1.045127771400955</v>
      </c>
      <c r="N40" s="88">
        <v>5.3104256149941298</v>
      </c>
      <c r="O40" s="88">
        <v>12.19926408151712</v>
      </c>
      <c r="P40" s="88">
        <v>-7.6485339506172867</v>
      </c>
      <c r="Q40" s="88">
        <v>12.75808936825886</v>
      </c>
      <c r="R40" s="88">
        <v>5.0557324840764251</v>
      </c>
      <c r="S40" s="88">
        <v>10.005040322580649</v>
      </c>
    </row>
    <row r="41" spans="3:19">
      <c r="C41" s="95">
        <v>45260</v>
      </c>
      <c r="D41" s="88">
        <v>-14.41251056635673</v>
      </c>
      <c r="E41" s="88">
        <v>6.1613014884043027</v>
      </c>
      <c r="F41" s="88">
        <v>8.8529638183217898</v>
      </c>
      <c r="G41" s="88">
        <v>13.07053941908713</v>
      </c>
      <c r="H41" s="88">
        <v>-16.723116003386959</v>
      </c>
      <c r="I41" s="88">
        <v>-7.7247888723298566</v>
      </c>
      <c r="J41" s="88">
        <v>5.5594162612925713</v>
      </c>
      <c r="K41" s="88">
        <v>-4.2999706486645088</v>
      </c>
      <c r="L41" s="88">
        <v>-3.781749764816555</v>
      </c>
      <c r="M41" s="88">
        <v>-1.8235083104149119</v>
      </c>
      <c r="N41" s="88">
        <v>3.7856878012606732</v>
      </c>
      <c r="O41" s="88">
        <v>-0.79044735956946832</v>
      </c>
      <c r="P41" s="88">
        <v>-6.7885117493472604</v>
      </c>
      <c r="Q41" s="88">
        <v>-1.0931948619841481</v>
      </c>
      <c r="R41" s="88">
        <v>-5.8507010231148016</v>
      </c>
      <c r="S41" s="88">
        <v>-2.0847651775486749</v>
      </c>
    </row>
    <row r="42" spans="3:19">
      <c r="C42" s="95">
        <v>45291</v>
      </c>
      <c r="D42" s="88">
        <v>-1.876543209876536</v>
      </c>
      <c r="E42" s="88">
        <v>-9.2924682099771783</v>
      </c>
      <c r="F42" s="88">
        <v>-0.8309759547383333</v>
      </c>
      <c r="G42" s="88">
        <v>-5.5596330275229366</v>
      </c>
      <c r="H42" s="88">
        <v>-1.728520589730542</v>
      </c>
      <c r="I42" s="88">
        <v>-5.4912516823687696</v>
      </c>
      <c r="J42" s="88">
        <v>-17.445687952600402</v>
      </c>
      <c r="K42" s="88">
        <v>5.9653427388437263</v>
      </c>
      <c r="L42" s="88">
        <v>1.544779037935085</v>
      </c>
      <c r="M42" s="88">
        <v>-2.6490469520735642</v>
      </c>
      <c r="N42" s="88">
        <v>-3.1545854024508051</v>
      </c>
      <c r="O42" s="88">
        <v>0.78826919816916696</v>
      </c>
      <c r="P42" s="88">
        <v>0.39215686274509659</v>
      </c>
      <c r="Q42" s="88">
        <v>-6.4935064935064961</v>
      </c>
      <c r="R42" s="88">
        <v>-6.6409079932383426</v>
      </c>
      <c r="S42" s="88">
        <v>0.19887693027609291</v>
      </c>
    </row>
    <row r="43" spans="3:19">
      <c r="C43" s="95">
        <v>45322</v>
      </c>
      <c r="D43" s="88">
        <v>9.2098641167589257</v>
      </c>
      <c r="E43" s="88">
        <v>24.982027318475922</v>
      </c>
      <c r="F43" s="88">
        <v>3.743982884649677</v>
      </c>
      <c r="G43" s="88">
        <v>-11.909850398290271</v>
      </c>
      <c r="H43" s="88">
        <v>1.603724780134508</v>
      </c>
      <c r="I43" s="88">
        <v>9.0857305610936976</v>
      </c>
      <c r="J43" s="88">
        <v>9.0909090909091042</v>
      </c>
      <c r="K43" s="88">
        <v>17.930535455861079</v>
      </c>
      <c r="L43" s="88">
        <v>10.48526863084922</v>
      </c>
      <c r="M43" s="88">
        <v>2.2769923683222841</v>
      </c>
      <c r="N43" s="88">
        <v>1.0956175298804991</v>
      </c>
      <c r="O43" s="88">
        <v>-3.1620553359683718</v>
      </c>
      <c r="P43" s="88">
        <v>9.9665178571428648</v>
      </c>
      <c r="Q43" s="88">
        <v>2.585697399527187</v>
      </c>
      <c r="R43" s="88">
        <v>5.1733057423693829</v>
      </c>
      <c r="S43" s="88">
        <v>-6.6783420899007577</v>
      </c>
    </row>
    <row r="44" spans="3:19">
      <c r="C44" s="95">
        <v>45351</v>
      </c>
      <c r="D44" s="88">
        <v>0.18433179723502671</v>
      </c>
      <c r="E44" s="88">
        <v>-6.1547310900201264</v>
      </c>
      <c r="F44" s="88">
        <v>10.534456092112061</v>
      </c>
      <c r="G44" s="88">
        <v>14.733127481252749</v>
      </c>
      <c r="H44" s="88">
        <v>-4.0224032586558049</v>
      </c>
      <c r="I44" s="88">
        <v>-1.5143603133159209</v>
      </c>
      <c r="J44" s="88">
        <v>13.30409356725146</v>
      </c>
      <c r="K44" s="88">
        <v>0.28224322002701202</v>
      </c>
      <c r="L44" s="88">
        <v>-5.9956427015250497</v>
      </c>
      <c r="M44" s="88">
        <v>-2.7278287461773738</v>
      </c>
      <c r="N44" s="88">
        <v>6.7396460499908661</v>
      </c>
      <c r="O44" s="88">
        <v>-1.311333043855833</v>
      </c>
      <c r="P44" s="88">
        <v>9.1342738252309097E-2</v>
      </c>
      <c r="Q44" s="88">
        <v>2.8589946708915459</v>
      </c>
      <c r="R44" s="88">
        <v>-4.9434333497294647</v>
      </c>
      <c r="S44" s="88">
        <v>-10.096334292505951</v>
      </c>
    </row>
    <row r="45" spans="3:19">
      <c r="C45" s="95">
        <v>45382</v>
      </c>
      <c r="D45" s="88">
        <v>-4.783808647654098</v>
      </c>
      <c r="E45" s="88">
        <v>-6.5583818571866459</v>
      </c>
      <c r="F45" s="88">
        <v>17.817164179104481</v>
      </c>
      <c r="G45" s="88">
        <v>27.27797001153402</v>
      </c>
      <c r="H45" s="88">
        <v>-5.9946949602122102</v>
      </c>
      <c r="I45" s="88">
        <v>10.843054082714749</v>
      </c>
      <c r="J45" s="88">
        <v>11.225806451612909</v>
      </c>
      <c r="K45" s="88">
        <v>15.259422418012729</v>
      </c>
      <c r="L45" s="88">
        <v>4.9225920088995956</v>
      </c>
      <c r="M45" s="88">
        <v>-0.78596579476861717</v>
      </c>
      <c r="N45" s="88">
        <v>0.88199097497607681</v>
      </c>
      <c r="O45" s="88">
        <v>-2.2527279127068089</v>
      </c>
      <c r="P45" s="88">
        <v>12.857432569458529</v>
      </c>
      <c r="Q45" s="88">
        <v>4.9219351676818679</v>
      </c>
      <c r="R45" s="88">
        <v>-2.3717119448037889</v>
      </c>
      <c r="S45" s="88">
        <v>5.3298079599220616</v>
      </c>
    </row>
    <row r="46" spans="3:19">
      <c r="C46" s="95">
        <v>45412</v>
      </c>
      <c r="D46" s="88">
        <v>6.0386473429951737</v>
      </c>
      <c r="E46" s="88">
        <v>-5.2476221712036697</v>
      </c>
      <c r="F46" s="88">
        <v>15.17550804961731</v>
      </c>
      <c r="G46" s="88">
        <v>21.567739012233812</v>
      </c>
      <c r="H46" s="88">
        <v>1.9751693002257431</v>
      </c>
      <c r="I46" s="88">
        <v>23.08060272662043</v>
      </c>
      <c r="J46" s="88">
        <v>0.69605568445474386</v>
      </c>
      <c r="K46" s="88">
        <v>0.2017199278054882</v>
      </c>
      <c r="L46" s="88">
        <v>-3.3133062378512101</v>
      </c>
      <c r="M46" s="88">
        <v>3.9736358451105902</v>
      </c>
      <c r="N46" s="88">
        <v>4.7034903422568553</v>
      </c>
      <c r="O46" s="88">
        <v>4.6453006841915778</v>
      </c>
      <c r="P46" s="88">
        <v>4.6271338724168887</v>
      </c>
      <c r="Q46" s="88">
        <v>6.7996797010543064</v>
      </c>
      <c r="R46" s="88">
        <v>4.284452296819774</v>
      </c>
      <c r="S46" s="88">
        <v>1.6646848989298579</v>
      </c>
    </row>
    <row r="47" spans="3:19">
      <c r="C47" s="95">
        <v>45443</v>
      </c>
      <c r="D47" s="88">
        <v>-12.756264236902039</v>
      </c>
      <c r="E47" s="88">
        <v>-3.876773970231906</v>
      </c>
      <c r="F47" s="88">
        <v>-4.8006416131988967</v>
      </c>
      <c r="G47" s="88">
        <v>3.665051559199894</v>
      </c>
      <c r="H47" s="88">
        <v>-18.096292197011621</v>
      </c>
      <c r="I47" s="88">
        <v>9.5996890788962332</v>
      </c>
      <c r="J47" s="88">
        <v>-11.059907834101381</v>
      </c>
      <c r="K47" s="88">
        <v>2.1508794236067001</v>
      </c>
      <c r="L47" s="88">
        <v>6.54299552225166</v>
      </c>
      <c r="M47" s="88">
        <v>-21.437279044252112</v>
      </c>
      <c r="N47" s="88">
        <v>3.6895591947698758</v>
      </c>
      <c r="O47" s="88">
        <v>-0.95492085340675992</v>
      </c>
      <c r="P47" s="88">
        <v>-8.0463718334048977</v>
      </c>
      <c r="Q47" s="88">
        <v>-3.9800062480474852</v>
      </c>
      <c r="R47" s="88">
        <v>-10.969927996611609</v>
      </c>
      <c r="S47" s="88">
        <v>-9.0448343079922111</v>
      </c>
    </row>
    <row r="48" spans="3:19">
      <c r="C48" s="95">
        <v>45473</v>
      </c>
      <c r="D48" s="88">
        <v>5.2219321148827547E-2</v>
      </c>
      <c r="E48" s="88">
        <v>-9.5066618653222861</v>
      </c>
      <c r="F48" s="88">
        <v>3.6947887832470721</v>
      </c>
      <c r="G48" s="88">
        <v>-1.569990412272293</v>
      </c>
      <c r="H48" s="88">
        <v>1.891891891891895</v>
      </c>
      <c r="I48" s="88">
        <v>13.829787234042559</v>
      </c>
      <c r="J48" s="88">
        <v>1.878238341968919</v>
      </c>
      <c r="K48" s="88">
        <v>-20.029042630432521</v>
      </c>
      <c r="L48" s="88">
        <v>-6.5271464104983314</v>
      </c>
      <c r="M48" s="88">
        <v>-9.2249204748234845</v>
      </c>
      <c r="N48" s="88">
        <v>1.301579374492801</v>
      </c>
      <c r="O48" s="88">
        <v>-2.510205854251701</v>
      </c>
      <c r="P48" s="88">
        <v>-16.987299215539789</v>
      </c>
      <c r="Q48" s="88">
        <v>-5.3227485684539282</v>
      </c>
      <c r="R48" s="88">
        <v>-7.0123691722169257</v>
      </c>
      <c r="S48" s="88">
        <v>-7.1867409629947199</v>
      </c>
    </row>
    <row r="49" spans="3:19">
      <c r="C49" s="95">
        <v>45504</v>
      </c>
      <c r="D49" s="88">
        <v>-5.3757828810020891</v>
      </c>
      <c r="E49" s="88">
        <v>-8.9136490250696365</v>
      </c>
      <c r="F49" s="88">
        <v>-10.399257195914579</v>
      </c>
      <c r="G49" s="88">
        <v>-5.2234262754170206</v>
      </c>
      <c r="H49" s="88">
        <v>-5.9018567639257284</v>
      </c>
      <c r="I49" s="88">
        <v>-19.01869158878505</v>
      </c>
      <c r="J49" s="88">
        <v>-6.9930069930069898</v>
      </c>
      <c r="K49" s="88">
        <v>-8.8067444876783423</v>
      </c>
      <c r="L49" s="88">
        <v>-5.4872453661222291</v>
      </c>
      <c r="M49" s="88">
        <v>11.95726495726497</v>
      </c>
      <c r="N49" s="88">
        <v>-11.699275920505331</v>
      </c>
      <c r="O49" s="88">
        <v>-10.334996436208129</v>
      </c>
      <c r="P49" s="88">
        <v>-8.3023962200472479</v>
      </c>
      <c r="Q49" s="88">
        <v>-7.5257731958762841</v>
      </c>
      <c r="R49" s="88">
        <v>9.2090453289661589E-2</v>
      </c>
      <c r="S49" s="88">
        <v>0.1847290640394128</v>
      </c>
    </row>
    <row r="50" spans="3:19">
      <c r="C50" s="95">
        <v>45535</v>
      </c>
      <c r="D50" s="88">
        <v>-5.7363485934914484</v>
      </c>
      <c r="E50" s="88">
        <v>-24.333770205329841</v>
      </c>
      <c r="F50" s="88">
        <v>-21.994818652849741</v>
      </c>
      <c r="G50" s="88">
        <v>-3.2502569373072938</v>
      </c>
      <c r="H50" s="88">
        <v>-19.168428470754051</v>
      </c>
      <c r="I50" s="88">
        <v>-3.019811502211966</v>
      </c>
      <c r="J50" s="88">
        <v>-3.691045796308956</v>
      </c>
      <c r="K50" s="88">
        <v>-9.3016640591665478</v>
      </c>
      <c r="L50" s="88">
        <v>-15.36893203883495</v>
      </c>
      <c r="M50" s="88">
        <v>-4.9469425146957846</v>
      </c>
      <c r="N50" s="88">
        <v>-8.4130085839904893</v>
      </c>
      <c r="O50" s="88">
        <v>-4.799284578696339</v>
      </c>
      <c r="P50" s="88">
        <v>-13.740645319592691</v>
      </c>
      <c r="Q50" s="88">
        <v>-5.0315867707172002</v>
      </c>
      <c r="R50" s="88">
        <v>-6.4812921692905201</v>
      </c>
      <c r="S50" s="88">
        <v>-16.579594345421022</v>
      </c>
    </row>
    <row r="51" spans="3:19">
      <c r="C51" s="95">
        <v>45565</v>
      </c>
      <c r="D51" s="88">
        <v>0.1170275014628519</v>
      </c>
      <c r="E51" s="88">
        <v>0.98152424942263838</v>
      </c>
      <c r="F51" s="88">
        <v>9.531717037529063</v>
      </c>
      <c r="G51" s="88">
        <v>6.4267693533395231</v>
      </c>
      <c r="H51" s="88">
        <v>11.07236268526592</v>
      </c>
      <c r="I51" s="88">
        <v>5.5533518445061381</v>
      </c>
      <c r="J51" s="88">
        <v>-0.78069552874379111</v>
      </c>
      <c r="K51" s="88">
        <v>-0.34498980711934468</v>
      </c>
      <c r="L51" s="88">
        <v>3.0515085465183001</v>
      </c>
      <c r="M51" s="88">
        <v>10.31242470484297</v>
      </c>
      <c r="N51" s="88">
        <v>2.0611879452889781</v>
      </c>
      <c r="O51" s="88">
        <v>7.024318964617482</v>
      </c>
      <c r="P51" s="88">
        <v>1.322713696486977</v>
      </c>
      <c r="Q51" s="88">
        <v>7.8416027547347111</v>
      </c>
      <c r="R51" s="88">
        <v>-2.678181023174464</v>
      </c>
      <c r="S51" s="88">
        <v>4.1075704549640824</v>
      </c>
    </row>
    <row r="52" spans="3:19">
      <c r="C52" s="95">
        <v>45596</v>
      </c>
      <c r="D52" s="88">
        <v>-7.4810052600818304</v>
      </c>
      <c r="E52" s="88">
        <v>-17.66723842195541</v>
      </c>
      <c r="F52" s="88">
        <v>-19.360218314129771</v>
      </c>
      <c r="G52" s="88">
        <v>-8.5090455396132256</v>
      </c>
      <c r="H52" s="88">
        <v>-14.2072213500785</v>
      </c>
      <c r="I52" s="88">
        <v>5.4302893649004202</v>
      </c>
      <c r="J52" s="88">
        <v>-19.170243204577979</v>
      </c>
      <c r="K52" s="88">
        <v>-11.376868607395741</v>
      </c>
      <c r="L52" s="88">
        <v>-17.588778804408321</v>
      </c>
      <c r="M52" s="88">
        <v>-8.2854022570076467</v>
      </c>
      <c r="N52" s="88">
        <v>-9.4146632820665932</v>
      </c>
      <c r="O52" s="88">
        <v>-13.721474546518429</v>
      </c>
      <c r="P52" s="88">
        <v>-14.87928130263896</v>
      </c>
      <c r="Q52" s="88">
        <v>-0.7692307692307665</v>
      </c>
      <c r="R52" s="88">
        <v>-15.477928788048979</v>
      </c>
      <c r="S52" s="88">
        <v>-12.420382165605099</v>
      </c>
    </row>
    <row r="53" spans="3:19">
      <c r="C53" s="95">
        <v>45626</v>
      </c>
      <c r="D53" s="88">
        <v>5.0536955148452254</v>
      </c>
      <c r="E53" s="88">
        <v>-4.4444444444444509</v>
      </c>
      <c r="F53" s="88">
        <v>10.321489001692051</v>
      </c>
      <c r="G53" s="88">
        <v>-9.4504295649802224</v>
      </c>
      <c r="H53" s="88">
        <v>-4.7575480329368762</v>
      </c>
      <c r="I53" s="88">
        <v>1.2119051862413019</v>
      </c>
      <c r="J53" s="88">
        <v>-11.06194690265486</v>
      </c>
      <c r="K53" s="88">
        <v>-2.6278409090909172</v>
      </c>
      <c r="L53" s="88">
        <v>-12.60299878427664</v>
      </c>
      <c r="M53" s="88">
        <v>-5.2075891085179071</v>
      </c>
      <c r="N53" s="88">
        <v>-6.7419434599851558</v>
      </c>
      <c r="O53" s="88">
        <v>7.1888775856222331</v>
      </c>
      <c r="P53" s="88">
        <v>2.143799472295504</v>
      </c>
      <c r="Q53" s="88">
        <v>0.87026473599531862</v>
      </c>
      <c r="R53" s="88">
        <v>-7.6411960132890311</v>
      </c>
      <c r="S53" s="88">
        <v>14.1010101010101</v>
      </c>
    </row>
    <row r="54" spans="3:19">
      <c r="C54" s="95">
        <v>45657</v>
      </c>
      <c r="D54" s="88">
        <v>1.4431749849669331</v>
      </c>
      <c r="E54" s="88">
        <v>0.43604651162789659</v>
      </c>
      <c r="F54" s="88">
        <v>-1.8916155419222871</v>
      </c>
      <c r="G54" s="88">
        <v>3.4487951807228971</v>
      </c>
      <c r="H54" s="88">
        <v>0.96061479346782885</v>
      </c>
      <c r="I54" s="88">
        <v>-3.363268181017776</v>
      </c>
      <c r="J54" s="88">
        <v>1.393034825870654</v>
      </c>
      <c r="K54" s="88">
        <v>-9.117432530999503E-2</v>
      </c>
      <c r="L54" s="88">
        <v>3.78670788253479</v>
      </c>
      <c r="M54" s="88">
        <v>0.73695670379365641</v>
      </c>
      <c r="N54" s="88">
        <v>0.99867432611577822</v>
      </c>
      <c r="O54" s="88">
        <v>0.1476326057155086</v>
      </c>
      <c r="P54" s="88">
        <v>9.686793671295213E-2</v>
      </c>
      <c r="Q54" s="88">
        <v>0.1305009787573308</v>
      </c>
      <c r="R54" s="88">
        <v>-0.1151079136690658</v>
      </c>
      <c r="S54" s="88">
        <v>1.203966005665724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9198-28D1-F246-8001-555090406C9F}">
  <dimension ref="C5:D65"/>
  <sheetViews>
    <sheetView showGridLines="0" workbookViewId="0">
      <selection activeCell="R10" sqref="R10"/>
    </sheetView>
  </sheetViews>
  <sheetFormatPr baseColWidth="10" defaultRowHeight="16"/>
  <cols>
    <col min="1" max="2" width="1.83203125" style="84" customWidth="1"/>
    <col min="3" max="3" width="20.5" style="84" bestFit="1" customWidth="1"/>
    <col min="4" max="4" width="8.1640625" style="84" bestFit="1" customWidth="1"/>
    <col min="5" max="16384" width="10.83203125" style="84"/>
  </cols>
  <sheetData>
    <row r="5" spans="3:4">
      <c r="C5" s="58" t="s">
        <v>8</v>
      </c>
      <c r="D5" s="58" t="s">
        <v>164</v>
      </c>
    </row>
    <row r="6" spans="3:4">
      <c r="C6" s="95">
        <v>43861</v>
      </c>
      <c r="D6" s="88">
        <v>1.183977531817715</v>
      </c>
    </row>
    <row r="7" spans="3:4">
      <c r="C7" s="95">
        <v>43890</v>
      </c>
      <c r="D7" s="88">
        <v>-9.4446774439530312</v>
      </c>
    </row>
    <row r="8" spans="3:4">
      <c r="C8" s="95">
        <v>43921</v>
      </c>
      <c r="D8" s="88">
        <v>-9.8030175762130582</v>
      </c>
    </row>
    <row r="9" spans="3:4">
      <c r="C9" s="95">
        <v>43951</v>
      </c>
      <c r="D9" s="88">
        <v>5.6501210173391936</v>
      </c>
    </row>
    <row r="10" spans="3:4">
      <c r="C10" s="95">
        <v>43982</v>
      </c>
      <c r="D10" s="88">
        <v>3.8859273757950059</v>
      </c>
    </row>
    <row r="11" spans="3:4">
      <c r="C11" s="95">
        <v>44012</v>
      </c>
      <c r="D11" s="88">
        <v>0.75449389578714499</v>
      </c>
    </row>
    <row r="12" spans="3:4">
      <c r="C12" s="95">
        <v>44043</v>
      </c>
      <c r="D12" s="88">
        <v>8.6264792727686945</v>
      </c>
    </row>
    <row r="13" spans="3:4">
      <c r="C13" s="95">
        <v>44074</v>
      </c>
      <c r="D13" s="88">
        <v>1.9735014154728781</v>
      </c>
    </row>
    <row r="14" spans="3:4">
      <c r="C14" s="95">
        <v>44104</v>
      </c>
      <c r="D14" s="88">
        <v>-1.9440728927301749</v>
      </c>
    </row>
    <row r="15" spans="3:4">
      <c r="C15" s="95">
        <v>44135</v>
      </c>
      <c r="D15" s="88">
        <v>-5.8508850167986903</v>
      </c>
    </row>
    <row r="16" spans="3:4">
      <c r="C16" s="95">
        <v>44165</v>
      </c>
      <c r="D16" s="88">
        <v>15.51310284760161</v>
      </c>
    </row>
    <row r="17" spans="3:4">
      <c r="C17" s="95">
        <v>44196</v>
      </c>
      <c r="D17" s="88">
        <v>6.3610017224251303</v>
      </c>
    </row>
    <row r="18" spans="3:4">
      <c r="C18" s="95">
        <v>44227</v>
      </c>
      <c r="D18" s="88">
        <v>-0.23568859539341289</v>
      </c>
    </row>
    <row r="19" spans="3:4">
      <c r="C19" s="95">
        <v>44255</v>
      </c>
      <c r="D19" s="88">
        <v>2.12267248608291</v>
      </c>
    </row>
    <row r="20" spans="3:4">
      <c r="C20" s="95">
        <v>44286</v>
      </c>
      <c r="D20" s="88">
        <v>5.8414127423822571</v>
      </c>
    </row>
    <row r="21" spans="3:4">
      <c r="C21" s="95">
        <v>44316</v>
      </c>
      <c r="D21" s="88">
        <v>8.3656978347335098E-2</v>
      </c>
    </row>
    <row r="22" spans="3:4">
      <c r="C22" s="95">
        <v>44347</v>
      </c>
      <c r="D22" s="88">
        <v>6.8698594741331664</v>
      </c>
    </row>
    <row r="23" spans="3:4">
      <c r="C23" s="95">
        <v>44377</v>
      </c>
      <c r="D23" s="88">
        <v>3.4660250313510939</v>
      </c>
    </row>
    <row r="24" spans="3:4">
      <c r="C24" s="95">
        <v>44408</v>
      </c>
      <c r="D24" s="88">
        <v>-0.1071263668817712</v>
      </c>
    </row>
    <row r="25" spans="3:4">
      <c r="C25" s="95">
        <v>44439</v>
      </c>
      <c r="D25" s="88">
        <v>3.9077527955299729</v>
      </c>
    </row>
    <row r="26" spans="3:4">
      <c r="C26" s="95">
        <v>44469</v>
      </c>
      <c r="D26" s="88">
        <v>5.0246492483165817</v>
      </c>
    </row>
    <row r="27" spans="3:4">
      <c r="C27" s="95">
        <v>44500</v>
      </c>
      <c r="D27" s="88">
        <v>1.5649656376469869</v>
      </c>
    </row>
    <row r="28" spans="3:4">
      <c r="C28" s="95">
        <v>44530</v>
      </c>
      <c r="D28" s="88">
        <v>-6.2510092013736704</v>
      </c>
    </row>
    <row r="29" spans="3:4">
      <c r="C29" s="95">
        <v>44561</v>
      </c>
      <c r="D29" s="88">
        <v>-1.6741077483087949</v>
      </c>
    </row>
    <row r="30" spans="3:4">
      <c r="C30" s="95">
        <v>44592</v>
      </c>
      <c r="D30" s="88">
        <v>-6.2898963316064371</v>
      </c>
    </row>
    <row r="31" spans="3:4">
      <c r="C31" s="95">
        <v>44620</v>
      </c>
      <c r="D31" s="88">
        <v>-30.02198992643531</v>
      </c>
    </row>
    <row r="32" spans="3:4">
      <c r="C32" s="95">
        <v>44651</v>
      </c>
      <c r="D32" s="88">
        <v>9.4326843796799444</v>
      </c>
    </row>
    <row r="33" spans="3:4">
      <c r="C33" s="95">
        <v>44681</v>
      </c>
      <c r="D33" s="88">
        <v>-9.5556606275875584</v>
      </c>
    </row>
    <row r="34" spans="3:4">
      <c r="C34" s="95">
        <v>44712</v>
      </c>
      <c r="D34" s="88">
        <v>-3.427603588900086</v>
      </c>
    </row>
    <row r="35" spans="3:4">
      <c r="C35" s="95">
        <v>44742</v>
      </c>
      <c r="D35" s="88">
        <v>-6.3382280776263951</v>
      </c>
    </row>
    <row r="36" spans="3:4">
      <c r="C36" s="95">
        <v>44773</v>
      </c>
      <c r="D36" s="88">
        <v>1.577896294904013</v>
      </c>
    </row>
    <row r="37" spans="3:4">
      <c r="C37" s="95">
        <v>44804</v>
      </c>
      <c r="D37" s="88">
        <v>8.4145568595523024</v>
      </c>
    </row>
    <row r="38" spans="3:4">
      <c r="C38" s="95">
        <v>44834</v>
      </c>
      <c r="D38" s="88">
        <v>-18.22599983785836</v>
      </c>
    </row>
    <row r="39" spans="3:4">
      <c r="C39" s="95">
        <v>44865</v>
      </c>
      <c r="D39" s="88">
        <v>15.555080146936049</v>
      </c>
    </row>
    <row r="40" spans="3:4">
      <c r="C40" s="95">
        <v>44895</v>
      </c>
      <c r="D40" s="88">
        <v>0.36575618963328171</v>
      </c>
    </row>
    <row r="41" spans="3:4">
      <c r="C41" s="95">
        <v>44926</v>
      </c>
      <c r="D41" s="88">
        <v>2.326910185405962</v>
      </c>
    </row>
    <row r="42" spans="3:4">
      <c r="C42" s="95">
        <v>44957</v>
      </c>
      <c r="D42" s="88">
        <v>3.605770287679011</v>
      </c>
    </row>
    <row r="43" spans="3:4">
      <c r="C43" s="95">
        <v>44985</v>
      </c>
      <c r="D43" s="88">
        <v>1.238319145143896</v>
      </c>
    </row>
    <row r="44" spans="3:4">
      <c r="C44" s="95">
        <v>45016</v>
      </c>
      <c r="D44" s="88">
        <v>8.7659289067739685</v>
      </c>
    </row>
    <row r="45" spans="3:4">
      <c r="C45" s="95">
        <v>45046</v>
      </c>
      <c r="D45" s="88">
        <v>7.6385891348584867</v>
      </c>
    </row>
    <row r="46" spans="3:4">
      <c r="C46" s="95">
        <v>45077</v>
      </c>
      <c r="D46" s="88">
        <v>5.3726923793019354</v>
      </c>
    </row>
    <row r="47" spans="3:4">
      <c r="C47" s="95">
        <v>45107</v>
      </c>
      <c r="D47" s="88">
        <v>4.5121008503300253</v>
      </c>
    </row>
    <row r="48" spans="3:4">
      <c r="C48" s="95">
        <v>45138</v>
      </c>
      <c r="D48" s="88">
        <v>10.625324106360519</v>
      </c>
    </row>
    <row r="49" spans="3:4">
      <c r="C49" s="95">
        <v>45169</v>
      </c>
      <c r="D49" s="88">
        <v>5.026487292712134</v>
      </c>
    </row>
    <row r="50" spans="3:4">
      <c r="C50" s="95">
        <v>45199</v>
      </c>
      <c r="D50" s="88">
        <v>-2.9347115867590312</v>
      </c>
    </row>
    <row r="51" spans="3:4">
      <c r="C51" s="95">
        <v>45230</v>
      </c>
      <c r="D51" s="88">
        <v>2.5885554655450171</v>
      </c>
    </row>
    <row r="52" spans="3:4">
      <c r="C52" s="95">
        <v>45260</v>
      </c>
      <c r="D52" s="88">
        <v>-1.098911907197375</v>
      </c>
    </row>
    <row r="53" spans="3:4">
      <c r="C53" s="95">
        <v>45291</v>
      </c>
      <c r="D53" s="88">
        <v>-0.58461420434929856</v>
      </c>
    </row>
    <row r="54" spans="3:4">
      <c r="C54" s="95">
        <v>45322</v>
      </c>
      <c r="D54" s="88">
        <v>4.3538715688628216</v>
      </c>
    </row>
    <row r="55" spans="3:4">
      <c r="C55" s="95">
        <v>45351</v>
      </c>
      <c r="D55" s="88">
        <v>1.325600662800319</v>
      </c>
    </row>
    <row r="56" spans="3:4">
      <c r="C56" s="95">
        <v>45382</v>
      </c>
      <c r="D56" s="88">
        <v>2.474067967266524</v>
      </c>
    </row>
    <row r="57" spans="3:4">
      <c r="C57" s="95">
        <v>45412</v>
      </c>
      <c r="D57" s="88">
        <v>4.1270289269223603</v>
      </c>
    </row>
    <row r="58" spans="3:4">
      <c r="C58" s="95">
        <v>45443</v>
      </c>
      <c r="D58" s="88">
        <v>-6.11807531984907</v>
      </c>
    </row>
    <row r="59" spans="3:4">
      <c r="C59" s="95">
        <v>45473</v>
      </c>
      <c r="D59" s="88">
        <v>-1.347121598467371</v>
      </c>
    </row>
    <row r="60" spans="3:4">
      <c r="C60" s="95">
        <v>45504</v>
      </c>
      <c r="D60" s="88">
        <v>-3.603815515060349</v>
      </c>
    </row>
    <row r="61" spans="3:4">
      <c r="C61" s="95">
        <v>45535</v>
      </c>
      <c r="D61" s="88">
        <v>-9.9351230647222835</v>
      </c>
    </row>
    <row r="62" spans="3:4">
      <c r="C62" s="95">
        <v>45565</v>
      </c>
      <c r="D62" s="88">
        <v>8.092079459015844</v>
      </c>
    </row>
    <row r="63" spans="3:4">
      <c r="C63" s="95">
        <v>45596</v>
      </c>
      <c r="D63" s="88">
        <v>-9.7709901415737104</v>
      </c>
    </row>
    <row r="64" spans="3:4">
      <c r="C64" s="95">
        <v>45626</v>
      </c>
      <c r="D64" s="88">
        <v>0.84290940217874866</v>
      </c>
    </row>
    <row r="65" spans="3:4">
      <c r="C65" s="95">
        <v>45657</v>
      </c>
      <c r="D65" s="88">
        <v>-1.619996668716694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47F6-49E9-C443-B02A-1552C14D0BC5}">
  <dimension ref="C5:T27"/>
  <sheetViews>
    <sheetView showGridLines="0" topLeftCell="A2" workbookViewId="0">
      <selection sqref="A1:XFD1048576"/>
    </sheetView>
  </sheetViews>
  <sheetFormatPr baseColWidth="10" defaultColWidth="8.83203125" defaultRowHeight="16"/>
  <cols>
    <col min="1" max="2" width="1.83203125" style="84" customWidth="1"/>
    <col min="3" max="4" width="7.6640625" style="84" bestFit="1" customWidth="1"/>
    <col min="5" max="10" width="7.5" style="84" bestFit="1" customWidth="1"/>
    <col min="11" max="11" width="7.6640625" style="84" bestFit="1" customWidth="1"/>
    <col min="12" max="17" width="7.5" style="84" bestFit="1" customWidth="1"/>
    <col min="18" max="18" width="6.5" style="84" bestFit="1" customWidth="1"/>
    <col min="19" max="19" width="7.5" style="84" bestFit="1" customWidth="1"/>
    <col min="20" max="20" width="6.83203125" style="84" bestFit="1" customWidth="1"/>
    <col min="21" max="16384" width="8.83203125" style="84"/>
  </cols>
  <sheetData>
    <row r="5" spans="3:20">
      <c r="C5" s="96"/>
      <c r="D5" s="83" t="s">
        <v>164</v>
      </c>
      <c r="E5" s="83" t="s">
        <v>138</v>
      </c>
      <c r="F5" s="83" t="s">
        <v>125</v>
      </c>
      <c r="G5" s="83" t="s">
        <v>128</v>
      </c>
      <c r="H5" s="83" t="s">
        <v>123</v>
      </c>
      <c r="I5" s="83" t="s">
        <v>157</v>
      </c>
      <c r="J5" s="83" t="s">
        <v>130</v>
      </c>
      <c r="K5" s="83" t="s">
        <v>160</v>
      </c>
      <c r="L5" s="83" t="s">
        <v>148</v>
      </c>
      <c r="M5" s="83" t="s">
        <v>150</v>
      </c>
      <c r="N5" s="83" t="s">
        <v>143</v>
      </c>
      <c r="O5" s="83" t="s">
        <v>133</v>
      </c>
      <c r="P5" s="83" t="s">
        <v>145</v>
      </c>
      <c r="Q5" s="83" t="s">
        <v>152</v>
      </c>
      <c r="R5" s="83" t="s">
        <v>141</v>
      </c>
      <c r="S5" s="83" t="s">
        <v>135</v>
      </c>
      <c r="T5" s="83" t="s">
        <v>154</v>
      </c>
    </row>
    <row r="6" spans="3:20">
      <c r="C6" s="83" t="s">
        <v>164</v>
      </c>
      <c r="D6" s="88">
        <v>57.296967439313278</v>
      </c>
      <c r="E6" s="88">
        <v>56.132013150089492</v>
      </c>
      <c r="F6" s="88">
        <v>38.155620591137037</v>
      </c>
      <c r="G6" s="88">
        <v>85.344853121467253</v>
      </c>
      <c r="H6" s="88">
        <v>23.209598073394289</v>
      </c>
      <c r="I6" s="88">
        <v>66.964283220953263</v>
      </c>
      <c r="J6" s="88">
        <v>46.011542431909007</v>
      </c>
      <c r="K6" s="88">
        <v>34.869872346714132</v>
      </c>
      <c r="L6" s="88">
        <v>37.750544104103056</v>
      </c>
      <c r="M6" s="88">
        <v>54.381415294336001</v>
      </c>
      <c r="N6" s="88">
        <v>18.18009799223913</v>
      </c>
      <c r="O6" s="88">
        <v>61.974164652672911</v>
      </c>
      <c r="P6" s="88">
        <v>71.523556181299838</v>
      </c>
      <c r="Q6" s="88">
        <v>48.826536809091337</v>
      </c>
      <c r="R6" s="88">
        <v>50.056629681541182</v>
      </c>
      <c r="S6" s="88">
        <v>30.902570495720791</v>
      </c>
      <c r="T6" s="88">
        <v>23.057942118173681</v>
      </c>
    </row>
    <row r="7" spans="3:20">
      <c r="C7" s="83" t="s">
        <v>138</v>
      </c>
      <c r="D7" s="88">
        <v>56.132013150089492</v>
      </c>
      <c r="E7" s="88">
        <v>111.0499637721549</v>
      </c>
      <c r="F7" s="88">
        <v>18.57474610077432</v>
      </c>
      <c r="G7" s="88">
        <v>90.093348300736949</v>
      </c>
      <c r="H7" s="88">
        <v>3.213549915625816</v>
      </c>
      <c r="I7" s="88">
        <v>65.685304779921594</v>
      </c>
      <c r="J7" s="88">
        <v>58.81348990418244</v>
      </c>
      <c r="K7" s="88">
        <v>35.849810331599301</v>
      </c>
      <c r="L7" s="88">
        <v>43.891962554701003</v>
      </c>
      <c r="M7" s="88">
        <v>61.23155124940925</v>
      </c>
      <c r="N7" s="88">
        <v>3.470787957698779</v>
      </c>
      <c r="O7" s="88">
        <v>84.763607421190784</v>
      </c>
      <c r="P7" s="88">
        <v>71.953465190073047</v>
      </c>
      <c r="Q7" s="88">
        <v>62.161897137296123</v>
      </c>
      <c r="R7" s="88">
        <v>54.546769393298732</v>
      </c>
      <c r="S7" s="88">
        <v>44.311038234916033</v>
      </c>
      <c r="T7" s="88">
        <v>22.633378860819491</v>
      </c>
    </row>
    <row r="8" spans="3:20">
      <c r="C8" s="83" t="s">
        <v>125</v>
      </c>
      <c r="D8" s="88">
        <v>38.155620591137037</v>
      </c>
      <c r="E8" s="88">
        <v>18.57474610077432</v>
      </c>
      <c r="F8" s="88">
        <v>153.71199687554719</v>
      </c>
      <c r="G8" s="88">
        <v>66.699725625285168</v>
      </c>
      <c r="H8" s="88">
        <v>66.175573609640054</v>
      </c>
      <c r="I8" s="88">
        <v>33.021052128226671</v>
      </c>
      <c r="J8" s="88">
        <v>24.738420980873592</v>
      </c>
      <c r="K8" s="88">
        <v>22.96744178986485</v>
      </c>
      <c r="L8" s="88">
        <v>42.911418319074897</v>
      </c>
      <c r="M8" s="88">
        <v>39.593285119767067</v>
      </c>
      <c r="N8" s="88">
        <v>18.007009668094149</v>
      </c>
      <c r="O8" s="88">
        <v>39.935700239132423</v>
      </c>
      <c r="P8" s="88">
        <v>24.644213900621541</v>
      </c>
      <c r="Q8" s="88">
        <v>38.32605883977034</v>
      </c>
      <c r="R8" s="88">
        <v>20.728930175761189</v>
      </c>
      <c r="S8" s="88">
        <v>25.106311791210722</v>
      </c>
      <c r="T8" s="88">
        <v>9.5641496557682935</v>
      </c>
    </row>
    <row r="9" spans="3:20">
      <c r="C9" s="83" t="s">
        <v>128</v>
      </c>
      <c r="D9" s="88">
        <v>85.344853121467253</v>
      </c>
      <c r="E9" s="88">
        <v>90.093348300736949</v>
      </c>
      <c r="F9" s="88">
        <v>66.699725625285168</v>
      </c>
      <c r="G9" s="88">
        <v>347.97641939521719</v>
      </c>
      <c r="H9" s="88">
        <v>53.460491315937773</v>
      </c>
      <c r="I9" s="88">
        <v>98.162407875729428</v>
      </c>
      <c r="J9" s="88">
        <v>44.133961807207839</v>
      </c>
      <c r="K9" s="88">
        <v>68.407655204701996</v>
      </c>
      <c r="L9" s="88">
        <v>37.669995858056218</v>
      </c>
      <c r="M9" s="88">
        <v>46.249286673913083</v>
      </c>
      <c r="N9" s="88">
        <v>-60.146960164444067</v>
      </c>
      <c r="O9" s="88">
        <v>70.868071012394594</v>
      </c>
      <c r="P9" s="88">
        <v>86.596893798281855</v>
      </c>
      <c r="Q9" s="88">
        <v>65.99018317408175</v>
      </c>
      <c r="R9" s="88">
        <v>54.278653626225903</v>
      </c>
      <c r="S9" s="88">
        <v>16.03651476361021</v>
      </c>
      <c r="T9" s="88">
        <v>19.983804498474619</v>
      </c>
    </row>
    <row r="10" spans="3:20">
      <c r="C10" s="83" t="s">
        <v>123</v>
      </c>
      <c r="D10" s="88">
        <v>23.209598073394289</v>
      </c>
      <c r="E10" s="88">
        <v>3.213549915625816</v>
      </c>
      <c r="F10" s="88">
        <v>66.175573609640054</v>
      </c>
      <c r="G10" s="88">
        <v>53.460491315937773</v>
      </c>
      <c r="H10" s="88">
        <v>131.02555696222379</v>
      </c>
      <c r="I10" s="88">
        <v>3.0142447712855271</v>
      </c>
      <c r="J10" s="88">
        <v>31.425658426393191</v>
      </c>
      <c r="K10" s="88">
        <v>22.797324946148589</v>
      </c>
      <c r="L10" s="88">
        <v>34.368180951120372</v>
      </c>
      <c r="M10" s="88">
        <v>33.899918680067493</v>
      </c>
      <c r="N10" s="88">
        <v>-7.458388627225613</v>
      </c>
      <c r="O10" s="88">
        <v>25.860220927012978</v>
      </c>
      <c r="P10" s="88">
        <v>11.039028658935649</v>
      </c>
      <c r="Q10" s="88">
        <v>26.91555958058175</v>
      </c>
      <c r="R10" s="88">
        <v>29.116096111783499</v>
      </c>
      <c r="S10" s="88">
        <v>27.38001567336855</v>
      </c>
      <c r="T10" s="88">
        <v>8.3337184453477704</v>
      </c>
    </row>
    <row r="11" spans="3:20">
      <c r="C11" s="83" t="s">
        <v>157</v>
      </c>
      <c r="D11" s="88">
        <v>66.964283220953263</v>
      </c>
      <c r="E11" s="88">
        <v>65.685304779921594</v>
      </c>
      <c r="F11" s="88">
        <v>33.021052128226671</v>
      </c>
      <c r="G11" s="88">
        <v>98.162407875729428</v>
      </c>
      <c r="H11" s="88">
        <v>3.0142447712855271</v>
      </c>
      <c r="I11" s="88">
        <v>219.30444610024369</v>
      </c>
      <c r="J11" s="88">
        <v>53.609959745344042</v>
      </c>
      <c r="K11" s="88">
        <v>44.809195870997058</v>
      </c>
      <c r="L11" s="88">
        <v>24.944269582864521</v>
      </c>
      <c r="M11" s="88">
        <v>64.394011547303904</v>
      </c>
      <c r="N11" s="88">
        <v>20.623867031049461</v>
      </c>
      <c r="O11" s="88">
        <v>66.277834427574788</v>
      </c>
      <c r="P11" s="88">
        <v>66.419774606471975</v>
      </c>
      <c r="Q11" s="88">
        <v>51.890756076006753</v>
      </c>
      <c r="R11" s="88">
        <v>45.120371813343041</v>
      </c>
      <c r="S11" s="88">
        <v>30.366743436848768</v>
      </c>
      <c r="T11" s="88">
        <v>23.44535164539311</v>
      </c>
    </row>
    <row r="12" spans="3:20">
      <c r="C12" s="83" t="s">
        <v>130</v>
      </c>
      <c r="D12" s="88">
        <v>46.011542431909007</v>
      </c>
      <c r="E12" s="88">
        <v>58.81348990418244</v>
      </c>
      <c r="F12" s="88">
        <v>24.738420980873592</v>
      </c>
      <c r="G12" s="88">
        <v>44.133961807207839</v>
      </c>
      <c r="H12" s="88">
        <v>31.425658426393191</v>
      </c>
      <c r="I12" s="88">
        <v>53.609959745344042</v>
      </c>
      <c r="J12" s="88">
        <v>109.4202951652812</v>
      </c>
      <c r="K12" s="88">
        <v>27.561960517028002</v>
      </c>
      <c r="L12" s="88">
        <v>35.617165669431287</v>
      </c>
      <c r="M12" s="88">
        <v>50.378566242132493</v>
      </c>
      <c r="N12" s="88">
        <v>15.79853861307809</v>
      </c>
      <c r="O12" s="88">
        <v>79.050805007765618</v>
      </c>
      <c r="P12" s="88">
        <v>58.128533122783949</v>
      </c>
      <c r="Q12" s="88">
        <v>46.391009349213377</v>
      </c>
      <c r="R12" s="88">
        <v>47.53573049510176</v>
      </c>
      <c r="S12" s="88">
        <v>48.887298672148717</v>
      </c>
      <c r="T12" s="88">
        <v>11.495245406294369</v>
      </c>
    </row>
    <row r="13" spans="3:20">
      <c r="C13" s="83" t="s">
        <v>160</v>
      </c>
      <c r="D13" s="88">
        <v>34.869872346714132</v>
      </c>
      <c r="E13" s="88">
        <v>35.849810331599301</v>
      </c>
      <c r="F13" s="88">
        <v>22.96744178986485</v>
      </c>
      <c r="G13" s="88">
        <v>68.407655204701996</v>
      </c>
      <c r="H13" s="88">
        <v>22.797324946148589</v>
      </c>
      <c r="I13" s="88">
        <v>44.809195870997058</v>
      </c>
      <c r="J13" s="88">
        <v>27.561960517028002</v>
      </c>
      <c r="K13" s="88">
        <v>54.179780834787067</v>
      </c>
      <c r="L13" s="88">
        <v>17.386027495403759</v>
      </c>
      <c r="M13" s="88">
        <v>27.95707899445576</v>
      </c>
      <c r="N13" s="88">
        <v>6.6302812914588536</v>
      </c>
      <c r="O13" s="88">
        <v>45.363145030641398</v>
      </c>
      <c r="P13" s="88">
        <v>45.34452024065412</v>
      </c>
      <c r="Q13" s="88">
        <v>29.910591601670731</v>
      </c>
      <c r="R13" s="88">
        <v>32.650408257880969</v>
      </c>
      <c r="S13" s="88">
        <v>19.734655286073561</v>
      </c>
      <c r="T13" s="88">
        <v>8.070414534902234</v>
      </c>
    </row>
    <row r="14" spans="3:20">
      <c r="C14" s="83" t="s">
        <v>148</v>
      </c>
      <c r="D14" s="88">
        <v>37.750544104103056</v>
      </c>
      <c r="E14" s="88">
        <v>43.891962554701003</v>
      </c>
      <c r="F14" s="88">
        <v>42.911418319074897</v>
      </c>
      <c r="G14" s="88">
        <v>37.669995858056218</v>
      </c>
      <c r="H14" s="88">
        <v>34.368180951120372</v>
      </c>
      <c r="I14" s="88">
        <v>24.944269582864521</v>
      </c>
      <c r="J14" s="88">
        <v>35.617165669431287</v>
      </c>
      <c r="K14" s="88">
        <v>17.386027495403759</v>
      </c>
      <c r="L14" s="88">
        <v>129.64923699625109</v>
      </c>
      <c r="M14" s="88">
        <v>117.0332658559699</v>
      </c>
      <c r="N14" s="88">
        <v>3.2987752589879138</v>
      </c>
      <c r="O14" s="88">
        <v>41.511391004858737</v>
      </c>
      <c r="P14" s="88">
        <v>47.161533622150571</v>
      </c>
      <c r="Q14" s="88">
        <v>105.2742889726722</v>
      </c>
      <c r="R14" s="88">
        <v>29.049197201827639</v>
      </c>
      <c r="S14" s="88">
        <v>64.144320258177231</v>
      </c>
      <c r="T14" s="88">
        <v>34.817595386433837</v>
      </c>
    </row>
    <row r="15" spans="3:20">
      <c r="C15" s="83" t="s">
        <v>150</v>
      </c>
      <c r="D15" s="88">
        <v>54.381415294336001</v>
      </c>
      <c r="E15" s="88">
        <v>61.23155124940925</v>
      </c>
      <c r="F15" s="88">
        <v>39.593285119767067</v>
      </c>
      <c r="G15" s="88">
        <v>46.249286673913083</v>
      </c>
      <c r="H15" s="88">
        <v>33.899918680067493</v>
      </c>
      <c r="I15" s="88">
        <v>64.394011547303904</v>
      </c>
      <c r="J15" s="88">
        <v>50.378566242132493</v>
      </c>
      <c r="K15" s="88">
        <v>27.95707899445576</v>
      </c>
      <c r="L15" s="88">
        <v>117.0332658559699</v>
      </c>
      <c r="M15" s="88">
        <v>147.9299123262912</v>
      </c>
      <c r="N15" s="88">
        <v>20.05502139926115</v>
      </c>
      <c r="O15" s="88">
        <v>66.775038618937685</v>
      </c>
      <c r="P15" s="88">
        <v>69.046773060338552</v>
      </c>
      <c r="Q15" s="88">
        <v>97.908709658641627</v>
      </c>
      <c r="R15" s="88">
        <v>42.463458669037863</v>
      </c>
      <c r="S15" s="88">
        <v>61.572970960821813</v>
      </c>
      <c r="T15" s="88">
        <v>40.670357796341357</v>
      </c>
    </row>
    <row r="16" spans="3:20">
      <c r="C16" s="83" t="s">
        <v>143</v>
      </c>
      <c r="D16" s="88">
        <v>18.18009799223913</v>
      </c>
      <c r="E16" s="88">
        <v>3.470787957698779</v>
      </c>
      <c r="F16" s="88">
        <v>18.007009668094149</v>
      </c>
      <c r="G16" s="88">
        <v>-60.146960164444067</v>
      </c>
      <c r="H16" s="88">
        <v>-7.458388627225613</v>
      </c>
      <c r="I16" s="88">
        <v>20.623867031049461</v>
      </c>
      <c r="J16" s="88">
        <v>15.79853861307809</v>
      </c>
      <c r="K16" s="88">
        <v>6.6302812914588536</v>
      </c>
      <c r="L16" s="88">
        <v>3.2987752589879138</v>
      </c>
      <c r="M16" s="88">
        <v>20.05502139926115</v>
      </c>
      <c r="N16" s="88">
        <v>122.7986966345057</v>
      </c>
      <c r="O16" s="88">
        <v>38.453568741702547</v>
      </c>
      <c r="P16" s="88">
        <v>27.375247798056101</v>
      </c>
      <c r="Q16" s="88">
        <v>2.3200923457150671</v>
      </c>
      <c r="R16" s="88">
        <v>21.60669208360445</v>
      </c>
      <c r="S16" s="88">
        <v>36.637318817474473</v>
      </c>
      <c r="T16" s="88">
        <v>20.923272772932101</v>
      </c>
    </row>
    <row r="17" spans="3:20">
      <c r="C17" s="83" t="s">
        <v>133</v>
      </c>
      <c r="D17" s="88">
        <v>61.974164652672911</v>
      </c>
      <c r="E17" s="88">
        <v>84.763607421190784</v>
      </c>
      <c r="F17" s="88">
        <v>39.935700239132423</v>
      </c>
      <c r="G17" s="88">
        <v>70.868071012394594</v>
      </c>
      <c r="H17" s="88">
        <v>25.860220927012978</v>
      </c>
      <c r="I17" s="88">
        <v>66.277834427574788</v>
      </c>
      <c r="J17" s="88">
        <v>79.050805007765618</v>
      </c>
      <c r="K17" s="88">
        <v>45.363145030641398</v>
      </c>
      <c r="L17" s="88">
        <v>41.511391004858737</v>
      </c>
      <c r="M17" s="88">
        <v>66.775038618937685</v>
      </c>
      <c r="N17" s="88">
        <v>38.453568741702547</v>
      </c>
      <c r="O17" s="88">
        <v>122.5344883698117</v>
      </c>
      <c r="P17" s="88">
        <v>86.623387592330545</v>
      </c>
      <c r="Q17" s="88">
        <v>51.65215816517113</v>
      </c>
      <c r="R17" s="88">
        <v>61.424258897049839</v>
      </c>
      <c r="S17" s="88">
        <v>60.770185791374168</v>
      </c>
      <c r="T17" s="88">
        <v>17.253957164734128</v>
      </c>
    </row>
    <row r="18" spans="3:20">
      <c r="C18" s="83" t="s">
        <v>145</v>
      </c>
      <c r="D18" s="88">
        <v>71.523556181299838</v>
      </c>
      <c r="E18" s="88">
        <v>71.953465190073047</v>
      </c>
      <c r="F18" s="88">
        <v>24.644213900621541</v>
      </c>
      <c r="G18" s="88">
        <v>86.596893798281855</v>
      </c>
      <c r="H18" s="88">
        <v>11.039028658935649</v>
      </c>
      <c r="I18" s="88">
        <v>66.419774606471975</v>
      </c>
      <c r="J18" s="88">
        <v>58.128533122783949</v>
      </c>
      <c r="K18" s="88">
        <v>45.34452024065412</v>
      </c>
      <c r="L18" s="88">
        <v>47.161533622150571</v>
      </c>
      <c r="M18" s="88">
        <v>69.046773060338552</v>
      </c>
      <c r="N18" s="88">
        <v>27.375247798056101</v>
      </c>
      <c r="O18" s="88">
        <v>86.623387592330545</v>
      </c>
      <c r="P18" s="88">
        <v>136.08532776078309</v>
      </c>
      <c r="Q18" s="88">
        <v>59.644678542013793</v>
      </c>
      <c r="R18" s="88">
        <v>75.865811272450173</v>
      </c>
      <c r="S18" s="88">
        <v>34.203457514477883</v>
      </c>
      <c r="T18" s="88">
        <v>28.108529020191831</v>
      </c>
    </row>
    <row r="19" spans="3:20">
      <c r="C19" s="83" t="s">
        <v>152</v>
      </c>
      <c r="D19" s="88">
        <v>48.826536809091337</v>
      </c>
      <c r="E19" s="88">
        <v>62.161897137296123</v>
      </c>
      <c r="F19" s="88">
        <v>38.32605883977034</v>
      </c>
      <c r="G19" s="88">
        <v>65.99018317408175</v>
      </c>
      <c r="H19" s="88">
        <v>26.91555958058175</v>
      </c>
      <c r="I19" s="88">
        <v>51.890756076006753</v>
      </c>
      <c r="J19" s="88">
        <v>46.391009349213377</v>
      </c>
      <c r="K19" s="88">
        <v>29.910591601670731</v>
      </c>
      <c r="L19" s="88">
        <v>105.2742889726722</v>
      </c>
      <c r="M19" s="88">
        <v>97.908709658641627</v>
      </c>
      <c r="N19" s="88">
        <v>2.3200923457150671</v>
      </c>
      <c r="O19" s="88">
        <v>51.65215816517113</v>
      </c>
      <c r="P19" s="88">
        <v>59.644678542013793</v>
      </c>
      <c r="Q19" s="88">
        <v>112.9421930403274</v>
      </c>
      <c r="R19" s="88">
        <v>31.14911578884081</v>
      </c>
      <c r="S19" s="88">
        <v>53.855885419799691</v>
      </c>
      <c r="T19" s="88">
        <v>43.764753470154993</v>
      </c>
    </row>
    <row r="20" spans="3:20">
      <c r="C20" s="83" t="s">
        <v>141</v>
      </c>
      <c r="D20" s="88">
        <v>50.056629681541182</v>
      </c>
      <c r="E20" s="88">
        <v>54.546769393298732</v>
      </c>
      <c r="F20" s="88">
        <v>20.728930175761189</v>
      </c>
      <c r="G20" s="88">
        <v>54.278653626225903</v>
      </c>
      <c r="H20" s="88">
        <v>29.116096111783499</v>
      </c>
      <c r="I20" s="88">
        <v>45.120371813343041</v>
      </c>
      <c r="J20" s="88">
        <v>47.53573049510176</v>
      </c>
      <c r="K20" s="88">
        <v>32.650408257880969</v>
      </c>
      <c r="L20" s="88">
        <v>29.049197201827639</v>
      </c>
      <c r="M20" s="88">
        <v>42.463458669037863</v>
      </c>
      <c r="N20" s="88">
        <v>21.60669208360445</v>
      </c>
      <c r="O20" s="88">
        <v>61.424258897049839</v>
      </c>
      <c r="P20" s="88">
        <v>75.865811272450173</v>
      </c>
      <c r="Q20" s="88">
        <v>31.14911578884081</v>
      </c>
      <c r="R20" s="88">
        <v>81.027144231960449</v>
      </c>
      <c r="S20" s="88">
        <v>45.427716364835263</v>
      </c>
      <c r="T20" s="88">
        <v>12.96628805689808</v>
      </c>
    </row>
    <row r="21" spans="3:20">
      <c r="C21" s="83" t="s">
        <v>135</v>
      </c>
      <c r="D21" s="88">
        <v>30.902570495720791</v>
      </c>
      <c r="E21" s="88">
        <v>44.311038234916033</v>
      </c>
      <c r="F21" s="88">
        <v>25.106311791210722</v>
      </c>
      <c r="G21" s="88">
        <v>16.03651476361021</v>
      </c>
      <c r="H21" s="88">
        <v>27.38001567336855</v>
      </c>
      <c r="I21" s="88">
        <v>30.366743436848768</v>
      </c>
      <c r="J21" s="88">
        <v>48.887298672148717</v>
      </c>
      <c r="K21" s="88">
        <v>19.734655286073561</v>
      </c>
      <c r="L21" s="88">
        <v>64.144320258177231</v>
      </c>
      <c r="M21" s="88">
        <v>61.572970960821813</v>
      </c>
      <c r="N21" s="88">
        <v>36.637318817474473</v>
      </c>
      <c r="O21" s="88">
        <v>60.770185791374168</v>
      </c>
      <c r="P21" s="88">
        <v>34.203457514477883</v>
      </c>
      <c r="Q21" s="88">
        <v>53.855885419799691</v>
      </c>
      <c r="R21" s="88">
        <v>45.427716364835263</v>
      </c>
      <c r="S21" s="88">
        <v>130.08006027063189</v>
      </c>
      <c r="T21" s="88">
        <v>24.888120385581271</v>
      </c>
    </row>
    <row r="22" spans="3:20">
      <c r="C22" s="83" t="s">
        <v>154</v>
      </c>
      <c r="D22" s="88">
        <v>23.057942118173681</v>
      </c>
      <c r="E22" s="88">
        <v>22.633378860819491</v>
      </c>
      <c r="F22" s="88">
        <v>9.5641496557682935</v>
      </c>
      <c r="G22" s="88">
        <v>19.983804498474619</v>
      </c>
      <c r="H22" s="88">
        <v>8.3337184453477704</v>
      </c>
      <c r="I22" s="88">
        <v>23.44535164539311</v>
      </c>
      <c r="J22" s="88">
        <v>11.495245406294369</v>
      </c>
      <c r="K22" s="88">
        <v>8.070414534902234</v>
      </c>
      <c r="L22" s="88">
        <v>34.817595386433837</v>
      </c>
      <c r="M22" s="88">
        <v>40.670357796341357</v>
      </c>
      <c r="N22" s="88">
        <v>20.923272772932101</v>
      </c>
      <c r="O22" s="88">
        <v>17.253957164734128</v>
      </c>
      <c r="P22" s="88">
        <v>28.108529020191831</v>
      </c>
      <c r="Q22" s="88">
        <v>43.764753470154993</v>
      </c>
      <c r="R22" s="88">
        <v>12.96628805689808</v>
      </c>
      <c r="S22" s="88">
        <v>24.888120385581271</v>
      </c>
      <c r="T22" s="88">
        <v>56.864700559512308</v>
      </c>
    </row>
    <row r="25" spans="3:20">
      <c r="C25" s="97"/>
      <c r="D25" s="83" t="s">
        <v>138</v>
      </c>
      <c r="E25" s="83" t="s">
        <v>125</v>
      </c>
      <c r="F25" s="83" t="s">
        <v>128</v>
      </c>
      <c r="G25" s="83" t="s">
        <v>123</v>
      </c>
      <c r="H25" s="83" t="s">
        <v>157</v>
      </c>
      <c r="I25" s="83" t="s">
        <v>130</v>
      </c>
      <c r="J25" s="83" t="s">
        <v>160</v>
      </c>
      <c r="K25" s="83" t="s">
        <v>148</v>
      </c>
      <c r="L25" s="83" t="s">
        <v>150</v>
      </c>
      <c r="M25" s="83" t="s">
        <v>143</v>
      </c>
      <c r="N25" s="83" t="s">
        <v>133</v>
      </c>
      <c r="O25" s="83" t="s">
        <v>145</v>
      </c>
      <c r="P25" s="83" t="s">
        <v>152</v>
      </c>
      <c r="Q25" s="83" t="s">
        <v>141</v>
      </c>
      <c r="R25" s="83" t="s">
        <v>135</v>
      </c>
      <c r="S25" s="83" t="s">
        <v>154</v>
      </c>
    </row>
    <row r="26" spans="3:20">
      <c r="C26" s="58" t="s">
        <v>1417</v>
      </c>
      <c r="D26" s="88">
        <f>SQRT(E7)</f>
        <v>10.5380246617739</v>
      </c>
      <c r="E26" s="88">
        <f>SQRT(F8)</f>
        <v>12.398064239047448</v>
      </c>
      <c r="F26" s="88">
        <f>SQRT(G9)</f>
        <v>18.654126068921514</v>
      </c>
      <c r="G26" s="88">
        <f>SQRT(H10)</f>
        <v>11.446639548890486</v>
      </c>
      <c r="H26" s="88">
        <f>SQRT(I11)</f>
        <v>14.808931295007202</v>
      </c>
      <c r="I26" s="88">
        <f>SQRT(J12)</f>
        <v>10.460415630618183</v>
      </c>
      <c r="J26" s="88">
        <f>SQRT(K13)</f>
        <v>7.3606916003040821</v>
      </c>
      <c r="K26" s="88">
        <f>SQRT(L14)</f>
        <v>11.386361885881332</v>
      </c>
      <c r="L26" s="88">
        <f>SQRT(M15)</f>
        <v>12.162644133834188</v>
      </c>
      <c r="M26" s="88">
        <f>SQRT(N16)</f>
        <v>11.081457333514654</v>
      </c>
      <c r="N26" s="88">
        <f>SQRT(O17)</f>
        <v>11.069529726678171</v>
      </c>
      <c r="O26" s="88">
        <f>SQRT(P18)</f>
        <v>11.665561613603654</v>
      </c>
      <c r="P26" s="88">
        <f>SQRT(Q19)</f>
        <v>10.627426454242222</v>
      </c>
      <c r="Q26" s="88">
        <f>SQRT(R20)</f>
        <v>9.0015078865688078</v>
      </c>
      <c r="R26" s="88">
        <f>SQRT(S21)</f>
        <v>11.405264585735479</v>
      </c>
      <c r="S26" s="88">
        <f>SQRT(T22)</f>
        <v>7.5408686873272304</v>
      </c>
    </row>
    <row r="27" spans="3:20"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AFC-6947-2849-9AA0-D5E0997D8BF3}">
  <dimension ref="C5:T30"/>
  <sheetViews>
    <sheetView showGridLines="0" workbookViewId="0">
      <selection activeCell="G31" sqref="G31"/>
    </sheetView>
  </sheetViews>
  <sheetFormatPr baseColWidth="10" defaultColWidth="8.83203125" defaultRowHeight="16"/>
  <cols>
    <col min="1" max="2" width="1.83203125" style="59" customWidth="1"/>
    <col min="3" max="3" width="11.83203125" style="59" bestFit="1" customWidth="1"/>
    <col min="4" max="4" width="7.6640625" style="59" bestFit="1" customWidth="1"/>
    <col min="5" max="5" width="6.5" style="59" bestFit="1" customWidth="1"/>
    <col min="6" max="7" width="6.6640625" style="59" bestFit="1" customWidth="1"/>
    <col min="8" max="9" width="6.5" style="59" bestFit="1" customWidth="1"/>
    <col min="10" max="11" width="7.6640625" style="59" bestFit="1" customWidth="1"/>
    <col min="12" max="13" width="6.83203125" style="59" bestFit="1" customWidth="1"/>
    <col min="14" max="14" width="6.33203125" style="59" bestFit="1" customWidth="1"/>
    <col min="15" max="18" width="6.5" style="59" bestFit="1" customWidth="1"/>
    <col min="19" max="20" width="6.83203125" style="59" bestFit="1" customWidth="1"/>
    <col min="21" max="16384" width="8.83203125" style="59"/>
  </cols>
  <sheetData>
    <row r="5" spans="3:20">
      <c r="C5" s="96"/>
      <c r="D5" s="83" t="s">
        <v>164</v>
      </c>
      <c r="E5" s="83" t="s">
        <v>138</v>
      </c>
      <c r="F5" s="83" t="s">
        <v>125</v>
      </c>
      <c r="G5" s="83" t="s">
        <v>128</v>
      </c>
      <c r="H5" s="83" t="s">
        <v>123</v>
      </c>
      <c r="I5" s="83" t="s">
        <v>157</v>
      </c>
      <c r="J5" s="83" t="s">
        <v>130</v>
      </c>
      <c r="K5" s="83" t="s">
        <v>160</v>
      </c>
      <c r="L5" s="83" t="s">
        <v>148</v>
      </c>
      <c r="M5" s="83" t="s">
        <v>150</v>
      </c>
      <c r="N5" s="83" t="s">
        <v>143</v>
      </c>
      <c r="O5" s="83" t="s">
        <v>133</v>
      </c>
      <c r="P5" s="83" t="s">
        <v>145</v>
      </c>
      <c r="Q5" s="83" t="s">
        <v>152</v>
      </c>
      <c r="R5" s="83" t="s">
        <v>141</v>
      </c>
      <c r="S5" s="83" t="s">
        <v>135</v>
      </c>
      <c r="T5" s="83" t="s">
        <v>154</v>
      </c>
    </row>
    <row r="6" spans="3:20">
      <c r="C6" s="83" t="s">
        <v>164</v>
      </c>
      <c r="D6" s="88">
        <v>0.28776574312030773</v>
      </c>
      <c r="E6" s="88">
        <v>0.28491132617786091</v>
      </c>
      <c r="F6" s="88">
        <v>0.24086486018429831</v>
      </c>
      <c r="G6" s="88">
        <v>0.35648977875976517</v>
      </c>
      <c r="H6" s="88">
        <v>0.20424352637620191</v>
      </c>
      <c r="I6" s="88">
        <v>0.31145298150412781</v>
      </c>
      <c r="J6" s="88">
        <v>0.2601137496971902</v>
      </c>
      <c r="K6" s="88">
        <v>0.23281399025381791</v>
      </c>
      <c r="L6" s="88">
        <v>0.23987232580052681</v>
      </c>
      <c r="M6" s="88">
        <v>0.28062194227233139</v>
      </c>
      <c r="N6" s="88">
        <v>0.19192004692598849</v>
      </c>
      <c r="O6" s="88">
        <v>0.29922599618987222</v>
      </c>
      <c r="P6" s="88">
        <v>0.32262429191831132</v>
      </c>
      <c r="Q6" s="88">
        <v>0.26701115993675922</v>
      </c>
      <c r="R6" s="88">
        <v>0.27002518200473541</v>
      </c>
      <c r="S6" s="88">
        <v>0.22309315079768621</v>
      </c>
      <c r="T6" s="88">
        <v>0.2038719329737749</v>
      </c>
    </row>
    <row r="7" spans="3:20">
      <c r="C7" s="83" t="s">
        <v>138</v>
      </c>
      <c r="D7" s="88">
        <v>0.28491132617786091</v>
      </c>
      <c r="E7" s="88">
        <v>0.41947345462372032</v>
      </c>
      <c r="F7" s="88">
        <v>0.19288702928549209</v>
      </c>
      <c r="G7" s="88">
        <v>0.36812472891722248</v>
      </c>
      <c r="H7" s="88">
        <v>0.1552484205840689</v>
      </c>
      <c r="I7" s="88">
        <v>0.3083191780880834</v>
      </c>
      <c r="J7" s="88">
        <v>0.29148158627172288</v>
      </c>
      <c r="K7" s="88">
        <v>0.23521507295077701</v>
      </c>
      <c r="L7" s="88">
        <v>0.25492027149093083</v>
      </c>
      <c r="M7" s="88">
        <v>0.2974064155423119</v>
      </c>
      <c r="N7" s="88">
        <v>0.15587871537960479</v>
      </c>
      <c r="O7" s="88">
        <v>0.35506558762201762</v>
      </c>
      <c r="P7" s="88">
        <v>0.32367767192618302</v>
      </c>
      <c r="Q7" s="88">
        <v>0.29968598572741301</v>
      </c>
      <c r="R7" s="88">
        <v>0.28102709940677723</v>
      </c>
      <c r="S7" s="88">
        <v>0.25594710724992897</v>
      </c>
      <c r="T7" s="88">
        <v>0.2028316513368536</v>
      </c>
    </row>
    <row r="8" spans="3:20">
      <c r="C8" s="83" t="s">
        <v>125</v>
      </c>
      <c r="D8" s="88">
        <v>0.24086486018429831</v>
      </c>
      <c r="E8" s="88">
        <v>0.19288702928549209</v>
      </c>
      <c r="F8" s="88">
        <v>0.52400565062146454</v>
      </c>
      <c r="G8" s="88">
        <v>0.31080475204970759</v>
      </c>
      <c r="H8" s="88">
        <v>0.3095204541096811</v>
      </c>
      <c r="I8" s="88">
        <v>0.2282839380414643</v>
      </c>
      <c r="J8" s="88">
        <v>0.20798950855720019</v>
      </c>
      <c r="K8" s="88">
        <v>0.2036501855002377</v>
      </c>
      <c r="L8" s="88">
        <v>0.25251770333449719</v>
      </c>
      <c r="M8" s="88">
        <v>0.24438748251037321</v>
      </c>
      <c r="N8" s="88">
        <v>0.1914959390879819</v>
      </c>
      <c r="O8" s="88">
        <v>0.24522648153986959</v>
      </c>
      <c r="P8" s="88">
        <v>0.20775867865386641</v>
      </c>
      <c r="Q8" s="88">
        <v>0.2412824747027735</v>
      </c>
      <c r="R8" s="88">
        <v>0.1981652960618554</v>
      </c>
      <c r="S8" s="88">
        <v>0.20889092912941559</v>
      </c>
      <c r="T8" s="88">
        <v>0.17080891051972111</v>
      </c>
    </row>
    <row r="9" spans="3:20">
      <c r="C9" s="83" t="s">
        <v>128</v>
      </c>
      <c r="D9" s="88">
        <v>0.35648977875976517</v>
      </c>
      <c r="E9" s="88">
        <v>0.36812472891722248</v>
      </c>
      <c r="F9" s="88">
        <v>0.31080475204970759</v>
      </c>
      <c r="G9" s="88">
        <v>1</v>
      </c>
      <c r="H9" s="88">
        <v>0.27836545802143692</v>
      </c>
      <c r="I9" s="88">
        <v>0.38789585691214018</v>
      </c>
      <c r="J9" s="88">
        <v>0.25551322760329059</v>
      </c>
      <c r="K9" s="88">
        <v>0.3149895884618229</v>
      </c>
      <c r="L9" s="88">
        <v>0.23967496331143401</v>
      </c>
      <c r="M9" s="88">
        <v>0.26069628001500872</v>
      </c>
      <c r="N9" s="88">
        <v>0</v>
      </c>
      <c r="O9" s="88">
        <v>0.32101819630670358</v>
      </c>
      <c r="P9" s="88">
        <v>0.35955757820356438</v>
      </c>
      <c r="Q9" s="88">
        <v>0.309066203153124</v>
      </c>
      <c r="R9" s="88">
        <v>0.28037015158045542</v>
      </c>
      <c r="S9" s="88">
        <v>0.18666775476144329</v>
      </c>
      <c r="T9" s="88">
        <v>0.1963395597414061</v>
      </c>
    </row>
    <row r="10" spans="3:20">
      <c r="C10" s="83" t="s">
        <v>123</v>
      </c>
      <c r="D10" s="88">
        <v>0.20424352637620191</v>
      </c>
      <c r="E10" s="88">
        <v>0.1552484205840689</v>
      </c>
      <c r="F10" s="88">
        <v>0.3095204541096811</v>
      </c>
      <c r="G10" s="88">
        <v>0.27836545802143692</v>
      </c>
      <c r="H10" s="88">
        <v>0.46841844084730122</v>
      </c>
      <c r="I10" s="88">
        <v>0.15476007525929161</v>
      </c>
      <c r="J10" s="88">
        <v>0.22437484147474759</v>
      </c>
      <c r="K10" s="88">
        <v>0.20323335850076549</v>
      </c>
      <c r="L10" s="88">
        <v>0.23158472621083401</v>
      </c>
      <c r="M10" s="88">
        <v>0.23043737152716429</v>
      </c>
      <c r="N10" s="88">
        <v>0.129099615890827</v>
      </c>
      <c r="O10" s="88">
        <v>0.21073818702631841</v>
      </c>
      <c r="P10" s="88">
        <v>0.17442271721895669</v>
      </c>
      <c r="Q10" s="88">
        <v>0.21332401941530679</v>
      </c>
      <c r="R10" s="88">
        <v>0.218715860807917</v>
      </c>
      <c r="S10" s="88">
        <v>0.21446204805088251</v>
      </c>
      <c r="T10" s="88">
        <v>0.16779405944270601</v>
      </c>
    </row>
    <row r="11" spans="3:20">
      <c r="C11" s="83" t="s">
        <v>157</v>
      </c>
      <c r="D11" s="88">
        <v>0.31145298150412781</v>
      </c>
      <c r="E11" s="88">
        <v>0.3083191780880834</v>
      </c>
      <c r="F11" s="88">
        <v>0.2282839380414643</v>
      </c>
      <c r="G11" s="88">
        <v>0.38789585691214018</v>
      </c>
      <c r="H11" s="88">
        <v>0.15476007525929161</v>
      </c>
      <c r="I11" s="88">
        <v>0.68472285652000087</v>
      </c>
      <c r="J11" s="88">
        <v>0.2787316914618429</v>
      </c>
      <c r="K11" s="88">
        <v>0.25716771273599182</v>
      </c>
      <c r="L11" s="88">
        <v>0.20849388691997139</v>
      </c>
      <c r="M11" s="88">
        <v>0.30515520048402922</v>
      </c>
      <c r="N11" s="88">
        <v>0.1979078662012454</v>
      </c>
      <c r="O11" s="88">
        <v>0.30977101759870512</v>
      </c>
      <c r="P11" s="88">
        <v>0.31011880502281769</v>
      </c>
      <c r="Q11" s="88">
        <v>0.27451923082998148</v>
      </c>
      <c r="R11" s="88">
        <v>0.25793016830195747</v>
      </c>
      <c r="S11" s="88">
        <v>0.22178024620630971</v>
      </c>
      <c r="T11" s="88">
        <v>0.20482117907586639</v>
      </c>
    </row>
    <row r="12" spans="3:20">
      <c r="C12" s="83" t="s">
        <v>130</v>
      </c>
      <c r="D12" s="88">
        <v>0.2601137496971902</v>
      </c>
      <c r="E12" s="88">
        <v>0.29148158627172288</v>
      </c>
      <c r="F12" s="88">
        <v>0.20798950855720019</v>
      </c>
      <c r="G12" s="88">
        <v>0.25551322760329059</v>
      </c>
      <c r="H12" s="88">
        <v>0.22437484147474759</v>
      </c>
      <c r="I12" s="88">
        <v>0.2787316914618429</v>
      </c>
      <c r="J12" s="88">
        <v>0.41548037633295443</v>
      </c>
      <c r="K12" s="88">
        <v>0.21490785648228319</v>
      </c>
      <c r="L12" s="88">
        <v>0.2346450378245879</v>
      </c>
      <c r="M12" s="88">
        <v>0.27081400366189862</v>
      </c>
      <c r="N12" s="88">
        <v>0.18608465621220341</v>
      </c>
      <c r="O12" s="88">
        <v>0.34106785384947819</v>
      </c>
      <c r="P12" s="88">
        <v>0.28980327815289492</v>
      </c>
      <c r="Q12" s="88">
        <v>0.26104353450323042</v>
      </c>
      <c r="R12" s="88">
        <v>0.2638483753999305</v>
      </c>
      <c r="S12" s="88">
        <v>0.26716004104992391</v>
      </c>
      <c r="T12" s="88">
        <v>0.17554055748542449</v>
      </c>
    </row>
    <row r="13" spans="3:20">
      <c r="C13" s="83" t="s">
        <v>160</v>
      </c>
      <c r="D13" s="88">
        <v>0.23281399025381791</v>
      </c>
      <c r="E13" s="88">
        <v>0.23521507295077701</v>
      </c>
      <c r="F13" s="88">
        <v>0.2036501855002377</v>
      </c>
      <c r="G13" s="88">
        <v>0.3149895884618229</v>
      </c>
      <c r="H13" s="88">
        <v>0.20323335850076549</v>
      </c>
      <c r="I13" s="88">
        <v>0.25716771273599182</v>
      </c>
      <c r="J13" s="88">
        <v>0.21490785648228319</v>
      </c>
      <c r="K13" s="88">
        <v>0.28012788956756718</v>
      </c>
      <c r="L13" s="88">
        <v>0.18997438407841499</v>
      </c>
      <c r="M13" s="88">
        <v>0.2158759913581976</v>
      </c>
      <c r="N13" s="88">
        <v>0.16362023054878949</v>
      </c>
      <c r="O13" s="88">
        <v>0.25852502081337281</v>
      </c>
      <c r="P13" s="88">
        <v>0.25847938561842909</v>
      </c>
      <c r="Q13" s="88">
        <v>0.22066256499022691</v>
      </c>
      <c r="R13" s="88">
        <v>0.22737577181304189</v>
      </c>
      <c r="S13" s="88">
        <v>0.19572908451533641</v>
      </c>
      <c r="T13" s="88">
        <v>0.16714890181726039</v>
      </c>
    </row>
    <row r="14" spans="3:20">
      <c r="C14" s="83" t="s">
        <v>148</v>
      </c>
      <c r="D14" s="88">
        <v>0.23987232580052681</v>
      </c>
      <c r="E14" s="88">
        <v>0.25492027149093083</v>
      </c>
      <c r="F14" s="88">
        <v>0.25251770333449719</v>
      </c>
      <c r="G14" s="88">
        <v>0.23967496331143401</v>
      </c>
      <c r="H14" s="88">
        <v>0.23158472621083401</v>
      </c>
      <c r="I14" s="88">
        <v>0.20849388691997139</v>
      </c>
      <c r="J14" s="88">
        <v>0.2346450378245879</v>
      </c>
      <c r="K14" s="88">
        <v>0.18997438407841499</v>
      </c>
      <c r="L14" s="88">
        <v>0.46504612738793089</v>
      </c>
      <c r="M14" s="88">
        <v>0.43413397735650422</v>
      </c>
      <c r="N14" s="88">
        <v>0.15545724308145689</v>
      </c>
      <c r="O14" s="88">
        <v>0.24908730119550021</v>
      </c>
      <c r="P14" s="88">
        <v>0.26293150346440219</v>
      </c>
      <c r="Q14" s="88">
        <v>0.40532166845132739</v>
      </c>
      <c r="R14" s="88">
        <v>0.21855194246041129</v>
      </c>
      <c r="S14" s="88">
        <v>0.30454339704018801</v>
      </c>
      <c r="T14" s="88">
        <v>0.23268589918406171</v>
      </c>
    </row>
    <row r="15" spans="3:20">
      <c r="C15" s="83" t="s">
        <v>150</v>
      </c>
      <c r="D15" s="88">
        <v>0.28062194227233139</v>
      </c>
      <c r="E15" s="88">
        <v>0.2974064155423119</v>
      </c>
      <c r="F15" s="88">
        <v>0.24438748251037321</v>
      </c>
      <c r="G15" s="88">
        <v>0.26069628001500872</v>
      </c>
      <c r="H15" s="88">
        <v>0.23043737152716429</v>
      </c>
      <c r="I15" s="88">
        <v>0.30515520048402922</v>
      </c>
      <c r="J15" s="88">
        <v>0.27081400366189862</v>
      </c>
      <c r="K15" s="88">
        <v>0.2158759913581976</v>
      </c>
      <c r="L15" s="88">
        <v>0.43413397735650422</v>
      </c>
      <c r="M15" s="88">
        <v>0.50983815902739194</v>
      </c>
      <c r="N15" s="88">
        <v>0.19651405820033629</v>
      </c>
      <c r="O15" s="88">
        <v>0.31098928691691802</v>
      </c>
      <c r="P15" s="88">
        <v>0.31655558023697222</v>
      </c>
      <c r="Q15" s="88">
        <v>0.38727423553538531</v>
      </c>
      <c r="R15" s="88">
        <v>0.25142009493352702</v>
      </c>
      <c r="S15" s="88">
        <v>0.29824297558398588</v>
      </c>
      <c r="T15" s="88">
        <v>0.2470265684596672</v>
      </c>
    </row>
    <row r="16" spans="3:20">
      <c r="C16" s="83" t="s">
        <v>143</v>
      </c>
      <c r="D16" s="88">
        <v>0.19192004692598849</v>
      </c>
      <c r="E16" s="88">
        <v>0.15587871537960479</v>
      </c>
      <c r="F16" s="88">
        <v>0.1914959390879819</v>
      </c>
      <c r="G16" s="88">
        <v>0</v>
      </c>
      <c r="H16" s="88">
        <v>0.129099615890827</v>
      </c>
      <c r="I16" s="88">
        <v>0.1979078662012454</v>
      </c>
      <c r="J16" s="88">
        <v>0.18608465621220341</v>
      </c>
      <c r="K16" s="88">
        <v>0.16362023054878949</v>
      </c>
      <c r="L16" s="88">
        <v>0.15545724308145689</v>
      </c>
      <c r="M16" s="88">
        <v>0.19651405820033629</v>
      </c>
      <c r="N16" s="88">
        <v>0.44826066322477359</v>
      </c>
      <c r="O16" s="88">
        <v>0.2415949044931712</v>
      </c>
      <c r="P16" s="88">
        <v>0.21445036561475839</v>
      </c>
      <c r="Q16" s="88">
        <v>0.15305923561045939</v>
      </c>
      <c r="R16" s="88">
        <v>0.20031602290526809</v>
      </c>
      <c r="S16" s="88">
        <v>0.2371446573003059</v>
      </c>
      <c r="T16" s="88">
        <v>0.19864148195784739</v>
      </c>
    </row>
    <row r="17" spans="3:20">
      <c r="C17" s="83" t="s">
        <v>133</v>
      </c>
      <c r="D17" s="88">
        <v>0.29922599618987222</v>
      </c>
      <c r="E17" s="88">
        <v>0.35506558762201762</v>
      </c>
      <c r="F17" s="88">
        <v>0.24522648153986959</v>
      </c>
      <c r="G17" s="88">
        <v>0.32101819630670358</v>
      </c>
      <c r="H17" s="88">
        <v>0.21073818702631841</v>
      </c>
      <c r="I17" s="88">
        <v>0.30977101759870512</v>
      </c>
      <c r="J17" s="88">
        <v>0.34106785384947819</v>
      </c>
      <c r="K17" s="88">
        <v>0.25852502081337281</v>
      </c>
      <c r="L17" s="88">
        <v>0.24908730119550021</v>
      </c>
      <c r="M17" s="88">
        <v>0.31098928691691802</v>
      </c>
      <c r="N17" s="88">
        <v>0.2415949044931712</v>
      </c>
      <c r="O17" s="88">
        <v>0.4476132897148829</v>
      </c>
      <c r="P17" s="88">
        <v>0.35962249434259391</v>
      </c>
      <c r="Q17" s="88">
        <v>0.27393460881912518</v>
      </c>
      <c r="R17" s="88">
        <v>0.29787859542048628</v>
      </c>
      <c r="S17" s="88">
        <v>0.29627595970189208</v>
      </c>
      <c r="T17" s="88">
        <v>0.18965078014567249</v>
      </c>
    </row>
    <row r="18" spans="3:20">
      <c r="C18" s="83" t="s">
        <v>145</v>
      </c>
      <c r="D18" s="88">
        <v>0.32262429191831132</v>
      </c>
      <c r="E18" s="88">
        <v>0.32367767192618302</v>
      </c>
      <c r="F18" s="88">
        <v>0.20775867865386641</v>
      </c>
      <c r="G18" s="88">
        <v>0.35955757820356438</v>
      </c>
      <c r="H18" s="88">
        <v>0.17442271721895669</v>
      </c>
      <c r="I18" s="88">
        <v>0.31011880502281769</v>
      </c>
      <c r="J18" s="88">
        <v>0.28980327815289492</v>
      </c>
      <c r="K18" s="88">
        <v>0.25847938561842909</v>
      </c>
      <c r="L18" s="88">
        <v>0.26293150346440219</v>
      </c>
      <c r="M18" s="88">
        <v>0.31655558023697222</v>
      </c>
      <c r="N18" s="88">
        <v>0.21445036561475839</v>
      </c>
      <c r="O18" s="88">
        <v>0.35962249434259391</v>
      </c>
      <c r="P18" s="88">
        <v>0.48081609080310228</v>
      </c>
      <c r="Q18" s="88">
        <v>0.29351819745221469</v>
      </c>
      <c r="R18" s="88">
        <v>0.33326385659072799</v>
      </c>
      <c r="S18" s="88">
        <v>0.23118111435007699</v>
      </c>
      <c r="T18" s="88">
        <v>0.21624708018408029</v>
      </c>
    </row>
    <row r="19" spans="3:20">
      <c r="C19" s="83" t="s">
        <v>152</v>
      </c>
      <c r="D19" s="88">
        <v>0.26701115993675922</v>
      </c>
      <c r="E19" s="88">
        <v>0.29968598572741301</v>
      </c>
      <c r="F19" s="88">
        <v>0.2412824747027735</v>
      </c>
      <c r="G19" s="88">
        <v>0.309066203153124</v>
      </c>
      <c r="H19" s="88">
        <v>0.21332401941530679</v>
      </c>
      <c r="I19" s="88">
        <v>0.27451923082998148</v>
      </c>
      <c r="J19" s="88">
        <v>0.26104353450323042</v>
      </c>
      <c r="K19" s="88">
        <v>0.22066256499022691</v>
      </c>
      <c r="L19" s="88">
        <v>0.40532166845132739</v>
      </c>
      <c r="M19" s="88">
        <v>0.38727423553538531</v>
      </c>
      <c r="N19" s="88">
        <v>0.15305923561045939</v>
      </c>
      <c r="O19" s="88">
        <v>0.27393460881912518</v>
      </c>
      <c r="P19" s="88">
        <v>0.29351819745221469</v>
      </c>
      <c r="Q19" s="88">
        <v>0.42410986940156042</v>
      </c>
      <c r="R19" s="88">
        <v>0.22369724579804129</v>
      </c>
      <c r="S19" s="88">
        <v>0.27933426824811031</v>
      </c>
      <c r="T19" s="88">
        <v>0.25460857877515641</v>
      </c>
    </row>
    <row r="20" spans="3:20">
      <c r="C20" s="83" t="s">
        <v>141</v>
      </c>
      <c r="D20" s="88">
        <v>0.27002518200473541</v>
      </c>
      <c r="E20" s="88">
        <v>0.28102709940677723</v>
      </c>
      <c r="F20" s="88">
        <v>0.1981652960618554</v>
      </c>
      <c r="G20" s="88">
        <v>0.28037015158045542</v>
      </c>
      <c r="H20" s="88">
        <v>0.218715860807917</v>
      </c>
      <c r="I20" s="88">
        <v>0.25793016830195747</v>
      </c>
      <c r="J20" s="88">
        <v>0.2638483753999305</v>
      </c>
      <c r="K20" s="88">
        <v>0.22737577181304189</v>
      </c>
      <c r="L20" s="88">
        <v>0.21855194246041129</v>
      </c>
      <c r="M20" s="88">
        <v>0.25142009493352702</v>
      </c>
      <c r="N20" s="88">
        <v>0.20031602290526809</v>
      </c>
      <c r="O20" s="88">
        <v>0.29787859542048628</v>
      </c>
      <c r="P20" s="88">
        <v>0.33326385659072799</v>
      </c>
      <c r="Q20" s="88">
        <v>0.22369724579804129</v>
      </c>
      <c r="R20" s="88">
        <v>0.34591035815865828</v>
      </c>
      <c r="S20" s="88">
        <v>0.25868323604295251</v>
      </c>
      <c r="T20" s="88">
        <v>0.1791449642023121</v>
      </c>
    </row>
    <row r="21" spans="3:20">
      <c r="C21" s="83" t="s">
        <v>135</v>
      </c>
      <c r="D21" s="88">
        <v>0.22309315079768621</v>
      </c>
      <c r="E21" s="88">
        <v>0.25594710724992897</v>
      </c>
      <c r="F21" s="88">
        <v>0.20889092912941559</v>
      </c>
      <c r="G21" s="88">
        <v>0.18666775476144329</v>
      </c>
      <c r="H21" s="88">
        <v>0.21446204805088251</v>
      </c>
      <c r="I21" s="88">
        <v>0.22178024620630971</v>
      </c>
      <c r="J21" s="88">
        <v>0.26716004104992391</v>
      </c>
      <c r="K21" s="88">
        <v>0.19572908451533641</v>
      </c>
      <c r="L21" s="88">
        <v>0.30454339704018801</v>
      </c>
      <c r="M21" s="88">
        <v>0.29824297558398588</v>
      </c>
      <c r="N21" s="88">
        <v>0.2371446573003059</v>
      </c>
      <c r="O21" s="88">
        <v>0.29627595970189208</v>
      </c>
      <c r="P21" s="88">
        <v>0.23118111435007699</v>
      </c>
      <c r="Q21" s="88">
        <v>0.27933426824811031</v>
      </c>
      <c r="R21" s="88">
        <v>0.25868323604295251</v>
      </c>
      <c r="S21" s="88">
        <v>0.46610174756545097</v>
      </c>
      <c r="T21" s="88">
        <v>0.2083563079423989</v>
      </c>
    </row>
    <row r="22" spans="3:20">
      <c r="C22" s="83" t="s">
        <v>154</v>
      </c>
      <c r="D22" s="88">
        <v>0.2038719329737749</v>
      </c>
      <c r="E22" s="88">
        <v>0.2028316513368536</v>
      </c>
      <c r="F22" s="88">
        <v>0.17080891051972111</v>
      </c>
      <c r="G22" s="88">
        <v>0.1963395597414061</v>
      </c>
      <c r="H22" s="88">
        <v>0.16779405944270601</v>
      </c>
      <c r="I22" s="88">
        <v>0.20482117907586639</v>
      </c>
      <c r="J22" s="88">
        <v>0.17554055748542449</v>
      </c>
      <c r="K22" s="88">
        <v>0.16714890181726039</v>
      </c>
      <c r="L22" s="88">
        <v>0.23268589918406171</v>
      </c>
      <c r="M22" s="88">
        <v>0.2470265684596672</v>
      </c>
      <c r="N22" s="88">
        <v>0.19864148195784739</v>
      </c>
      <c r="O22" s="88">
        <v>0.18965078014567249</v>
      </c>
      <c r="P22" s="88">
        <v>0.21624708018408029</v>
      </c>
      <c r="Q22" s="88">
        <v>0.25460857877515641</v>
      </c>
      <c r="R22" s="88">
        <v>0.1791449642023121</v>
      </c>
      <c r="S22" s="88">
        <v>0.2083563079423989</v>
      </c>
      <c r="T22" s="88">
        <v>0.28670658576385499</v>
      </c>
    </row>
    <row r="25" spans="3:20">
      <c r="C25" s="96"/>
      <c r="D25" s="83" t="s">
        <v>138</v>
      </c>
      <c r="E25" s="83" t="s">
        <v>125</v>
      </c>
      <c r="F25" s="83" t="s">
        <v>128</v>
      </c>
      <c r="G25" s="83" t="s">
        <v>123</v>
      </c>
      <c r="H25" s="83" t="s">
        <v>157</v>
      </c>
      <c r="I25" s="83" t="s">
        <v>130</v>
      </c>
      <c r="J25" s="83" t="s">
        <v>160</v>
      </c>
      <c r="K25" s="83" t="s">
        <v>148</v>
      </c>
      <c r="L25" s="83" t="s">
        <v>150</v>
      </c>
      <c r="M25" s="83" t="s">
        <v>143</v>
      </c>
      <c r="N25" s="83" t="s">
        <v>133</v>
      </c>
      <c r="O25" s="83" t="s">
        <v>145</v>
      </c>
      <c r="P25" s="83" t="s">
        <v>152</v>
      </c>
      <c r="Q25" s="83" t="s">
        <v>141</v>
      </c>
      <c r="R25" s="83" t="s">
        <v>135</v>
      </c>
      <c r="S25" s="83" t="s">
        <v>154</v>
      </c>
    </row>
    <row r="26" spans="3:20">
      <c r="C26" s="83" t="s">
        <v>1418</v>
      </c>
      <c r="D26" s="88">
        <f t="shared" ref="D26:S26" si="0">E6/$D$6</f>
        <v>0.99008076183253868</v>
      </c>
      <c r="E26" s="88">
        <f t="shared" si="0"/>
        <v>0.83701714308502206</v>
      </c>
      <c r="F26" s="88">
        <f t="shared" si="0"/>
        <v>1.2388193775057013</v>
      </c>
      <c r="G26" s="88">
        <f t="shared" si="0"/>
        <v>0.7097562210204178</v>
      </c>
      <c r="H26" s="88">
        <f t="shared" si="0"/>
        <v>1.0823143092953806</v>
      </c>
      <c r="I26" s="88">
        <f t="shared" si="0"/>
        <v>0.90390797346730423</v>
      </c>
      <c r="J26" s="88">
        <f t="shared" si="0"/>
        <v>0.80903997720286025</v>
      </c>
      <c r="K26" s="88">
        <f t="shared" si="0"/>
        <v>0.83356803766681198</v>
      </c>
      <c r="L26" s="88">
        <f t="shared" si="0"/>
        <v>0.97517494344352973</v>
      </c>
      <c r="M26" s="88">
        <f t="shared" si="0"/>
        <v>0.66693152855846183</v>
      </c>
      <c r="N26" s="88">
        <f t="shared" si="0"/>
        <v>1.0398249386646876</v>
      </c>
      <c r="O26" s="88">
        <f t="shared" si="0"/>
        <v>1.1211351581325304</v>
      </c>
      <c r="P26" s="88">
        <f t="shared" si="0"/>
        <v>0.92787681063596394</v>
      </c>
      <c r="Q26" s="88">
        <f t="shared" si="0"/>
        <v>0.93835068440319724</v>
      </c>
      <c r="R26" s="88">
        <f t="shared" si="0"/>
        <v>0.77525958572635412</v>
      </c>
      <c r="S26" s="88">
        <f t="shared" si="0"/>
        <v>0.70846491581362792</v>
      </c>
    </row>
    <row r="30" spans="3:20"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1F96-BA25-E34D-BA0E-C9F94BC58066}">
  <dimension ref="C5:AF47"/>
  <sheetViews>
    <sheetView showGridLines="0" workbookViewId="0">
      <selection activeCell="G27" sqref="G27"/>
    </sheetView>
  </sheetViews>
  <sheetFormatPr baseColWidth="10" defaultRowHeight="16"/>
  <cols>
    <col min="1" max="2" width="1.83203125" style="59" customWidth="1"/>
    <col min="3" max="3" width="35.33203125" style="59" bestFit="1" customWidth="1"/>
    <col min="4" max="4" width="53.33203125" style="59" bestFit="1" customWidth="1"/>
    <col min="5" max="5" width="8.6640625" style="59" bestFit="1" customWidth="1"/>
    <col min="6" max="6" width="6.6640625" style="59" bestFit="1" customWidth="1"/>
    <col min="7" max="7" width="20.6640625" style="59" bestFit="1" customWidth="1"/>
    <col min="8" max="8" width="26.1640625" style="59" bestFit="1" customWidth="1"/>
    <col min="9" max="9" width="22.5" style="59" bestFit="1" customWidth="1"/>
    <col min="10" max="10" width="10.83203125" style="59"/>
    <col min="11" max="11" width="1.83203125" style="59" customWidth="1"/>
    <col min="12" max="12" width="36.83203125" style="59" customWidth="1"/>
    <col min="13" max="16384" width="10.83203125" style="59"/>
  </cols>
  <sheetData>
    <row r="5" spans="3:32">
      <c r="C5" s="58" t="s">
        <v>112</v>
      </c>
      <c r="D5" s="58" t="s">
        <v>113</v>
      </c>
      <c r="E5" s="58" t="s">
        <v>1419</v>
      </c>
      <c r="F5" s="58" t="s">
        <v>115</v>
      </c>
      <c r="G5" s="58" t="s">
        <v>116</v>
      </c>
      <c r="H5" s="96" t="s">
        <v>117</v>
      </c>
      <c r="I5" s="96" t="s">
        <v>118</v>
      </c>
      <c r="J5" s="96" t="s">
        <v>119</v>
      </c>
      <c r="K5" s="100"/>
      <c r="L5" s="58" t="s">
        <v>1420</v>
      </c>
      <c r="M5" s="96">
        <v>1</v>
      </c>
      <c r="N5" s="96">
        <v>2</v>
      </c>
      <c r="O5" s="96">
        <v>3</v>
      </c>
      <c r="P5" s="96">
        <v>4</v>
      </c>
      <c r="Q5" s="96">
        <v>5</v>
      </c>
      <c r="R5" s="96">
        <v>6</v>
      </c>
      <c r="S5" s="96">
        <v>7</v>
      </c>
      <c r="T5" s="96">
        <v>8</v>
      </c>
      <c r="U5" s="96">
        <v>9</v>
      </c>
      <c r="V5" s="96">
        <v>10</v>
      </c>
      <c r="W5" s="96">
        <v>11</v>
      </c>
      <c r="X5" s="96">
        <v>12</v>
      </c>
      <c r="Y5" s="96">
        <v>13</v>
      </c>
      <c r="Z5" s="96">
        <v>14</v>
      </c>
      <c r="AA5" s="96">
        <v>15</v>
      </c>
      <c r="AB5" s="96">
        <v>16</v>
      </c>
      <c r="AC5" s="96">
        <v>17</v>
      </c>
      <c r="AD5" s="96">
        <v>18</v>
      </c>
      <c r="AE5" s="96">
        <v>19</v>
      </c>
      <c r="AF5" s="96">
        <v>20</v>
      </c>
    </row>
    <row r="6" spans="3:32">
      <c r="C6" s="85" t="s">
        <v>121</v>
      </c>
      <c r="D6" s="85" t="s">
        <v>122</v>
      </c>
      <c r="E6" s="85" t="s">
        <v>123</v>
      </c>
      <c r="F6" s="88">
        <v>0.7097562210204178</v>
      </c>
      <c r="G6" s="63">
        <v>0.09</v>
      </c>
      <c r="H6" s="88">
        <v>11.446639548890486</v>
      </c>
      <c r="I6" s="101">
        <v>5.5805076781708625E-3</v>
      </c>
      <c r="J6" s="61">
        <v>4.7103108717503513E-2</v>
      </c>
      <c r="K6" s="102"/>
      <c r="L6" s="159" t="s">
        <v>1421</v>
      </c>
      <c r="M6" s="104">
        <v>0.29077805989183764</v>
      </c>
      <c r="N6" s="104">
        <v>0.27787805989183761</v>
      </c>
      <c r="O6" s="104">
        <v>0.2658780598918376</v>
      </c>
      <c r="P6" s="104">
        <v>0.25657805989183757</v>
      </c>
      <c r="Q6" s="104">
        <v>0.2472780598918376</v>
      </c>
      <c r="R6" s="104">
        <v>0.2412280598918376</v>
      </c>
      <c r="S6" s="104">
        <v>0.2351780598918376</v>
      </c>
      <c r="T6" s="104">
        <v>0.23164472655850427</v>
      </c>
      <c r="U6" s="104">
        <v>0.22811139322517093</v>
      </c>
      <c r="V6" s="104">
        <v>0.2245780598918376</v>
      </c>
      <c r="W6" s="104">
        <v>0.22293805989183763</v>
      </c>
      <c r="X6" s="104">
        <v>0.2212980598918376</v>
      </c>
      <c r="Y6" s="104">
        <v>0.21965805989183762</v>
      </c>
      <c r="Z6" s="104">
        <v>0.21801805989183765</v>
      </c>
      <c r="AA6" s="104">
        <v>0.21637805989183762</v>
      </c>
      <c r="AB6" s="104">
        <v>0.21553805989183761</v>
      </c>
      <c r="AC6" s="104">
        <v>0.2146980598918376</v>
      </c>
      <c r="AD6" s="104">
        <v>0.21385805989183759</v>
      </c>
      <c r="AE6" s="104">
        <v>0.21301805989183764</v>
      </c>
      <c r="AF6" s="104">
        <v>0.21217805989183758</v>
      </c>
    </row>
    <row r="7" spans="3:32">
      <c r="C7" s="85" t="s">
        <v>121</v>
      </c>
      <c r="D7" s="85" t="s">
        <v>124</v>
      </c>
      <c r="E7" s="85" t="s">
        <v>125</v>
      </c>
      <c r="F7" s="88">
        <v>0.83701714308502206</v>
      </c>
      <c r="G7" s="63">
        <v>0.09</v>
      </c>
      <c r="H7" s="88">
        <v>12.398064239047448</v>
      </c>
      <c r="I7" s="101">
        <v>6.0760729598735913E-3</v>
      </c>
      <c r="J7" s="61">
        <v>5.1286001509134788E-2</v>
      </c>
      <c r="K7" s="102"/>
      <c r="L7" s="159"/>
      <c r="M7" s="104">
        <v>0.30223154287765197</v>
      </c>
      <c r="N7" s="104">
        <v>0.28933154287765195</v>
      </c>
      <c r="O7" s="104">
        <v>0.27733154287765194</v>
      </c>
      <c r="P7" s="104">
        <v>0.26803154287765196</v>
      </c>
      <c r="Q7" s="104">
        <v>0.25873154287765199</v>
      </c>
      <c r="R7" s="104">
        <v>0.25268154287765199</v>
      </c>
      <c r="S7" s="104">
        <v>0.24663154287765196</v>
      </c>
      <c r="T7" s="104">
        <v>0.24309820954431866</v>
      </c>
      <c r="U7" s="104">
        <v>0.23956487621098532</v>
      </c>
      <c r="V7" s="104">
        <v>0.23603154287765199</v>
      </c>
      <c r="W7" s="104">
        <v>0.23439154287765199</v>
      </c>
      <c r="X7" s="104">
        <v>0.23275154287765198</v>
      </c>
      <c r="Y7" s="104">
        <v>0.23111154287765198</v>
      </c>
      <c r="Z7" s="104">
        <v>0.22947154287765201</v>
      </c>
      <c r="AA7" s="104">
        <v>0.22783154287765198</v>
      </c>
      <c r="AB7" s="104">
        <v>0.226991542877652</v>
      </c>
      <c r="AC7" s="104">
        <v>0.22615154287765199</v>
      </c>
      <c r="AD7" s="104">
        <v>0.22531154287765198</v>
      </c>
      <c r="AE7" s="104">
        <v>0.224471542877652</v>
      </c>
      <c r="AF7" s="104">
        <v>0.22363154287765197</v>
      </c>
    </row>
    <row r="8" spans="3:32">
      <c r="C8" s="85" t="s">
        <v>126</v>
      </c>
      <c r="D8" s="85" t="s">
        <v>127</v>
      </c>
      <c r="E8" s="85" t="s">
        <v>128</v>
      </c>
      <c r="F8" s="88">
        <v>1.2388193775057013</v>
      </c>
      <c r="G8" s="63">
        <v>0.09</v>
      </c>
      <c r="H8" s="88">
        <v>18.654126068921514</v>
      </c>
      <c r="I8" s="101">
        <v>5.9768945252957175E-3</v>
      </c>
      <c r="J8" s="61">
        <v>5.044887111602965E-2</v>
      </c>
      <c r="K8" s="102"/>
      <c r="L8" s="159"/>
      <c r="M8" s="104">
        <v>0.33839374397551314</v>
      </c>
      <c r="N8" s="104">
        <v>0.32549374397551312</v>
      </c>
      <c r="O8" s="104">
        <v>0.31349374397551311</v>
      </c>
      <c r="P8" s="104">
        <v>0.30419374397551308</v>
      </c>
      <c r="Q8" s="104">
        <v>0.2948937439755131</v>
      </c>
      <c r="R8" s="104">
        <v>0.2888437439755131</v>
      </c>
      <c r="S8" s="104">
        <v>0.2827937439755131</v>
      </c>
      <c r="T8" s="104">
        <v>0.27926041064217977</v>
      </c>
      <c r="U8" s="104">
        <v>0.27572707730884644</v>
      </c>
      <c r="V8" s="104">
        <v>0.2721937439755131</v>
      </c>
      <c r="W8" s="104">
        <v>0.27055374397551313</v>
      </c>
      <c r="X8" s="104">
        <v>0.2689137439755131</v>
      </c>
      <c r="Y8" s="104">
        <v>0.26727374397551312</v>
      </c>
      <c r="Z8" s="104">
        <v>0.26563374397551315</v>
      </c>
      <c r="AA8" s="104">
        <v>0.26399374397551312</v>
      </c>
      <c r="AB8" s="104">
        <v>0.26315374397551311</v>
      </c>
      <c r="AC8" s="104">
        <v>0.2623137439755131</v>
      </c>
      <c r="AD8" s="104">
        <v>0.2614737439755131</v>
      </c>
      <c r="AE8" s="104">
        <v>0.26063374397551314</v>
      </c>
      <c r="AF8" s="104">
        <v>0.25979374397551308</v>
      </c>
    </row>
    <row r="9" spans="3:32">
      <c r="C9" s="85" t="s">
        <v>126</v>
      </c>
      <c r="D9" s="85" t="s">
        <v>129</v>
      </c>
      <c r="E9" s="85" t="s">
        <v>130</v>
      </c>
      <c r="F9" s="88">
        <v>0.90390797346730423</v>
      </c>
      <c r="G9" s="63">
        <v>0.09</v>
      </c>
      <c r="H9" s="88">
        <v>10.460415630618183</v>
      </c>
      <c r="I9" s="101">
        <v>7.7771018365595957E-3</v>
      </c>
      <c r="J9" s="61">
        <v>6.5643789855806517E-2</v>
      </c>
      <c r="K9" s="102"/>
      <c r="L9" s="159"/>
      <c r="M9" s="104">
        <v>0.30825171761205739</v>
      </c>
      <c r="N9" s="104">
        <v>0.29535171761205736</v>
      </c>
      <c r="O9" s="104">
        <v>0.28335171761205735</v>
      </c>
      <c r="P9" s="104">
        <v>0.27405171761205738</v>
      </c>
      <c r="Q9" s="104">
        <v>0.2647517176120574</v>
      </c>
      <c r="R9" s="104">
        <v>0.2587017176120574</v>
      </c>
      <c r="S9" s="104">
        <v>0.25265171761205735</v>
      </c>
      <c r="T9" s="104">
        <v>0.24911838427872407</v>
      </c>
      <c r="U9" s="104">
        <v>0.24558505094539074</v>
      </c>
      <c r="V9" s="104">
        <v>0.2420517176120574</v>
      </c>
      <c r="W9" s="104">
        <v>0.24041171761205737</v>
      </c>
      <c r="X9" s="104">
        <v>0.2387717176120574</v>
      </c>
      <c r="Y9" s="104">
        <v>0.23713171761205737</v>
      </c>
      <c r="Z9" s="104">
        <v>0.23549171761205739</v>
      </c>
      <c r="AA9" s="104">
        <v>0.23385171761205736</v>
      </c>
      <c r="AB9" s="104">
        <v>0.23301171761205741</v>
      </c>
      <c r="AC9" s="104">
        <v>0.2321717176120574</v>
      </c>
      <c r="AD9" s="104">
        <v>0.2313317176120574</v>
      </c>
      <c r="AE9" s="104">
        <v>0.23049171761205739</v>
      </c>
      <c r="AF9" s="104">
        <v>0.22965171761205738</v>
      </c>
    </row>
    <row r="10" spans="3:32">
      <c r="C10" s="85" t="s">
        <v>131</v>
      </c>
      <c r="D10" s="85" t="s">
        <v>132</v>
      </c>
      <c r="E10" s="85" t="s">
        <v>133</v>
      </c>
      <c r="F10" s="88">
        <v>1.0398249386646876</v>
      </c>
      <c r="G10" s="63">
        <v>0.09</v>
      </c>
      <c r="H10" s="88">
        <v>11.069529726678171</v>
      </c>
      <c r="I10" s="101">
        <v>8.4542204403027874E-3</v>
      </c>
      <c r="J10" s="61">
        <v>7.1359110583976162E-2</v>
      </c>
      <c r="K10" s="102"/>
      <c r="L10" s="159"/>
      <c r="M10" s="104">
        <v>0.32048424447982193</v>
      </c>
      <c r="N10" s="104">
        <v>0.30758424447982191</v>
      </c>
      <c r="O10" s="104">
        <v>0.2955842444798219</v>
      </c>
      <c r="P10" s="104">
        <v>0.28628424447982187</v>
      </c>
      <c r="Q10" s="104">
        <v>0.2769842444798219</v>
      </c>
      <c r="R10" s="104">
        <v>0.2709342444798219</v>
      </c>
      <c r="S10" s="104">
        <v>0.26488424447982184</v>
      </c>
      <c r="T10" s="104">
        <v>0.26135091114648856</v>
      </c>
      <c r="U10" s="104">
        <v>0.25781757781315523</v>
      </c>
      <c r="V10" s="104">
        <v>0.2542842444798219</v>
      </c>
      <c r="W10" s="104">
        <v>0.25264424447982192</v>
      </c>
      <c r="X10" s="104">
        <v>0.25100424447982189</v>
      </c>
      <c r="Y10" s="104">
        <v>0.24936424447982189</v>
      </c>
      <c r="Z10" s="104">
        <v>0.24772424447982191</v>
      </c>
      <c r="AA10" s="104">
        <v>0.24608424447982188</v>
      </c>
      <c r="AB10" s="104">
        <v>0.2452442444798219</v>
      </c>
      <c r="AC10" s="104">
        <v>0.2444042444798219</v>
      </c>
      <c r="AD10" s="104">
        <v>0.24356424447982189</v>
      </c>
      <c r="AE10" s="104">
        <v>0.24272424447982191</v>
      </c>
      <c r="AF10" s="104">
        <v>0.24188424447982187</v>
      </c>
    </row>
    <row r="11" spans="3:32">
      <c r="C11" s="85" t="s">
        <v>131</v>
      </c>
      <c r="D11" s="85" t="s">
        <v>134</v>
      </c>
      <c r="E11" s="85" t="s">
        <v>135</v>
      </c>
      <c r="F11" s="88">
        <v>0.77525958572635412</v>
      </c>
      <c r="G11" s="63">
        <v>0.09</v>
      </c>
      <c r="H11" s="88">
        <v>11.405264585735479</v>
      </c>
      <c r="I11" s="101">
        <v>6.1176452497767684E-3</v>
      </c>
      <c r="J11" s="61">
        <v>5.1636898632456504E-2</v>
      </c>
      <c r="K11" s="102"/>
      <c r="L11" s="159"/>
      <c r="M11" s="104">
        <v>0.29667336271537187</v>
      </c>
      <c r="N11" s="104">
        <v>0.28377336271537185</v>
      </c>
      <c r="O11" s="104">
        <v>0.27177336271537184</v>
      </c>
      <c r="P11" s="104">
        <v>0.26247336271537186</v>
      </c>
      <c r="Q11" s="104">
        <v>0.25317336271537189</v>
      </c>
      <c r="R11" s="104">
        <v>0.24712336271537189</v>
      </c>
      <c r="S11" s="104">
        <v>0.24107336271537183</v>
      </c>
      <c r="T11" s="104">
        <v>0.23754002938203855</v>
      </c>
      <c r="U11" s="104">
        <v>0.23400669604870522</v>
      </c>
      <c r="V11" s="104">
        <v>0.23047336271537189</v>
      </c>
      <c r="W11" s="104">
        <v>0.22883336271537186</v>
      </c>
      <c r="X11" s="104">
        <v>0.22719336271537188</v>
      </c>
      <c r="Y11" s="104">
        <v>0.22555336271537185</v>
      </c>
      <c r="Z11" s="104">
        <v>0.22391336271537188</v>
      </c>
      <c r="AA11" s="104">
        <v>0.22227336271537185</v>
      </c>
      <c r="AB11" s="104">
        <v>0.2214333627153719</v>
      </c>
      <c r="AC11" s="104">
        <v>0.22059336271537189</v>
      </c>
      <c r="AD11" s="104">
        <v>0.21975336271537188</v>
      </c>
      <c r="AE11" s="104">
        <v>0.21891336271537187</v>
      </c>
      <c r="AF11" s="104">
        <v>0.21807336271537187</v>
      </c>
    </row>
    <row r="12" spans="3:32">
      <c r="C12" s="85" t="s">
        <v>136</v>
      </c>
      <c r="D12" s="85" t="s">
        <v>137</v>
      </c>
      <c r="E12" s="85" t="s">
        <v>138</v>
      </c>
      <c r="F12" s="88">
        <v>0.99008076183253868</v>
      </c>
      <c r="G12" s="63">
        <v>0.09</v>
      </c>
      <c r="H12" s="88">
        <v>10.5380246617739</v>
      </c>
      <c r="I12" s="101">
        <v>8.4557847817684616E-3</v>
      </c>
      <c r="J12" s="61">
        <v>7.137231464181075E-2</v>
      </c>
      <c r="K12" s="102"/>
      <c r="L12" s="159"/>
      <c r="M12" s="104">
        <v>0.3160072685649285</v>
      </c>
      <c r="N12" s="104">
        <v>0.30310726856492848</v>
      </c>
      <c r="O12" s="104">
        <v>0.29110726856492847</v>
      </c>
      <c r="P12" s="104">
        <v>0.28180726856492844</v>
      </c>
      <c r="Q12" s="104">
        <v>0.27250726856492846</v>
      </c>
      <c r="R12" s="104">
        <v>0.26645726856492846</v>
      </c>
      <c r="S12" s="104">
        <v>0.26040726856492846</v>
      </c>
      <c r="T12" s="104">
        <v>0.25687393523159519</v>
      </c>
      <c r="U12" s="104">
        <v>0.2533406018982618</v>
      </c>
      <c r="V12" s="104">
        <v>0.24980726856492849</v>
      </c>
      <c r="W12" s="104">
        <v>0.24816726856492849</v>
      </c>
      <c r="X12" s="104">
        <v>0.24652726856492849</v>
      </c>
      <c r="Y12" s="104">
        <v>0.24488726856492848</v>
      </c>
      <c r="Z12" s="104">
        <v>0.24324726856492851</v>
      </c>
      <c r="AA12" s="104">
        <v>0.24160726856492848</v>
      </c>
      <c r="AB12" s="104">
        <v>0.2407672685649285</v>
      </c>
      <c r="AC12" s="104">
        <v>0.23992726856492849</v>
      </c>
      <c r="AD12" s="104">
        <v>0.23908726856492848</v>
      </c>
      <c r="AE12" s="104">
        <v>0.2382472685649285</v>
      </c>
      <c r="AF12" s="104">
        <v>0.23740726856492847</v>
      </c>
    </row>
    <row r="13" spans="3:32">
      <c r="C13" s="85" t="s">
        <v>139</v>
      </c>
      <c r="D13" s="85" t="s">
        <v>140</v>
      </c>
      <c r="E13" s="85" t="s">
        <v>141</v>
      </c>
      <c r="F13" s="88">
        <v>0.93835068440319724</v>
      </c>
      <c r="G13" s="63">
        <v>0.09</v>
      </c>
      <c r="H13" s="88">
        <v>9.0015078865688078</v>
      </c>
      <c r="I13" s="101">
        <v>9.3819349669512914E-3</v>
      </c>
      <c r="J13" s="61">
        <v>7.9189623635407866E-2</v>
      </c>
      <c r="K13" s="102"/>
      <c r="L13" s="159"/>
      <c r="M13" s="104">
        <v>0.31135156159628774</v>
      </c>
      <c r="N13" s="104">
        <v>0.29845156159628772</v>
      </c>
      <c r="O13" s="104">
        <v>0.28645156159628771</v>
      </c>
      <c r="P13" s="104">
        <v>0.27715156159628773</v>
      </c>
      <c r="Q13" s="104">
        <v>0.26785156159628776</v>
      </c>
      <c r="R13" s="104">
        <v>0.26180156159628776</v>
      </c>
      <c r="S13" s="104">
        <v>0.25575156159628776</v>
      </c>
      <c r="T13" s="104">
        <v>0.25221822826295442</v>
      </c>
      <c r="U13" s="104">
        <v>0.24868489492962109</v>
      </c>
      <c r="V13" s="104">
        <v>0.24515156159628776</v>
      </c>
      <c r="W13" s="104">
        <v>0.24351156159628776</v>
      </c>
      <c r="X13" s="104">
        <v>0.24187156159628775</v>
      </c>
      <c r="Y13" s="104">
        <v>0.24023156159628775</v>
      </c>
      <c r="Z13" s="104">
        <v>0.23859156159628778</v>
      </c>
      <c r="AA13" s="104">
        <v>0.23695156159628775</v>
      </c>
      <c r="AB13" s="104">
        <v>0.23611156159628777</v>
      </c>
      <c r="AC13" s="104">
        <v>0.23527156159628776</v>
      </c>
      <c r="AD13" s="104">
        <v>0.23443156159628775</v>
      </c>
      <c r="AE13" s="104">
        <v>0.23359156159628777</v>
      </c>
      <c r="AF13" s="104">
        <v>0.23275156159628774</v>
      </c>
    </row>
    <row r="14" spans="3:32">
      <c r="C14" s="85" t="s">
        <v>139</v>
      </c>
      <c r="D14" s="85" t="s">
        <v>142</v>
      </c>
      <c r="E14" s="85" t="s">
        <v>143</v>
      </c>
      <c r="F14" s="88">
        <v>0.66693152855846183</v>
      </c>
      <c r="G14" s="63">
        <v>0.09</v>
      </c>
      <c r="H14" s="88">
        <v>11.081457333514654</v>
      </c>
      <c r="I14" s="101">
        <v>5.416601423778985E-3</v>
      </c>
      <c r="J14" s="61">
        <v>4.5719633491710085E-2</v>
      </c>
      <c r="K14" s="102"/>
      <c r="L14" s="159"/>
      <c r="M14" s="104">
        <v>0.28692383757026158</v>
      </c>
      <c r="N14" s="104">
        <v>0.27402383757026155</v>
      </c>
      <c r="O14" s="104">
        <v>0.26202383757026154</v>
      </c>
      <c r="P14" s="104">
        <v>0.25272383757026157</v>
      </c>
      <c r="Q14" s="104">
        <v>0.24342383757026156</v>
      </c>
      <c r="R14" s="104">
        <v>0.23737383757026156</v>
      </c>
      <c r="S14" s="104">
        <v>0.23132383757026154</v>
      </c>
      <c r="T14" s="104">
        <v>0.22779050423692823</v>
      </c>
      <c r="U14" s="104">
        <v>0.2242571709035949</v>
      </c>
      <c r="V14" s="104">
        <v>0.22072383757026157</v>
      </c>
      <c r="W14" s="104">
        <v>0.21908383757026156</v>
      </c>
      <c r="X14" s="104">
        <v>0.21744383757026156</v>
      </c>
      <c r="Y14" s="104">
        <v>0.21580383757026156</v>
      </c>
      <c r="Z14" s="104">
        <v>0.21416383757026158</v>
      </c>
      <c r="AA14" s="104">
        <v>0.21252383757026155</v>
      </c>
      <c r="AB14" s="104">
        <v>0.21168383757026157</v>
      </c>
      <c r="AC14" s="104">
        <v>0.21084383757026157</v>
      </c>
      <c r="AD14" s="104">
        <v>0.21000383757026156</v>
      </c>
      <c r="AE14" s="104">
        <v>0.20916383757026158</v>
      </c>
      <c r="AF14" s="104">
        <v>0.20832383757026154</v>
      </c>
    </row>
    <row r="15" spans="3:32">
      <c r="C15" s="85" t="s">
        <v>139</v>
      </c>
      <c r="D15" s="85" t="s">
        <v>144</v>
      </c>
      <c r="E15" s="85" t="s">
        <v>145</v>
      </c>
      <c r="F15" s="88">
        <v>1.1211351581325304</v>
      </c>
      <c r="G15" s="63">
        <v>0.09</v>
      </c>
      <c r="H15" s="88">
        <v>11.665561613603654</v>
      </c>
      <c r="I15" s="101">
        <v>8.6495762119383861E-3</v>
      </c>
      <c r="J15" s="61">
        <v>7.3008040158240181E-2</v>
      </c>
      <c r="K15" s="102"/>
      <c r="L15" s="159"/>
      <c r="M15" s="104">
        <v>0.32780216423192776</v>
      </c>
      <c r="N15" s="104">
        <v>0.31490216423192774</v>
      </c>
      <c r="O15" s="104">
        <v>0.30290216423192773</v>
      </c>
      <c r="P15" s="104">
        <v>0.2936021642319277</v>
      </c>
      <c r="Q15" s="104">
        <v>0.28430216423192772</v>
      </c>
      <c r="R15" s="104">
        <v>0.27825216423192772</v>
      </c>
      <c r="S15" s="104">
        <v>0.27220216423192772</v>
      </c>
      <c r="T15" s="104">
        <v>0.26866883089859439</v>
      </c>
      <c r="U15" s="104">
        <v>0.26513549756526106</v>
      </c>
      <c r="V15" s="104">
        <v>0.26160216423192773</v>
      </c>
      <c r="W15" s="104">
        <v>0.25996216423192775</v>
      </c>
      <c r="X15" s="104">
        <v>0.25832216423192772</v>
      </c>
      <c r="Y15" s="104">
        <v>0.25668216423192775</v>
      </c>
      <c r="Z15" s="104">
        <v>0.25504216423192777</v>
      </c>
      <c r="AA15" s="104">
        <v>0.25340216423192774</v>
      </c>
      <c r="AB15" s="104">
        <v>0.25256216423192773</v>
      </c>
      <c r="AC15" s="104">
        <v>0.25172216423192773</v>
      </c>
      <c r="AD15" s="104">
        <v>0.25088216423192772</v>
      </c>
      <c r="AE15" s="104">
        <v>0.25004216423192777</v>
      </c>
      <c r="AF15" s="104">
        <v>0.2492021642319277</v>
      </c>
    </row>
    <row r="16" spans="3:32">
      <c r="C16" s="105" t="s">
        <v>146</v>
      </c>
      <c r="D16" s="85" t="s">
        <v>147</v>
      </c>
      <c r="E16" s="85" t="s">
        <v>148</v>
      </c>
      <c r="F16" s="88">
        <v>0.83356803766681198</v>
      </c>
      <c r="G16" s="63">
        <v>0.09</v>
      </c>
      <c r="H16" s="88">
        <v>11.386361885881332</v>
      </c>
      <c r="I16" s="101">
        <v>6.5886825082414162E-3</v>
      </c>
      <c r="J16" s="61">
        <v>5.5612758979758724E-2</v>
      </c>
      <c r="K16" s="102"/>
      <c r="L16" s="159"/>
      <c r="M16" s="104">
        <v>0.30192112339001309</v>
      </c>
      <c r="N16" s="104">
        <v>0.28902112339001307</v>
      </c>
      <c r="O16" s="104">
        <v>0.27702112339001306</v>
      </c>
      <c r="P16" s="104">
        <v>0.26772112339001308</v>
      </c>
      <c r="Q16" s="104">
        <v>0.25842112339001311</v>
      </c>
      <c r="R16" s="104">
        <v>0.25237112339001311</v>
      </c>
      <c r="S16" s="104">
        <v>0.24632112339001305</v>
      </c>
      <c r="T16" s="104">
        <v>0.24278779005667975</v>
      </c>
      <c r="U16" s="104">
        <v>0.23925445672334641</v>
      </c>
      <c r="V16" s="104">
        <v>0.23572112339001308</v>
      </c>
      <c r="W16" s="104">
        <v>0.23408112339001308</v>
      </c>
      <c r="X16" s="104">
        <v>0.23244112339001308</v>
      </c>
      <c r="Y16" s="104">
        <v>0.23080112339001307</v>
      </c>
      <c r="Z16" s="104">
        <v>0.2291611233900131</v>
      </c>
      <c r="AA16" s="104">
        <v>0.22752112339001307</v>
      </c>
      <c r="AB16" s="104">
        <v>0.22668112339001309</v>
      </c>
      <c r="AC16" s="104">
        <v>0.22584112339001308</v>
      </c>
      <c r="AD16" s="104">
        <v>0.22500112339001307</v>
      </c>
      <c r="AE16" s="104">
        <v>0.2241611233900131</v>
      </c>
      <c r="AF16" s="104">
        <v>0.22332112339001306</v>
      </c>
    </row>
    <row r="17" spans="3:32">
      <c r="C17" s="85" t="s">
        <v>146</v>
      </c>
      <c r="D17" s="85" t="s">
        <v>149</v>
      </c>
      <c r="E17" s="85" t="s">
        <v>150</v>
      </c>
      <c r="F17" s="88">
        <v>0.97517494344352973</v>
      </c>
      <c r="G17" s="63">
        <v>0.09</v>
      </c>
      <c r="H17" s="88">
        <v>12.162644133834188</v>
      </c>
      <c r="I17" s="101">
        <v>7.2160086198501776E-3</v>
      </c>
      <c r="J17" s="61">
        <v>6.0907798739675618E-2</v>
      </c>
      <c r="K17" s="102"/>
      <c r="L17" s="159"/>
      <c r="M17" s="104">
        <v>0.31466574490991772</v>
      </c>
      <c r="N17" s="104">
        <v>0.3017657449099177</v>
      </c>
      <c r="O17" s="104">
        <v>0.28976574490991769</v>
      </c>
      <c r="P17" s="104">
        <v>0.28046574490991766</v>
      </c>
      <c r="Q17" s="104">
        <v>0.27116574490991768</v>
      </c>
      <c r="R17" s="104">
        <v>0.26511574490991768</v>
      </c>
      <c r="S17" s="104">
        <v>0.25906574490991763</v>
      </c>
      <c r="T17" s="104">
        <v>0.25553241157658435</v>
      </c>
      <c r="U17" s="104">
        <v>0.25199907824325102</v>
      </c>
      <c r="V17" s="104">
        <v>0.24846574490991769</v>
      </c>
      <c r="W17" s="104">
        <v>0.24682574490991768</v>
      </c>
      <c r="X17" s="104">
        <v>0.24518574490991768</v>
      </c>
      <c r="Y17" s="104">
        <v>0.24354574490991768</v>
      </c>
      <c r="Z17" s="104">
        <v>0.2419057449099177</v>
      </c>
      <c r="AA17" s="104">
        <v>0.24026574490991767</v>
      </c>
      <c r="AB17" s="104">
        <v>0.23942574490991769</v>
      </c>
      <c r="AC17" s="104">
        <v>0.23858574490991769</v>
      </c>
      <c r="AD17" s="104">
        <v>0.23774574490991768</v>
      </c>
      <c r="AE17" s="104">
        <v>0.2369057449099177</v>
      </c>
      <c r="AF17" s="104">
        <v>0.23606574490991766</v>
      </c>
    </row>
    <row r="18" spans="3:32">
      <c r="C18" s="85" t="s">
        <v>146</v>
      </c>
      <c r="D18" s="85" t="s">
        <v>151</v>
      </c>
      <c r="E18" s="85" t="s">
        <v>152</v>
      </c>
      <c r="F18" s="88">
        <v>0.92787681063596394</v>
      </c>
      <c r="G18" s="63">
        <v>0.09</v>
      </c>
      <c r="H18" s="88">
        <v>10.627426454242222</v>
      </c>
      <c r="I18" s="101">
        <v>7.8578678776837756E-3</v>
      </c>
      <c r="J18" s="61">
        <v>6.6325507691378349E-2</v>
      </c>
      <c r="K18" s="102"/>
      <c r="L18" s="159"/>
      <c r="M18" s="104">
        <v>0.31040891295723677</v>
      </c>
      <c r="N18" s="104">
        <v>0.29750891295723675</v>
      </c>
      <c r="O18" s="104">
        <v>0.28550891295723674</v>
      </c>
      <c r="P18" s="104">
        <v>0.27620891295723671</v>
      </c>
      <c r="Q18" s="104">
        <v>0.26690891295723673</v>
      </c>
      <c r="R18" s="104">
        <v>0.26085891295723673</v>
      </c>
      <c r="S18" s="104">
        <v>0.25480891295723673</v>
      </c>
      <c r="T18" s="104">
        <v>0.25127557962390346</v>
      </c>
      <c r="U18" s="104">
        <v>0.2477422462905701</v>
      </c>
      <c r="V18" s="104">
        <v>0.24420891295723676</v>
      </c>
      <c r="W18" s="104">
        <v>0.24256891295723676</v>
      </c>
      <c r="X18" s="104">
        <v>0.24092891295723676</v>
      </c>
      <c r="Y18" s="104">
        <v>0.23928891295723675</v>
      </c>
      <c r="Z18" s="104">
        <v>0.23764891295723678</v>
      </c>
      <c r="AA18" s="104">
        <v>0.23600891295723675</v>
      </c>
      <c r="AB18" s="104">
        <v>0.23516891295723677</v>
      </c>
      <c r="AC18" s="104">
        <v>0.23432891295723676</v>
      </c>
      <c r="AD18" s="104">
        <v>0.23348891295723675</v>
      </c>
      <c r="AE18" s="104">
        <v>0.23264891295723678</v>
      </c>
      <c r="AF18" s="104">
        <v>0.23180891295723674</v>
      </c>
    </row>
    <row r="19" spans="3:32">
      <c r="C19" s="105" t="s">
        <v>146</v>
      </c>
      <c r="D19" s="85" t="s">
        <v>153</v>
      </c>
      <c r="E19" s="106" t="s">
        <v>154</v>
      </c>
      <c r="F19" s="88">
        <v>0.70846491581362792</v>
      </c>
      <c r="G19" s="63">
        <v>0.09</v>
      </c>
      <c r="H19" s="88">
        <v>7.5408686873272304</v>
      </c>
      <c r="I19" s="101">
        <v>8.4555036119885151E-3</v>
      </c>
      <c r="J19" s="61">
        <v>7.1369941386279764E-2</v>
      </c>
      <c r="K19" s="102"/>
      <c r="L19" s="159"/>
      <c r="M19" s="104">
        <v>0.29066184242322651</v>
      </c>
      <c r="N19" s="104">
        <v>0.27776184242322649</v>
      </c>
      <c r="O19" s="104">
        <v>0.26576184242322648</v>
      </c>
      <c r="P19" s="104">
        <v>0.2564618424232265</v>
      </c>
      <c r="Q19" s="104">
        <v>0.24716184242322653</v>
      </c>
      <c r="R19" s="104">
        <v>0.24111184242322653</v>
      </c>
      <c r="S19" s="104">
        <v>0.23506184242322647</v>
      </c>
      <c r="T19" s="104">
        <v>0.2315285090898932</v>
      </c>
      <c r="U19" s="104">
        <v>0.22799517575655986</v>
      </c>
      <c r="V19" s="104">
        <v>0.22446184242322653</v>
      </c>
      <c r="W19" s="104">
        <v>0.2228218424232265</v>
      </c>
      <c r="X19" s="104">
        <v>0.22118184242322653</v>
      </c>
      <c r="Y19" s="104">
        <v>0.2195418424232265</v>
      </c>
      <c r="Z19" s="104">
        <v>0.21790184242322652</v>
      </c>
      <c r="AA19" s="104">
        <v>0.21626184242322649</v>
      </c>
      <c r="AB19" s="104">
        <v>0.21542184242322654</v>
      </c>
      <c r="AC19" s="104">
        <v>0.21458184242322653</v>
      </c>
      <c r="AD19" s="104">
        <v>0.21374184242322652</v>
      </c>
      <c r="AE19" s="104">
        <v>0.21290184242322652</v>
      </c>
      <c r="AF19" s="104">
        <v>0.21206184242322651</v>
      </c>
    </row>
    <row r="20" spans="3:32">
      <c r="C20" s="85" t="s">
        <v>155</v>
      </c>
      <c r="D20" s="85" t="s">
        <v>156</v>
      </c>
      <c r="E20" s="85" t="s">
        <v>157</v>
      </c>
      <c r="F20" s="88">
        <v>1.0823143092953806</v>
      </c>
      <c r="G20" s="63">
        <v>0.09</v>
      </c>
      <c r="H20" s="88">
        <v>14.808931295007202</v>
      </c>
      <c r="I20" s="101">
        <v>6.5776716696244811E-3</v>
      </c>
      <c r="J20" s="61">
        <v>5.5519820351527256E-2</v>
      </c>
      <c r="K20" s="102"/>
      <c r="L20" s="159"/>
      <c r="M20" s="104">
        <v>0.32430828783658427</v>
      </c>
      <c r="N20" s="104">
        <v>0.31140828783658425</v>
      </c>
      <c r="O20" s="104">
        <v>0.29940828783658424</v>
      </c>
      <c r="P20" s="104">
        <v>0.29010828783658427</v>
      </c>
      <c r="Q20" s="104">
        <v>0.28080828783658429</v>
      </c>
      <c r="R20" s="104">
        <v>0.27475828783658429</v>
      </c>
      <c r="S20" s="104">
        <v>0.26870828783658424</v>
      </c>
      <c r="T20" s="104">
        <v>0.2651749545032509</v>
      </c>
      <c r="U20" s="104">
        <v>0.26164162116991763</v>
      </c>
      <c r="V20" s="104">
        <v>0.25810828783658424</v>
      </c>
      <c r="W20" s="104">
        <v>0.25646828783658426</v>
      </c>
      <c r="X20" s="104">
        <v>0.25482828783658429</v>
      </c>
      <c r="Y20" s="104">
        <v>0.25318828783658426</v>
      </c>
      <c r="Z20" s="104">
        <v>0.25154828783658428</v>
      </c>
      <c r="AA20" s="104">
        <v>0.24990828783658425</v>
      </c>
      <c r="AB20" s="104">
        <v>0.24906828783658427</v>
      </c>
      <c r="AC20" s="104">
        <v>0.24822828783658427</v>
      </c>
      <c r="AD20" s="104">
        <v>0.24738828783658426</v>
      </c>
      <c r="AE20" s="104">
        <v>0.24654828783658428</v>
      </c>
      <c r="AF20" s="104">
        <v>0.24570828783658424</v>
      </c>
    </row>
    <row r="21" spans="3:32">
      <c r="C21" s="105" t="s">
        <v>158</v>
      </c>
      <c r="D21" s="85" t="s">
        <v>159</v>
      </c>
      <c r="E21" s="85" t="s">
        <v>160</v>
      </c>
      <c r="F21" s="88">
        <v>0.80903997720286025</v>
      </c>
      <c r="G21" s="63">
        <v>0.09</v>
      </c>
      <c r="H21" s="88">
        <v>7.3606916003040803</v>
      </c>
      <c r="I21" s="101">
        <v>9.8922223484066932E-3</v>
      </c>
      <c r="J21" s="61">
        <v>8.3496780509304036E-2</v>
      </c>
      <c r="K21" s="102"/>
      <c r="L21" s="159"/>
      <c r="M21" s="104">
        <v>0.29971359794825747</v>
      </c>
      <c r="N21" s="104">
        <v>0.28681359794825745</v>
      </c>
      <c r="O21" s="104">
        <v>0.27481359794825744</v>
      </c>
      <c r="P21" s="104">
        <v>0.26551359794825741</v>
      </c>
      <c r="Q21" s="104">
        <v>0.25621359794825743</v>
      </c>
      <c r="R21" s="104">
        <v>0.25016359794825743</v>
      </c>
      <c r="S21" s="104">
        <v>0.2441135979482574</v>
      </c>
      <c r="T21" s="104">
        <v>0.2405802646149241</v>
      </c>
      <c r="U21" s="104">
        <v>0.23704693128159077</v>
      </c>
      <c r="V21" s="104">
        <v>0.23351359794825743</v>
      </c>
      <c r="W21" s="104">
        <v>0.23187359794825743</v>
      </c>
      <c r="X21" s="104">
        <v>0.23023359794825743</v>
      </c>
      <c r="Y21" s="104">
        <v>0.22859359794825743</v>
      </c>
      <c r="Z21" s="104">
        <v>0.22695359794825745</v>
      </c>
      <c r="AA21" s="104">
        <v>0.22531359794825742</v>
      </c>
      <c r="AB21" s="104">
        <v>0.22447359794825744</v>
      </c>
      <c r="AC21" s="104">
        <v>0.22363359794825743</v>
      </c>
      <c r="AD21" s="104">
        <v>0.22279359794825743</v>
      </c>
      <c r="AE21" s="104">
        <v>0.22195359794825745</v>
      </c>
      <c r="AF21" s="104">
        <v>0.22111359794825741</v>
      </c>
    </row>
    <row r="22" spans="3:32" ht="34">
      <c r="L22" s="103" t="s">
        <v>1422</v>
      </c>
      <c r="M22" s="107">
        <v>0.30927165403846268</v>
      </c>
      <c r="N22" s="107">
        <v>0.29637165403846266</v>
      </c>
      <c r="O22" s="107">
        <v>0.28437165403846271</v>
      </c>
      <c r="P22" s="107">
        <v>0.27507165403846262</v>
      </c>
      <c r="Q22" s="107">
        <v>0.26577165403846265</v>
      </c>
      <c r="R22" s="107">
        <v>0.25972165403846265</v>
      </c>
      <c r="S22" s="107">
        <v>0.25367165403846265</v>
      </c>
      <c r="T22" s="107">
        <v>0.25013832070512937</v>
      </c>
      <c r="U22" s="107">
        <v>0.24660498737179604</v>
      </c>
      <c r="V22" s="107">
        <v>0.2430716540384627</v>
      </c>
      <c r="W22" s="107">
        <v>0.24143165403846267</v>
      </c>
      <c r="X22" s="107">
        <v>0.2397916540384627</v>
      </c>
      <c r="Y22" s="107">
        <v>0.23815165403846267</v>
      </c>
      <c r="Z22" s="107">
        <v>0.23651165403846269</v>
      </c>
      <c r="AA22" s="107">
        <v>0.23487165403846261</v>
      </c>
      <c r="AB22" s="107">
        <v>0.23403165403846277</v>
      </c>
      <c r="AC22" s="107">
        <v>0.2331916540384627</v>
      </c>
      <c r="AD22" s="107">
        <v>0.23235165403846267</v>
      </c>
      <c r="AE22" s="107">
        <v>0.23151165403846269</v>
      </c>
      <c r="AF22" s="107">
        <v>0.23067165403846268</v>
      </c>
    </row>
    <row r="23" spans="3:32">
      <c r="L23" s="58" t="s">
        <v>163</v>
      </c>
      <c r="M23" s="107">
        <v>0.22690000000000002</v>
      </c>
      <c r="N23" s="107">
        <v>0.214</v>
      </c>
      <c r="O23" s="107">
        <v>0.20199999999999999</v>
      </c>
      <c r="P23" s="107">
        <v>0.19269999999999998</v>
      </c>
      <c r="Q23" s="107">
        <v>0.18340000000000001</v>
      </c>
      <c r="R23" s="107">
        <v>0.17735000000000001</v>
      </c>
      <c r="S23" s="107">
        <v>0.17129999999999998</v>
      </c>
      <c r="T23" s="107">
        <v>0.16776666666666668</v>
      </c>
      <c r="U23" s="107">
        <v>0.16423333333333334</v>
      </c>
      <c r="V23" s="107">
        <v>0.16070000000000001</v>
      </c>
      <c r="W23" s="107">
        <v>0.15906000000000001</v>
      </c>
      <c r="X23" s="107">
        <v>0.15742</v>
      </c>
      <c r="Y23" s="107">
        <v>0.15578</v>
      </c>
      <c r="Z23" s="107">
        <v>0.15414000000000003</v>
      </c>
      <c r="AA23" s="107">
        <v>0.1525</v>
      </c>
      <c r="AB23" s="107">
        <v>0.15166000000000002</v>
      </c>
      <c r="AC23" s="107">
        <v>0.15082000000000001</v>
      </c>
      <c r="AD23" s="107">
        <v>0.14998</v>
      </c>
      <c r="AE23" s="107">
        <v>0.14914000000000002</v>
      </c>
      <c r="AF23" s="107">
        <v>0.14829999999999999</v>
      </c>
    </row>
    <row r="25" spans="3:32">
      <c r="C25" s="90"/>
      <c r="D25" s="108"/>
      <c r="E25" s="109"/>
      <c r="F25" s="109"/>
      <c r="G25" s="109"/>
      <c r="H25" s="109"/>
      <c r="I25" s="109"/>
      <c r="J25" s="109"/>
      <c r="K25" s="110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</row>
    <row r="26" spans="3:32"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11"/>
      <c r="V26" s="111"/>
      <c r="W26" s="111"/>
      <c r="X26" s="111"/>
    </row>
    <row r="27" spans="3:32">
      <c r="C27" s="90"/>
      <c r="V27" s="90"/>
    </row>
    <row r="28" spans="3:32">
      <c r="W28" s="64"/>
    </row>
    <row r="29" spans="3:32">
      <c r="W29" s="64"/>
    </row>
    <row r="30" spans="3:32">
      <c r="W30" s="64"/>
    </row>
    <row r="31" spans="3:32">
      <c r="W31" s="64"/>
    </row>
    <row r="32" spans="3:32">
      <c r="M32" s="99"/>
      <c r="W32" s="64"/>
    </row>
    <row r="33" spans="23:23">
      <c r="W33" s="64"/>
    </row>
    <row r="34" spans="23:23">
      <c r="W34" s="64"/>
    </row>
    <row r="35" spans="23:23">
      <c r="W35" s="64"/>
    </row>
    <row r="36" spans="23:23">
      <c r="W36" s="64"/>
    </row>
    <row r="37" spans="23:23">
      <c r="W37" s="64"/>
    </row>
    <row r="38" spans="23:23">
      <c r="W38" s="64"/>
    </row>
    <row r="39" spans="23:23">
      <c r="W39" s="64"/>
    </row>
    <row r="40" spans="23:23">
      <c r="W40" s="64"/>
    </row>
    <row r="41" spans="23:23">
      <c r="W41" s="64"/>
    </row>
    <row r="42" spans="23:23">
      <c r="W42" s="64"/>
    </row>
    <row r="43" spans="23:23">
      <c r="W43" s="64"/>
    </row>
    <row r="44" spans="23:23">
      <c r="W44" s="64"/>
    </row>
    <row r="45" spans="23:23">
      <c r="W45" s="64"/>
    </row>
    <row r="46" spans="23:23">
      <c r="W46" s="64"/>
    </row>
    <row r="47" spans="23:23">
      <c r="W47" s="64"/>
    </row>
  </sheetData>
  <mergeCells count="2">
    <mergeCell ref="L6:L21"/>
    <mergeCell ref="D26:T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89D7-298E-6F49-A617-B511A2FD0941}">
  <dimension ref="C5:Y40"/>
  <sheetViews>
    <sheetView showGridLines="0" workbookViewId="0">
      <selection activeCell="D25" sqref="D25"/>
    </sheetView>
  </sheetViews>
  <sheetFormatPr baseColWidth="10" defaultRowHeight="16"/>
  <cols>
    <col min="1" max="2" width="1.83203125" style="59" customWidth="1"/>
    <col min="3" max="3" width="10.83203125" style="59"/>
    <col min="4" max="4" width="32.6640625" style="59" bestFit="1" customWidth="1"/>
    <col min="5" max="5" width="37.33203125" style="59" customWidth="1"/>
    <col min="6" max="16384" width="10.83203125" style="59"/>
  </cols>
  <sheetData>
    <row r="5" spans="3:25">
      <c r="C5" s="58" t="s">
        <v>1419</v>
      </c>
      <c r="D5" s="58" t="s">
        <v>119</v>
      </c>
      <c r="E5" s="159" t="s">
        <v>1423</v>
      </c>
      <c r="F5" s="96">
        <v>1</v>
      </c>
      <c r="G5" s="96">
        <v>2</v>
      </c>
      <c r="H5" s="96">
        <v>3</v>
      </c>
      <c r="I5" s="96">
        <v>4</v>
      </c>
      <c r="J5" s="96">
        <v>5</v>
      </c>
      <c r="K5" s="96">
        <v>6</v>
      </c>
      <c r="L5" s="96">
        <v>7</v>
      </c>
      <c r="M5" s="96">
        <v>8</v>
      </c>
      <c r="N5" s="96">
        <v>9</v>
      </c>
      <c r="O5" s="96">
        <v>10</v>
      </c>
      <c r="P5" s="96">
        <v>11</v>
      </c>
      <c r="Q5" s="96">
        <v>12</v>
      </c>
      <c r="R5" s="96">
        <v>13</v>
      </c>
      <c r="S5" s="96">
        <v>14</v>
      </c>
      <c r="T5" s="96">
        <v>15</v>
      </c>
      <c r="U5" s="96">
        <v>16</v>
      </c>
      <c r="V5" s="96">
        <v>17</v>
      </c>
      <c r="W5" s="96">
        <v>18</v>
      </c>
      <c r="X5" s="96">
        <v>19</v>
      </c>
      <c r="Y5" s="96">
        <v>20</v>
      </c>
    </row>
    <row r="6" spans="3:25">
      <c r="C6" s="58" t="s">
        <v>123</v>
      </c>
      <c r="D6" s="107">
        <v>4.7103108717503513E-2</v>
      </c>
      <c r="E6" s="159"/>
      <c r="F6" s="61">
        <v>0.29077805989183764</v>
      </c>
      <c r="G6" s="61">
        <v>0.27787805989183761</v>
      </c>
      <c r="H6" s="61">
        <v>0.2658780598918376</v>
      </c>
      <c r="I6" s="61">
        <v>0.25657805989183757</v>
      </c>
      <c r="J6" s="61">
        <v>0.2472780598918376</v>
      </c>
      <c r="K6" s="61">
        <v>0.2412280598918376</v>
      </c>
      <c r="L6" s="61">
        <v>0.2351780598918376</v>
      </c>
      <c r="M6" s="61">
        <v>0.23164472655850427</v>
      </c>
      <c r="N6" s="61">
        <v>0.22811139322517093</v>
      </c>
      <c r="O6" s="61">
        <v>0.2245780598918376</v>
      </c>
      <c r="P6" s="61">
        <v>0.22293805989183763</v>
      </c>
      <c r="Q6" s="61">
        <v>0.2212980598918376</v>
      </c>
      <c r="R6" s="61">
        <v>0.21965805989183762</v>
      </c>
      <c r="S6" s="61">
        <v>0.21801805989183765</v>
      </c>
      <c r="T6" s="61">
        <v>0.21637805989183762</v>
      </c>
      <c r="U6" s="61">
        <v>0.21553805989183761</v>
      </c>
      <c r="V6" s="61">
        <v>0.2146980598918376</v>
      </c>
      <c r="W6" s="61">
        <v>0.21385805989183759</v>
      </c>
      <c r="X6" s="61">
        <v>0.21301805989183764</v>
      </c>
      <c r="Y6" s="61">
        <v>0.21217805989183758</v>
      </c>
    </row>
    <row r="7" spans="3:25">
      <c r="C7" s="58" t="s">
        <v>125</v>
      </c>
      <c r="D7" s="107">
        <v>5.1286001509134788E-2</v>
      </c>
      <c r="E7" s="159"/>
      <c r="F7" s="61">
        <v>0.30223154287765197</v>
      </c>
      <c r="G7" s="61">
        <v>0.28933154287765195</v>
      </c>
      <c r="H7" s="61">
        <v>0.27733154287765194</v>
      </c>
      <c r="I7" s="61">
        <v>0.26803154287765196</v>
      </c>
      <c r="J7" s="61">
        <v>0.25873154287765199</v>
      </c>
      <c r="K7" s="61">
        <v>0.25268154287765199</v>
      </c>
      <c r="L7" s="61">
        <v>0.24663154287765196</v>
      </c>
      <c r="M7" s="61">
        <v>0.24309820954431866</v>
      </c>
      <c r="N7" s="61">
        <v>0.23956487621098532</v>
      </c>
      <c r="O7" s="61">
        <v>0.23603154287765199</v>
      </c>
      <c r="P7" s="61">
        <v>0.23439154287765199</v>
      </c>
      <c r="Q7" s="61">
        <v>0.23275154287765198</v>
      </c>
      <c r="R7" s="61">
        <v>0.23111154287765198</v>
      </c>
      <c r="S7" s="61">
        <v>0.22947154287765201</v>
      </c>
      <c r="T7" s="61">
        <v>0.22783154287765198</v>
      </c>
      <c r="U7" s="61">
        <v>0.226991542877652</v>
      </c>
      <c r="V7" s="61">
        <v>0.22615154287765199</v>
      </c>
      <c r="W7" s="61">
        <v>0.22531154287765198</v>
      </c>
      <c r="X7" s="61">
        <v>0.224471542877652</v>
      </c>
      <c r="Y7" s="61">
        <v>0.22363154287765197</v>
      </c>
    </row>
    <row r="8" spans="3:25">
      <c r="C8" s="58" t="s">
        <v>128</v>
      </c>
      <c r="D8" s="107">
        <v>5.044887111602965E-2</v>
      </c>
      <c r="E8" s="159"/>
      <c r="F8" s="61">
        <v>0.33839374397551314</v>
      </c>
      <c r="G8" s="61">
        <v>0.32549374397551312</v>
      </c>
      <c r="H8" s="61">
        <v>0.31349374397551311</v>
      </c>
      <c r="I8" s="61">
        <v>0.30419374397551308</v>
      </c>
      <c r="J8" s="61">
        <v>0.2948937439755131</v>
      </c>
      <c r="K8" s="61">
        <v>0.2888437439755131</v>
      </c>
      <c r="L8" s="61">
        <v>0.2827937439755131</v>
      </c>
      <c r="M8" s="61">
        <v>0.27926041064217977</v>
      </c>
      <c r="N8" s="61">
        <v>0.27572707730884644</v>
      </c>
      <c r="O8" s="61">
        <v>0.2721937439755131</v>
      </c>
      <c r="P8" s="61">
        <v>0.27055374397551313</v>
      </c>
      <c r="Q8" s="61">
        <v>0.2689137439755131</v>
      </c>
      <c r="R8" s="61">
        <v>0.26727374397551312</v>
      </c>
      <c r="S8" s="61">
        <v>0.26563374397551315</v>
      </c>
      <c r="T8" s="61">
        <v>0.26399374397551312</v>
      </c>
      <c r="U8" s="61">
        <v>0.26315374397551311</v>
      </c>
      <c r="V8" s="61">
        <v>0.2623137439755131</v>
      </c>
      <c r="W8" s="61">
        <v>0.2614737439755131</v>
      </c>
      <c r="X8" s="61">
        <v>0.26063374397551314</v>
      </c>
      <c r="Y8" s="61">
        <v>0.25979374397551308</v>
      </c>
    </row>
    <row r="9" spans="3:25">
      <c r="C9" s="58" t="s">
        <v>130</v>
      </c>
      <c r="D9" s="107">
        <v>6.5643789855806517E-2</v>
      </c>
      <c r="E9" s="159"/>
      <c r="F9" s="61">
        <v>0.30825171761205739</v>
      </c>
      <c r="G9" s="61">
        <v>0.29535171761205736</v>
      </c>
      <c r="H9" s="61">
        <v>0.28335171761205735</v>
      </c>
      <c r="I9" s="61">
        <v>0.27405171761205738</v>
      </c>
      <c r="J9" s="61">
        <v>0.2647517176120574</v>
      </c>
      <c r="K9" s="61">
        <v>0.2587017176120574</v>
      </c>
      <c r="L9" s="61">
        <v>0.25265171761205735</v>
      </c>
      <c r="M9" s="61">
        <v>0.24911838427872407</v>
      </c>
      <c r="N9" s="61">
        <v>0.24558505094539074</v>
      </c>
      <c r="O9" s="61">
        <v>0.2420517176120574</v>
      </c>
      <c r="P9" s="61">
        <v>0.24041171761205737</v>
      </c>
      <c r="Q9" s="61">
        <v>0.2387717176120574</v>
      </c>
      <c r="R9" s="61">
        <v>0.23713171761205737</v>
      </c>
      <c r="S9" s="61">
        <v>0.23549171761205739</v>
      </c>
      <c r="T9" s="61">
        <v>0.23385171761205736</v>
      </c>
      <c r="U9" s="61">
        <v>0.23301171761205741</v>
      </c>
      <c r="V9" s="61">
        <v>0.2321717176120574</v>
      </c>
      <c r="W9" s="61">
        <v>0.2313317176120574</v>
      </c>
      <c r="X9" s="61">
        <v>0.23049171761205739</v>
      </c>
      <c r="Y9" s="61">
        <v>0.22965171761205738</v>
      </c>
    </row>
    <row r="10" spans="3:25">
      <c r="C10" s="58" t="s">
        <v>133</v>
      </c>
      <c r="D10" s="107">
        <v>7.1359110583976162E-2</v>
      </c>
      <c r="E10" s="159"/>
      <c r="F10" s="61">
        <v>0.32048424447982193</v>
      </c>
      <c r="G10" s="61">
        <v>0.30758424447982191</v>
      </c>
      <c r="H10" s="61">
        <v>0.2955842444798219</v>
      </c>
      <c r="I10" s="61">
        <v>0.28628424447982187</v>
      </c>
      <c r="J10" s="61">
        <v>0.2769842444798219</v>
      </c>
      <c r="K10" s="61">
        <v>0.2709342444798219</v>
      </c>
      <c r="L10" s="61">
        <v>0.26488424447982184</v>
      </c>
      <c r="M10" s="61">
        <v>0.26135091114648856</v>
      </c>
      <c r="N10" s="61">
        <v>0.25781757781315523</v>
      </c>
      <c r="O10" s="61">
        <v>0.2542842444798219</v>
      </c>
      <c r="P10" s="61">
        <v>0.25264424447982192</v>
      </c>
      <c r="Q10" s="61">
        <v>0.25100424447982189</v>
      </c>
      <c r="R10" s="61">
        <v>0.24936424447982189</v>
      </c>
      <c r="S10" s="61">
        <v>0.24772424447982191</v>
      </c>
      <c r="T10" s="61">
        <v>0.24608424447982188</v>
      </c>
      <c r="U10" s="61">
        <v>0.2452442444798219</v>
      </c>
      <c r="V10" s="61">
        <v>0.2444042444798219</v>
      </c>
      <c r="W10" s="61">
        <v>0.24356424447982189</v>
      </c>
      <c r="X10" s="61">
        <v>0.24272424447982191</v>
      </c>
      <c r="Y10" s="61">
        <v>0.24188424447982187</v>
      </c>
    </row>
    <row r="11" spans="3:25">
      <c r="C11" s="58" t="s">
        <v>135</v>
      </c>
      <c r="D11" s="107">
        <v>5.1636898632456504E-2</v>
      </c>
      <c r="E11" s="159"/>
      <c r="F11" s="61">
        <v>0.29667336271537187</v>
      </c>
      <c r="G11" s="61">
        <v>0.28377336271537185</v>
      </c>
      <c r="H11" s="61">
        <v>0.27177336271537184</v>
      </c>
      <c r="I11" s="61">
        <v>0.26247336271537186</v>
      </c>
      <c r="J11" s="61">
        <v>0.25317336271537189</v>
      </c>
      <c r="K11" s="61">
        <v>0.24712336271537189</v>
      </c>
      <c r="L11" s="61">
        <v>0.24107336271537183</v>
      </c>
      <c r="M11" s="61">
        <v>0.23754002938203855</v>
      </c>
      <c r="N11" s="61">
        <v>0.23400669604870522</v>
      </c>
      <c r="O11" s="61">
        <v>0.23047336271537189</v>
      </c>
      <c r="P11" s="61">
        <v>0.22883336271537186</v>
      </c>
      <c r="Q11" s="61">
        <v>0.22719336271537188</v>
      </c>
      <c r="R11" s="61">
        <v>0.22555336271537185</v>
      </c>
      <c r="S11" s="61">
        <v>0.22391336271537188</v>
      </c>
      <c r="T11" s="61">
        <v>0.22227336271537185</v>
      </c>
      <c r="U11" s="61">
        <v>0.2214333627153719</v>
      </c>
      <c r="V11" s="61">
        <v>0.22059336271537189</v>
      </c>
      <c r="W11" s="61">
        <v>0.21975336271537188</v>
      </c>
      <c r="X11" s="61">
        <v>0.21891336271537187</v>
      </c>
      <c r="Y11" s="61">
        <v>0.21807336271537187</v>
      </c>
    </row>
    <row r="12" spans="3:25">
      <c r="C12" s="58" t="s">
        <v>138</v>
      </c>
      <c r="D12" s="107">
        <v>7.137231464181075E-2</v>
      </c>
      <c r="E12" s="159"/>
      <c r="F12" s="61">
        <v>0.3160072685649285</v>
      </c>
      <c r="G12" s="61">
        <v>0.30310726856492848</v>
      </c>
      <c r="H12" s="61">
        <v>0.29110726856492847</v>
      </c>
      <c r="I12" s="61">
        <v>0.28180726856492844</v>
      </c>
      <c r="J12" s="61">
        <v>0.27250726856492846</v>
      </c>
      <c r="K12" s="61">
        <v>0.26645726856492846</v>
      </c>
      <c r="L12" s="61">
        <v>0.26040726856492846</v>
      </c>
      <c r="M12" s="61">
        <v>0.25687393523159519</v>
      </c>
      <c r="N12" s="61">
        <v>0.2533406018982618</v>
      </c>
      <c r="O12" s="61">
        <v>0.24980726856492849</v>
      </c>
      <c r="P12" s="61">
        <v>0.24816726856492849</v>
      </c>
      <c r="Q12" s="61">
        <v>0.24652726856492849</v>
      </c>
      <c r="R12" s="61">
        <v>0.24488726856492848</v>
      </c>
      <c r="S12" s="61">
        <v>0.24324726856492851</v>
      </c>
      <c r="T12" s="61">
        <v>0.24160726856492848</v>
      </c>
      <c r="U12" s="61">
        <v>0.2407672685649285</v>
      </c>
      <c r="V12" s="61">
        <v>0.23992726856492849</v>
      </c>
      <c r="W12" s="61">
        <v>0.23908726856492848</v>
      </c>
      <c r="X12" s="61">
        <v>0.2382472685649285</v>
      </c>
      <c r="Y12" s="61">
        <v>0.23740726856492847</v>
      </c>
    </row>
    <row r="13" spans="3:25">
      <c r="C13" s="58" t="s">
        <v>141</v>
      </c>
      <c r="D13" s="107">
        <v>7.9189623635407866E-2</v>
      </c>
      <c r="E13" s="159"/>
      <c r="F13" s="61">
        <v>0.31135156159628774</v>
      </c>
      <c r="G13" s="61">
        <v>0.29845156159628772</v>
      </c>
      <c r="H13" s="61">
        <v>0.28645156159628771</v>
      </c>
      <c r="I13" s="61">
        <v>0.27715156159628773</v>
      </c>
      <c r="J13" s="61">
        <v>0.26785156159628776</v>
      </c>
      <c r="K13" s="61">
        <v>0.26180156159628776</v>
      </c>
      <c r="L13" s="61">
        <v>0.25575156159628776</v>
      </c>
      <c r="M13" s="61">
        <v>0.25221822826295442</v>
      </c>
      <c r="N13" s="61">
        <v>0.24868489492962109</v>
      </c>
      <c r="O13" s="61">
        <v>0.24515156159628776</v>
      </c>
      <c r="P13" s="61">
        <v>0.24351156159628776</v>
      </c>
      <c r="Q13" s="61">
        <v>0.24187156159628775</v>
      </c>
      <c r="R13" s="61">
        <v>0.24023156159628775</v>
      </c>
      <c r="S13" s="61">
        <v>0.23859156159628778</v>
      </c>
      <c r="T13" s="61">
        <v>0.23695156159628775</v>
      </c>
      <c r="U13" s="61">
        <v>0.23611156159628777</v>
      </c>
      <c r="V13" s="61">
        <v>0.23527156159628776</v>
      </c>
      <c r="W13" s="61">
        <v>0.23443156159628775</v>
      </c>
      <c r="X13" s="61">
        <v>0.23359156159628777</v>
      </c>
      <c r="Y13" s="61">
        <v>0.23275156159628774</v>
      </c>
    </row>
    <row r="14" spans="3:25">
      <c r="C14" s="58" t="s">
        <v>143</v>
      </c>
      <c r="D14" s="107">
        <v>4.5719633491710085E-2</v>
      </c>
      <c r="E14" s="159"/>
      <c r="F14" s="61">
        <v>0.28692383757026158</v>
      </c>
      <c r="G14" s="61">
        <v>0.27402383757026155</v>
      </c>
      <c r="H14" s="61">
        <v>0.26202383757026154</v>
      </c>
      <c r="I14" s="61">
        <v>0.25272383757026157</v>
      </c>
      <c r="J14" s="61">
        <v>0.24342383757026156</v>
      </c>
      <c r="K14" s="61">
        <v>0.23737383757026156</v>
      </c>
      <c r="L14" s="61">
        <v>0.23132383757026154</v>
      </c>
      <c r="M14" s="61">
        <v>0.22779050423692823</v>
      </c>
      <c r="N14" s="61">
        <v>0.2242571709035949</v>
      </c>
      <c r="O14" s="61">
        <v>0.22072383757026157</v>
      </c>
      <c r="P14" s="61">
        <v>0.21908383757026156</v>
      </c>
      <c r="Q14" s="61">
        <v>0.21744383757026156</v>
      </c>
      <c r="R14" s="61">
        <v>0.21580383757026156</v>
      </c>
      <c r="S14" s="61">
        <v>0.21416383757026158</v>
      </c>
      <c r="T14" s="61">
        <v>0.21252383757026155</v>
      </c>
      <c r="U14" s="61">
        <v>0.21168383757026157</v>
      </c>
      <c r="V14" s="61">
        <v>0.21084383757026157</v>
      </c>
      <c r="W14" s="61">
        <v>0.21000383757026156</v>
      </c>
      <c r="X14" s="61">
        <v>0.20916383757026158</v>
      </c>
      <c r="Y14" s="61">
        <v>0.20832383757026154</v>
      </c>
    </row>
    <row r="15" spans="3:25">
      <c r="C15" s="58" t="s">
        <v>145</v>
      </c>
      <c r="D15" s="107">
        <v>7.3008040158240181E-2</v>
      </c>
      <c r="E15" s="159"/>
      <c r="F15" s="61">
        <v>0.32780216423192776</v>
      </c>
      <c r="G15" s="61">
        <v>0.31490216423192774</v>
      </c>
      <c r="H15" s="61">
        <v>0.30290216423192773</v>
      </c>
      <c r="I15" s="61">
        <v>0.2936021642319277</v>
      </c>
      <c r="J15" s="61">
        <v>0.28430216423192772</v>
      </c>
      <c r="K15" s="61">
        <v>0.27825216423192772</v>
      </c>
      <c r="L15" s="61">
        <v>0.27220216423192772</v>
      </c>
      <c r="M15" s="61">
        <v>0.26866883089859439</v>
      </c>
      <c r="N15" s="61">
        <v>0.26513549756526106</v>
      </c>
      <c r="O15" s="61">
        <v>0.26160216423192773</v>
      </c>
      <c r="P15" s="61">
        <v>0.25996216423192775</v>
      </c>
      <c r="Q15" s="61">
        <v>0.25832216423192772</v>
      </c>
      <c r="R15" s="61">
        <v>0.25668216423192775</v>
      </c>
      <c r="S15" s="61">
        <v>0.25504216423192777</v>
      </c>
      <c r="T15" s="61">
        <v>0.25340216423192774</v>
      </c>
      <c r="U15" s="61">
        <v>0.25256216423192773</v>
      </c>
      <c r="V15" s="61">
        <v>0.25172216423192773</v>
      </c>
      <c r="W15" s="61">
        <v>0.25088216423192772</v>
      </c>
      <c r="X15" s="61">
        <v>0.25004216423192777</v>
      </c>
      <c r="Y15" s="61">
        <v>0.2492021642319277</v>
      </c>
    </row>
    <row r="16" spans="3:25">
      <c r="C16" s="58" t="s">
        <v>148</v>
      </c>
      <c r="D16" s="107">
        <v>5.5612758979758724E-2</v>
      </c>
      <c r="E16" s="159"/>
      <c r="F16" s="61">
        <v>0.30192112339001309</v>
      </c>
      <c r="G16" s="61">
        <v>0.28902112339001307</v>
      </c>
      <c r="H16" s="61">
        <v>0.27702112339001306</v>
      </c>
      <c r="I16" s="61">
        <v>0.26772112339001308</v>
      </c>
      <c r="J16" s="61">
        <v>0.25842112339001311</v>
      </c>
      <c r="K16" s="61">
        <v>0.25237112339001311</v>
      </c>
      <c r="L16" s="61">
        <v>0.24632112339001305</v>
      </c>
      <c r="M16" s="61">
        <v>0.24278779005667975</v>
      </c>
      <c r="N16" s="61">
        <v>0.23925445672334641</v>
      </c>
      <c r="O16" s="61">
        <v>0.23572112339001308</v>
      </c>
      <c r="P16" s="61">
        <v>0.23408112339001308</v>
      </c>
      <c r="Q16" s="61">
        <v>0.23244112339001308</v>
      </c>
      <c r="R16" s="61">
        <v>0.23080112339001307</v>
      </c>
      <c r="S16" s="61">
        <v>0.2291611233900131</v>
      </c>
      <c r="T16" s="61">
        <v>0.22752112339001307</v>
      </c>
      <c r="U16" s="61">
        <v>0.22668112339001309</v>
      </c>
      <c r="V16" s="61">
        <v>0.22584112339001308</v>
      </c>
      <c r="W16" s="61">
        <v>0.22500112339001307</v>
      </c>
      <c r="X16" s="61">
        <v>0.2241611233900131</v>
      </c>
      <c r="Y16" s="61">
        <v>0.22332112339001306</v>
      </c>
    </row>
    <row r="17" spans="3:25">
      <c r="C17" s="58" t="s">
        <v>150</v>
      </c>
      <c r="D17" s="107">
        <v>6.0907798739675618E-2</v>
      </c>
      <c r="E17" s="159"/>
      <c r="F17" s="61">
        <v>0.31466574490991772</v>
      </c>
      <c r="G17" s="61">
        <v>0.3017657449099177</v>
      </c>
      <c r="H17" s="61">
        <v>0.28976574490991769</v>
      </c>
      <c r="I17" s="61">
        <v>0.28046574490991766</v>
      </c>
      <c r="J17" s="61">
        <v>0.27116574490991768</v>
      </c>
      <c r="K17" s="61">
        <v>0.26511574490991768</v>
      </c>
      <c r="L17" s="61">
        <v>0.25906574490991763</v>
      </c>
      <c r="M17" s="61">
        <v>0.25553241157658435</v>
      </c>
      <c r="N17" s="61">
        <v>0.25199907824325102</v>
      </c>
      <c r="O17" s="61">
        <v>0.24846574490991769</v>
      </c>
      <c r="P17" s="61">
        <v>0.24682574490991768</v>
      </c>
      <c r="Q17" s="61">
        <v>0.24518574490991768</v>
      </c>
      <c r="R17" s="61">
        <v>0.24354574490991768</v>
      </c>
      <c r="S17" s="61">
        <v>0.2419057449099177</v>
      </c>
      <c r="T17" s="61">
        <v>0.24026574490991767</v>
      </c>
      <c r="U17" s="61">
        <v>0.23942574490991769</v>
      </c>
      <c r="V17" s="61">
        <v>0.23858574490991769</v>
      </c>
      <c r="W17" s="61">
        <v>0.23774574490991768</v>
      </c>
      <c r="X17" s="61">
        <v>0.2369057449099177</v>
      </c>
      <c r="Y17" s="61">
        <v>0.23606574490991766</v>
      </c>
    </row>
    <row r="18" spans="3:25">
      <c r="C18" s="58" t="s">
        <v>152</v>
      </c>
      <c r="D18" s="107">
        <v>6.6325507691378349E-2</v>
      </c>
      <c r="E18" s="159"/>
      <c r="F18" s="61">
        <v>0.31040891295723677</v>
      </c>
      <c r="G18" s="61">
        <v>0.29750891295723675</v>
      </c>
      <c r="H18" s="61">
        <v>0.28550891295723674</v>
      </c>
      <c r="I18" s="61">
        <v>0.27620891295723671</v>
      </c>
      <c r="J18" s="61">
        <v>0.26690891295723673</v>
      </c>
      <c r="K18" s="61">
        <v>0.26085891295723673</v>
      </c>
      <c r="L18" s="61">
        <v>0.25480891295723673</v>
      </c>
      <c r="M18" s="61">
        <v>0.25127557962390346</v>
      </c>
      <c r="N18" s="61">
        <v>0.2477422462905701</v>
      </c>
      <c r="O18" s="61">
        <v>0.24420891295723676</v>
      </c>
      <c r="P18" s="61">
        <v>0.24256891295723676</v>
      </c>
      <c r="Q18" s="61">
        <v>0.24092891295723676</v>
      </c>
      <c r="R18" s="61">
        <v>0.23928891295723675</v>
      </c>
      <c r="S18" s="61">
        <v>0.23764891295723678</v>
      </c>
      <c r="T18" s="61">
        <v>0.23600891295723675</v>
      </c>
      <c r="U18" s="61">
        <v>0.23516891295723677</v>
      </c>
      <c r="V18" s="61">
        <v>0.23432891295723676</v>
      </c>
      <c r="W18" s="61">
        <v>0.23348891295723675</v>
      </c>
      <c r="X18" s="61">
        <v>0.23264891295723678</v>
      </c>
      <c r="Y18" s="61">
        <v>0.23180891295723674</v>
      </c>
    </row>
    <row r="19" spans="3:25">
      <c r="C19" s="58" t="s">
        <v>154</v>
      </c>
      <c r="D19" s="107">
        <v>7.1369941386279764E-2</v>
      </c>
      <c r="E19" s="159"/>
      <c r="F19" s="61">
        <v>0.29066184242322651</v>
      </c>
      <c r="G19" s="61">
        <v>0.27776184242322649</v>
      </c>
      <c r="H19" s="61">
        <v>0.26576184242322648</v>
      </c>
      <c r="I19" s="61">
        <v>0.2564618424232265</v>
      </c>
      <c r="J19" s="61">
        <v>0.24716184242322653</v>
      </c>
      <c r="K19" s="61">
        <v>0.24111184242322653</v>
      </c>
      <c r="L19" s="61">
        <v>0.23506184242322647</v>
      </c>
      <c r="M19" s="61">
        <v>0.2315285090898932</v>
      </c>
      <c r="N19" s="61">
        <v>0.22799517575655986</v>
      </c>
      <c r="O19" s="61">
        <v>0.22446184242322653</v>
      </c>
      <c r="P19" s="61">
        <v>0.2228218424232265</v>
      </c>
      <c r="Q19" s="61">
        <v>0.22118184242322653</v>
      </c>
      <c r="R19" s="61">
        <v>0.2195418424232265</v>
      </c>
      <c r="S19" s="61">
        <v>0.21790184242322652</v>
      </c>
      <c r="T19" s="61">
        <v>0.21626184242322649</v>
      </c>
      <c r="U19" s="61">
        <v>0.21542184242322654</v>
      </c>
      <c r="V19" s="61">
        <v>0.21458184242322653</v>
      </c>
      <c r="W19" s="61">
        <v>0.21374184242322652</v>
      </c>
      <c r="X19" s="61">
        <v>0.21290184242322652</v>
      </c>
      <c r="Y19" s="61">
        <v>0.21206184242322651</v>
      </c>
    </row>
    <row r="20" spans="3:25">
      <c r="C20" s="58" t="s">
        <v>157</v>
      </c>
      <c r="D20" s="107">
        <v>5.5519820351527256E-2</v>
      </c>
      <c r="E20" s="159"/>
      <c r="F20" s="61">
        <v>0.32430828783658427</v>
      </c>
      <c r="G20" s="61">
        <v>0.31140828783658425</v>
      </c>
      <c r="H20" s="61">
        <v>0.29940828783658424</v>
      </c>
      <c r="I20" s="61">
        <v>0.29010828783658427</v>
      </c>
      <c r="J20" s="61">
        <v>0.28080828783658429</v>
      </c>
      <c r="K20" s="61">
        <v>0.27475828783658429</v>
      </c>
      <c r="L20" s="61">
        <v>0.26870828783658424</v>
      </c>
      <c r="M20" s="61">
        <v>0.2651749545032509</v>
      </c>
      <c r="N20" s="61">
        <v>0.26164162116991763</v>
      </c>
      <c r="O20" s="61">
        <v>0.25810828783658424</v>
      </c>
      <c r="P20" s="61">
        <v>0.25646828783658426</v>
      </c>
      <c r="Q20" s="61">
        <v>0.25482828783658429</v>
      </c>
      <c r="R20" s="61">
        <v>0.25318828783658426</v>
      </c>
      <c r="S20" s="61">
        <v>0.25154828783658428</v>
      </c>
      <c r="T20" s="61">
        <v>0.24990828783658425</v>
      </c>
      <c r="U20" s="61">
        <v>0.24906828783658427</v>
      </c>
      <c r="V20" s="61">
        <v>0.24822828783658427</v>
      </c>
      <c r="W20" s="61">
        <v>0.24738828783658426</v>
      </c>
      <c r="X20" s="61">
        <v>0.24654828783658428</v>
      </c>
      <c r="Y20" s="61">
        <v>0.24570828783658424</v>
      </c>
    </row>
    <row r="21" spans="3:25">
      <c r="C21" s="58" t="s">
        <v>160</v>
      </c>
      <c r="D21" s="107">
        <v>8.3496780509304036E-2</v>
      </c>
      <c r="E21" s="159"/>
      <c r="F21" s="61">
        <v>0.29971359794825747</v>
      </c>
      <c r="G21" s="61">
        <v>0.28681359794825745</v>
      </c>
      <c r="H21" s="61">
        <v>0.27481359794825744</v>
      </c>
      <c r="I21" s="61">
        <v>0.26551359794825741</v>
      </c>
      <c r="J21" s="61">
        <v>0.25621359794825743</v>
      </c>
      <c r="K21" s="61">
        <v>0.25016359794825743</v>
      </c>
      <c r="L21" s="61">
        <v>0.2441135979482574</v>
      </c>
      <c r="M21" s="61">
        <v>0.2405802646149241</v>
      </c>
      <c r="N21" s="61">
        <v>0.23704693128159077</v>
      </c>
      <c r="O21" s="61">
        <v>0.23351359794825743</v>
      </c>
      <c r="P21" s="61">
        <v>0.23187359794825743</v>
      </c>
      <c r="Q21" s="61">
        <v>0.23023359794825743</v>
      </c>
      <c r="R21" s="61">
        <v>0.22859359794825743</v>
      </c>
      <c r="S21" s="61">
        <v>0.22695359794825745</v>
      </c>
      <c r="T21" s="61">
        <v>0.22531359794825742</v>
      </c>
      <c r="U21" s="61">
        <v>0.22447359794825744</v>
      </c>
      <c r="V21" s="61">
        <v>0.22363359794825743</v>
      </c>
      <c r="W21" s="61">
        <v>0.22279359794825743</v>
      </c>
      <c r="X21" s="61">
        <v>0.22195359794825745</v>
      </c>
      <c r="Y21" s="61">
        <v>0.22111359794825741</v>
      </c>
    </row>
    <row r="23" spans="3:25">
      <c r="F23" s="161" t="s">
        <v>1424</v>
      </c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</row>
    <row r="24" spans="3:25">
      <c r="F24" s="61">
        <f t="shared" ref="F24:Y36" si="0">$D6*F6</f>
        <v>1.3696550567749976E-2</v>
      </c>
      <c r="G24" s="61">
        <f t="shared" si="0"/>
        <v>1.308892046529418E-2</v>
      </c>
      <c r="H24" s="61">
        <f t="shared" si="0"/>
        <v>1.2523683160684137E-2</v>
      </c>
      <c r="I24" s="61">
        <f t="shared" si="0"/>
        <v>1.2085624249611352E-2</v>
      </c>
      <c r="J24" s="61">
        <f t="shared" si="0"/>
        <v>1.1647565338538571E-2</v>
      </c>
      <c r="K24" s="61">
        <f t="shared" si="0"/>
        <v>1.1362591530797675E-2</v>
      </c>
      <c r="L24" s="61">
        <f t="shared" si="0"/>
        <v>1.1077617723056779E-2</v>
      </c>
      <c r="M24" s="61">
        <f t="shared" si="0"/>
        <v>1.0911186738921599E-2</v>
      </c>
      <c r="N24" s="61">
        <f t="shared" si="0"/>
        <v>1.0744755754786421E-2</v>
      </c>
      <c r="O24" s="61">
        <f t="shared" si="0"/>
        <v>1.0578324770651241E-2</v>
      </c>
      <c r="P24" s="61">
        <f t="shared" si="0"/>
        <v>1.0501075672354537E-2</v>
      </c>
      <c r="Q24" s="61">
        <f t="shared" si="0"/>
        <v>1.042382657405783E-2</v>
      </c>
      <c r="R24" s="61">
        <f t="shared" si="0"/>
        <v>1.0346577475761126E-2</v>
      </c>
      <c r="S24" s="61">
        <f t="shared" si="0"/>
        <v>1.026932837746442E-2</v>
      </c>
      <c r="T24" s="61">
        <f t="shared" si="0"/>
        <v>1.0192079279167713E-2</v>
      </c>
      <c r="U24" s="61">
        <f t="shared" si="0"/>
        <v>1.0152512667845011E-2</v>
      </c>
      <c r="V24" s="61">
        <f t="shared" si="0"/>
        <v>1.0112946056522307E-2</v>
      </c>
      <c r="W24" s="61">
        <f t="shared" si="0"/>
        <v>1.0073379445199603E-2</v>
      </c>
      <c r="X24" s="61">
        <f t="shared" si="0"/>
        <v>1.0033812833876903E-2</v>
      </c>
      <c r="Y24" s="61">
        <f t="shared" si="0"/>
        <v>9.9942462225541973E-3</v>
      </c>
    </row>
    <row r="25" spans="3:25">
      <c r="F25" s="61">
        <f t="shared" si="0"/>
        <v>1.5500247364131393E-2</v>
      </c>
      <c r="G25" s="61">
        <f t="shared" si="0"/>
        <v>1.4838657944663554E-2</v>
      </c>
      <c r="H25" s="61">
        <f t="shared" si="0"/>
        <v>1.4223225926553937E-2</v>
      </c>
      <c r="I25" s="61">
        <f t="shared" si="0"/>
        <v>1.3746266112518984E-2</v>
      </c>
      <c r="J25" s="61">
        <f t="shared" si="0"/>
        <v>1.3269306298484032E-2</v>
      </c>
      <c r="K25" s="61">
        <f t="shared" si="0"/>
        <v>1.2959025989353766E-2</v>
      </c>
      <c r="L25" s="61">
        <f t="shared" si="0"/>
        <v>1.26487456802235E-2</v>
      </c>
      <c r="M25" s="61">
        <f t="shared" si="0"/>
        <v>1.2467535141557892E-2</v>
      </c>
      <c r="N25" s="61">
        <f t="shared" si="0"/>
        <v>1.2286324602892282E-2</v>
      </c>
      <c r="O25" s="61">
        <f t="shared" si="0"/>
        <v>1.2105114064226673E-2</v>
      </c>
      <c r="P25" s="61">
        <f t="shared" si="0"/>
        <v>1.202100502175169E-2</v>
      </c>
      <c r="Q25" s="61">
        <f t="shared" si="0"/>
        <v>1.193689597927671E-2</v>
      </c>
      <c r="R25" s="61">
        <f t="shared" si="0"/>
        <v>1.1852786936801729E-2</v>
      </c>
      <c r="S25" s="61">
        <f t="shared" si="0"/>
        <v>1.176867789432675E-2</v>
      </c>
      <c r="T25" s="61">
        <f t="shared" si="0"/>
        <v>1.1684568851851766E-2</v>
      </c>
      <c r="U25" s="61">
        <f t="shared" si="0"/>
        <v>1.1641488610584094E-2</v>
      </c>
      <c r="V25" s="61">
        <f t="shared" si="0"/>
        <v>1.159840836931642E-2</v>
      </c>
      <c r="W25" s="61">
        <f t="shared" si="0"/>
        <v>1.1555328128048747E-2</v>
      </c>
      <c r="X25" s="61">
        <f t="shared" si="0"/>
        <v>1.1512247886781075E-2</v>
      </c>
      <c r="Y25" s="61">
        <f t="shared" si="0"/>
        <v>1.14691676455134E-2</v>
      </c>
    </row>
    <row r="26" spans="3:25">
      <c r="F26" s="61">
        <f t="shared" si="0"/>
        <v>1.7071582376291396E-2</v>
      </c>
      <c r="G26" s="61">
        <f t="shared" si="0"/>
        <v>1.6420791938894615E-2</v>
      </c>
      <c r="H26" s="61">
        <f t="shared" si="0"/>
        <v>1.5815405485502258E-2</v>
      </c>
      <c r="I26" s="61">
        <f t="shared" si="0"/>
        <v>1.5346230984123179E-2</v>
      </c>
      <c r="J26" s="61">
        <f t="shared" si="0"/>
        <v>1.4877056482744106E-2</v>
      </c>
      <c r="K26" s="61">
        <f t="shared" si="0"/>
        <v>1.4571840812492126E-2</v>
      </c>
      <c r="L26" s="61">
        <f t="shared" si="0"/>
        <v>1.4266625142240147E-2</v>
      </c>
      <c r="M26" s="61">
        <f t="shared" si="0"/>
        <v>1.4088372464296842E-2</v>
      </c>
      <c r="N26" s="61">
        <f t="shared" si="0"/>
        <v>1.3910119786353538E-2</v>
      </c>
      <c r="O26" s="61">
        <f t="shared" si="0"/>
        <v>1.3731867108410232E-2</v>
      </c>
      <c r="P26" s="61">
        <f t="shared" si="0"/>
        <v>1.3649130959779945E-2</v>
      </c>
      <c r="Q26" s="61">
        <f t="shared" si="0"/>
        <v>1.3566394811149655E-2</v>
      </c>
      <c r="R26" s="61">
        <f t="shared" si="0"/>
        <v>1.3483658662519368E-2</v>
      </c>
      <c r="S26" s="61">
        <f t="shared" si="0"/>
        <v>1.340092251388908E-2</v>
      </c>
      <c r="T26" s="61">
        <f t="shared" si="0"/>
        <v>1.3318186365258789E-2</v>
      </c>
      <c r="U26" s="61">
        <f t="shared" si="0"/>
        <v>1.3275809313521325E-2</v>
      </c>
      <c r="V26" s="61">
        <f t="shared" si="0"/>
        <v>1.323343226178386E-2</v>
      </c>
      <c r="W26" s="61">
        <f t="shared" si="0"/>
        <v>1.3191055210046394E-2</v>
      </c>
      <c r="X26" s="61">
        <f t="shared" si="0"/>
        <v>1.3148678158308932E-2</v>
      </c>
      <c r="Y26" s="61">
        <f t="shared" si="0"/>
        <v>1.3106301106571464E-2</v>
      </c>
    </row>
    <row r="27" spans="3:25">
      <c r="F27" s="61">
        <f t="shared" si="0"/>
        <v>2.0234810973617307E-2</v>
      </c>
      <c r="G27" s="61">
        <f t="shared" si="0"/>
        <v>1.9388006084477404E-2</v>
      </c>
      <c r="H27" s="61">
        <f t="shared" si="0"/>
        <v>1.8600280606207723E-2</v>
      </c>
      <c r="I27" s="61">
        <f t="shared" si="0"/>
        <v>1.7989793360548723E-2</v>
      </c>
      <c r="J27" s="61">
        <f t="shared" si="0"/>
        <v>1.7379306114889727E-2</v>
      </c>
      <c r="K27" s="61">
        <f t="shared" si="0"/>
        <v>1.6982161186262095E-2</v>
      </c>
      <c r="L27" s="61">
        <f t="shared" si="0"/>
        <v>1.6585016257634463E-2</v>
      </c>
      <c r="M27" s="61">
        <f t="shared" si="0"/>
        <v>1.6353074866810619E-2</v>
      </c>
      <c r="N27" s="61">
        <f t="shared" si="0"/>
        <v>1.6121133475986767E-2</v>
      </c>
      <c r="O27" s="61">
        <f t="shared" si="0"/>
        <v>1.5889192085162918E-2</v>
      </c>
      <c r="P27" s="61">
        <f t="shared" si="0"/>
        <v>1.5781536269799393E-2</v>
      </c>
      <c r="Q27" s="61">
        <f t="shared" si="0"/>
        <v>1.5673880454435872E-2</v>
      </c>
      <c r="R27" s="61">
        <f t="shared" si="0"/>
        <v>1.5566224639072347E-2</v>
      </c>
      <c r="S27" s="61">
        <f t="shared" si="0"/>
        <v>1.5458568823708826E-2</v>
      </c>
      <c r="T27" s="61">
        <f t="shared" si="0"/>
        <v>1.5350913008345301E-2</v>
      </c>
      <c r="U27" s="61">
        <f t="shared" si="0"/>
        <v>1.5295772224866427E-2</v>
      </c>
      <c r="V27" s="61">
        <f t="shared" si="0"/>
        <v>1.5240631441387549E-2</v>
      </c>
      <c r="W27" s="61">
        <f t="shared" si="0"/>
        <v>1.5185490657908671E-2</v>
      </c>
      <c r="X27" s="61">
        <f t="shared" si="0"/>
        <v>1.5130349874429794E-2</v>
      </c>
      <c r="Y27" s="61">
        <f t="shared" si="0"/>
        <v>1.5075209090950916E-2</v>
      </c>
    </row>
    <row r="28" spans="3:25">
      <c r="F28" s="61">
        <f t="shared" si="0"/>
        <v>2.2869470642257667E-2</v>
      </c>
      <c r="G28" s="61">
        <f t="shared" si="0"/>
        <v>2.1948938115724372E-2</v>
      </c>
      <c r="H28" s="61">
        <f t="shared" si="0"/>
        <v>2.1092628788716657E-2</v>
      </c>
      <c r="I28" s="61">
        <f t="shared" si="0"/>
        <v>2.0428989060285677E-2</v>
      </c>
      <c r="J28" s="61">
        <f t="shared" si="0"/>
        <v>1.9765349331854698E-2</v>
      </c>
      <c r="K28" s="61">
        <f t="shared" si="0"/>
        <v>1.9333626712821645E-2</v>
      </c>
      <c r="L28" s="61">
        <f t="shared" si="0"/>
        <v>1.8901904093788585E-2</v>
      </c>
      <c r="M28" s="61">
        <f t="shared" si="0"/>
        <v>1.8649768569725205E-2</v>
      </c>
      <c r="N28" s="61">
        <f t="shared" si="0"/>
        <v>1.8397633045661822E-2</v>
      </c>
      <c r="O28" s="61">
        <f t="shared" si="0"/>
        <v>1.8145497521598442E-2</v>
      </c>
      <c r="P28" s="61">
        <f t="shared" si="0"/>
        <v>1.8028468580240722E-2</v>
      </c>
      <c r="Q28" s="61">
        <f t="shared" si="0"/>
        <v>1.7911439638883E-2</v>
      </c>
      <c r="R28" s="61">
        <f t="shared" si="0"/>
        <v>1.7794410697525277E-2</v>
      </c>
      <c r="S28" s="61">
        <f t="shared" si="0"/>
        <v>1.7677381756167558E-2</v>
      </c>
      <c r="T28" s="61">
        <f t="shared" si="0"/>
        <v>1.7560352814809835E-2</v>
      </c>
      <c r="U28" s="61">
        <f t="shared" si="0"/>
        <v>1.7500411161919298E-2</v>
      </c>
      <c r="V28" s="61">
        <f t="shared" si="0"/>
        <v>1.7440469509028757E-2</v>
      </c>
      <c r="W28" s="61">
        <f t="shared" si="0"/>
        <v>1.7380527856138216E-2</v>
      </c>
      <c r="X28" s="61">
        <f t="shared" si="0"/>
        <v>1.7320586203247678E-2</v>
      </c>
      <c r="Y28" s="61">
        <f t="shared" si="0"/>
        <v>1.7260644550357133E-2</v>
      </c>
    </row>
    <row r="29" spans="3:25">
      <c r="F29" s="61">
        <f t="shared" si="0"/>
        <v>1.5319292357483659E-2</v>
      </c>
      <c r="G29" s="61">
        <f t="shared" si="0"/>
        <v>1.4653176365124969E-2</v>
      </c>
      <c r="H29" s="61">
        <f t="shared" si="0"/>
        <v>1.4033533581535489E-2</v>
      </c>
      <c r="I29" s="61">
        <f t="shared" si="0"/>
        <v>1.3553310424253645E-2</v>
      </c>
      <c r="J29" s="61">
        <f t="shared" si="0"/>
        <v>1.3073087266971801E-2</v>
      </c>
      <c r="K29" s="61">
        <f t="shared" si="0"/>
        <v>1.2760684030245439E-2</v>
      </c>
      <c r="L29" s="61">
        <f t="shared" si="0"/>
        <v>1.2448280793519074E-2</v>
      </c>
      <c r="M29" s="61">
        <f t="shared" si="0"/>
        <v>1.2265830418351064E-2</v>
      </c>
      <c r="N29" s="61">
        <f t="shared" si="0"/>
        <v>1.2083380043183052E-2</v>
      </c>
      <c r="O29" s="61">
        <f t="shared" si="0"/>
        <v>1.1900929668015038E-2</v>
      </c>
      <c r="P29" s="61">
        <f t="shared" si="0"/>
        <v>1.1816245154257807E-2</v>
      </c>
      <c r="Q29" s="61">
        <f t="shared" si="0"/>
        <v>1.1731560640500582E-2</v>
      </c>
      <c r="R29" s="61">
        <f t="shared" si="0"/>
        <v>1.1646876126743351E-2</v>
      </c>
      <c r="S29" s="61">
        <f t="shared" si="0"/>
        <v>1.1562191612986123E-2</v>
      </c>
      <c r="T29" s="61">
        <f t="shared" si="0"/>
        <v>1.1477507099228894E-2</v>
      </c>
      <c r="U29" s="61">
        <f t="shared" si="0"/>
        <v>1.1434132104377633E-2</v>
      </c>
      <c r="V29" s="61">
        <f t="shared" si="0"/>
        <v>1.1390757109526368E-2</v>
      </c>
      <c r="W29" s="61">
        <f t="shared" si="0"/>
        <v>1.1347382114675104E-2</v>
      </c>
      <c r="X29" s="61">
        <f t="shared" si="0"/>
        <v>1.1304007119823841E-2</v>
      </c>
      <c r="Y29" s="61">
        <f t="shared" si="0"/>
        <v>1.1260632124972577E-2</v>
      </c>
    </row>
    <row r="30" spans="3:25">
      <c r="F30" s="61">
        <f t="shared" si="0"/>
        <v>2.2554170201115269E-2</v>
      </c>
      <c r="G30" s="61">
        <f t="shared" si="0"/>
        <v>2.1633467342235906E-2</v>
      </c>
      <c r="H30" s="61">
        <f t="shared" si="0"/>
        <v>2.0776999566534178E-2</v>
      </c>
      <c r="I30" s="61">
        <f t="shared" si="0"/>
        <v>2.0113237040365335E-2</v>
      </c>
      <c r="J30" s="61">
        <f t="shared" si="0"/>
        <v>1.9449474514196499E-2</v>
      </c>
      <c r="K30" s="61">
        <f t="shared" si="0"/>
        <v>1.9017672010613544E-2</v>
      </c>
      <c r="L30" s="61">
        <f t="shared" si="0"/>
        <v>1.8585869507030589E-2</v>
      </c>
      <c r="M30" s="61">
        <f t="shared" si="0"/>
        <v>1.8333687328629528E-2</v>
      </c>
      <c r="N30" s="61">
        <f t="shared" si="0"/>
        <v>1.8081505150228459E-2</v>
      </c>
      <c r="O30" s="61">
        <f t="shared" si="0"/>
        <v>1.7829322971827394E-2</v>
      </c>
      <c r="P30" s="61">
        <f t="shared" si="0"/>
        <v>1.7712272375814825E-2</v>
      </c>
      <c r="Q30" s="61">
        <f t="shared" si="0"/>
        <v>1.7595221779802255E-2</v>
      </c>
      <c r="R30" s="61">
        <f t="shared" si="0"/>
        <v>1.7478171183789686E-2</v>
      </c>
      <c r="S30" s="61">
        <f t="shared" si="0"/>
        <v>1.7361120587777119E-2</v>
      </c>
      <c r="T30" s="61">
        <f t="shared" si="0"/>
        <v>1.7244069991764546E-2</v>
      </c>
      <c r="U30" s="61">
        <f t="shared" si="0"/>
        <v>1.7184117247465429E-2</v>
      </c>
      <c r="V30" s="61">
        <f t="shared" si="0"/>
        <v>1.7124164503166305E-2</v>
      </c>
      <c r="W30" s="61">
        <f t="shared" si="0"/>
        <v>1.7064211758867184E-2</v>
      </c>
      <c r="X30" s="61">
        <f t="shared" si="0"/>
        <v>1.7004259014568066E-2</v>
      </c>
      <c r="Y30" s="61">
        <f t="shared" si="0"/>
        <v>1.6944306270268942E-2</v>
      </c>
    </row>
    <row r="31" spans="3:25">
      <c r="F31" s="61">
        <f t="shared" si="0"/>
        <v>2.4655812981106535E-2</v>
      </c>
      <c r="G31" s="61">
        <f t="shared" si="0"/>
        <v>2.3634266836209773E-2</v>
      </c>
      <c r="H31" s="61">
        <f t="shared" si="0"/>
        <v>2.2683991352584879E-2</v>
      </c>
      <c r="I31" s="61">
        <f t="shared" si="0"/>
        <v>2.1947527852775588E-2</v>
      </c>
      <c r="J31" s="61">
        <f t="shared" si="0"/>
        <v>2.1211064352966293E-2</v>
      </c>
      <c r="K31" s="61">
        <f t="shared" si="0"/>
        <v>2.0731967129972079E-2</v>
      </c>
      <c r="L31" s="61">
        <f t="shared" si="0"/>
        <v>2.0252869906977861E-2</v>
      </c>
      <c r="M31" s="61">
        <f t="shared" si="0"/>
        <v>1.9973066570132751E-2</v>
      </c>
      <c r="N31" s="61">
        <f t="shared" si="0"/>
        <v>1.9693263233287645E-2</v>
      </c>
      <c r="O31" s="61">
        <f t="shared" si="0"/>
        <v>1.9413459896442536E-2</v>
      </c>
      <c r="P31" s="61">
        <f t="shared" si="0"/>
        <v>1.9283588913680469E-2</v>
      </c>
      <c r="Q31" s="61">
        <f t="shared" si="0"/>
        <v>1.9153717930918399E-2</v>
      </c>
      <c r="R31" s="61">
        <f t="shared" si="0"/>
        <v>1.9023846948156328E-2</v>
      </c>
      <c r="S31" s="61">
        <f t="shared" si="0"/>
        <v>1.8893975965394261E-2</v>
      </c>
      <c r="T31" s="61">
        <f t="shared" si="0"/>
        <v>1.8764104982632191E-2</v>
      </c>
      <c r="U31" s="61">
        <f t="shared" si="0"/>
        <v>1.8697585698778451E-2</v>
      </c>
      <c r="V31" s="61">
        <f t="shared" si="0"/>
        <v>1.8631066414924707E-2</v>
      </c>
      <c r="W31" s="61">
        <f t="shared" si="0"/>
        <v>1.8564547131070964E-2</v>
      </c>
      <c r="X31" s="61">
        <f t="shared" si="0"/>
        <v>1.8498027847217224E-2</v>
      </c>
      <c r="Y31" s="61">
        <f t="shared" si="0"/>
        <v>1.8431508563363477E-2</v>
      </c>
    </row>
    <row r="32" spans="3:25">
      <c r="F32" s="61">
        <f t="shared" si="0"/>
        <v>1.3118052693747315E-2</v>
      </c>
      <c r="G32" s="61">
        <f t="shared" si="0"/>
        <v>1.2528269421704255E-2</v>
      </c>
      <c r="H32" s="61">
        <f t="shared" si="0"/>
        <v>1.1979633819803734E-2</v>
      </c>
      <c r="I32" s="61">
        <f t="shared" si="0"/>
        <v>1.155444122833083E-2</v>
      </c>
      <c r="J32" s="61">
        <f t="shared" si="0"/>
        <v>1.1129248636857927E-2</v>
      </c>
      <c r="K32" s="61">
        <f t="shared" si="0"/>
        <v>1.085264485423308E-2</v>
      </c>
      <c r="L32" s="61">
        <f t="shared" si="0"/>
        <v>1.0576041071608233E-2</v>
      </c>
      <c r="M32" s="61">
        <f t="shared" si="0"/>
        <v>1.0414498366604193E-2</v>
      </c>
      <c r="N32" s="61">
        <f t="shared" si="0"/>
        <v>1.0252955661600149E-2</v>
      </c>
      <c r="O32" s="61">
        <f t="shared" si="0"/>
        <v>1.0091412956596107E-2</v>
      </c>
      <c r="P32" s="61">
        <f t="shared" si="0"/>
        <v>1.0016432757669703E-2</v>
      </c>
      <c r="Q32" s="61">
        <f t="shared" si="0"/>
        <v>9.9414525587432981E-3</v>
      </c>
      <c r="R32" s="61">
        <f t="shared" si="0"/>
        <v>9.8664723598168927E-3</v>
      </c>
      <c r="S32" s="61">
        <f t="shared" si="0"/>
        <v>9.7914921608904908E-3</v>
      </c>
      <c r="T32" s="61">
        <f t="shared" si="0"/>
        <v>9.7165119619640836E-3</v>
      </c>
      <c r="U32" s="61">
        <f t="shared" si="0"/>
        <v>9.6781074698310491E-3</v>
      </c>
      <c r="V32" s="61">
        <f t="shared" si="0"/>
        <v>9.6397029776980111E-3</v>
      </c>
      <c r="W32" s="61">
        <f t="shared" si="0"/>
        <v>9.6012984855649748E-3</v>
      </c>
      <c r="X32" s="61">
        <f t="shared" si="0"/>
        <v>9.5628939934319403E-3</v>
      </c>
      <c r="Y32" s="61">
        <f t="shared" si="0"/>
        <v>9.5244895012989005E-3</v>
      </c>
    </row>
    <row r="33" spans="5:25">
      <c r="F33" s="61">
        <f t="shared" si="0"/>
        <v>2.3932193570202626E-2</v>
      </c>
      <c r="G33" s="61">
        <f t="shared" si="0"/>
        <v>2.2990389852161324E-2</v>
      </c>
      <c r="H33" s="61">
        <f t="shared" si="0"/>
        <v>2.2114293370262442E-2</v>
      </c>
      <c r="I33" s="61">
        <f t="shared" si="0"/>
        <v>2.1435318596790806E-2</v>
      </c>
      <c r="J33" s="61">
        <f t="shared" si="0"/>
        <v>2.0756343823319173E-2</v>
      </c>
      <c r="K33" s="61">
        <f t="shared" si="0"/>
        <v>2.0314645180361822E-2</v>
      </c>
      <c r="L33" s="61">
        <f t="shared" si="0"/>
        <v>1.9872946537404467E-2</v>
      </c>
      <c r="M33" s="61">
        <f t="shared" si="0"/>
        <v>1.9614984795512019E-2</v>
      </c>
      <c r="N33" s="61">
        <f t="shared" si="0"/>
        <v>1.9357023053619572E-2</v>
      </c>
      <c r="O33" s="61">
        <f t="shared" si="0"/>
        <v>1.9099061311727124E-2</v>
      </c>
      <c r="P33" s="61">
        <f t="shared" si="0"/>
        <v>1.8979328125867612E-2</v>
      </c>
      <c r="Q33" s="61">
        <f t="shared" si="0"/>
        <v>1.8859594940008096E-2</v>
      </c>
      <c r="R33" s="61">
        <f t="shared" si="0"/>
        <v>1.8739861754148584E-2</v>
      </c>
      <c r="S33" s="61">
        <f t="shared" si="0"/>
        <v>1.8620128568289072E-2</v>
      </c>
      <c r="T33" s="61">
        <f t="shared" si="0"/>
        <v>1.8500395382429553E-2</v>
      </c>
      <c r="U33" s="61">
        <f t="shared" si="0"/>
        <v>1.8439068628696632E-2</v>
      </c>
      <c r="V33" s="61">
        <f t="shared" si="0"/>
        <v>1.8377741874963709E-2</v>
      </c>
      <c r="W33" s="61">
        <f t="shared" si="0"/>
        <v>1.8316415121230788E-2</v>
      </c>
      <c r="X33" s="61">
        <f t="shared" si="0"/>
        <v>1.8255088367497868E-2</v>
      </c>
      <c r="Y33" s="61">
        <f t="shared" si="0"/>
        <v>1.8193761613764941E-2</v>
      </c>
    </row>
    <row r="34" spans="5:25">
      <c r="F34" s="61">
        <f t="shared" si="0"/>
        <v>1.6790666665986793E-2</v>
      </c>
      <c r="G34" s="61">
        <f t="shared" si="0"/>
        <v>1.6073262075147903E-2</v>
      </c>
      <c r="H34" s="61">
        <f t="shared" si="0"/>
        <v>1.5405908967390799E-2</v>
      </c>
      <c r="I34" s="61">
        <f t="shared" si="0"/>
        <v>1.4888710308879043E-2</v>
      </c>
      <c r="J34" s="61">
        <f t="shared" si="0"/>
        <v>1.4371511650367288E-2</v>
      </c>
      <c r="K34" s="61">
        <f t="shared" si="0"/>
        <v>1.4035054458539748E-2</v>
      </c>
      <c r="L34" s="61">
        <f t="shared" si="0"/>
        <v>1.3698597266712204E-2</v>
      </c>
      <c r="M34" s="61">
        <f t="shared" si="0"/>
        <v>1.3502098851650393E-2</v>
      </c>
      <c r="N34" s="61">
        <f t="shared" si="0"/>
        <v>1.3305600436588579E-2</v>
      </c>
      <c r="O34" s="61">
        <f t="shared" si="0"/>
        <v>1.3109102021526764E-2</v>
      </c>
      <c r="P34" s="61">
        <f t="shared" si="0"/>
        <v>1.3017897096799959E-2</v>
      </c>
      <c r="Q34" s="61">
        <f t="shared" si="0"/>
        <v>1.2926692172073156E-2</v>
      </c>
      <c r="R34" s="61">
        <f t="shared" si="0"/>
        <v>1.2835487247346351E-2</v>
      </c>
      <c r="S34" s="61">
        <f t="shared" si="0"/>
        <v>1.2744282322619548E-2</v>
      </c>
      <c r="T34" s="61">
        <f t="shared" si="0"/>
        <v>1.2653077397892742E-2</v>
      </c>
      <c r="U34" s="61">
        <f t="shared" si="0"/>
        <v>1.2606362680349746E-2</v>
      </c>
      <c r="V34" s="61">
        <f t="shared" si="0"/>
        <v>1.2559647962806748E-2</v>
      </c>
      <c r="W34" s="61">
        <f t="shared" si="0"/>
        <v>1.2512933245263751E-2</v>
      </c>
      <c r="X34" s="61">
        <f t="shared" si="0"/>
        <v>1.2466218527720754E-2</v>
      </c>
      <c r="Y34" s="61">
        <f t="shared" si="0"/>
        <v>1.2419503810177755E-2</v>
      </c>
    </row>
    <row r="35" spans="5:25">
      <c r="F35" s="61">
        <f t="shared" si="0"/>
        <v>1.9165597861243375E-2</v>
      </c>
      <c r="G35" s="61">
        <f t="shared" si="0"/>
        <v>1.8379887257501559E-2</v>
      </c>
      <c r="H35" s="61">
        <f t="shared" si="0"/>
        <v>1.764899367262545E-2</v>
      </c>
      <c r="I35" s="61">
        <f t="shared" si="0"/>
        <v>1.7082551144346467E-2</v>
      </c>
      <c r="J35" s="61">
        <f t="shared" si="0"/>
        <v>1.6516108616067483E-2</v>
      </c>
      <c r="K35" s="61">
        <f t="shared" si="0"/>
        <v>1.6147616433692447E-2</v>
      </c>
      <c r="L35" s="61">
        <f t="shared" si="0"/>
        <v>1.5779124251317406E-2</v>
      </c>
      <c r="M35" s="61">
        <f t="shared" si="0"/>
        <v>1.5563916695770556E-2</v>
      </c>
      <c r="N35" s="61">
        <f t="shared" si="0"/>
        <v>1.5348709140223703E-2</v>
      </c>
      <c r="O35" s="61">
        <f t="shared" si="0"/>
        <v>1.5133501584676847E-2</v>
      </c>
      <c r="P35" s="61">
        <f t="shared" si="0"/>
        <v>1.5033612794743779E-2</v>
      </c>
      <c r="Q35" s="61">
        <f t="shared" si="0"/>
        <v>1.4933724004810712E-2</v>
      </c>
      <c r="R35" s="61">
        <f t="shared" si="0"/>
        <v>1.4833835214877644E-2</v>
      </c>
      <c r="S35" s="61">
        <f t="shared" si="0"/>
        <v>1.4733946424944577E-2</v>
      </c>
      <c r="T35" s="61">
        <f t="shared" si="0"/>
        <v>1.4634057635011508E-2</v>
      </c>
      <c r="U35" s="61">
        <f t="shared" si="0"/>
        <v>1.4582895084070182E-2</v>
      </c>
      <c r="V35" s="61">
        <f t="shared" si="0"/>
        <v>1.4531732533128852E-2</v>
      </c>
      <c r="W35" s="61">
        <f t="shared" si="0"/>
        <v>1.4480569982187524E-2</v>
      </c>
      <c r="X35" s="61">
        <f t="shared" si="0"/>
        <v>1.4429407431246198E-2</v>
      </c>
      <c r="Y35" s="61">
        <f t="shared" si="0"/>
        <v>1.4378244880304869E-2</v>
      </c>
    </row>
    <row r="36" spans="5:25">
      <c r="F36" s="61">
        <f t="shared" si="0"/>
        <v>2.0588028743817599E-2</v>
      </c>
      <c r="G36" s="61">
        <f t="shared" si="0"/>
        <v>1.9732429694598819E-2</v>
      </c>
      <c r="H36" s="61">
        <f t="shared" si="0"/>
        <v>1.8936523602302278E-2</v>
      </c>
      <c r="I36" s="61">
        <f t="shared" si="0"/>
        <v>1.8319696380772455E-2</v>
      </c>
      <c r="J36" s="61">
        <f t="shared" si="0"/>
        <v>1.7702869159242639E-2</v>
      </c>
      <c r="K36" s="61">
        <f t="shared" si="0"/>
        <v>1.7301599837709802E-2</v>
      </c>
      <c r="L36" s="61">
        <f t="shared" si="0"/>
        <v>1.690033051617696E-2</v>
      </c>
      <c r="M36" s="61">
        <f t="shared" si="0"/>
        <v>1.6665980389000763E-2</v>
      </c>
      <c r="N36" s="61">
        <f t="shared" si="0"/>
        <v>1.6431630261824558E-2</v>
      </c>
      <c r="O36" s="61">
        <f t="shared" si="0"/>
        <v>1.6197280134648353E-2</v>
      </c>
      <c r="P36" s="61">
        <f t="shared" si="0"/>
        <v>1.6088506302034494E-2</v>
      </c>
      <c r="Q36" s="61">
        <f t="shared" si="0"/>
        <v>1.5979732469420631E-2</v>
      </c>
      <c r="R36" s="61">
        <f t="shared" si="0"/>
        <v>1.5870958636806771E-2</v>
      </c>
      <c r="S36" s="61">
        <f t="shared" si="0"/>
        <v>1.5762184804192912E-2</v>
      </c>
      <c r="T36" s="61">
        <f t="shared" si="0"/>
        <v>1.5653410971579049E-2</v>
      </c>
      <c r="U36" s="61">
        <f t="shared" ref="U36:Y36" si="1">$D18*U18</f>
        <v>1.5597697545118293E-2</v>
      </c>
      <c r="V36" s="61">
        <f t="shared" si="1"/>
        <v>1.5541984118657535E-2</v>
      </c>
      <c r="W36" s="61">
        <f t="shared" si="1"/>
        <v>1.5486270692196775E-2</v>
      </c>
      <c r="X36" s="61">
        <f t="shared" si="1"/>
        <v>1.5430557265736019E-2</v>
      </c>
      <c r="Y36" s="61">
        <f t="shared" si="1"/>
        <v>1.537484383927526E-2</v>
      </c>
    </row>
    <row r="37" spans="5:25">
      <c r="F37" s="61">
        <f t="shared" ref="F37:Y39" si="2">$D19*F19</f>
        <v>2.074451865697376E-2</v>
      </c>
      <c r="G37" s="61">
        <f t="shared" si="2"/>
        <v>1.9823846413090752E-2</v>
      </c>
      <c r="H37" s="61">
        <f t="shared" si="2"/>
        <v>1.8967407116455393E-2</v>
      </c>
      <c r="I37" s="61">
        <f t="shared" si="2"/>
        <v>1.8303666661562992E-2</v>
      </c>
      <c r="J37" s="61">
        <f t="shared" si="2"/>
        <v>1.7639926206670594E-2</v>
      </c>
      <c r="K37" s="61">
        <f t="shared" si="2"/>
        <v>1.7208138061283601E-2</v>
      </c>
      <c r="L37" s="61">
        <f t="shared" si="2"/>
        <v>1.6776349915896605E-2</v>
      </c>
      <c r="M37" s="61">
        <f t="shared" si="2"/>
        <v>1.6524176122998419E-2</v>
      </c>
      <c r="N37" s="61">
        <f t="shared" si="2"/>
        <v>1.6272002330100229E-2</v>
      </c>
      <c r="O37" s="61">
        <f t="shared" si="2"/>
        <v>1.6019828537202043E-2</v>
      </c>
      <c r="P37" s="61">
        <f t="shared" si="2"/>
        <v>1.5902781833328543E-2</v>
      </c>
      <c r="Q37" s="61">
        <f t="shared" si="2"/>
        <v>1.5785735129455043E-2</v>
      </c>
      <c r="R37" s="61">
        <f t="shared" si="2"/>
        <v>1.5668688425581542E-2</v>
      </c>
      <c r="S37" s="61">
        <f t="shared" si="2"/>
        <v>1.5551641721708045E-2</v>
      </c>
      <c r="T37" s="61">
        <f t="shared" si="2"/>
        <v>1.5434595017834545E-2</v>
      </c>
      <c r="U37" s="61">
        <f t="shared" si="2"/>
        <v>1.5374644267070074E-2</v>
      </c>
      <c r="V37" s="61">
        <f t="shared" si="2"/>
        <v>1.5314693516305598E-2</v>
      </c>
      <c r="W37" s="61">
        <f t="shared" si="2"/>
        <v>1.5254742765541122E-2</v>
      </c>
      <c r="X37" s="61">
        <f t="shared" si="2"/>
        <v>1.5194792014776647E-2</v>
      </c>
      <c r="Y37" s="61">
        <f t="shared" si="2"/>
        <v>1.5134841264012171E-2</v>
      </c>
    </row>
    <row r="38" spans="5:25">
      <c r="F38" s="61">
        <f t="shared" si="2"/>
        <v>1.8005537879198549E-2</v>
      </c>
      <c r="G38" s="61">
        <f t="shared" si="2"/>
        <v>1.7289332196663849E-2</v>
      </c>
      <c r="H38" s="61">
        <f t="shared" si="2"/>
        <v>1.6623094352445522E-2</v>
      </c>
      <c r="I38" s="61">
        <f t="shared" si="2"/>
        <v>1.610676002317632E-2</v>
      </c>
      <c r="J38" s="61">
        <f t="shared" si="2"/>
        <v>1.5590425693907116E-2</v>
      </c>
      <c r="K38" s="61">
        <f t="shared" si="2"/>
        <v>1.5254530780780377E-2</v>
      </c>
      <c r="L38" s="61">
        <f t="shared" si="2"/>
        <v>1.4918635867653633E-2</v>
      </c>
      <c r="M38" s="61">
        <f t="shared" si="2"/>
        <v>1.4722465835744904E-2</v>
      </c>
      <c r="N38" s="61">
        <f t="shared" si="2"/>
        <v>1.4526295803836178E-2</v>
      </c>
      <c r="O38" s="61">
        <f t="shared" si="2"/>
        <v>1.4330125771927445E-2</v>
      </c>
      <c r="P38" s="61">
        <f t="shared" si="2"/>
        <v>1.4239073266550941E-2</v>
      </c>
      <c r="Q38" s="61">
        <f t="shared" si="2"/>
        <v>1.4148020761174438E-2</v>
      </c>
      <c r="R38" s="61">
        <f t="shared" si="2"/>
        <v>1.4056968255797931E-2</v>
      </c>
      <c r="S38" s="61">
        <f t="shared" si="2"/>
        <v>1.3965915750421429E-2</v>
      </c>
      <c r="T38" s="61">
        <f t="shared" si="2"/>
        <v>1.3874863245044921E-2</v>
      </c>
      <c r="U38" s="61">
        <f t="shared" si="2"/>
        <v>1.3828226595949639E-2</v>
      </c>
      <c r="V38" s="61">
        <f t="shared" si="2"/>
        <v>1.3781589946854357E-2</v>
      </c>
      <c r="W38" s="61">
        <f t="shared" si="2"/>
        <v>1.3734953297759074E-2</v>
      </c>
      <c r="X38" s="61">
        <f t="shared" si="2"/>
        <v>1.3688316648663792E-2</v>
      </c>
      <c r="Y38" s="61">
        <f t="shared" si="2"/>
        <v>1.3641679999568506E-2</v>
      </c>
    </row>
    <row r="39" spans="5:25">
      <c r="F39" s="61">
        <f t="shared" si="2"/>
        <v>2.5025120503539451E-2</v>
      </c>
      <c r="G39" s="61">
        <f t="shared" si="2"/>
        <v>2.3948012034969428E-2</v>
      </c>
      <c r="H39" s="61">
        <f t="shared" si="2"/>
        <v>2.2946050668857777E-2</v>
      </c>
      <c r="I39" s="61">
        <f t="shared" si="2"/>
        <v>2.2169530610121248E-2</v>
      </c>
      <c r="J39" s="61">
        <f t="shared" si="2"/>
        <v>2.1393010551384723E-2</v>
      </c>
      <c r="K39" s="61">
        <f t="shared" si="2"/>
        <v>2.0887855029303432E-2</v>
      </c>
      <c r="L39" s="61">
        <f t="shared" si="2"/>
        <v>2.038269950722214E-2</v>
      </c>
      <c r="M39" s="61">
        <f t="shared" si="2"/>
        <v>2.0087677549422603E-2</v>
      </c>
      <c r="N39" s="61">
        <f t="shared" si="2"/>
        <v>1.9792655591623062E-2</v>
      </c>
      <c r="O39" s="61">
        <f t="shared" si="2"/>
        <v>1.9497633633823522E-2</v>
      </c>
      <c r="P39" s="61">
        <f t="shared" si="2"/>
        <v>1.9360698913788263E-2</v>
      </c>
      <c r="Q39" s="61">
        <f t="shared" si="2"/>
        <v>1.9223764193753004E-2</v>
      </c>
      <c r="R39" s="61">
        <f t="shared" si="2"/>
        <v>1.9086829473717745E-2</v>
      </c>
      <c r="S39" s="61">
        <f t="shared" si="2"/>
        <v>1.8949894753682486E-2</v>
      </c>
      <c r="T39" s="61">
        <f t="shared" si="2"/>
        <v>1.8812960033647227E-2</v>
      </c>
      <c r="U39" s="61">
        <f t="shared" si="2"/>
        <v>1.8742822738019412E-2</v>
      </c>
      <c r="V39" s="61">
        <f t="shared" si="2"/>
        <v>1.8672685442391597E-2</v>
      </c>
      <c r="W39" s="61">
        <f t="shared" si="2"/>
        <v>1.8602548146763782E-2</v>
      </c>
      <c r="X39" s="61">
        <f t="shared" si="2"/>
        <v>1.8532410851135966E-2</v>
      </c>
      <c r="Y39" s="61">
        <f t="shared" si="2"/>
        <v>1.8462273555508148E-2</v>
      </c>
    </row>
    <row r="40" spans="5:25" ht="34">
      <c r="E40" s="103" t="s">
        <v>1422</v>
      </c>
      <c r="F40" s="107">
        <f>SUM(F24:F39)</f>
        <v>0.30927165403846268</v>
      </c>
      <c r="G40" s="107">
        <f t="shared" ref="G40:Y40" si="3">SUM(G24:G39)</f>
        <v>0.29637165403846266</v>
      </c>
      <c r="H40" s="107">
        <f t="shared" si="3"/>
        <v>0.28437165403846271</v>
      </c>
      <c r="I40" s="107">
        <f t="shared" si="3"/>
        <v>0.27507165403846262</v>
      </c>
      <c r="J40" s="107">
        <f t="shared" si="3"/>
        <v>0.26577165403846265</v>
      </c>
      <c r="K40" s="107">
        <f t="shared" si="3"/>
        <v>0.25972165403846265</v>
      </c>
      <c r="L40" s="107">
        <f t="shared" si="3"/>
        <v>0.25367165403846265</v>
      </c>
      <c r="M40" s="107">
        <f t="shared" si="3"/>
        <v>0.25013832070512937</v>
      </c>
      <c r="N40" s="107">
        <f t="shared" si="3"/>
        <v>0.24660498737179604</v>
      </c>
      <c r="O40" s="107">
        <f t="shared" si="3"/>
        <v>0.2430716540384627</v>
      </c>
      <c r="P40" s="107">
        <f t="shared" si="3"/>
        <v>0.24143165403846267</v>
      </c>
      <c r="Q40" s="107">
        <f t="shared" si="3"/>
        <v>0.2397916540384627</v>
      </c>
      <c r="R40" s="107">
        <f t="shared" si="3"/>
        <v>0.23815165403846267</v>
      </c>
      <c r="S40" s="107">
        <f t="shared" si="3"/>
        <v>0.23651165403846269</v>
      </c>
      <c r="T40" s="107">
        <f t="shared" si="3"/>
        <v>0.23487165403846261</v>
      </c>
      <c r="U40" s="107">
        <f t="shared" si="3"/>
        <v>0.23403165403846277</v>
      </c>
      <c r="V40" s="107">
        <f t="shared" si="3"/>
        <v>0.2331916540384627</v>
      </c>
      <c r="W40" s="107">
        <f t="shared" si="3"/>
        <v>0.23235165403846267</v>
      </c>
      <c r="X40" s="107">
        <f t="shared" si="3"/>
        <v>0.23151165403846269</v>
      </c>
      <c r="Y40" s="107">
        <f t="shared" si="3"/>
        <v>0.23067165403846268</v>
      </c>
    </row>
  </sheetData>
  <mergeCells count="2">
    <mergeCell ref="E5:E21"/>
    <mergeCell ref="F23:Y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FF11-13AF-5A44-818E-AE46C313A228}">
  <dimension ref="C5:T23"/>
  <sheetViews>
    <sheetView showGridLines="0" workbookViewId="0">
      <selection activeCell="K28" sqref="K28"/>
    </sheetView>
  </sheetViews>
  <sheetFormatPr baseColWidth="10" defaultRowHeight="16"/>
  <cols>
    <col min="1" max="2" width="1.83203125" style="59" customWidth="1"/>
    <col min="3" max="3" width="12.6640625" style="59" bestFit="1" customWidth="1"/>
    <col min="4" max="4" width="14.83203125" style="59" bestFit="1" customWidth="1"/>
    <col min="5" max="16384" width="10.83203125" style="59"/>
  </cols>
  <sheetData>
    <row r="5" spans="3:20">
      <c r="C5" s="58"/>
      <c r="D5" s="58" t="s">
        <v>138</v>
      </c>
      <c r="E5" s="58" t="s">
        <v>125</v>
      </c>
      <c r="F5" s="58" t="s">
        <v>128</v>
      </c>
      <c r="G5" s="58" t="s">
        <v>123</v>
      </c>
      <c r="H5" s="58" t="s">
        <v>157</v>
      </c>
      <c r="I5" s="58" t="s">
        <v>130</v>
      </c>
      <c r="J5" s="58" t="s">
        <v>160</v>
      </c>
      <c r="K5" s="58" t="s">
        <v>148</v>
      </c>
      <c r="L5" s="58" t="s">
        <v>150</v>
      </c>
      <c r="M5" s="58" t="s">
        <v>143</v>
      </c>
      <c r="N5" s="58" t="s">
        <v>133</v>
      </c>
      <c r="O5" s="58" t="s">
        <v>145</v>
      </c>
      <c r="P5" s="58" t="s">
        <v>152</v>
      </c>
      <c r="Q5" s="58" t="s">
        <v>141</v>
      </c>
      <c r="R5" s="58" t="s">
        <v>135</v>
      </c>
      <c r="S5" s="58" t="s">
        <v>154</v>
      </c>
      <c r="T5" s="58" t="s">
        <v>119</v>
      </c>
    </row>
    <row r="6" spans="3:20">
      <c r="C6" s="58" t="s">
        <v>138</v>
      </c>
      <c r="D6" s="88">
        <v>111.0499637721549</v>
      </c>
      <c r="E6" s="88">
        <v>18.57474610077432</v>
      </c>
      <c r="F6" s="88">
        <v>90.093348300736949</v>
      </c>
      <c r="G6" s="88">
        <v>3.213549915625816</v>
      </c>
      <c r="H6" s="88">
        <v>65.685304779921594</v>
      </c>
      <c r="I6" s="88">
        <v>58.81348990418244</v>
      </c>
      <c r="J6" s="88">
        <v>35.849810331599301</v>
      </c>
      <c r="K6" s="88">
        <v>43.891962554701003</v>
      </c>
      <c r="L6" s="88">
        <v>61.23155124940925</v>
      </c>
      <c r="M6" s="88">
        <v>3.470787957698779</v>
      </c>
      <c r="N6" s="88">
        <v>84.763607421190784</v>
      </c>
      <c r="O6" s="88">
        <v>71.953465190073047</v>
      </c>
      <c r="P6" s="88">
        <v>62.161897137296123</v>
      </c>
      <c r="Q6" s="88">
        <v>54.546769393298732</v>
      </c>
      <c r="R6" s="88">
        <v>44.311038234916033</v>
      </c>
      <c r="S6" s="88">
        <v>22.633378860819491</v>
      </c>
      <c r="T6" s="61">
        <v>7.137231464181075E-2</v>
      </c>
    </row>
    <row r="7" spans="3:20">
      <c r="C7" s="58" t="s">
        <v>125</v>
      </c>
      <c r="D7" s="88">
        <v>18.57474610077432</v>
      </c>
      <c r="E7" s="88">
        <v>153.71199687554719</v>
      </c>
      <c r="F7" s="88">
        <v>66.699725625285168</v>
      </c>
      <c r="G7" s="88">
        <v>66.175573609640054</v>
      </c>
      <c r="H7" s="88">
        <v>33.021052128226671</v>
      </c>
      <c r="I7" s="88">
        <v>24.738420980873592</v>
      </c>
      <c r="J7" s="88">
        <v>22.96744178986485</v>
      </c>
      <c r="K7" s="88">
        <v>42.911418319074897</v>
      </c>
      <c r="L7" s="88">
        <v>39.593285119767067</v>
      </c>
      <c r="M7" s="88">
        <v>18.007009668094149</v>
      </c>
      <c r="N7" s="88">
        <v>39.935700239132423</v>
      </c>
      <c r="O7" s="88">
        <v>24.644213900621541</v>
      </c>
      <c r="P7" s="88">
        <v>38.32605883977034</v>
      </c>
      <c r="Q7" s="88">
        <v>20.728930175761189</v>
      </c>
      <c r="R7" s="88">
        <v>25.106311791210722</v>
      </c>
      <c r="S7" s="88">
        <v>9.5641496557682935</v>
      </c>
      <c r="T7" s="61">
        <v>5.1286001509134788E-2</v>
      </c>
    </row>
    <row r="8" spans="3:20">
      <c r="C8" s="58" t="s">
        <v>128</v>
      </c>
      <c r="D8" s="88">
        <v>90.093348300736949</v>
      </c>
      <c r="E8" s="88">
        <v>66.699725625285168</v>
      </c>
      <c r="F8" s="88">
        <v>347.97641939521719</v>
      </c>
      <c r="G8" s="88">
        <v>53.460491315937773</v>
      </c>
      <c r="H8" s="88">
        <v>98.162407875729428</v>
      </c>
      <c r="I8" s="88">
        <v>44.133961807207839</v>
      </c>
      <c r="J8" s="88">
        <v>68.407655204701996</v>
      </c>
      <c r="K8" s="88">
        <v>37.669995858056218</v>
      </c>
      <c r="L8" s="88">
        <v>46.249286673913083</v>
      </c>
      <c r="M8" s="88">
        <v>-60.146960164444067</v>
      </c>
      <c r="N8" s="88">
        <v>70.868071012394594</v>
      </c>
      <c r="O8" s="88">
        <v>86.596893798281855</v>
      </c>
      <c r="P8" s="88">
        <v>65.99018317408175</v>
      </c>
      <c r="Q8" s="88">
        <v>54.278653626225903</v>
      </c>
      <c r="R8" s="88">
        <v>16.03651476361021</v>
      </c>
      <c r="S8" s="88">
        <v>19.983804498474619</v>
      </c>
      <c r="T8" s="61">
        <v>5.044887111602965E-2</v>
      </c>
    </row>
    <row r="9" spans="3:20">
      <c r="C9" s="58" t="s">
        <v>123</v>
      </c>
      <c r="D9" s="88">
        <v>3.213549915625816</v>
      </c>
      <c r="E9" s="88">
        <v>66.175573609640054</v>
      </c>
      <c r="F9" s="88">
        <v>53.460491315937773</v>
      </c>
      <c r="G9" s="88">
        <v>131.02555696222379</v>
      </c>
      <c r="H9" s="88">
        <v>3.0142447712855271</v>
      </c>
      <c r="I9" s="88">
        <v>31.425658426393191</v>
      </c>
      <c r="J9" s="88">
        <v>22.797324946148589</v>
      </c>
      <c r="K9" s="88">
        <v>34.368180951120372</v>
      </c>
      <c r="L9" s="88">
        <v>33.899918680067493</v>
      </c>
      <c r="M9" s="88">
        <v>-7.458388627225613</v>
      </c>
      <c r="N9" s="88">
        <v>25.860220927012978</v>
      </c>
      <c r="O9" s="88">
        <v>11.039028658935649</v>
      </c>
      <c r="P9" s="88">
        <v>26.91555958058175</v>
      </c>
      <c r="Q9" s="88">
        <v>29.116096111783499</v>
      </c>
      <c r="R9" s="88">
        <v>27.38001567336855</v>
      </c>
      <c r="S9" s="88">
        <v>8.3337184453477704</v>
      </c>
      <c r="T9" s="61">
        <v>4.7103108717503513E-2</v>
      </c>
    </row>
    <row r="10" spans="3:20">
      <c r="C10" s="58" t="s">
        <v>157</v>
      </c>
      <c r="D10" s="88">
        <v>65.685304779921594</v>
      </c>
      <c r="E10" s="88">
        <v>33.021052128226671</v>
      </c>
      <c r="F10" s="88">
        <v>98.162407875729428</v>
      </c>
      <c r="G10" s="88">
        <v>3.0142447712855271</v>
      </c>
      <c r="H10" s="88">
        <v>219.30444610024369</v>
      </c>
      <c r="I10" s="88">
        <v>53.609959745344042</v>
      </c>
      <c r="J10" s="88">
        <v>44.809195870997058</v>
      </c>
      <c r="K10" s="88">
        <v>24.944269582864521</v>
      </c>
      <c r="L10" s="88">
        <v>64.394011547303904</v>
      </c>
      <c r="M10" s="88">
        <v>20.623867031049461</v>
      </c>
      <c r="N10" s="88">
        <v>66.277834427574788</v>
      </c>
      <c r="O10" s="88">
        <v>66.419774606471975</v>
      </c>
      <c r="P10" s="88">
        <v>51.890756076006753</v>
      </c>
      <c r="Q10" s="88">
        <v>45.120371813343041</v>
      </c>
      <c r="R10" s="88">
        <v>30.366743436848768</v>
      </c>
      <c r="S10" s="88">
        <v>23.44535164539311</v>
      </c>
      <c r="T10" s="61">
        <v>5.5519820351527256E-2</v>
      </c>
    </row>
    <row r="11" spans="3:20">
      <c r="C11" s="58" t="s">
        <v>130</v>
      </c>
      <c r="D11" s="88">
        <v>58.81348990418244</v>
      </c>
      <c r="E11" s="88">
        <v>24.738420980873592</v>
      </c>
      <c r="F11" s="88">
        <v>44.133961807207839</v>
      </c>
      <c r="G11" s="88">
        <v>31.425658426393191</v>
      </c>
      <c r="H11" s="88">
        <v>53.609959745344042</v>
      </c>
      <c r="I11" s="88">
        <v>109.4202951652812</v>
      </c>
      <c r="J11" s="88">
        <v>27.561960517028002</v>
      </c>
      <c r="K11" s="88">
        <v>35.617165669431287</v>
      </c>
      <c r="L11" s="88">
        <v>50.378566242132493</v>
      </c>
      <c r="M11" s="88">
        <v>15.79853861307809</v>
      </c>
      <c r="N11" s="88">
        <v>79.050805007765618</v>
      </c>
      <c r="O11" s="88">
        <v>58.128533122783949</v>
      </c>
      <c r="P11" s="88">
        <v>46.391009349213377</v>
      </c>
      <c r="Q11" s="88">
        <v>47.53573049510176</v>
      </c>
      <c r="R11" s="88">
        <v>48.887298672148717</v>
      </c>
      <c r="S11" s="88">
        <v>11.495245406294369</v>
      </c>
      <c r="T11" s="61">
        <v>6.5643789855806517E-2</v>
      </c>
    </row>
    <row r="12" spans="3:20">
      <c r="C12" s="58" t="s">
        <v>160</v>
      </c>
      <c r="D12" s="88">
        <v>35.849810331599301</v>
      </c>
      <c r="E12" s="88">
        <v>22.96744178986485</v>
      </c>
      <c r="F12" s="88">
        <v>68.407655204701996</v>
      </c>
      <c r="G12" s="88">
        <v>22.797324946148589</v>
      </c>
      <c r="H12" s="88">
        <v>44.809195870997058</v>
      </c>
      <c r="I12" s="88">
        <v>27.561960517028002</v>
      </c>
      <c r="J12" s="88">
        <v>54.179780834787067</v>
      </c>
      <c r="K12" s="88">
        <v>17.386027495403759</v>
      </c>
      <c r="L12" s="88">
        <v>27.95707899445576</v>
      </c>
      <c r="M12" s="88">
        <v>6.6302812914588536</v>
      </c>
      <c r="N12" s="88">
        <v>45.363145030641398</v>
      </c>
      <c r="O12" s="88">
        <v>45.34452024065412</v>
      </c>
      <c r="P12" s="88">
        <v>29.910591601670731</v>
      </c>
      <c r="Q12" s="88">
        <v>32.650408257880969</v>
      </c>
      <c r="R12" s="88">
        <v>19.734655286073561</v>
      </c>
      <c r="S12" s="88">
        <v>8.070414534902234</v>
      </c>
      <c r="T12" s="61">
        <v>8.3496780509304036E-2</v>
      </c>
    </row>
    <row r="13" spans="3:20">
      <c r="C13" s="58" t="s">
        <v>148</v>
      </c>
      <c r="D13" s="88">
        <v>43.891962554701003</v>
      </c>
      <c r="E13" s="88">
        <v>42.911418319074897</v>
      </c>
      <c r="F13" s="88">
        <v>37.669995858056218</v>
      </c>
      <c r="G13" s="88">
        <v>34.368180951120372</v>
      </c>
      <c r="H13" s="88">
        <v>24.944269582864521</v>
      </c>
      <c r="I13" s="88">
        <v>35.617165669431287</v>
      </c>
      <c r="J13" s="88">
        <v>17.386027495403759</v>
      </c>
      <c r="K13" s="88">
        <v>129.64923699625109</v>
      </c>
      <c r="L13" s="88">
        <v>117.0332658559699</v>
      </c>
      <c r="M13" s="88">
        <v>3.2987752589879138</v>
      </c>
      <c r="N13" s="88">
        <v>41.511391004858737</v>
      </c>
      <c r="O13" s="88">
        <v>47.161533622150571</v>
      </c>
      <c r="P13" s="88">
        <v>105.2742889726722</v>
      </c>
      <c r="Q13" s="88">
        <v>29.049197201827639</v>
      </c>
      <c r="R13" s="88">
        <v>64.144320258177231</v>
      </c>
      <c r="S13" s="88">
        <v>34.817595386433837</v>
      </c>
      <c r="T13" s="61">
        <v>5.5612758979758724E-2</v>
      </c>
    </row>
    <row r="14" spans="3:20">
      <c r="C14" s="58" t="s">
        <v>150</v>
      </c>
      <c r="D14" s="88">
        <v>61.23155124940925</v>
      </c>
      <c r="E14" s="88">
        <v>39.593285119767067</v>
      </c>
      <c r="F14" s="88">
        <v>46.249286673913083</v>
      </c>
      <c r="G14" s="88">
        <v>33.899918680067493</v>
      </c>
      <c r="H14" s="88">
        <v>64.394011547303904</v>
      </c>
      <c r="I14" s="88">
        <v>50.378566242132493</v>
      </c>
      <c r="J14" s="88">
        <v>27.95707899445576</v>
      </c>
      <c r="K14" s="88">
        <v>117.0332658559699</v>
      </c>
      <c r="L14" s="88">
        <v>147.9299123262912</v>
      </c>
      <c r="M14" s="88">
        <v>20.05502139926115</v>
      </c>
      <c r="N14" s="88">
        <v>66.775038618937685</v>
      </c>
      <c r="O14" s="88">
        <v>69.046773060338552</v>
      </c>
      <c r="P14" s="88">
        <v>97.908709658641627</v>
      </c>
      <c r="Q14" s="88">
        <v>42.463458669037863</v>
      </c>
      <c r="R14" s="88">
        <v>61.572970960821813</v>
      </c>
      <c r="S14" s="88">
        <v>40.670357796341357</v>
      </c>
      <c r="T14" s="61">
        <v>6.0907798739675618E-2</v>
      </c>
    </row>
    <row r="15" spans="3:20">
      <c r="C15" s="58" t="s">
        <v>143</v>
      </c>
      <c r="D15" s="88">
        <v>3.470787957698779</v>
      </c>
      <c r="E15" s="88">
        <v>18.007009668094149</v>
      </c>
      <c r="F15" s="88">
        <v>-60.146960164444067</v>
      </c>
      <c r="G15" s="88">
        <v>-7.458388627225613</v>
      </c>
      <c r="H15" s="88">
        <v>20.623867031049461</v>
      </c>
      <c r="I15" s="88">
        <v>15.79853861307809</v>
      </c>
      <c r="J15" s="88">
        <v>6.6302812914588536</v>
      </c>
      <c r="K15" s="88">
        <v>3.2987752589879138</v>
      </c>
      <c r="L15" s="88">
        <v>20.05502139926115</v>
      </c>
      <c r="M15" s="88">
        <v>122.7986966345057</v>
      </c>
      <c r="N15" s="88">
        <v>38.453568741702547</v>
      </c>
      <c r="O15" s="88">
        <v>27.375247798056101</v>
      </c>
      <c r="P15" s="88">
        <v>2.3200923457150671</v>
      </c>
      <c r="Q15" s="88">
        <v>21.60669208360445</v>
      </c>
      <c r="R15" s="88">
        <v>36.637318817474473</v>
      </c>
      <c r="S15" s="88">
        <v>20.923272772932101</v>
      </c>
      <c r="T15" s="61">
        <v>4.5719633491710085E-2</v>
      </c>
    </row>
    <row r="16" spans="3:20">
      <c r="C16" s="58" t="s">
        <v>133</v>
      </c>
      <c r="D16" s="88">
        <v>84.763607421190784</v>
      </c>
      <c r="E16" s="88">
        <v>39.935700239132423</v>
      </c>
      <c r="F16" s="88">
        <v>70.868071012394594</v>
      </c>
      <c r="G16" s="88">
        <v>25.860220927012978</v>
      </c>
      <c r="H16" s="88">
        <v>66.277834427574788</v>
      </c>
      <c r="I16" s="88">
        <v>79.050805007765618</v>
      </c>
      <c r="J16" s="88">
        <v>45.363145030641398</v>
      </c>
      <c r="K16" s="88">
        <v>41.511391004858737</v>
      </c>
      <c r="L16" s="88">
        <v>66.775038618937685</v>
      </c>
      <c r="M16" s="88">
        <v>38.453568741702547</v>
      </c>
      <c r="N16" s="88">
        <v>122.5344883698117</v>
      </c>
      <c r="O16" s="88">
        <v>86.623387592330545</v>
      </c>
      <c r="P16" s="88">
        <v>51.65215816517113</v>
      </c>
      <c r="Q16" s="88">
        <v>61.424258897049839</v>
      </c>
      <c r="R16" s="88">
        <v>60.770185791374168</v>
      </c>
      <c r="S16" s="88">
        <v>17.253957164734128</v>
      </c>
      <c r="T16" s="61">
        <v>7.1359110583976162E-2</v>
      </c>
    </row>
    <row r="17" spans="3:20">
      <c r="C17" s="58" t="s">
        <v>145</v>
      </c>
      <c r="D17" s="88">
        <v>71.953465190073047</v>
      </c>
      <c r="E17" s="88">
        <v>24.644213900621541</v>
      </c>
      <c r="F17" s="88">
        <v>86.596893798281855</v>
      </c>
      <c r="G17" s="88">
        <v>11.039028658935649</v>
      </c>
      <c r="H17" s="88">
        <v>66.419774606471975</v>
      </c>
      <c r="I17" s="88">
        <v>58.128533122783949</v>
      </c>
      <c r="J17" s="88">
        <v>45.34452024065412</v>
      </c>
      <c r="K17" s="88">
        <v>47.161533622150571</v>
      </c>
      <c r="L17" s="88">
        <v>69.046773060338552</v>
      </c>
      <c r="M17" s="88">
        <v>27.375247798056101</v>
      </c>
      <c r="N17" s="88">
        <v>86.623387592330545</v>
      </c>
      <c r="O17" s="88">
        <v>136.08532776078309</v>
      </c>
      <c r="P17" s="88">
        <v>59.644678542013793</v>
      </c>
      <c r="Q17" s="88">
        <v>75.865811272450173</v>
      </c>
      <c r="R17" s="88">
        <v>34.203457514477883</v>
      </c>
      <c r="S17" s="88">
        <v>28.108529020191831</v>
      </c>
      <c r="T17" s="61">
        <v>7.3008040158240181E-2</v>
      </c>
    </row>
    <row r="18" spans="3:20">
      <c r="C18" s="58" t="s">
        <v>152</v>
      </c>
      <c r="D18" s="88">
        <v>62.161897137296123</v>
      </c>
      <c r="E18" s="88">
        <v>38.32605883977034</v>
      </c>
      <c r="F18" s="88">
        <v>65.99018317408175</v>
      </c>
      <c r="G18" s="88">
        <v>26.91555958058175</v>
      </c>
      <c r="H18" s="88">
        <v>51.890756076006753</v>
      </c>
      <c r="I18" s="88">
        <v>46.391009349213377</v>
      </c>
      <c r="J18" s="88">
        <v>29.910591601670731</v>
      </c>
      <c r="K18" s="88">
        <v>105.2742889726722</v>
      </c>
      <c r="L18" s="88">
        <v>97.908709658641627</v>
      </c>
      <c r="M18" s="88">
        <v>2.3200923457150671</v>
      </c>
      <c r="N18" s="88">
        <v>51.65215816517113</v>
      </c>
      <c r="O18" s="88">
        <v>59.644678542013793</v>
      </c>
      <c r="P18" s="88">
        <v>112.9421930403274</v>
      </c>
      <c r="Q18" s="88">
        <v>31.14911578884081</v>
      </c>
      <c r="R18" s="88">
        <v>53.855885419799691</v>
      </c>
      <c r="S18" s="88">
        <v>43.764753470154993</v>
      </c>
      <c r="T18" s="61">
        <v>6.6325507691378349E-2</v>
      </c>
    </row>
    <row r="19" spans="3:20">
      <c r="C19" s="58" t="s">
        <v>141</v>
      </c>
      <c r="D19" s="88">
        <v>54.546769393298732</v>
      </c>
      <c r="E19" s="88">
        <v>20.728930175761189</v>
      </c>
      <c r="F19" s="88">
        <v>54.278653626225903</v>
      </c>
      <c r="G19" s="88">
        <v>29.116096111783499</v>
      </c>
      <c r="H19" s="88">
        <v>45.120371813343041</v>
      </c>
      <c r="I19" s="88">
        <v>47.53573049510176</v>
      </c>
      <c r="J19" s="88">
        <v>32.650408257880969</v>
      </c>
      <c r="K19" s="88">
        <v>29.049197201827639</v>
      </c>
      <c r="L19" s="88">
        <v>42.463458669037863</v>
      </c>
      <c r="M19" s="88">
        <v>21.60669208360445</v>
      </c>
      <c r="N19" s="88">
        <v>61.424258897049839</v>
      </c>
      <c r="O19" s="88">
        <v>75.865811272450173</v>
      </c>
      <c r="P19" s="88">
        <v>31.14911578884081</v>
      </c>
      <c r="Q19" s="88">
        <v>81.027144231960449</v>
      </c>
      <c r="R19" s="88">
        <v>45.427716364835263</v>
      </c>
      <c r="S19" s="88">
        <v>12.96628805689808</v>
      </c>
      <c r="T19" s="61">
        <v>7.9189623635407866E-2</v>
      </c>
    </row>
    <row r="20" spans="3:20">
      <c r="C20" s="58" t="s">
        <v>135</v>
      </c>
      <c r="D20" s="88">
        <v>44.311038234916033</v>
      </c>
      <c r="E20" s="88">
        <v>25.106311791210722</v>
      </c>
      <c r="F20" s="88">
        <v>16.03651476361021</v>
      </c>
      <c r="G20" s="88">
        <v>27.38001567336855</v>
      </c>
      <c r="H20" s="88">
        <v>30.366743436848768</v>
      </c>
      <c r="I20" s="88">
        <v>48.887298672148717</v>
      </c>
      <c r="J20" s="88">
        <v>19.734655286073561</v>
      </c>
      <c r="K20" s="88">
        <v>64.144320258177231</v>
      </c>
      <c r="L20" s="88">
        <v>61.572970960821813</v>
      </c>
      <c r="M20" s="88">
        <v>36.637318817474473</v>
      </c>
      <c r="N20" s="88">
        <v>60.770185791374168</v>
      </c>
      <c r="O20" s="88">
        <v>34.203457514477883</v>
      </c>
      <c r="P20" s="88">
        <v>53.855885419799691</v>
      </c>
      <c r="Q20" s="88">
        <v>45.427716364835263</v>
      </c>
      <c r="R20" s="88">
        <v>130.08006027063189</v>
      </c>
      <c r="S20" s="88">
        <v>24.888120385581271</v>
      </c>
      <c r="T20" s="61">
        <v>5.1636898632456504E-2</v>
      </c>
    </row>
    <row r="21" spans="3:20">
      <c r="C21" s="58" t="s">
        <v>154</v>
      </c>
      <c r="D21" s="88">
        <v>22.633378860819491</v>
      </c>
      <c r="E21" s="88">
        <v>9.5641496557682935</v>
      </c>
      <c r="F21" s="88">
        <v>19.983804498474619</v>
      </c>
      <c r="G21" s="88">
        <v>8.3337184453477704</v>
      </c>
      <c r="H21" s="88">
        <v>23.44535164539311</v>
      </c>
      <c r="I21" s="88">
        <v>11.495245406294369</v>
      </c>
      <c r="J21" s="88">
        <v>8.070414534902234</v>
      </c>
      <c r="K21" s="88">
        <v>34.817595386433837</v>
      </c>
      <c r="L21" s="88">
        <v>40.670357796341357</v>
      </c>
      <c r="M21" s="88">
        <v>20.923272772932101</v>
      </c>
      <c r="N21" s="88">
        <v>17.253957164734128</v>
      </c>
      <c r="O21" s="88">
        <v>28.108529020191831</v>
      </c>
      <c r="P21" s="88">
        <v>43.764753470154993</v>
      </c>
      <c r="Q21" s="88">
        <v>12.96628805689808</v>
      </c>
      <c r="R21" s="88">
        <v>24.888120385581271</v>
      </c>
      <c r="S21" s="88">
        <v>56.864700559512308</v>
      </c>
      <c r="T21" s="61">
        <v>7.1369941386279764E-2</v>
      </c>
    </row>
    <row r="23" spans="3:20">
      <c r="C23" s="58" t="s">
        <v>1425</v>
      </c>
      <c r="D23" s="112">
        <v>46.957632011460902</v>
      </c>
      <c r="E23" s="113" t="s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F5ED-CE37-2348-BF58-10B853414CA2}">
  <dimension ref="C5:W25"/>
  <sheetViews>
    <sheetView showGridLines="0" workbookViewId="0">
      <selection activeCell="N28" sqref="N28"/>
    </sheetView>
  </sheetViews>
  <sheetFormatPr baseColWidth="10" defaultRowHeight="16"/>
  <cols>
    <col min="1" max="2" width="1.83203125" style="59" customWidth="1"/>
    <col min="3" max="3" width="37.5" style="59" bestFit="1" customWidth="1"/>
    <col min="4" max="4" width="20.33203125" style="59" bestFit="1" customWidth="1"/>
    <col min="5" max="5" width="7" style="59" bestFit="1" customWidth="1"/>
    <col min="6" max="6" width="1.83203125" style="59" customWidth="1"/>
    <col min="7" max="7" width="6.5" style="59" bestFit="1" customWidth="1"/>
    <col min="8" max="8" width="36.1640625" style="59" bestFit="1" customWidth="1"/>
    <col min="9" max="16384" width="10.83203125" style="59"/>
  </cols>
  <sheetData>
    <row r="5" spans="3:23">
      <c r="C5" s="114" t="s">
        <v>112</v>
      </c>
      <c r="D5" s="114" t="s">
        <v>114</v>
      </c>
      <c r="E5" s="114" t="s">
        <v>119</v>
      </c>
      <c r="F5" s="90"/>
      <c r="G5" s="114" t="s">
        <v>101</v>
      </c>
      <c r="H5" s="114" t="s">
        <v>161</v>
      </c>
    </row>
    <row r="6" spans="3:23">
      <c r="C6" s="85" t="s">
        <v>121</v>
      </c>
      <c r="D6" s="85" t="s">
        <v>123</v>
      </c>
      <c r="E6" s="61">
        <v>4.7103108717503513E-2</v>
      </c>
      <c r="G6" s="85">
        <v>1</v>
      </c>
      <c r="H6" s="60">
        <v>0.30927165403846268</v>
      </c>
    </row>
    <row r="7" spans="3:23">
      <c r="C7" s="85" t="s">
        <v>121</v>
      </c>
      <c r="D7" s="85" t="s">
        <v>125</v>
      </c>
      <c r="E7" s="61">
        <v>5.1286001509134788E-2</v>
      </c>
      <c r="G7" s="85">
        <v>2</v>
      </c>
      <c r="H7" s="60">
        <v>0.29637165403846266</v>
      </c>
    </row>
    <row r="8" spans="3:23">
      <c r="C8" s="85" t="s">
        <v>126</v>
      </c>
      <c r="D8" s="85" t="s">
        <v>128</v>
      </c>
      <c r="E8" s="61">
        <v>5.044887111602965E-2</v>
      </c>
      <c r="G8" s="85">
        <v>3</v>
      </c>
      <c r="H8" s="60">
        <v>0.28437165403846271</v>
      </c>
    </row>
    <row r="9" spans="3:23">
      <c r="C9" s="85" t="s">
        <v>126</v>
      </c>
      <c r="D9" s="85" t="s">
        <v>130</v>
      </c>
      <c r="E9" s="61">
        <v>6.5643789855806517E-2</v>
      </c>
      <c r="G9" s="85">
        <v>4</v>
      </c>
      <c r="H9" s="60">
        <v>0.27507165403846262</v>
      </c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</row>
    <row r="10" spans="3:23">
      <c r="C10" s="85" t="s">
        <v>131</v>
      </c>
      <c r="D10" s="85" t="s">
        <v>133</v>
      </c>
      <c r="E10" s="61">
        <v>7.1359110583976162E-2</v>
      </c>
      <c r="G10" s="85">
        <v>5</v>
      </c>
      <c r="H10" s="60">
        <v>0.26577165403846265</v>
      </c>
    </row>
    <row r="11" spans="3:23">
      <c r="C11" s="85" t="s">
        <v>131</v>
      </c>
      <c r="D11" s="85" t="s">
        <v>135</v>
      </c>
      <c r="E11" s="61">
        <v>5.1636898632456504E-2</v>
      </c>
      <c r="G11" s="85">
        <v>6</v>
      </c>
      <c r="H11" s="60">
        <v>0.25972165403846265</v>
      </c>
    </row>
    <row r="12" spans="3:23">
      <c r="C12" s="85" t="s">
        <v>136</v>
      </c>
      <c r="D12" s="85" t="s">
        <v>138</v>
      </c>
      <c r="E12" s="61">
        <v>7.137231464181075E-2</v>
      </c>
      <c r="G12" s="85">
        <v>7</v>
      </c>
      <c r="H12" s="60">
        <v>0.25367165403846265</v>
      </c>
    </row>
    <row r="13" spans="3:23">
      <c r="C13" s="85" t="s">
        <v>139</v>
      </c>
      <c r="D13" s="85" t="s">
        <v>141</v>
      </c>
      <c r="E13" s="61">
        <v>7.9189623635407866E-2</v>
      </c>
      <c r="G13" s="85">
        <v>8</v>
      </c>
      <c r="H13" s="60">
        <v>0.25013832070512937</v>
      </c>
    </row>
    <row r="14" spans="3:23">
      <c r="C14" s="85" t="s">
        <v>139</v>
      </c>
      <c r="D14" s="85" t="s">
        <v>143</v>
      </c>
      <c r="E14" s="61">
        <v>4.5719633491710085E-2</v>
      </c>
      <c r="G14" s="85">
        <v>9</v>
      </c>
      <c r="H14" s="60">
        <v>0.24660498737179604</v>
      </c>
    </row>
    <row r="15" spans="3:23">
      <c r="C15" s="85" t="s">
        <v>139</v>
      </c>
      <c r="D15" s="85" t="s">
        <v>145</v>
      </c>
      <c r="E15" s="61">
        <v>7.3008040158240181E-2</v>
      </c>
      <c r="G15" s="85">
        <v>10</v>
      </c>
      <c r="H15" s="60">
        <v>0.2430716540384627</v>
      </c>
    </row>
    <row r="16" spans="3:23">
      <c r="C16" s="105" t="s">
        <v>146</v>
      </c>
      <c r="D16" s="85" t="s">
        <v>148</v>
      </c>
      <c r="E16" s="61">
        <v>5.5612758979758724E-2</v>
      </c>
      <c r="G16" s="85">
        <v>11</v>
      </c>
      <c r="H16" s="60">
        <v>0.24143165403846267</v>
      </c>
    </row>
    <row r="17" spans="3:8">
      <c r="C17" s="85" t="s">
        <v>146</v>
      </c>
      <c r="D17" s="85" t="s">
        <v>150</v>
      </c>
      <c r="E17" s="61">
        <v>6.0907798739675618E-2</v>
      </c>
      <c r="G17" s="85">
        <v>12</v>
      </c>
      <c r="H17" s="60">
        <v>0.2397916540384627</v>
      </c>
    </row>
    <row r="18" spans="3:8">
      <c r="C18" s="85" t="s">
        <v>146</v>
      </c>
      <c r="D18" s="85" t="s">
        <v>152</v>
      </c>
      <c r="E18" s="61">
        <v>6.6325507691378349E-2</v>
      </c>
      <c r="G18" s="85">
        <v>13</v>
      </c>
      <c r="H18" s="60">
        <v>0.23815165403846267</v>
      </c>
    </row>
    <row r="19" spans="3:8">
      <c r="C19" s="105" t="s">
        <v>146</v>
      </c>
      <c r="D19" s="106" t="s">
        <v>154</v>
      </c>
      <c r="E19" s="61">
        <v>7.1369941386279764E-2</v>
      </c>
      <c r="G19" s="85">
        <v>14</v>
      </c>
      <c r="H19" s="60">
        <v>0.23651165403846269</v>
      </c>
    </row>
    <row r="20" spans="3:8">
      <c r="C20" s="85" t="s">
        <v>155</v>
      </c>
      <c r="D20" s="85" t="s">
        <v>157</v>
      </c>
      <c r="E20" s="61">
        <v>5.5519820351527256E-2</v>
      </c>
      <c r="G20" s="85">
        <v>15</v>
      </c>
      <c r="H20" s="60">
        <v>0.23487165403846261</v>
      </c>
    </row>
    <row r="21" spans="3:8">
      <c r="C21" s="105" t="s">
        <v>158</v>
      </c>
      <c r="D21" s="85" t="s">
        <v>160</v>
      </c>
      <c r="E21" s="61">
        <v>8.3496780509304036E-2</v>
      </c>
      <c r="G21" s="85">
        <v>16</v>
      </c>
      <c r="H21" s="60">
        <v>0.23403165403846277</v>
      </c>
    </row>
    <row r="22" spans="3:8">
      <c r="G22" s="85">
        <v>17</v>
      </c>
      <c r="H22" s="60">
        <v>0.2331916540384627</v>
      </c>
    </row>
    <row r="23" spans="3:8">
      <c r="G23" s="85">
        <v>18</v>
      </c>
      <c r="H23" s="60">
        <v>0.23235165403846267</v>
      </c>
    </row>
    <row r="24" spans="3:8" ht="17">
      <c r="C24" s="58" t="s">
        <v>1427</v>
      </c>
      <c r="D24" s="162">
        <v>46.957632011460902</v>
      </c>
      <c r="E24" s="162"/>
      <c r="G24" s="85">
        <v>19</v>
      </c>
      <c r="H24" s="60">
        <v>0.23151165403846269</v>
      </c>
    </row>
    <row r="25" spans="3:8">
      <c r="C25" s="58" t="s">
        <v>1428</v>
      </c>
      <c r="D25" s="163">
        <v>6.8525639005747999E-2</v>
      </c>
      <c r="E25" s="163"/>
      <c r="G25" s="85">
        <v>20</v>
      </c>
      <c r="H25" s="60">
        <v>0.23067165403846268</v>
      </c>
    </row>
  </sheetData>
  <mergeCells count="2">
    <mergeCell ref="D24:E24"/>
    <mergeCell ref="D25:E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47CA-B87F-3C4B-B0CF-CE95FE233EE7}">
  <dimension ref="C5:M2984"/>
  <sheetViews>
    <sheetView showGridLines="0" tabSelected="1" workbookViewId="0">
      <selection activeCell="K5" sqref="K5"/>
    </sheetView>
  </sheetViews>
  <sheetFormatPr baseColWidth="10" defaultColWidth="8.83203125" defaultRowHeight="16"/>
  <cols>
    <col min="1" max="2" width="1.83203125" style="59" customWidth="1"/>
    <col min="3" max="3" width="11.83203125" style="59" bestFit="1" customWidth="1"/>
    <col min="4" max="4" width="14.33203125" style="59" bestFit="1" customWidth="1"/>
    <col min="5" max="5" width="14.1640625" style="59" bestFit="1" customWidth="1"/>
    <col min="6" max="6" width="14.6640625" style="59" bestFit="1" customWidth="1"/>
    <col min="7" max="7" width="14.33203125" style="59" bestFit="1" customWidth="1"/>
    <col min="8" max="9" width="14.83203125" style="59" bestFit="1" customWidth="1"/>
    <col min="10" max="11" width="8.83203125" style="59"/>
    <col min="12" max="12" width="14.6640625" style="59" bestFit="1" customWidth="1"/>
    <col min="13" max="13" width="12.33203125" style="59" bestFit="1" customWidth="1"/>
    <col min="14" max="16384" width="8.83203125" style="59"/>
  </cols>
  <sheetData>
    <row r="5" spans="3:9">
      <c r="C5" s="83" t="s">
        <v>8</v>
      </c>
      <c r="D5" s="83" t="s">
        <v>1429</v>
      </c>
      <c r="E5" s="83" t="s">
        <v>1431</v>
      </c>
      <c r="F5" s="83" t="s">
        <v>1433</v>
      </c>
      <c r="G5" s="83" t="s">
        <v>1435</v>
      </c>
      <c r="H5" s="83" t="s">
        <v>1437</v>
      </c>
      <c r="I5" s="83" t="s">
        <v>1439</v>
      </c>
    </row>
    <row r="6" spans="3:9">
      <c r="C6" s="85" t="s">
        <v>1515</v>
      </c>
      <c r="D6" s="85"/>
      <c r="E6" s="85"/>
      <c r="F6" s="85"/>
      <c r="G6" s="85"/>
      <c r="H6" s="85"/>
      <c r="I6" s="85">
        <v>100.8</v>
      </c>
    </row>
    <row r="7" spans="3:9">
      <c r="C7" s="85" t="s">
        <v>1516</v>
      </c>
      <c r="D7" s="85"/>
      <c r="E7" s="85"/>
      <c r="F7" s="85"/>
      <c r="G7" s="85"/>
      <c r="H7" s="85"/>
      <c r="I7" s="85">
        <v>101.3</v>
      </c>
    </row>
    <row r="8" spans="3:9">
      <c r="C8" s="85" t="s">
        <v>1517</v>
      </c>
      <c r="D8" s="85"/>
      <c r="E8" s="85"/>
      <c r="F8" s="85"/>
      <c r="G8" s="85"/>
      <c r="H8" s="85"/>
      <c r="I8" s="85">
        <v>101.75</v>
      </c>
    </row>
    <row r="9" spans="3:9">
      <c r="C9" s="85" t="s">
        <v>1518</v>
      </c>
      <c r="D9" s="85"/>
      <c r="E9" s="85"/>
      <c r="F9" s="85"/>
      <c r="G9" s="85"/>
      <c r="H9" s="85"/>
      <c r="I9" s="85">
        <v>101.7898</v>
      </c>
    </row>
    <row r="10" spans="3:9">
      <c r="C10" s="85" t="s">
        <v>1519</v>
      </c>
      <c r="D10" s="85"/>
      <c r="E10" s="85"/>
      <c r="F10" s="85"/>
      <c r="G10" s="85"/>
      <c r="H10" s="85"/>
      <c r="I10" s="85">
        <v>101.45</v>
      </c>
    </row>
    <row r="11" spans="3:9">
      <c r="C11" s="85" t="s">
        <v>1520</v>
      </c>
      <c r="D11" s="85"/>
      <c r="E11" s="85"/>
      <c r="F11" s="85"/>
      <c r="G11" s="85"/>
      <c r="H11" s="85"/>
      <c r="I11" s="85">
        <v>101.45</v>
      </c>
    </row>
    <row r="12" spans="3:9">
      <c r="C12" s="85" t="s">
        <v>1521</v>
      </c>
      <c r="D12" s="85"/>
      <c r="E12" s="85"/>
      <c r="F12" s="85"/>
      <c r="G12" s="85"/>
      <c r="H12" s="85"/>
      <c r="I12" s="85">
        <v>101.05</v>
      </c>
    </row>
    <row r="13" spans="3:9">
      <c r="C13" s="85" t="s">
        <v>1522</v>
      </c>
      <c r="D13" s="85"/>
      <c r="E13" s="85"/>
      <c r="F13" s="85"/>
      <c r="G13" s="85"/>
      <c r="H13" s="85"/>
      <c r="I13" s="85">
        <v>100.8394</v>
      </c>
    </row>
    <row r="14" spans="3:9">
      <c r="C14" s="85" t="s">
        <v>1523</v>
      </c>
      <c r="D14" s="85"/>
      <c r="E14" s="85"/>
      <c r="F14" s="85"/>
      <c r="G14" s="85"/>
      <c r="H14" s="85"/>
      <c r="I14" s="85">
        <v>100.45010000000001</v>
      </c>
    </row>
    <row r="15" spans="3:9">
      <c r="C15" s="85" t="s">
        <v>1524</v>
      </c>
      <c r="D15" s="85"/>
      <c r="E15" s="85"/>
      <c r="F15" s="85"/>
      <c r="G15" s="85"/>
      <c r="H15" s="85"/>
      <c r="I15" s="85">
        <v>100.6</v>
      </c>
    </row>
    <row r="16" spans="3:9">
      <c r="C16" s="85" t="s">
        <v>1525</v>
      </c>
      <c r="D16" s="85"/>
      <c r="E16" s="85"/>
      <c r="F16" s="85"/>
      <c r="G16" s="85"/>
      <c r="H16" s="85"/>
      <c r="I16" s="85">
        <v>100.0014</v>
      </c>
    </row>
    <row r="17" spans="3:9">
      <c r="C17" s="85" t="s">
        <v>1526</v>
      </c>
      <c r="D17" s="85"/>
      <c r="E17" s="85"/>
      <c r="F17" s="85"/>
      <c r="G17" s="85"/>
      <c r="H17" s="85"/>
      <c r="I17" s="85">
        <v>100.5</v>
      </c>
    </row>
    <row r="18" spans="3:9">
      <c r="C18" s="85" t="s">
        <v>1527</v>
      </c>
      <c r="D18" s="85"/>
      <c r="E18" s="85"/>
      <c r="F18" s="85"/>
      <c r="G18" s="85"/>
      <c r="H18" s="85"/>
      <c r="I18" s="85">
        <v>100.7985</v>
      </c>
    </row>
    <row r="19" spans="3:9">
      <c r="C19" s="85" t="s">
        <v>1528</v>
      </c>
      <c r="D19" s="85"/>
      <c r="E19" s="85"/>
      <c r="F19" s="85"/>
      <c r="G19" s="85"/>
      <c r="H19" s="85"/>
      <c r="I19" s="85">
        <v>100.8</v>
      </c>
    </row>
    <row r="20" spans="3:9">
      <c r="C20" s="85" t="s">
        <v>1529</v>
      </c>
      <c r="D20" s="85"/>
      <c r="E20" s="85"/>
      <c r="F20" s="85"/>
      <c r="G20" s="85"/>
      <c r="H20" s="85"/>
      <c r="I20" s="85">
        <v>100.75</v>
      </c>
    </row>
    <row r="21" spans="3:9">
      <c r="C21" s="85" t="s">
        <v>1530</v>
      </c>
      <c r="D21" s="85"/>
      <c r="E21" s="85"/>
      <c r="F21" s="85"/>
      <c r="G21" s="85"/>
      <c r="H21" s="85"/>
      <c r="I21" s="85">
        <v>100.7625</v>
      </c>
    </row>
    <row r="22" spans="3:9">
      <c r="C22" s="85" t="s">
        <v>1531</v>
      </c>
      <c r="D22" s="85"/>
      <c r="E22" s="85"/>
      <c r="F22" s="85"/>
      <c r="G22" s="85"/>
      <c r="H22" s="85"/>
      <c r="I22" s="85">
        <v>100.399</v>
      </c>
    </row>
    <row r="23" spans="3:9">
      <c r="C23" s="85" t="s">
        <v>1532</v>
      </c>
      <c r="D23" s="85"/>
      <c r="E23" s="85"/>
      <c r="F23" s="85"/>
      <c r="G23" s="85"/>
      <c r="H23" s="85"/>
      <c r="I23" s="85">
        <v>100.3001</v>
      </c>
    </row>
    <row r="24" spans="3:9">
      <c r="C24" s="85" t="s">
        <v>1533</v>
      </c>
      <c r="D24" s="85"/>
      <c r="E24" s="85"/>
      <c r="F24" s="85"/>
      <c r="G24" s="85"/>
      <c r="H24" s="85"/>
      <c r="I24" s="85">
        <v>99.941000000000003</v>
      </c>
    </row>
    <row r="25" spans="3:9">
      <c r="C25" s="85" t="s">
        <v>1534</v>
      </c>
      <c r="D25" s="85"/>
      <c r="E25" s="85"/>
      <c r="F25" s="85"/>
      <c r="G25" s="85"/>
      <c r="H25" s="85"/>
      <c r="I25" s="85">
        <v>99.750200000000007</v>
      </c>
    </row>
    <row r="26" spans="3:9">
      <c r="C26" s="85" t="s">
        <v>1535</v>
      </c>
      <c r="D26" s="85"/>
      <c r="E26" s="85"/>
      <c r="F26" s="85"/>
      <c r="G26" s="85"/>
      <c r="H26" s="85"/>
      <c r="I26" s="85">
        <v>99.95</v>
      </c>
    </row>
    <row r="27" spans="3:9">
      <c r="C27" s="85" t="s">
        <v>1536</v>
      </c>
      <c r="D27" s="85"/>
      <c r="E27" s="85"/>
      <c r="F27" s="85"/>
      <c r="G27" s="85"/>
      <c r="H27" s="85"/>
      <c r="I27" s="85">
        <v>99.35</v>
      </c>
    </row>
    <row r="28" spans="3:9">
      <c r="C28" s="85" t="s">
        <v>1537</v>
      </c>
      <c r="D28" s="85"/>
      <c r="E28" s="85"/>
      <c r="F28" s="85"/>
      <c r="G28" s="85"/>
      <c r="H28" s="85"/>
      <c r="I28" s="85">
        <v>98.901799999999994</v>
      </c>
    </row>
    <row r="29" spans="3:9">
      <c r="C29" s="85" t="s">
        <v>1538</v>
      </c>
      <c r="D29" s="85"/>
      <c r="E29" s="85"/>
      <c r="F29" s="85"/>
      <c r="G29" s="85"/>
      <c r="H29" s="85"/>
      <c r="I29" s="85">
        <v>99.5</v>
      </c>
    </row>
    <row r="30" spans="3:9">
      <c r="C30" s="85" t="s">
        <v>1539</v>
      </c>
      <c r="D30" s="85"/>
      <c r="E30" s="85"/>
      <c r="F30" s="85"/>
      <c r="G30" s="85"/>
      <c r="H30" s="85"/>
      <c r="I30" s="85">
        <v>99.15</v>
      </c>
    </row>
    <row r="31" spans="3:9">
      <c r="C31" s="85" t="s">
        <v>1540</v>
      </c>
      <c r="D31" s="85"/>
      <c r="E31" s="85"/>
      <c r="F31" s="85"/>
      <c r="G31" s="85"/>
      <c r="H31" s="85"/>
      <c r="I31" s="85">
        <v>99.25</v>
      </c>
    </row>
    <row r="32" spans="3:9">
      <c r="C32" s="85" t="s">
        <v>1541</v>
      </c>
      <c r="D32" s="85"/>
      <c r="E32" s="85"/>
      <c r="F32" s="85"/>
      <c r="G32" s="85"/>
      <c r="H32" s="85"/>
      <c r="I32" s="85">
        <v>99.25</v>
      </c>
    </row>
    <row r="33" spans="3:9">
      <c r="C33" s="85" t="s">
        <v>1542</v>
      </c>
      <c r="D33" s="85"/>
      <c r="E33" s="85"/>
      <c r="F33" s="85"/>
      <c r="G33" s="85"/>
      <c r="H33" s="85"/>
      <c r="I33" s="85">
        <v>99.001999999999995</v>
      </c>
    </row>
    <row r="34" spans="3:9">
      <c r="C34" s="85" t="s">
        <v>1543</v>
      </c>
      <c r="D34" s="85"/>
      <c r="E34" s="85"/>
      <c r="F34" s="85"/>
      <c r="G34" s="85"/>
      <c r="H34" s="85"/>
      <c r="I34" s="85">
        <v>98.802000000000007</v>
      </c>
    </row>
    <row r="35" spans="3:9">
      <c r="C35" s="85" t="s">
        <v>1544</v>
      </c>
      <c r="D35" s="85"/>
      <c r="E35" s="85"/>
      <c r="F35" s="85"/>
      <c r="G35" s="85"/>
      <c r="H35" s="85"/>
      <c r="I35" s="85">
        <v>98.906700000000001</v>
      </c>
    </row>
    <row r="36" spans="3:9">
      <c r="C36" s="85" t="s">
        <v>1545</v>
      </c>
      <c r="D36" s="85"/>
      <c r="E36" s="85"/>
      <c r="F36" s="85"/>
      <c r="G36" s="85"/>
      <c r="H36" s="85"/>
      <c r="I36" s="85">
        <v>98.8</v>
      </c>
    </row>
    <row r="37" spans="3:9">
      <c r="C37" s="85" t="s">
        <v>1546</v>
      </c>
      <c r="D37" s="85"/>
      <c r="E37" s="85"/>
      <c r="F37" s="85"/>
      <c r="G37" s="85"/>
      <c r="H37" s="85"/>
      <c r="I37" s="85">
        <v>98.649799999999999</v>
      </c>
    </row>
    <row r="38" spans="3:9">
      <c r="C38" s="85" t="s">
        <v>1547</v>
      </c>
      <c r="D38" s="85"/>
      <c r="E38" s="85"/>
      <c r="F38" s="85"/>
      <c r="G38" s="85"/>
      <c r="H38" s="85"/>
      <c r="I38" s="85">
        <v>98.3</v>
      </c>
    </row>
    <row r="39" spans="3:9">
      <c r="C39" s="85" t="s">
        <v>1548</v>
      </c>
      <c r="D39" s="85"/>
      <c r="E39" s="85"/>
      <c r="F39" s="85"/>
      <c r="G39" s="85"/>
      <c r="H39" s="85"/>
      <c r="I39" s="85">
        <v>98.1</v>
      </c>
    </row>
    <row r="40" spans="3:9">
      <c r="C40" s="85" t="s">
        <v>1549</v>
      </c>
      <c r="D40" s="85"/>
      <c r="E40" s="85"/>
      <c r="F40" s="85"/>
      <c r="G40" s="85"/>
      <c r="H40" s="85"/>
      <c r="I40" s="85">
        <v>98.1</v>
      </c>
    </row>
    <row r="41" spans="3:9">
      <c r="C41" s="85" t="s">
        <v>1550</v>
      </c>
      <c r="D41" s="85"/>
      <c r="E41" s="85"/>
      <c r="F41" s="85"/>
      <c r="G41" s="85"/>
      <c r="H41" s="85"/>
      <c r="I41" s="85">
        <v>97.3</v>
      </c>
    </row>
    <row r="42" spans="3:9">
      <c r="C42" s="85" t="s">
        <v>1551</v>
      </c>
      <c r="D42" s="85"/>
      <c r="E42" s="85"/>
      <c r="F42" s="85"/>
      <c r="G42" s="85"/>
      <c r="H42" s="85"/>
      <c r="I42" s="85">
        <v>97.15</v>
      </c>
    </row>
    <row r="43" spans="3:9">
      <c r="C43" s="85" t="s">
        <v>1552</v>
      </c>
      <c r="D43" s="85"/>
      <c r="E43" s="85"/>
      <c r="F43" s="85"/>
      <c r="G43" s="85"/>
      <c r="H43" s="85"/>
      <c r="I43" s="85">
        <v>96.75</v>
      </c>
    </row>
    <row r="44" spans="3:9">
      <c r="C44" s="85" t="s">
        <v>1553</v>
      </c>
      <c r="D44" s="85"/>
      <c r="E44" s="85"/>
      <c r="F44" s="85"/>
      <c r="G44" s="85"/>
      <c r="H44" s="85"/>
      <c r="I44" s="85">
        <v>96.905000000000001</v>
      </c>
    </row>
    <row r="45" spans="3:9">
      <c r="C45" s="85" t="s">
        <v>1554</v>
      </c>
      <c r="D45" s="85"/>
      <c r="E45" s="85"/>
      <c r="F45" s="85"/>
      <c r="G45" s="85"/>
      <c r="H45" s="85"/>
      <c r="I45" s="85">
        <v>97.612499999999997</v>
      </c>
    </row>
    <row r="46" spans="3:9">
      <c r="C46" s="85" t="s">
        <v>1555</v>
      </c>
      <c r="D46" s="85"/>
      <c r="E46" s="85"/>
      <c r="F46" s="85"/>
      <c r="G46" s="85"/>
      <c r="H46" s="85"/>
      <c r="I46" s="85">
        <v>97.6</v>
      </c>
    </row>
    <row r="47" spans="3:9">
      <c r="C47" s="85" t="s">
        <v>1556</v>
      </c>
      <c r="D47" s="85"/>
      <c r="E47" s="85"/>
      <c r="F47" s="85"/>
      <c r="G47" s="85"/>
      <c r="H47" s="85"/>
      <c r="I47" s="85">
        <v>97.6</v>
      </c>
    </row>
    <row r="48" spans="3:9">
      <c r="C48" s="85" t="s">
        <v>1557</v>
      </c>
      <c r="D48" s="85"/>
      <c r="E48" s="85"/>
      <c r="F48" s="85"/>
      <c r="G48" s="85"/>
      <c r="H48" s="85"/>
      <c r="I48" s="85">
        <v>98.2</v>
      </c>
    </row>
    <row r="49" spans="3:9">
      <c r="C49" s="85" t="s">
        <v>1558</v>
      </c>
      <c r="D49" s="85"/>
      <c r="E49" s="85"/>
      <c r="F49" s="85"/>
      <c r="G49" s="85"/>
      <c r="H49" s="85"/>
      <c r="I49" s="85">
        <v>98</v>
      </c>
    </row>
    <row r="50" spans="3:9">
      <c r="C50" s="85" t="s">
        <v>1559</v>
      </c>
      <c r="D50" s="85"/>
      <c r="E50" s="85"/>
      <c r="F50" s="85"/>
      <c r="G50" s="85"/>
      <c r="H50" s="85"/>
      <c r="I50" s="85">
        <v>97.905100000000004</v>
      </c>
    </row>
    <row r="51" spans="3:9">
      <c r="C51" s="85" t="s">
        <v>1560</v>
      </c>
      <c r="D51" s="85"/>
      <c r="E51" s="85"/>
      <c r="F51" s="85"/>
      <c r="G51" s="85"/>
      <c r="H51" s="85"/>
      <c r="I51" s="85">
        <v>98.390699999999995</v>
      </c>
    </row>
    <row r="52" spans="3:9">
      <c r="C52" s="85" t="s">
        <v>1561</v>
      </c>
      <c r="D52" s="85"/>
      <c r="E52" s="85"/>
      <c r="F52" s="85"/>
      <c r="G52" s="85"/>
      <c r="H52" s="85"/>
      <c r="I52" s="85">
        <v>98.35</v>
      </c>
    </row>
    <row r="53" spans="3:9">
      <c r="C53" s="85" t="s">
        <v>1562</v>
      </c>
      <c r="D53" s="85"/>
      <c r="E53" s="85"/>
      <c r="F53" s="85"/>
      <c r="G53" s="85"/>
      <c r="H53" s="85"/>
      <c r="I53" s="85">
        <v>98</v>
      </c>
    </row>
    <row r="54" spans="3:9">
      <c r="C54" s="85" t="s">
        <v>1563</v>
      </c>
      <c r="D54" s="85"/>
      <c r="E54" s="85"/>
      <c r="F54" s="85"/>
      <c r="G54" s="85"/>
      <c r="H54" s="85"/>
      <c r="I54" s="85">
        <v>98.55</v>
      </c>
    </row>
    <row r="55" spans="3:9">
      <c r="C55" s="85" t="s">
        <v>1564</v>
      </c>
      <c r="D55" s="85"/>
      <c r="E55" s="85"/>
      <c r="F55" s="85"/>
      <c r="G55" s="85"/>
      <c r="H55" s="85"/>
      <c r="I55" s="85">
        <v>98.45</v>
      </c>
    </row>
    <row r="56" spans="3:9">
      <c r="C56" s="85" t="s">
        <v>1565</v>
      </c>
      <c r="D56" s="85"/>
      <c r="E56" s="85"/>
      <c r="F56" s="85"/>
      <c r="G56" s="85"/>
      <c r="H56" s="85"/>
      <c r="I56" s="85">
        <v>98.55</v>
      </c>
    </row>
    <row r="57" spans="3:9">
      <c r="C57" s="85" t="s">
        <v>1566</v>
      </c>
      <c r="D57" s="85"/>
      <c r="E57" s="85"/>
      <c r="F57" s="85"/>
      <c r="G57" s="85"/>
      <c r="H57" s="85"/>
      <c r="I57" s="85">
        <v>99.5</v>
      </c>
    </row>
    <row r="58" spans="3:9">
      <c r="C58" s="85" t="s">
        <v>1567</v>
      </c>
      <c r="D58" s="85"/>
      <c r="E58" s="85"/>
      <c r="F58" s="85"/>
      <c r="G58" s="85"/>
      <c r="H58" s="85"/>
      <c r="I58" s="85">
        <v>101.1999</v>
      </c>
    </row>
    <row r="59" spans="3:9">
      <c r="C59" s="85" t="s">
        <v>1568</v>
      </c>
      <c r="D59" s="85"/>
      <c r="E59" s="85"/>
      <c r="F59" s="85"/>
      <c r="G59" s="85"/>
      <c r="H59" s="85"/>
      <c r="I59" s="85">
        <v>100.6318</v>
      </c>
    </row>
    <row r="60" spans="3:9">
      <c r="C60" s="85" t="s">
        <v>1569</v>
      </c>
      <c r="D60" s="85"/>
      <c r="E60" s="85"/>
      <c r="F60" s="85"/>
      <c r="G60" s="85"/>
      <c r="H60" s="85"/>
      <c r="I60" s="85">
        <v>100.95</v>
      </c>
    </row>
    <row r="61" spans="3:9">
      <c r="C61" s="85" t="s">
        <v>1570</v>
      </c>
      <c r="D61" s="85"/>
      <c r="E61" s="85"/>
      <c r="F61" s="85"/>
      <c r="G61" s="85"/>
      <c r="H61" s="85"/>
      <c r="I61" s="85">
        <v>100.75</v>
      </c>
    </row>
    <row r="62" spans="3:9">
      <c r="C62" s="85" t="s">
        <v>1571</v>
      </c>
      <c r="D62" s="85"/>
      <c r="E62" s="85"/>
      <c r="F62" s="85"/>
      <c r="G62" s="85"/>
      <c r="H62" s="85"/>
      <c r="I62" s="85">
        <v>100.5</v>
      </c>
    </row>
    <row r="63" spans="3:9">
      <c r="C63" s="85" t="s">
        <v>1572</v>
      </c>
      <c r="D63" s="85"/>
      <c r="E63" s="85"/>
      <c r="F63" s="85"/>
      <c r="G63" s="85"/>
      <c r="H63" s="85"/>
      <c r="I63" s="85">
        <v>99.6</v>
      </c>
    </row>
    <row r="64" spans="3:9">
      <c r="C64" s="85" t="s">
        <v>1573</v>
      </c>
      <c r="D64" s="85"/>
      <c r="E64" s="85"/>
      <c r="F64" s="85"/>
      <c r="G64" s="85"/>
      <c r="H64" s="85"/>
      <c r="I64" s="85">
        <v>99.999300000000005</v>
      </c>
    </row>
    <row r="65" spans="3:9">
      <c r="C65" s="85" t="s">
        <v>1574</v>
      </c>
      <c r="D65" s="85"/>
      <c r="E65" s="85"/>
      <c r="F65" s="85"/>
      <c r="G65" s="85"/>
      <c r="H65" s="85"/>
      <c r="I65" s="85">
        <v>100</v>
      </c>
    </row>
    <row r="66" spans="3:9">
      <c r="C66" s="85" t="s">
        <v>1575</v>
      </c>
      <c r="D66" s="85"/>
      <c r="E66" s="85"/>
      <c r="F66" s="85"/>
      <c r="G66" s="85"/>
      <c r="H66" s="85"/>
      <c r="I66" s="85">
        <v>100.35</v>
      </c>
    </row>
    <row r="67" spans="3:9">
      <c r="C67" s="85" t="s">
        <v>1576</v>
      </c>
      <c r="D67" s="85"/>
      <c r="E67" s="85"/>
      <c r="F67" s="85"/>
      <c r="G67" s="85"/>
      <c r="H67" s="85"/>
      <c r="I67" s="85">
        <v>100.9999</v>
      </c>
    </row>
    <row r="68" spans="3:9">
      <c r="C68" s="85" t="s">
        <v>1577</v>
      </c>
      <c r="D68" s="85"/>
      <c r="E68" s="85"/>
      <c r="F68" s="85"/>
      <c r="G68" s="85"/>
      <c r="H68" s="85"/>
      <c r="I68" s="85">
        <v>101</v>
      </c>
    </row>
    <row r="69" spans="3:9">
      <c r="C69" s="85" t="s">
        <v>1578</v>
      </c>
      <c r="D69" s="85"/>
      <c r="E69" s="85"/>
      <c r="F69" s="85"/>
      <c r="G69" s="85"/>
      <c r="H69" s="85"/>
      <c r="I69" s="85">
        <v>101.6</v>
      </c>
    </row>
    <row r="70" spans="3:9">
      <c r="C70" s="85" t="s">
        <v>1579</v>
      </c>
      <c r="D70" s="85"/>
      <c r="E70" s="85"/>
      <c r="F70" s="85"/>
      <c r="G70" s="85"/>
      <c r="H70" s="85"/>
      <c r="I70" s="85">
        <v>101.5</v>
      </c>
    </row>
    <row r="71" spans="3:9">
      <c r="C71" s="85" t="s">
        <v>1580</v>
      </c>
      <c r="D71" s="85"/>
      <c r="E71" s="85"/>
      <c r="F71" s="85"/>
      <c r="G71" s="85"/>
      <c r="H71" s="85"/>
      <c r="I71" s="85">
        <v>101.7</v>
      </c>
    </row>
    <row r="72" spans="3:9">
      <c r="C72" s="85" t="s">
        <v>1581</v>
      </c>
      <c r="D72" s="85"/>
      <c r="E72" s="85"/>
      <c r="F72" s="85"/>
      <c r="G72" s="85"/>
      <c r="H72" s="85"/>
      <c r="I72" s="85">
        <v>101.95</v>
      </c>
    </row>
    <row r="73" spans="3:9">
      <c r="C73" s="85" t="s">
        <v>1582</v>
      </c>
      <c r="D73" s="85"/>
      <c r="E73" s="85"/>
      <c r="F73" s="85"/>
      <c r="G73" s="85"/>
      <c r="H73" s="85"/>
      <c r="I73" s="85">
        <v>102.6515</v>
      </c>
    </row>
    <row r="74" spans="3:9">
      <c r="C74" s="85" t="s">
        <v>1583</v>
      </c>
      <c r="D74" s="85"/>
      <c r="E74" s="85"/>
      <c r="F74" s="85"/>
      <c r="G74" s="85"/>
      <c r="H74" s="85"/>
      <c r="I74" s="85">
        <v>102.7</v>
      </c>
    </row>
    <row r="75" spans="3:9">
      <c r="C75" s="85" t="s">
        <v>1584</v>
      </c>
      <c r="D75" s="85"/>
      <c r="E75" s="85"/>
      <c r="F75" s="85"/>
      <c r="G75" s="85"/>
      <c r="H75" s="85"/>
      <c r="I75" s="85">
        <v>102.9</v>
      </c>
    </row>
    <row r="76" spans="3:9">
      <c r="C76" s="85" t="s">
        <v>1585</v>
      </c>
      <c r="D76" s="85"/>
      <c r="E76" s="85"/>
      <c r="F76" s="85"/>
      <c r="G76" s="85"/>
      <c r="H76" s="85"/>
      <c r="I76" s="85">
        <v>102.7</v>
      </c>
    </row>
    <row r="77" spans="3:9">
      <c r="C77" s="85" t="s">
        <v>1586</v>
      </c>
      <c r="D77" s="85"/>
      <c r="E77" s="85"/>
      <c r="F77" s="85"/>
      <c r="G77" s="85"/>
      <c r="H77" s="85"/>
      <c r="I77" s="85">
        <v>102.395</v>
      </c>
    </row>
    <row r="78" spans="3:9">
      <c r="C78" s="85" t="s">
        <v>1587</v>
      </c>
      <c r="D78" s="85"/>
      <c r="E78" s="85"/>
      <c r="F78" s="85"/>
      <c r="G78" s="85"/>
      <c r="H78" s="85"/>
      <c r="I78" s="85">
        <v>100.9</v>
      </c>
    </row>
    <row r="79" spans="3:9">
      <c r="C79" s="85" t="s">
        <v>1588</v>
      </c>
      <c r="D79" s="85"/>
      <c r="E79" s="85"/>
      <c r="F79" s="85"/>
      <c r="G79" s="85"/>
      <c r="H79" s="85"/>
      <c r="I79" s="85">
        <v>101.1977</v>
      </c>
    </row>
    <row r="80" spans="3:9">
      <c r="C80" s="85" t="s">
        <v>1589</v>
      </c>
      <c r="D80" s="85"/>
      <c r="E80" s="85"/>
      <c r="F80" s="85"/>
      <c r="G80" s="85"/>
      <c r="H80" s="85"/>
      <c r="I80" s="85">
        <v>101</v>
      </c>
    </row>
    <row r="81" spans="3:9">
      <c r="C81" s="85" t="s">
        <v>1590</v>
      </c>
      <c r="D81" s="85"/>
      <c r="E81" s="85"/>
      <c r="F81" s="85"/>
      <c r="G81" s="85"/>
      <c r="H81" s="85"/>
      <c r="I81" s="85">
        <v>101.19799999999999</v>
      </c>
    </row>
    <row r="82" spans="3:9">
      <c r="C82" s="85" t="s">
        <v>1591</v>
      </c>
      <c r="D82" s="85"/>
      <c r="E82" s="85"/>
      <c r="F82" s="85"/>
      <c r="G82" s="85"/>
      <c r="H82" s="85"/>
      <c r="I82" s="85">
        <v>101.4</v>
      </c>
    </row>
    <row r="83" spans="3:9">
      <c r="C83" s="85" t="s">
        <v>1592</v>
      </c>
      <c r="D83" s="85"/>
      <c r="E83" s="85"/>
      <c r="F83" s="85"/>
      <c r="G83" s="85"/>
      <c r="H83" s="85"/>
      <c r="I83" s="85">
        <v>100.84</v>
      </c>
    </row>
    <row r="84" spans="3:9">
      <c r="C84" s="85" t="s">
        <v>1593</v>
      </c>
      <c r="D84" s="85"/>
      <c r="E84" s="85"/>
      <c r="F84" s="85"/>
      <c r="G84" s="85"/>
      <c r="H84" s="85"/>
      <c r="I84" s="85">
        <v>100.0575</v>
      </c>
    </row>
    <row r="85" spans="3:9">
      <c r="C85" s="85" t="s">
        <v>1594</v>
      </c>
      <c r="D85" s="85"/>
      <c r="E85" s="85"/>
      <c r="F85" s="85"/>
      <c r="G85" s="85"/>
      <c r="H85" s="85"/>
      <c r="I85" s="85">
        <v>100.35</v>
      </c>
    </row>
    <row r="86" spans="3:9">
      <c r="C86" s="85" t="s">
        <v>1595</v>
      </c>
      <c r="D86" s="85"/>
      <c r="E86" s="85"/>
      <c r="F86" s="85"/>
      <c r="G86" s="85"/>
      <c r="H86" s="85"/>
      <c r="I86" s="85">
        <v>98.9</v>
      </c>
    </row>
    <row r="87" spans="3:9">
      <c r="C87" s="85" t="s">
        <v>1596</v>
      </c>
      <c r="D87" s="85"/>
      <c r="E87" s="85"/>
      <c r="F87" s="85"/>
      <c r="G87" s="85"/>
      <c r="H87" s="85"/>
      <c r="I87" s="85">
        <v>99.2</v>
      </c>
    </row>
    <row r="88" spans="3:9">
      <c r="C88" s="85" t="s">
        <v>1597</v>
      </c>
      <c r="D88" s="85"/>
      <c r="E88" s="85"/>
      <c r="F88" s="85"/>
      <c r="G88" s="85"/>
      <c r="H88" s="85"/>
      <c r="I88" s="85">
        <v>99</v>
      </c>
    </row>
    <row r="89" spans="3:9">
      <c r="C89" s="85" t="s">
        <v>1598</v>
      </c>
      <c r="D89" s="85"/>
      <c r="E89" s="85"/>
      <c r="F89" s="85"/>
      <c r="G89" s="85"/>
      <c r="H89" s="85"/>
      <c r="I89" s="85">
        <v>97.979100000000003</v>
      </c>
    </row>
    <row r="90" spans="3:9">
      <c r="C90" s="85" t="s">
        <v>1599</v>
      </c>
      <c r="D90" s="85"/>
      <c r="E90" s="85"/>
      <c r="F90" s="85"/>
      <c r="G90" s="85"/>
      <c r="H90" s="85"/>
      <c r="I90" s="85">
        <v>98.149900000000002</v>
      </c>
    </row>
    <row r="91" spans="3:9">
      <c r="C91" s="85" t="s">
        <v>1600</v>
      </c>
      <c r="D91" s="85"/>
      <c r="E91" s="85"/>
      <c r="F91" s="85"/>
      <c r="G91" s="85"/>
      <c r="H91" s="85"/>
      <c r="I91" s="85">
        <v>96.35</v>
      </c>
    </row>
    <row r="92" spans="3:9">
      <c r="C92" s="85" t="s">
        <v>1601</v>
      </c>
      <c r="D92" s="85"/>
      <c r="E92" s="85"/>
      <c r="F92" s="85"/>
      <c r="G92" s="85"/>
      <c r="H92" s="85"/>
      <c r="I92" s="85">
        <v>97.498999999999995</v>
      </c>
    </row>
    <row r="93" spans="3:9">
      <c r="C93" s="85" t="s">
        <v>1602</v>
      </c>
      <c r="D93" s="85"/>
      <c r="E93" s="85"/>
      <c r="F93" s="85"/>
      <c r="G93" s="85"/>
      <c r="H93" s="85"/>
      <c r="I93" s="85">
        <v>97.4</v>
      </c>
    </row>
    <row r="94" spans="3:9">
      <c r="C94" s="85" t="s">
        <v>1603</v>
      </c>
      <c r="D94" s="85"/>
      <c r="E94" s="85"/>
      <c r="F94" s="85"/>
      <c r="G94" s="85"/>
      <c r="H94" s="85"/>
      <c r="I94" s="85">
        <v>97</v>
      </c>
    </row>
    <row r="95" spans="3:9">
      <c r="C95" s="85" t="s">
        <v>1604</v>
      </c>
      <c r="D95" s="85"/>
      <c r="E95" s="85"/>
      <c r="F95" s="85"/>
      <c r="G95" s="85"/>
      <c r="H95" s="85"/>
      <c r="I95" s="85">
        <v>96</v>
      </c>
    </row>
    <row r="96" spans="3:9">
      <c r="C96" s="85" t="s">
        <v>1605</v>
      </c>
      <c r="D96" s="85"/>
      <c r="E96" s="85"/>
      <c r="F96" s="85"/>
      <c r="G96" s="85"/>
      <c r="H96" s="85"/>
      <c r="I96" s="85">
        <v>95.999200000000002</v>
      </c>
    </row>
    <row r="97" spans="3:9">
      <c r="C97" s="85" t="s">
        <v>1606</v>
      </c>
      <c r="D97" s="85"/>
      <c r="E97" s="85"/>
      <c r="F97" s="85"/>
      <c r="G97" s="85"/>
      <c r="H97" s="85"/>
      <c r="I97" s="85">
        <v>94.4</v>
      </c>
    </row>
    <row r="98" spans="3:9">
      <c r="C98" s="85" t="s">
        <v>1607</v>
      </c>
      <c r="D98" s="85"/>
      <c r="E98" s="85"/>
      <c r="F98" s="85"/>
      <c r="G98" s="85"/>
      <c r="H98" s="85"/>
      <c r="I98" s="85">
        <v>93.5</v>
      </c>
    </row>
    <row r="99" spans="3:9">
      <c r="C99" s="85" t="s">
        <v>1608</v>
      </c>
      <c r="D99" s="85"/>
      <c r="E99" s="85"/>
      <c r="F99" s="85"/>
      <c r="G99" s="85"/>
      <c r="H99" s="85"/>
      <c r="I99" s="85">
        <v>93.48</v>
      </c>
    </row>
    <row r="100" spans="3:9">
      <c r="C100" s="85" t="s">
        <v>1609</v>
      </c>
      <c r="D100" s="85"/>
      <c r="E100" s="85"/>
      <c r="F100" s="85"/>
      <c r="G100" s="85"/>
      <c r="H100" s="85"/>
      <c r="I100" s="85">
        <v>96.4</v>
      </c>
    </row>
    <row r="101" spans="3:9">
      <c r="C101" s="85" t="s">
        <v>1610</v>
      </c>
      <c r="D101" s="85"/>
      <c r="E101" s="85"/>
      <c r="F101" s="85"/>
      <c r="G101" s="85"/>
      <c r="H101" s="85"/>
      <c r="I101" s="85">
        <v>95.750100000000003</v>
      </c>
    </row>
    <row r="102" spans="3:9">
      <c r="C102" s="85" t="s">
        <v>1611</v>
      </c>
      <c r="D102" s="85"/>
      <c r="E102" s="85"/>
      <c r="F102" s="85"/>
      <c r="G102" s="85"/>
      <c r="H102" s="85"/>
      <c r="I102" s="85">
        <v>94.601699999999994</v>
      </c>
    </row>
    <row r="103" spans="3:9">
      <c r="C103" s="85" t="s">
        <v>1612</v>
      </c>
      <c r="D103" s="85"/>
      <c r="E103" s="85"/>
      <c r="F103" s="85"/>
      <c r="G103" s="85"/>
      <c r="H103" s="85"/>
      <c r="I103" s="85">
        <v>94.8</v>
      </c>
    </row>
    <row r="104" spans="3:9">
      <c r="C104" s="85" t="s">
        <v>1613</v>
      </c>
      <c r="D104" s="85"/>
      <c r="E104" s="85"/>
      <c r="F104" s="85"/>
      <c r="G104" s="85"/>
      <c r="H104" s="85"/>
      <c r="I104" s="85">
        <v>92.122799999999998</v>
      </c>
    </row>
    <row r="105" spans="3:9">
      <c r="C105" s="85" t="s">
        <v>1614</v>
      </c>
      <c r="D105" s="85"/>
      <c r="E105" s="85"/>
      <c r="F105" s="85"/>
      <c r="G105" s="85"/>
      <c r="H105" s="85"/>
      <c r="I105" s="85">
        <v>92.15</v>
      </c>
    </row>
    <row r="106" spans="3:9">
      <c r="C106" s="85" t="s">
        <v>1615</v>
      </c>
      <c r="D106" s="85"/>
      <c r="E106" s="85"/>
      <c r="F106" s="85"/>
      <c r="G106" s="85"/>
      <c r="H106" s="85"/>
      <c r="I106" s="85">
        <v>89.738</v>
      </c>
    </row>
    <row r="107" spans="3:9">
      <c r="C107" s="85" t="s">
        <v>1616</v>
      </c>
      <c r="D107" s="85"/>
      <c r="E107" s="85"/>
      <c r="F107" s="85"/>
      <c r="G107" s="85"/>
      <c r="H107" s="85"/>
      <c r="I107" s="85">
        <v>90.55</v>
      </c>
    </row>
    <row r="108" spans="3:9">
      <c r="C108" s="85" t="s">
        <v>1617</v>
      </c>
      <c r="D108" s="85"/>
      <c r="E108" s="85"/>
      <c r="F108" s="85"/>
      <c r="G108" s="85"/>
      <c r="H108" s="85"/>
      <c r="I108" s="85">
        <v>92.184399999999997</v>
      </c>
    </row>
    <row r="109" spans="3:9">
      <c r="C109" s="85" t="s">
        <v>1618</v>
      </c>
      <c r="D109" s="85"/>
      <c r="E109" s="85"/>
      <c r="F109" s="85"/>
      <c r="G109" s="85"/>
      <c r="H109" s="85"/>
      <c r="I109" s="85">
        <v>93.25</v>
      </c>
    </row>
    <row r="110" spans="3:9">
      <c r="C110" s="85" t="s">
        <v>1619</v>
      </c>
      <c r="D110" s="85"/>
      <c r="E110" s="85"/>
      <c r="F110" s="85"/>
      <c r="G110" s="85"/>
      <c r="H110" s="85"/>
      <c r="I110" s="85">
        <v>92.7</v>
      </c>
    </row>
    <row r="111" spans="3:9">
      <c r="C111" s="85" t="s">
        <v>1620</v>
      </c>
      <c r="D111" s="85"/>
      <c r="E111" s="85"/>
      <c r="F111" s="85"/>
      <c r="G111" s="85"/>
      <c r="H111" s="85"/>
      <c r="I111" s="85">
        <v>93.249899999999997</v>
      </c>
    </row>
    <row r="112" spans="3:9">
      <c r="C112" s="85" t="s">
        <v>1621</v>
      </c>
      <c r="D112" s="85"/>
      <c r="E112" s="85"/>
      <c r="F112" s="85"/>
      <c r="G112" s="85"/>
      <c r="H112" s="85"/>
      <c r="I112" s="85">
        <v>94</v>
      </c>
    </row>
    <row r="113" spans="3:9">
      <c r="C113" s="85" t="s">
        <v>1622</v>
      </c>
      <c r="D113" s="85"/>
      <c r="E113" s="85"/>
      <c r="F113" s="85"/>
      <c r="G113" s="85"/>
      <c r="H113" s="85"/>
      <c r="I113" s="85">
        <v>93.6</v>
      </c>
    </row>
    <row r="114" spans="3:9">
      <c r="C114" s="85" t="s">
        <v>1623</v>
      </c>
      <c r="D114" s="85"/>
      <c r="E114" s="85"/>
      <c r="F114" s="85"/>
      <c r="G114" s="85"/>
      <c r="H114" s="85"/>
      <c r="I114" s="85">
        <v>94.1</v>
      </c>
    </row>
    <row r="115" spans="3:9">
      <c r="C115" s="85" t="s">
        <v>1624</v>
      </c>
      <c r="D115" s="85"/>
      <c r="E115" s="85"/>
      <c r="F115" s="85"/>
      <c r="G115" s="85"/>
      <c r="H115" s="85"/>
      <c r="I115" s="85">
        <v>93</v>
      </c>
    </row>
    <row r="116" spans="3:9">
      <c r="C116" s="85" t="s">
        <v>1625</v>
      </c>
      <c r="D116" s="85"/>
      <c r="E116" s="85"/>
      <c r="F116" s="85"/>
      <c r="G116" s="85"/>
      <c r="H116" s="85"/>
      <c r="I116" s="85">
        <v>93.484300000000005</v>
      </c>
    </row>
    <row r="117" spans="3:9">
      <c r="C117" s="85" t="s">
        <v>1626</v>
      </c>
      <c r="D117" s="85"/>
      <c r="E117" s="85"/>
      <c r="F117" s="85"/>
      <c r="G117" s="85"/>
      <c r="H117" s="85"/>
      <c r="I117" s="85">
        <v>94.299300000000002</v>
      </c>
    </row>
    <row r="118" spans="3:9">
      <c r="C118" s="85" t="s">
        <v>1627</v>
      </c>
      <c r="D118" s="85"/>
      <c r="E118" s="85"/>
      <c r="F118" s="85"/>
      <c r="G118" s="85"/>
      <c r="H118" s="85"/>
      <c r="I118" s="85">
        <v>93.505200000000002</v>
      </c>
    </row>
    <row r="119" spans="3:9">
      <c r="C119" s="85" t="s">
        <v>1628</v>
      </c>
      <c r="D119" s="85"/>
      <c r="E119" s="85"/>
      <c r="F119" s="85"/>
      <c r="G119" s="85"/>
      <c r="H119" s="85"/>
      <c r="I119" s="85">
        <v>94.05</v>
      </c>
    </row>
    <row r="120" spans="3:9">
      <c r="C120" s="85" t="s">
        <v>1629</v>
      </c>
      <c r="D120" s="85"/>
      <c r="E120" s="85"/>
      <c r="F120" s="85"/>
      <c r="G120" s="85"/>
      <c r="H120" s="85"/>
      <c r="I120" s="85">
        <v>94.3</v>
      </c>
    </row>
    <row r="121" spans="3:9">
      <c r="C121" s="85" t="s">
        <v>1630</v>
      </c>
      <c r="D121" s="85"/>
      <c r="E121" s="85"/>
      <c r="F121" s="85"/>
      <c r="G121" s="85"/>
      <c r="H121" s="85"/>
      <c r="I121" s="85">
        <v>95.05</v>
      </c>
    </row>
    <row r="122" spans="3:9">
      <c r="C122" s="85" t="s">
        <v>1631</v>
      </c>
      <c r="D122" s="85"/>
      <c r="E122" s="85"/>
      <c r="F122" s="85"/>
      <c r="G122" s="85"/>
      <c r="H122" s="85"/>
      <c r="I122" s="85">
        <v>95.75</v>
      </c>
    </row>
    <row r="123" spans="3:9">
      <c r="C123" s="85" t="s">
        <v>1632</v>
      </c>
      <c r="D123" s="85"/>
      <c r="E123" s="85"/>
      <c r="F123" s="85"/>
      <c r="G123" s="85"/>
      <c r="H123" s="85"/>
      <c r="I123" s="85">
        <v>96.098500000000001</v>
      </c>
    </row>
    <row r="124" spans="3:9">
      <c r="C124" s="85" t="s">
        <v>1633</v>
      </c>
      <c r="D124" s="85"/>
      <c r="E124" s="85"/>
      <c r="F124" s="85"/>
      <c r="G124" s="85"/>
      <c r="H124" s="85"/>
      <c r="I124" s="85">
        <v>95.7</v>
      </c>
    </row>
    <row r="125" spans="3:9">
      <c r="C125" s="85" t="s">
        <v>1634</v>
      </c>
      <c r="D125" s="85"/>
      <c r="E125" s="85"/>
      <c r="F125" s="85"/>
      <c r="G125" s="85"/>
      <c r="H125" s="85"/>
      <c r="I125" s="85">
        <v>95.650499999999994</v>
      </c>
    </row>
    <row r="126" spans="3:9">
      <c r="C126" s="85" t="s">
        <v>1635</v>
      </c>
      <c r="D126" s="85"/>
      <c r="E126" s="85"/>
      <c r="F126" s="85"/>
      <c r="G126" s="85"/>
      <c r="H126" s="85"/>
      <c r="I126" s="85">
        <v>95.709000000000003</v>
      </c>
    </row>
    <row r="127" spans="3:9">
      <c r="C127" s="85" t="s">
        <v>1636</v>
      </c>
      <c r="D127" s="85"/>
      <c r="E127" s="85"/>
      <c r="F127" s="85"/>
      <c r="G127" s="85"/>
      <c r="H127" s="85"/>
      <c r="I127" s="85">
        <v>95.85</v>
      </c>
    </row>
    <row r="128" spans="3:9">
      <c r="C128" s="85" t="s">
        <v>1637</v>
      </c>
      <c r="D128" s="85"/>
      <c r="E128" s="85"/>
      <c r="F128" s="85"/>
      <c r="G128" s="85"/>
      <c r="H128" s="85"/>
      <c r="I128" s="85">
        <v>95.45</v>
      </c>
    </row>
    <row r="129" spans="3:9">
      <c r="C129" s="85" t="s">
        <v>1638</v>
      </c>
      <c r="D129" s="85"/>
      <c r="E129" s="85"/>
      <c r="F129" s="85"/>
      <c r="G129" s="85"/>
      <c r="H129" s="85"/>
      <c r="I129" s="85">
        <v>94.6</v>
      </c>
    </row>
    <row r="130" spans="3:9">
      <c r="C130" s="85" t="s">
        <v>1639</v>
      </c>
      <c r="D130" s="85"/>
      <c r="E130" s="85"/>
      <c r="F130" s="85"/>
      <c r="G130" s="85"/>
      <c r="H130" s="85"/>
      <c r="I130" s="85">
        <v>94.455799999999996</v>
      </c>
    </row>
    <row r="131" spans="3:9">
      <c r="C131" s="85" t="s">
        <v>1640</v>
      </c>
      <c r="D131" s="85"/>
      <c r="E131" s="85"/>
      <c r="F131" s="85"/>
      <c r="G131" s="85"/>
      <c r="H131" s="85"/>
      <c r="I131" s="85">
        <v>93.9</v>
      </c>
    </row>
    <row r="132" spans="3:9">
      <c r="C132" s="85" t="s">
        <v>1641</v>
      </c>
      <c r="D132" s="85"/>
      <c r="E132" s="85"/>
      <c r="F132" s="85"/>
      <c r="G132" s="85"/>
      <c r="H132" s="85"/>
      <c r="I132" s="85">
        <v>93.65</v>
      </c>
    </row>
    <row r="133" spans="3:9">
      <c r="C133" s="85" t="s">
        <v>1642</v>
      </c>
      <c r="D133" s="85"/>
      <c r="E133" s="85"/>
      <c r="F133" s="85"/>
      <c r="G133" s="85"/>
      <c r="H133" s="85"/>
      <c r="I133" s="85">
        <v>93.65</v>
      </c>
    </row>
    <row r="134" spans="3:9">
      <c r="C134" s="85" t="s">
        <v>1643</v>
      </c>
      <c r="D134" s="85"/>
      <c r="E134" s="85"/>
      <c r="F134" s="85"/>
      <c r="G134" s="85"/>
      <c r="H134" s="85"/>
      <c r="I134" s="85">
        <v>94.111800000000002</v>
      </c>
    </row>
    <row r="135" spans="3:9">
      <c r="C135" s="85" t="s">
        <v>1644</v>
      </c>
      <c r="D135" s="85"/>
      <c r="E135" s="85"/>
      <c r="F135" s="85"/>
      <c r="G135" s="85"/>
      <c r="H135" s="85"/>
      <c r="I135" s="85">
        <v>94.75</v>
      </c>
    </row>
    <row r="136" spans="3:9">
      <c r="C136" s="85" t="s">
        <v>1645</v>
      </c>
      <c r="D136" s="85"/>
      <c r="E136" s="85"/>
      <c r="F136" s="85"/>
      <c r="G136" s="85"/>
      <c r="H136" s="85"/>
      <c r="I136" s="85">
        <v>94.7</v>
      </c>
    </row>
    <row r="137" spans="3:9">
      <c r="C137" s="85" t="s">
        <v>1646</v>
      </c>
      <c r="D137" s="85"/>
      <c r="E137" s="85"/>
      <c r="F137" s="85"/>
      <c r="G137" s="85"/>
      <c r="H137" s="85"/>
      <c r="I137" s="85">
        <v>94.5</v>
      </c>
    </row>
    <row r="138" spans="3:9">
      <c r="C138" s="85" t="s">
        <v>1647</v>
      </c>
      <c r="D138" s="85"/>
      <c r="E138" s="85"/>
      <c r="F138" s="85"/>
      <c r="G138" s="85"/>
      <c r="H138" s="85"/>
      <c r="I138" s="85">
        <v>94.555400000000006</v>
      </c>
    </row>
    <row r="139" spans="3:9">
      <c r="C139" s="85" t="s">
        <v>1648</v>
      </c>
      <c r="D139" s="85"/>
      <c r="E139" s="85"/>
      <c r="F139" s="85"/>
      <c r="G139" s="85"/>
      <c r="H139" s="85"/>
      <c r="I139" s="85">
        <v>95</v>
      </c>
    </row>
    <row r="140" spans="3:9">
      <c r="C140" s="85" t="s">
        <v>1649</v>
      </c>
      <c r="D140" s="85"/>
      <c r="E140" s="85"/>
      <c r="F140" s="85"/>
      <c r="G140" s="85"/>
      <c r="H140" s="85"/>
      <c r="I140" s="85">
        <v>94.894300000000001</v>
      </c>
    </row>
    <row r="141" spans="3:9">
      <c r="C141" s="85" t="s">
        <v>1650</v>
      </c>
      <c r="D141" s="85"/>
      <c r="E141" s="85"/>
      <c r="F141" s="85"/>
      <c r="G141" s="85"/>
      <c r="H141" s="85"/>
      <c r="I141" s="85">
        <v>95.109800000000007</v>
      </c>
    </row>
    <row r="142" spans="3:9">
      <c r="C142" s="85" t="s">
        <v>1651</v>
      </c>
      <c r="D142" s="85"/>
      <c r="E142" s="85"/>
      <c r="F142" s="85"/>
      <c r="G142" s="85"/>
      <c r="H142" s="85"/>
      <c r="I142" s="85">
        <v>94.55</v>
      </c>
    </row>
    <row r="143" spans="3:9">
      <c r="C143" s="85" t="s">
        <v>1652</v>
      </c>
      <c r="D143" s="85"/>
      <c r="E143" s="85"/>
      <c r="F143" s="85"/>
      <c r="G143" s="85"/>
      <c r="H143" s="85"/>
      <c r="I143" s="85">
        <v>94.5</v>
      </c>
    </row>
    <row r="144" spans="3:9">
      <c r="C144" s="85" t="s">
        <v>1653</v>
      </c>
      <c r="D144" s="85"/>
      <c r="E144" s="85"/>
      <c r="F144" s="85"/>
      <c r="G144" s="85"/>
      <c r="H144" s="85"/>
      <c r="I144" s="85">
        <v>94.213099999999997</v>
      </c>
    </row>
    <row r="145" spans="3:9">
      <c r="C145" s="85" t="s">
        <v>1654</v>
      </c>
      <c r="D145" s="85"/>
      <c r="E145" s="85"/>
      <c r="F145" s="85"/>
      <c r="G145" s="85"/>
      <c r="H145" s="85"/>
      <c r="I145" s="85">
        <v>94.45</v>
      </c>
    </row>
    <row r="146" spans="3:9">
      <c r="C146" s="85" t="s">
        <v>1655</v>
      </c>
      <c r="D146" s="85"/>
      <c r="E146" s="85"/>
      <c r="F146" s="85"/>
      <c r="G146" s="85"/>
      <c r="H146" s="85"/>
      <c r="I146" s="85">
        <v>93.55</v>
      </c>
    </row>
    <row r="147" spans="3:9">
      <c r="C147" s="85" t="s">
        <v>1656</v>
      </c>
      <c r="D147" s="85"/>
      <c r="E147" s="85"/>
      <c r="F147" s="85"/>
      <c r="G147" s="85"/>
      <c r="H147" s="85"/>
      <c r="I147" s="85">
        <v>93.2637</v>
      </c>
    </row>
    <row r="148" spans="3:9">
      <c r="C148" s="85" t="s">
        <v>1657</v>
      </c>
      <c r="D148" s="85"/>
      <c r="E148" s="85"/>
      <c r="F148" s="85"/>
      <c r="G148" s="85"/>
      <c r="H148" s="85"/>
      <c r="I148" s="85">
        <v>92.814400000000006</v>
      </c>
    </row>
    <row r="149" spans="3:9">
      <c r="C149" s="85" t="s">
        <v>1658</v>
      </c>
      <c r="D149" s="85"/>
      <c r="E149" s="85"/>
      <c r="F149" s="85"/>
      <c r="G149" s="85"/>
      <c r="H149" s="85"/>
      <c r="I149" s="85">
        <v>92.3</v>
      </c>
    </row>
    <row r="150" spans="3:9">
      <c r="C150" s="85" t="s">
        <v>1659</v>
      </c>
      <c r="D150" s="85"/>
      <c r="E150" s="85"/>
      <c r="F150" s="85"/>
      <c r="G150" s="85"/>
      <c r="H150" s="85"/>
      <c r="I150" s="85">
        <v>92.889399999999995</v>
      </c>
    </row>
    <row r="151" spans="3:9">
      <c r="C151" s="85" t="s">
        <v>1660</v>
      </c>
      <c r="D151" s="85"/>
      <c r="E151" s="85"/>
      <c r="F151" s="85"/>
      <c r="G151" s="85"/>
      <c r="H151" s="85"/>
      <c r="I151" s="85">
        <v>93.2</v>
      </c>
    </row>
    <row r="152" spans="3:9">
      <c r="C152" s="85" t="s">
        <v>1661</v>
      </c>
      <c r="D152" s="85"/>
      <c r="E152" s="85"/>
      <c r="F152" s="85"/>
      <c r="G152" s="85"/>
      <c r="H152" s="85"/>
      <c r="I152" s="85">
        <v>92.25</v>
      </c>
    </row>
    <row r="153" spans="3:9">
      <c r="C153" s="85" t="s">
        <v>1662</v>
      </c>
      <c r="D153" s="85"/>
      <c r="E153" s="85"/>
      <c r="F153" s="85"/>
      <c r="G153" s="85"/>
      <c r="H153" s="85"/>
      <c r="I153" s="85">
        <v>92.05</v>
      </c>
    </row>
    <row r="154" spans="3:9">
      <c r="C154" s="85" t="s">
        <v>1663</v>
      </c>
      <c r="D154" s="85"/>
      <c r="E154" s="85"/>
      <c r="F154" s="85"/>
      <c r="G154" s="85"/>
      <c r="H154" s="85"/>
      <c r="I154" s="85">
        <v>92.2042</v>
      </c>
    </row>
    <row r="155" spans="3:9">
      <c r="C155" s="85" t="s">
        <v>1664</v>
      </c>
      <c r="D155" s="85"/>
      <c r="E155" s="85"/>
      <c r="F155" s="85"/>
      <c r="G155" s="85"/>
      <c r="H155" s="85"/>
      <c r="I155" s="85">
        <v>92.42</v>
      </c>
    </row>
    <row r="156" spans="3:9">
      <c r="C156" s="85" t="s">
        <v>1665</v>
      </c>
      <c r="D156" s="85"/>
      <c r="E156" s="85"/>
      <c r="F156" s="85"/>
      <c r="G156" s="85"/>
      <c r="H156" s="85"/>
      <c r="I156" s="85">
        <v>92.65</v>
      </c>
    </row>
    <row r="157" spans="3:9">
      <c r="C157" s="85" t="s">
        <v>1666</v>
      </c>
      <c r="D157" s="85"/>
      <c r="E157" s="85"/>
      <c r="F157" s="85"/>
      <c r="G157" s="85"/>
      <c r="H157" s="85"/>
      <c r="I157" s="85">
        <v>92.637100000000004</v>
      </c>
    </row>
    <row r="158" spans="3:9">
      <c r="C158" s="85" t="s">
        <v>1667</v>
      </c>
      <c r="D158" s="85"/>
      <c r="E158" s="85"/>
      <c r="F158" s="85"/>
      <c r="G158" s="85"/>
      <c r="H158" s="85"/>
      <c r="I158" s="85">
        <v>92.5</v>
      </c>
    </row>
    <row r="159" spans="3:9">
      <c r="C159" s="85" t="s">
        <v>1668</v>
      </c>
      <c r="D159" s="85"/>
      <c r="E159" s="85"/>
      <c r="F159" s="85"/>
      <c r="G159" s="85"/>
      <c r="H159" s="85"/>
      <c r="I159" s="85">
        <v>92.5</v>
      </c>
    </row>
    <row r="160" spans="3:9">
      <c r="C160" s="85" t="s">
        <v>1669</v>
      </c>
      <c r="D160" s="85"/>
      <c r="E160" s="85"/>
      <c r="F160" s="85"/>
      <c r="G160" s="85"/>
      <c r="H160" s="85"/>
      <c r="I160" s="85">
        <v>92.412800000000004</v>
      </c>
    </row>
    <row r="161" spans="3:9">
      <c r="C161" s="85" t="s">
        <v>1670</v>
      </c>
      <c r="D161" s="85"/>
      <c r="E161" s="85"/>
      <c r="F161" s="85"/>
      <c r="G161" s="85"/>
      <c r="H161" s="85"/>
      <c r="I161" s="85">
        <v>93.1</v>
      </c>
    </row>
    <row r="162" spans="3:9">
      <c r="C162" s="85" t="s">
        <v>1671</v>
      </c>
      <c r="D162" s="85"/>
      <c r="E162" s="85"/>
      <c r="F162" s="85"/>
      <c r="G162" s="85"/>
      <c r="H162" s="85"/>
      <c r="I162" s="85">
        <v>93.4</v>
      </c>
    </row>
    <row r="163" spans="3:9">
      <c r="C163" s="85" t="s">
        <v>1672</v>
      </c>
      <c r="D163" s="85"/>
      <c r="E163" s="85"/>
      <c r="F163" s="85"/>
      <c r="G163" s="85"/>
      <c r="H163" s="85"/>
      <c r="I163" s="85">
        <v>95.003299999999996</v>
      </c>
    </row>
    <row r="164" spans="3:9">
      <c r="C164" s="85" t="s">
        <v>1673</v>
      </c>
      <c r="D164" s="85"/>
      <c r="E164" s="85"/>
      <c r="F164" s="85"/>
      <c r="G164" s="85"/>
      <c r="H164" s="85"/>
      <c r="I164" s="85">
        <v>95.45</v>
      </c>
    </row>
    <row r="165" spans="3:9">
      <c r="C165" s="85" t="s">
        <v>1674</v>
      </c>
      <c r="D165" s="85"/>
      <c r="E165" s="85"/>
      <c r="F165" s="85"/>
      <c r="G165" s="85"/>
      <c r="H165" s="85"/>
      <c r="I165" s="85">
        <v>95.735100000000003</v>
      </c>
    </row>
    <row r="166" spans="3:9">
      <c r="C166" s="85" t="s">
        <v>1675</v>
      </c>
      <c r="D166" s="85"/>
      <c r="E166" s="85"/>
      <c r="F166" s="85"/>
      <c r="G166" s="85"/>
      <c r="H166" s="85"/>
      <c r="I166" s="85">
        <v>96</v>
      </c>
    </row>
    <row r="167" spans="3:9">
      <c r="C167" s="85" t="s">
        <v>1676</v>
      </c>
      <c r="D167" s="85"/>
      <c r="E167" s="85"/>
      <c r="F167" s="85"/>
      <c r="G167" s="85"/>
      <c r="H167" s="85"/>
      <c r="I167" s="85">
        <v>94.75</v>
      </c>
    </row>
    <row r="168" spans="3:9">
      <c r="C168" s="85" t="s">
        <v>1677</v>
      </c>
      <c r="D168" s="85"/>
      <c r="E168" s="85"/>
      <c r="F168" s="85"/>
      <c r="G168" s="85"/>
      <c r="H168" s="85"/>
      <c r="I168" s="85">
        <v>94.566400000000002</v>
      </c>
    </row>
    <row r="169" spans="3:9">
      <c r="C169" s="85" t="s">
        <v>1678</v>
      </c>
      <c r="D169" s="85"/>
      <c r="E169" s="85"/>
      <c r="F169" s="85"/>
      <c r="G169" s="85"/>
      <c r="H169" s="85"/>
      <c r="I169" s="85">
        <v>96.21</v>
      </c>
    </row>
    <row r="170" spans="3:9">
      <c r="C170" s="85" t="s">
        <v>1679</v>
      </c>
      <c r="D170" s="85"/>
      <c r="E170" s="85"/>
      <c r="F170" s="85"/>
      <c r="G170" s="85"/>
      <c r="H170" s="85"/>
      <c r="I170" s="85">
        <v>96</v>
      </c>
    </row>
    <row r="171" spans="3:9">
      <c r="C171" s="85" t="s">
        <v>1680</v>
      </c>
      <c r="D171" s="85"/>
      <c r="E171" s="85"/>
      <c r="F171" s="85"/>
      <c r="G171" s="85"/>
      <c r="H171" s="85"/>
      <c r="I171" s="85">
        <v>95.6</v>
      </c>
    </row>
    <row r="172" spans="3:9">
      <c r="C172" s="85" t="s">
        <v>1681</v>
      </c>
      <c r="D172" s="85"/>
      <c r="E172" s="85"/>
      <c r="F172" s="85"/>
      <c r="G172" s="85"/>
      <c r="H172" s="85"/>
      <c r="I172" s="85">
        <v>95.651899999999998</v>
      </c>
    </row>
    <row r="173" spans="3:9">
      <c r="C173" s="85" t="s">
        <v>1682</v>
      </c>
      <c r="D173" s="85"/>
      <c r="E173" s="85"/>
      <c r="F173" s="85"/>
      <c r="G173" s="85"/>
      <c r="H173" s="85"/>
      <c r="I173" s="85">
        <v>95.403599999999997</v>
      </c>
    </row>
    <row r="174" spans="3:9">
      <c r="C174" s="85" t="s">
        <v>1683</v>
      </c>
      <c r="D174" s="85"/>
      <c r="E174" s="85"/>
      <c r="F174" s="85"/>
      <c r="G174" s="85"/>
      <c r="H174" s="85"/>
      <c r="I174" s="85">
        <v>95.5</v>
      </c>
    </row>
    <row r="175" spans="3:9">
      <c r="C175" s="85" t="s">
        <v>1684</v>
      </c>
      <c r="D175" s="85"/>
      <c r="E175" s="85"/>
      <c r="F175" s="85"/>
      <c r="G175" s="85"/>
      <c r="H175" s="85"/>
      <c r="I175" s="85">
        <v>95.15</v>
      </c>
    </row>
    <row r="176" spans="3:9">
      <c r="C176" s="85" t="s">
        <v>1685</v>
      </c>
      <c r="D176" s="85"/>
      <c r="E176" s="85"/>
      <c r="F176" s="85"/>
      <c r="G176" s="85"/>
      <c r="H176" s="85"/>
      <c r="I176" s="85">
        <v>94.88</v>
      </c>
    </row>
    <row r="177" spans="3:9">
      <c r="C177" s="85" t="s">
        <v>1686</v>
      </c>
      <c r="D177" s="85"/>
      <c r="E177" s="85"/>
      <c r="F177" s="85"/>
      <c r="G177" s="85"/>
      <c r="H177" s="85"/>
      <c r="I177" s="85">
        <v>95.25</v>
      </c>
    </row>
    <row r="178" spans="3:9">
      <c r="C178" s="85" t="s">
        <v>1687</v>
      </c>
      <c r="D178" s="85"/>
      <c r="E178" s="85"/>
      <c r="F178" s="85"/>
      <c r="G178" s="85"/>
      <c r="H178" s="85"/>
      <c r="I178" s="85">
        <v>95.35</v>
      </c>
    </row>
    <row r="179" spans="3:9">
      <c r="C179" s="85" t="s">
        <v>1688</v>
      </c>
      <c r="D179" s="85"/>
      <c r="E179" s="85"/>
      <c r="F179" s="85"/>
      <c r="G179" s="85"/>
      <c r="H179" s="85"/>
      <c r="I179" s="85">
        <v>95.6</v>
      </c>
    </row>
    <row r="180" spans="3:9">
      <c r="C180" s="85" t="s">
        <v>1689</v>
      </c>
      <c r="D180" s="85"/>
      <c r="E180" s="85"/>
      <c r="F180" s="85"/>
      <c r="G180" s="85"/>
      <c r="H180" s="85"/>
      <c r="I180" s="85">
        <v>95.550200000000004</v>
      </c>
    </row>
    <row r="181" spans="3:9">
      <c r="C181" s="85" t="s">
        <v>1690</v>
      </c>
      <c r="D181" s="85"/>
      <c r="E181" s="85"/>
      <c r="F181" s="85"/>
      <c r="G181" s="85"/>
      <c r="H181" s="85"/>
      <c r="I181" s="85">
        <v>95.25</v>
      </c>
    </row>
    <row r="182" spans="3:9">
      <c r="C182" s="85" t="s">
        <v>1691</v>
      </c>
      <c r="D182" s="85"/>
      <c r="E182" s="85"/>
      <c r="F182" s="85"/>
      <c r="G182" s="85"/>
      <c r="H182" s="85"/>
      <c r="I182" s="85">
        <v>95.003500000000003</v>
      </c>
    </row>
    <row r="183" spans="3:9">
      <c r="C183" s="85" t="s">
        <v>1692</v>
      </c>
      <c r="D183" s="85"/>
      <c r="E183" s="85"/>
      <c r="F183" s="85"/>
      <c r="G183" s="85"/>
      <c r="H183" s="85"/>
      <c r="I183" s="85">
        <v>94.812700000000007</v>
      </c>
    </row>
    <row r="184" spans="3:9">
      <c r="C184" s="85" t="s">
        <v>1693</v>
      </c>
      <c r="D184" s="85"/>
      <c r="E184" s="85"/>
      <c r="F184" s="85"/>
      <c r="G184" s="85"/>
      <c r="H184" s="85"/>
      <c r="I184" s="85">
        <v>94.55</v>
      </c>
    </row>
    <row r="185" spans="3:9">
      <c r="C185" s="85" t="s">
        <v>1694</v>
      </c>
      <c r="D185" s="85"/>
      <c r="E185" s="85"/>
      <c r="F185" s="85"/>
      <c r="G185" s="85"/>
      <c r="H185" s="85"/>
      <c r="I185" s="85">
        <v>94.9</v>
      </c>
    </row>
    <row r="186" spans="3:9">
      <c r="C186" s="85" t="s">
        <v>1695</v>
      </c>
      <c r="D186" s="85"/>
      <c r="E186" s="85"/>
      <c r="F186" s="85"/>
      <c r="G186" s="85"/>
      <c r="H186" s="85"/>
      <c r="I186" s="85">
        <v>94.6</v>
      </c>
    </row>
    <row r="187" spans="3:9">
      <c r="C187" s="85" t="s">
        <v>1696</v>
      </c>
      <c r="D187" s="85"/>
      <c r="E187" s="85"/>
      <c r="F187" s="85"/>
      <c r="G187" s="85"/>
      <c r="H187" s="85"/>
      <c r="I187" s="85">
        <v>94.6</v>
      </c>
    </row>
    <row r="188" spans="3:9">
      <c r="C188" s="85" t="s">
        <v>1697</v>
      </c>
      <c r="D188" s="85"/>
      <c r="E188" s="85"/>
      <c r="F188" s="85"/>
      <c r="G188" s="85"/>
      <c r="H188" s="85"/>
      <c r="I188" s="85">
        <v>94.999799999999993</v>
      </c>
    </row>
    <row r="189" spans="3:9">
      <c r="C189" s="85" t="s">
        <v>1698</v>
      </c>
      <c r="D189" s="85"/>
      <c r="E189" s="85"/>
      <c r="F189" s="85"/>
      <c r="G189" s="85"/>
      <c r="H189" s="85"/>
      <c r="I189" s="85">
        <v>95.211699999999993</v>
      </c>
    </row>
    <row r="190" spans="3:9">
      <c r="C190" s="85" t="s">
        <v>1699</v>
      </c>
      <c r="D190" s="85"/>
      <c r="E190" s="85"/>
      <c r="F190" s="85"/>
      <c r="G190" s="85"/>
      <c r="H190" s="85"/>
      <c r="I190" s="85">
        <v>95.6</v>
      </c>
    </row>
    <row r="191" spans="3:9">
      <c r="C191" s="85" t="s">
        <v>1700</v>
      </c>
      <c r="D191" s="85"/>
      <c r="E191" s="85"/>
      <c r="F191" s="85"/>
      <c r="G191" s="85"/>
      <c r="H191" s="85"/>
      <c r="I191" s="85">
        <v>95.35</v>
      </c>
    </row>
    <row r="192" spans="3:9">
      <c r="C192" s="85" t="s">
        <v>1701</v>
      </c>
      <c r="D192" s="85"/>
      <c r="E192" s="85"/>
      <c r="F192" s="85"/>
      <c r="G192" s="85"/>
      <c r="H192" s="85"/>
      <c r="I192" s="85">
        <v>96</v>
      </c>
    </row>
    <row r="193" spans="3:9">
      <c r="C193" s="85" t="s">
        <v>1702</v>
      </c>
      <c r="D193" s="85"/>
      <c r="E193" s="85"/>
      <c r="F193" s="85"/>
      <c r="G193" s="85"/>
      <c r="H193" s="85"/>
      <c r="I193" s="85">
        <v>95.893299999999996</v>
      </c>
    </row>
    <row r="194" spans="3:9">
      <c r="C194" s="85" t="s">
        <v>1703</v>
      </c>
      <c r="D194" s="85"/>
      <c r="E194" s="85"/>
      <c r="F194" s="85"/>
      <c r="G194" s="85"/>
      <c r="H194" s="85"/>
      <c r="I194" s="85">
        <v>95.751199999999997</v>
      </c>
    </row>
    <row r="195" spans="3:9">
      <c r="C195" s="85" t="s">
        <v>1704</v>
      </c>
      <c r="D195" s="85"/>
      <c r="E195" s="85"/>
      <c r="F195" s="85"/>
      <c r="G195" s="85"/>
      <c r="H195" s="85"/>
      <c r="I195" s="85">
        <v>95.65</v>
      </c>
    </row>
    <row r="196" spans="3:9">
      <c r="C196" s="85" t="s">
        <v>1705</v>
      </c>
      <c r="D196" s="85"/>
      <c r="E196" s="85"/>
      <c r="F196" s="85"/>
      <c r="G196" s="85"/>
      <c r="H196" s="85"/>
      <c r="I196" s="85">
        <v>95.806399999999996</v>
      </c>
    </row>
    <row r="197" spans="3:9">
      <c r="C197" s="85" t="s">
        <v>1706</v>
      </c>
      <c r="D197" s="85"/>
      <c r="E197" s="85"/>
      <c r="F197" s="85"/>
      <c r="G197" s="85"/>
      <c r="H197" s="85"/>
      <c r="I197" s="85">
        <v>95.85</v>
      </c>
    </row>
    <row r="198" spans="3:9">
      <c r="C198" s="85" t="s">
        <v>1707</v>
      </c>
      <c r="D198" s="85"/>
      <c r="E198" s="85"/>
      <c r="F198" s="85"/>
      <c r="G198" s="85"/>
      <c r="H198" s="85"/>
      <c r="I198" s="85">
        <v>96.35</v>
      </c>
    </row>
    <row r="199" spans="3:9">
      <c r="C199" s="85" t="s">
        <v>1708</v>
      </c>
      <c r="D199" s="85"/>
      <c r="E199" s="85"/>
      <c r="F199" s="85"/>
      <c r="G199" s="85"/>
      <c r="H199" s="85"/>
      <c r="I199" s="85">
        <v>96.5</v>
      </c>
    </row>
    <row r="200" spans="3:9">
      <c r="C200" s="85" t="s">
        <v>1709</v>
      </c>
      <c r="D200" s="85"/>
      <c r="E200" s="85"/>
      <c r="F200" s="85"/>
      <c r="G200" s="85"/>
      <c r="H200" s="85"/>
      <c r="I200" s="85">
        <v>95.5</v>
      </c>
    </row>
    <row r="201" spans="3:9">
      <c r="C201" s="85" t="s">
        <v>1710</v>
      </c>
      <c r="D201" s="85"/>
      <c r="E201" s="85"/>
      <c r="F201" s="85"/>
      <c r="G201" s="85"/>
      <c r="H201" s="85"/>
      <c r="I201" s="85">
        <v>95.4</v>
      </c>
    </row>
    <row r="202" spans="3:9">
      <c r="C202" s="85" t="s">
        <v>1711</v>
      </c>
      <c r="D202" s="85"/>
      <c r="E202" s="85"/>
      <c r="F202" s="85"/>
      <c r="G202" s="85"/>
      <c r="H202" s="85"/>
      <c r="I202" s="85">
        <v>95.4</v>
      </c>
    </row>
    <row r="203" spans="3:9">
      <c r="C203" s="85" t="s">
        <v>1712</v>
      </c>
      <c r="D203" s="85"/>
      <c r="E203" s="85"/>
      <c r="F203" s="85"/>
      <c r="G203" s="85"/>
      <c r="H203" s="85"/>
      <c r="I203" s="85">
        <v>95.5</v>
      </c>
    </row>
    <row r="204" spans="3:9">
      <c r="C204" s="85" t="s">
        <v>1713</v>
      </c>
      <c r="D204" s="85"/>
      <c r="E204" s="85"/>
      <c r="F204" s="85"/>
      <c r="G204" s="85"/>
      <c r="H204" s="85"/>
      <c r="I204" s="85">
        <v>94.55</v>
      </c>
    </row>
    <row r="205" spans="3:9">
      <c r="C205" s="85" t="s">
        <v>1714</v>
      </c>
      <c r="D205" s="85"/>
      <c r="E205" s="85"/>
      <c r="F205" s="85"/>
      <c r="G205" s="85"/>
      <c r="H205" s="85"/>
      <c r="I205" s="85">
        <v>94.144999999999996</v>
      </c>
    </row>
    <row r="206" spans="3:9">
      <c r="C206" s="85" t="s">
        <v>1715</v>
      </c>
      <c r="D206" s="85"/>
      <c r="E206" s="85"/>
      <c r="F206" s="85"/>
      <c r="G206" s="85"/>
      <c r="H206" s="85"/>
      <c r="I206" s="85">
        <v>93.945800000000006</v>
      </c>
    </row>
    <row r="207" spans="3:9">
      <c r="C207" s="85" t="s">
        <v>1716</v>
      </c>
      <c r="D207" s="85"/>
      <c r="E207" s="85"/>
      <c r="F207" s="85"/>
      <c r="G207" s="85"/>
      <c r="H207" s="85"/>
      <c r="I207" s="85">
        <v>94.103899999999996</v>
      </c>
    </row>
    <row r="208" spans="3:9">
      <c r="C208" s="85" t="s">
        <v>1717</v>
      </c>
      <c r="D208" s="85"/>
      <c r="E208" s="85"/>
      <c r="F208" s="85"/>
      <c r="G208" s="85"/>
      <c r="H208" s="85"/>
      <c r="I208" s="85">
        <v>94.299499999999995</v>
      </c>
    </row>
    <row r="209" spans="3:9">
      <c r="C209" s="85" t="s">
        <v>1718</v>
      </c>
      <c r="D209" s="85"/>
      <c r="E209" s="85"/>
      <c r="F209" s="85"/>
      <c r="G209" s="85"/>
      <c r="H209" s="85"/>
      <c r="I209" s="85">
        <v>94.000200000000007</v>
      </c>
    </row>
    <row r="210" spans="3:9">
      <c r="C210" s="85" t="s">
        <v>1719</v>
      </c>
      <c r="D210" s="85"/>
      <c r="E210" s="85"/>
      <c r="F210" s="85"/>
      <c r="G210" s="85"/>
      <c r="H210" s="85"/>
      <c r="I210" s="85">
        <v>94.249899999999997</v>
      </c>
    </row>
    <row r="211" spans="3:9">
      <c r="C211" s="85" t="s">
        <v>1720</v>
      </c>
      <c r="D211" s="85"/>
      <c r="E211" s="85"/>
      <c r="F211" s="85"/>
      <c r="G211" s="85"/>
      <c r="H211" s="85"/>
      <c r="I211" s="85">
        <v>94</v>
      </c>
    </row>
    <row r="212" spans="3:9">
      <c r="C212" s="85" t="s">
        <v>1721</v>
      </c>
      <c r="D212" s="85"/>
      <c r="E212" s="85"/>
      <c r="F212" s="85"/>
      <c r="G212" s="85"/>
      <c r="H212" s="85"/>
      <c r="I212" s="85">
        <v>93.915700000000001</v>
      </c>
    </row>
    <row r="213" spans="3:9">
      <c r="C213" s="85" t="s">
        <v>1722</v>
      </c>
      <c r="D213" s="85"/>
      <c r="E213" s="85"/>
      <c r="F213" s="85"/>
      <c r="G213" s="85"/>
      <c r="H213" s="85"/>
      <c r="I213" s="85">
        <v>93.494100000000003</v>
      </c>
    </row>
    <row r="214" spans="3:9">
      <c r="C214" s="85" t="s">
        <v>1723</v>
      </c>
      <c r="D214" s="85"/>
      <c r="E214" s="85"/>
      <c r="F214" s="85"/>
      <c r="G214" s="85"/>
      <c r="H214" s="85"/>
      <c r="I214" s="85">
        <v>93.700100000000006</v>
      </c>
    </row>
    <row r="215" spans="3:9">
      <c r="C215" s="85" t="s">
        <v>1724</v>
      </c>
      <c r="D215" s="85"/>
      <c r="E215" s="85"/>
      <c r="F215" s="85"/>
      <c r="G215" s="85"/>
      <c r="H215" s="85"/>
      <c r="I215" s="85">
        <v>93.537999999999997</v>
      </c>
    </row>
    <row r="216" spans="3:9">
      <c r="C216" s="85" t="s">
        <v>1725</v>
      </c>
      <c r="D216" s="85"/>
      <c r="E216" s="85"/>
      <c r="F216" s="85"/>
      <c r="G216" s="85"/>
      <c r="H216" s="85"/>
      <c r="I216" s="85">
        <v>93.35</v>
      </c>
    </row>
    <row r="217" spans="3:9">
      <c r="C217" s="85" t="s">
        <v>1726</v>
      </c>
      <c r="D217" s="85"/>
      <c r="E217" s="85"/>
      <c r="F217" s="85"/>
      <c r="G217" s="85"/>
      <c r="H217" s="85"/>
      <c r="I217" s="85">
        <v>92.9</v>
      </c>
    </row>
    <row r="218" spans="3:9">
      <c r="C218" s="85" t="s">
        <v>1727</v>
      </c>
      <c r="D218" s="85"/>
      <c r="E218" s="85"/>
      <c r="F218" s="85"/>
      <c r="G218" s="85"/>
      <c r="H218" s="85"/>
      <c r="I218" s="85">
        <v>92</v>
      </c>
    </row>
    <row r="219" spans="3:9">
      <c r="C219" s="85" t="s">
        <v>1728</v>
      </c>
      <c r="D219" s="85"/>
      <c r="E219" s="85"/>
      <c r="F219" s="85"/>
      <c r="G219" s="85"/>
      <c r="H219" s="85"/>
      <c r="I219" s="85">
        <v>92.25</v>
      </c>
    </row>
    <row r="220" spans="3:9">
      <c r="C220" s="85" t="s">
        <v>1729</v>
      </c>
      <c r="D220" s="85"/>
      <c r="E220" s="85"/>
      <c r="F220" s="85"/>
      <c r="G220" s="85"/>
      <c r="H220" s="85"/>
      <c r="I220" s="85">
        <v>91.75</v>
      </c>
    </row>
    <row r="221" spans="3:9">
      <c r="C221" s="85" t="s">
        <v>1730</v>
      </c>
      <c r="D221" s="85"/>
      <c r="E221" s="85"/>
      <c r="F221" s="85"/>
      <c r="G221" s="85"/>
      <c r="H221" s="85"/>
      <c r="I221" s="85">
        <v>92</v>
      </c>
    </row>
    <row r="222" spans="3:9">
      <c r="C222" s="85" t="s">
        <v>1731</v>
      </c>
      <c r="D222" s="85"/>
      <c r="E222" s="85"/>
      <c r="F222" s="85"/>
      <c r="G222" s="85"/>
      <c r="H222" s="85"/>
      <c r="I222" s="85">
        <v>92</v>
      </c>
    </row>
    <row r="223" spans="3:9">
      <c r="C223" s="85" t="s">
        <v>1732</v>
      </c>
      <c r="D223" s="85"/>
      <c r="E223" s="85"/>
      <c r="F223" s="85"/>
      <c r="G223" s="85"/>
      <c r="H223" s="85"/>
      <c r="I223" s="85">
        <v>92.2</v>
      </c>
    </row>
    <row r="224" spans="3:9">
      <c r="C224" s="85" t="s">
        <v>1733</v>
      </c>
      <c r="D224" s="85"/>
      <c r="E224" s="85"/>
      <c r="F224" s="85"/>
      <c r="G224" s="85"/>
      <c r="H224" s="85"/>
      <c r="I224" s="85">
        <v>92.3</v>
      </c>
    </row>
    <row r="225" spans="3:9">
      <c r="C225" s="85" t="s">
        <v>1734</v>
      </c>
      <c r="D225" s="85"/>
      <c r="E225" s="85"/>
      <c r="F225" s="85"/>
      <c r="G225" s="85"/>
      <c r="H225" s="85"/>
      <c r="I225" s="85">
        <v>93.4499</v>
      </c>
    </row>
    <row r="226" spans="3:9">
      <c r="C226" s="85" t="s">
        <v>1735</v>
      </c>
      <c r="D226" s="85"/>
      <c r="E226" s="85"/>
      <c r="F226" s="85"/>
      <c r="G226" s="85"/>
      <c r="H226" s="85"/>
      <c r="I226" s="85">
        <v>93.294899999999998</v>
      </c>
    </row>
    <row r="227" spans="3:9">
      <c r="C227" s="85" t="s">
        <v>1736</v>
      </c>
      <c r="D227" s="85"/>
      <c r="E227" s="85"/>
      <c r="F227" s="85"/>
      <c r="G227" s="85"/>
      <c r="H227" s="85"/>
      <c r="I227" s="85">
        <v>93.4499</v>
      </c>
    </row>
    <row r="228" spans="3:9">
      <c r="C228" s="85" t="s">
        <v>1737</v>
      </c>
      <c r="D228" s="85"/>
      <c r="E228" s="85"/>
      <c r="F228" s="85"/>
      <c r="G228" s="85"/>
      <c r="H228" s="85"/>
      <c r="I228" s="85">
        <v>92.899900000000002</v>
      </c>
    </row>
    <row r="229" spans="3:9">
      <c r="C229" s="85" t="s">
        <v>1738</v>
      </c>
      <c r="D229" s="85"/>
      <c r="E229" s="85"/>
      <c r="F229" s="85"/>
      <c r="G229" s="85"/>
      <c r="H229" s="85"/>
      <c r="I229" s="85">
        <v>92.99</v>
      </c>
    </row>
    <row r="230" spans="3:9">
      <c r="C230" s="85" t="s">
        <v>1739</v>
      </c>
      <c r="D230" s="85"/>
      <c r="E230" s="85"/>
      <c r="F230" s="85"/>
      <c r="G230" s="85"/>
      <c r="H230" s="85"/>
      <c r="I230" s="85">
        <v>92.898499999999999</v>
      </c>
    </row>
    <row r="231" spans="3:9">
      <c r="C231" s="85" t="s">
        <v>1740</v>
      </c>
      <c r="D231" s="85"/>
      <c r="E231" s="85"/>
      <c r="F231" s="85"/>
      <c r="G231" s="85"/>
      <c r="H231" s="85"/>
      <c r="I231" s="85">
        <v>92.8</v>
      </c>
    </row>
    <row r="232" spans="3:9">
      <c r="C232" s="85" t="s">
        <v>1741</v>
      </c>
      <c r="D232" s="85"/>
      <c r="E232" s="85"/>
      <c r="F232" s="85"/>
      <c r="G232" s="85"/>
      <c r="H232" s="85"/>
      <c r="I232" s="85">
        <v>93.1999</v>
      </c>
    </row>
    <row r="233" spans="3:9">
      <c r="C233" s="85" t="s">
        <v>1742</v>
      </c>
      <c r="D233" s="85"/>
      <c r="E233" s="85"/>
      <c r="F233" s="85"/>
      <c r="G233" s="85"/>
      <c r="H233" s="85"/>
      <c r="I233" s="85">
        <v>93</v>
      </c>
    </row>
    <row r="234" spans="3:9">
      <c r="C234" s="85" t="s">
        <v>1743</v>
      </c>
      <c r="D234" s="85"/>
      <c r="E234" s="85"/>
      <c r="F234" s="85"/>
      <c r="G234" s="85"/>
      <c r="H234" s="85"/>
      <c r="I234" s="85">
        <v>93.045000000000002</v>
      </c>
    </row>
    <row r="235" spans="3:9">
      <c r="C235" s="85" t="s">
        <v>1744</v>
      </c>
      <c r="D235" s="85"/>
      <c r="E235" s="85"/>
      <c r="F235" s="85"/>
      <c r="G235" s="85"/>
      <c r="H235" s="85"/>
      <c r="I235" s="85">
        <v>93.3</v>
      </c>
    </row>
    <row r="236" spans="3:9">
      <c r="C236" s="85" t="s">
        <v>1745</v>
      </c>
      <c r="D236" s="85"/>
      <c r="E236" s="85"/>
      <c r="F236" s="85"/>
      <c r="G236" s="85"/>
      <c r="H236" s="85"/>
      <c r="I236" s="85">
        <v>93.18</v>
      </c>
    </row>
    <row r="237" spans="3:9">
      <c r="C237" s="85" t="s">
        <v>1746</v>
      </c>
      <c r="D237" s="85"/>
      <c r="E237" s="85"/>
      <c r="F237" s="85"/>
      <c r="G237" s="85"/>
      <c r="H237" s="85"/>
      <c r="I237" s="85">
        <v>93</v>
      </c>
    </row>
    <row r="238" spans="3:9">
      <c r="C238" s="85" t="s">
        <v>1747</v>
      </c>
      <c r="D238" s="85"/>
      <c r="E238" s="85"/>
      <c r="F238" s="85"/>
      <c r="G238" s="85"/>
      <c r="H238" s="85"/>
      <c r="I238" s="85">
        <v>93.1</v>
      </c>
    </row>
    <row r="239" spans="3:9">
      <c r="C239" s="85" t="s">
        <v>1748</v>
      </c>
      <c r="D239" s="85"/>
      <c r="E239" s="85"/>
      <c r="F239" s="85"/>
      <c r="G239" s="85"/>
      <c r="H239" s="85"/>
      <c r="I239" s="85">
        <v>93</v>
      </c>
    </row>
    <row r="240" spans="3:9">
      <c r="C240" s="85" t="s">
        <v>1749</v>
      </c>
      <c r="D240" s="85"/>
      <c r="E240" s="85"/>
      <c r="F240" s="85"/>
      <c r="G240" s="85"/>
      <c r="H240" s="85"/>
      <c r="I240" s="85">
        <v>93.155600000000007</v>
      </c>
    </row>
    <row r="241" spans="3:9">
      <c r="C241" s="85" t="s">
        <v>1750</v>
      </c>
      <c r="D241" s="85"/>
      <c r="E241" s="85"/>
      <c r="F241" s="85"/>
      <c r="G241" s="85"/>
      <c r="H241" s="85"/>
      <c r="I241" s="85">
        <v>93</v>
      </c>
    </row>
    <row r="242" spans="3:9">
      <c r="C242" s="85" t="s">
        <v>1751</v>
      </c>
      <c r="D242" s="85"/>
      <c r="E242" s="85"/>
      <c r="F242" s="85"/>
      <c r="G242" s="85"/>
      <c r="H242" s="85"/>
      <c r="I242" s="85">
        <v>92.751000000000005</v>
      </c>
    </row>
    <row r="243" spans="3:9">
      <c r="C243" s="85" t="s">
        <v>1752</v>
      </c>
      <c r="D243" s="85"/>
      <c r="E243" s="85"/>
      <c r="F243" s="85"/>
      <c r="G243" s="85"/>
      <c r="H243" s="85"/>
      <c r="I243" s="85">
        <v>92.737499999999997</v>
      </c>
    </row>
    <row r="244" spans="3:9">
      <c r="C244" s="85" t="s">
        <v>1753</v>
      </c>
      <c r="D244" s="85"/>
      <c r="E244" s="85"/>
      <c r="F244" s="85"/>
      <c r="G244" s="85"/>
      <c r="H244" s="85"/>
      <c r="I244" s="85">
        <v>92.6</v>
      </c>
    </row>
    <row r="245" spans="3:9">
      <c r="C245" s="85" t="s">
        <v>1754</v>
      </c>
      <c r="D245" s="85"/>
      <c r="E245" s="85"/>
      <c r="F245" s="85"/>
      <c r="G245" s="85"/>
      <c r="H245" s="85"/>
      <c r="I245" s="85">
        <v>92.65</v>
      </c>
    </row>
    <row r="246" spans="3:9">
      <c r="C246" s="85" t="s">
        <v>1755</v>
      </c>
      <c r="D246" s="85"/>
      <c r="E246" s="85"/>
      <c r="F246" s="85"/>
      <c r="G246" s="85"/>
      <c r="H246" s="85"/>
      <c r="I246" s="85">
        <v>92.3</v>
      </c>
    </row>
    <row r="247" spans="3:9">
      <c r="C247" s="85" t="s">
        <v>1756</v>
      </c>
      <c r="D247" s="85"/>
      <c r="E247" s="85"/>
      <c r="F247" s="85"/>
      <c r="G247" s="85"/>
      <c r="H247" s="85"/>
      <c r="I247" s="85">
        <v>92.100700000000003</v>
      </c>
    </row>
    <row r="248" spans="3:9">
      <c r="C248" s="85" t="s">
        <v>1757</v>
      </c>
      <c r="D248" s="85"/>
      <c r="E248" s="85"/>
      <c r="F248" s="85"/>
      <c r="G248" s="85"/>
      <c r="H248" s="85"/>
      <c r="I248" s="85">
        <v>92</v>
      </c>
    </row>
    <row r="249" spans="3:9">
      <c r="C249" s="85" t="s">
        <v>1758</v>
      </c>
      <c r="D249" s="85"/>
      <c r="E249" s="85"/>
      <c r="F249" s="85"/>
      <c r="G249" s="85"/>
      <c r="H249" s="85"/>
      <c r="I249" s="85">
        <v>91.7</v>
      </c>
    </row>
    <row r="250" spans="3:9">
      <c r="C250" s="85" t="s">
        <v>1759</v>
      </c>
      <c r="D250" s="85"/>
      <c r="E250" s="85"/>
      <c r="F250" s="85"/>
      <c r="G250" s="85"/>
      <c r="H250" s="85"/>
      <c r="I250" s="85">
        <v>91.799899999999994</v>
      </c>
    </row>
    <row r="251" spans="3:9">
      <c r="C251" s="85" t="s">
        <v>1760</v>
      </c>
      <c r="D251" s="85"/>
      <c r="E251" s="85"/>
      <c r="F251" s="85"/>
      <c r="G251" s="85"/>
      <c r="H251" s="85"/>
      <c r="I251" s="85">
        <v>91.9</v>
      </c>
    </row>
    <row r="252" spans="3:9">
      <c r="C252" s="85" t="s">
        <v>1761</v>
      </c>
      <c r="D252" s="85"/>
      <c r="E252" s="85"/>
      <c r="F252" s="85"/>
      <c r="G252" s="85"/>
      <c r="H252" s="85"/>
      <c r="I252" s="85">
        <v>91.295900000000003</v>
      </c>
    </row>
    <row r="253" spans="3:9">
      <c r="C253" s="85" t="s">
        <v>1762</v>
      </c>
      <c r="D253" s="85"/>
      <c r="E253" s="85"/>
      <c r="F253" s="85"/>
      <c r="G253" s="85"/>
      <c r="H253" s="85"/>
      <c r="I253" s="85">
        <v>90.99</v>
      </c>
    </row>
    <row r="254" spans="3:9">
      <c r="C254" s="85" t="s">
        <v>1763</v>
      </c>
      <c r="D254" s="85"/>
      <c r="E254" s="85"/>
      <c r="F254" s="85"/>
      <c r="G254" s="85"/>
      <c r="H254" s="85"/>
      <c r="I254" s="85">
        <v>90.48</v>
      </c>
    </row>
    <row r="255" spans="3:9">
      <c r="C255" s="85" t="s">
        <v>1764</v>
      </c>
      <c r="D255" s="85"/>
      <c r="E255" s="85"/>
      <c r="F255" s="85"/>
      <c r="G255" s="85"/>
      <c r="H255" s="85"/>
      <c r="I255" s="85">
        <v>90.74</v>
      </c>
    </row>
    <row r="256" spans="3:9">
      <c r="C256" s="85" t="s">
        <v>1765</v>
      </c>
      <c r="D256" s="85"/>
      <c r="E256" s="85"/>
      <c r="F256" s="85"/>
      <c r="G256" s="85"/>
      <c r="H256" s="85"/>
      <c r="I256" s="85">
        <v>89.39</v>
      </c>
    </row>
    <row r="257" spans="3:9">
      <c r="C257" s="85" t="s">
        <v>1766</v>
      </c>
      <c r="D257" s="85"/>
      <c r="E257" s="85"/>
      <c r="F257" s="85"/>
      <c r="G257" s="85"/>
      <c r="H257" s="85"/>
      <c r="I257" s="85">
        <v>89.75</v>
      </c>
    </row>
    <row r="258" spans="3:9">
      <c r="C258" s="85" t="s">
        <v>1767</v>
      </c>
      <c r="D258" s="85"/>
      <c r="E258" s="85"/>
      <c r="F258" s="85"/>
      <c r="G258" s="85"/>
      <c r="H258" s="85"/>
      <c r="I258" s="85">
        <v>89.4</v>
      </c>
    </row>
    <row r="259" spans="3:9">
      <c r="C259" s="85" t="s">
        <v>1768</v>
      </c>
      <c r="D259" s="85"/>
      <c r="E259" s="85"/>
      <c r="F259" s="85"/>
      <c r="G259" s="85"/>
      <c r="H259" s="85"/>
      <c r="I259" s="85">
        <v>90.1</v>
      </c>
    </row>
    <row r="260" spans="3:9">
      <c r="C260" s="85" t="s">
        <v>1769</v>
      </c>
      <c r="D260" s="85"/>
      <c r="E260" s="85"/>
      <c r="F260" s="85"/>
      <c r="G260" s="85"/>
      <c r="H260" s="85"/>
      <c r="I260" s="85">
        <v>90.9</v>
      </c>
    </row>
    <row r="261" spans="3:9">
      <c r="C261" s="85" t="s">
        <v>1770</v>
      </c>
      <c r="D261" s="85"/>
      <c r="E261" s="85"/>
      <c r="F261" s="85"/>
      <c r="G261" s="85"/>
      <c r="H261" s="85"/>
      <c r="I261" s="85">
        <v>91.2</v>
      </c>
    </row>
    <row r="262" spans="3:9">
      <c r="C262" s="85" t="s">
        <v>1771</v>
      </c>
      <c r="D262" s="85"/>
      <c r="E262" s="85"/>
      <c r="F262" s="85"/>
      <c r="G262" s="85"/>
      <c r="H262" s="85"/>
      <c r="I262" s="85">
        <v>91</v>
      </c>
    </row>
    <row r="263" spans="3:9">
      <c r="C263" s="85" t="s">
        <v>1772</v>
      </c>
      <c r="D263" s="85"/>
      <c r="E263" s="85"/>
      <c r="F263" s="85"/>
      <c r="G263" s="85"/>
      <c r="H263" s="85"/>
      <c r="I263" s="85">
        <v>91.15</v>
      </c>
    </row>
    <row r="264" spans="3:9">
      <c r="C264" s="85" t="s">
        <v>1773</v>
      </c>
      <c r="D264" s="85"/>
      <c r="E264" s="85"/>
      <c r="F264" s="85"/>
      <c r="G264" s="85"/>
      <c r="H264" s="85"/>
      <c r="I264" s="85">
        <v>90.9</v>
      </c>
    </row>
    <row r="265" spans="3:9">
      <c r="C265" s="85" t="s">
        <v>1774</v>
      </c>
      <c r="D265" s="85"/>
      <c r="E265" s="85"/>
      <c r="F265" s="85"/>
      <c r="G265" s="85"/>
      <c r="H265" s="85"/>
      <c r="I265" s="85">
        <v>90.8</v>
      </c>
    </row>
    <row r="266" spans="3:9">
      <c r="C266" s="85" t="s">
        <v>1775</v>
      </c>
      <c r="D266" s="85"/>
      <c r="E266" s="85"/>
      <c r="F266" s="85"/>
      <c r="G266" s="85"/>
      <c r="H266" s="85"/>
      <c r="I266" s="85">
        <v>91.168400000000005</v>
      </c>
    </row>
    <row r="267" spans="3:9">
      <c r="C267" s="85" t="s">
        <v>1776</v>
      </c>
      <c r="D267" s="85"/>
      <c r="E267" s="85"/>
      <c r="F267" s="85"/>
      <c r="G267" s="85"/>
      <c r="H267" s="85"/>
      <c r="I267" s="85">
        <v>90.69</v>
      </c>
    </row>
    <row r="268" spans="3:9">
      <c r="C268" s="85" t="s">
        <v>1777</v>
      </c>
      <c r="D268" s="85"/>
      <c r="E268" s="85"/>
      <c r="F268" s="85"/>
      <c r="G268" s="85"/>
      <c r="H268" s="85"/>
      <c r="I268" s="85">
        <v>90.65</v>
      </c>
    </row>
    <row r="269" spans="3:9">
      <c r="C269" s="85" t="s">
        <v>1778</v>
      </c>
      <c r="D269" s="85"/>
      <c r="E269" s="85"/>
      <c r="F269" s="85"/>
      <c r="G269" s="85"/>
      <c r="H269" s="85"/>
      <c r="I269" s="85">
        <v>90.61</v>
      </c>
    </row>
    <row r="270" spans="3:9">
      <c r="C270" s="85" t="s">
        <v>1779</v>
      </c>
      <c r="D270" s="85"/>
      <c r="E270" s="85"/>
      <c r="F270" s="85"/>
      <c r="G270" s="85"/>
      <c r="H270" s="85"/>
      <c r="I270" s="85">
        <v>90.199600000000004</v>
      </c>
    </row>
    <row r="271" spans="3:9">
      <c r="C271" s="85" t="s">
        <v>1780</v>
      </c>
      <c r="D271" s="85"/>
      <c r="E271" s="85"/>
      <c r="F271" s="85"/>
      <c r="G271" s="85"/>
      <c r="H271" s="85"/>
      <c r="I271" s="85">
        <v>89.000100000000003</v>
      </c>
    </row>
    <row r="272" spans="3:9">
      <c r="C272" s="85" t="s">
        <v>1781</v>
      </c>
      <c r="D272" s="85"/>
      <c r="E272" s="85"/>
      <c r="F272" s="85"/>
      <c r="G272" s="85"/>
      <c r="H272" s="85"/>
      <c r="I272" s="85">
        <v>89.4</v>
      </c>
    </row>
    <row r="273" spans="3:9">
      <c r="C273" s="85" t="s">
        <v>1782</v>
      </c>
      <c r="D273" s="85"/>
      <c r="E273" s="85"/>
      <c r="F273" s="85"/>
      <c r="G273" s="85"/>
      <c r="H273" s="85"/>
      <c r="I273" s="85">
        <v>89.7</v>
      </c>
    </row>
    <row r="274" spans="3:9">
      <c r="C274" s="85" t="s">
        <v>1783</v>
      </c>
      <c r="D274" s="85"/>
      <c r="E274" s="85"/>
      <c r="F274" s="85"/>
      <c r="G274" s="85"/>
      <c r="H274" s="85"/>
      <c r="I274" s="85">
        <v>90.242000000000004</v>
      </c>
    </row>
    <row r="275" spans="3:9">
      <c r="C275" s="85" t="s">
        <v>1784</v>
      </c>
      <c r="D275" s="85"/>
      <c r="E275" s="85"/>
      <c r="F275" s="85"/>
      <c r="G275" s="85"/>
      <c r="H275" s="85"/>
      <c r="I275" s="85">
        <v>90.2</v>
      </c>
    </row>
    <row r="276" spans="3:9">
      <c r="C276" s="85" t="s">
        <v>1785</v>
      </c>
      <c r="D276" s="85"/>
      <c r="E276" s="85"/>
      <c r="F276" s="85"/>
      <c r="G276" s="85"/>
      <c r="H276" s="85"/>
      <c r="I276" s="85">
        <v>89.3</v>
      </c>
    </row>
    <row r="277" spans="3:9">
      <c r="C277" s="85" t="s">
        <v>1786</v>
      </c>
      <c r="D277" s="85"/>
      <c r="E277" s="85"/>
      <c r="F277" s="85"/>
      <c r="G277" s="85"/>
      <c r="H277" s="85"/>
      <c r="I277" s="85">
        <v>89.14</v>
      </c>
    </row>
    <row r="278" spans="3:9">
      <c r="C278" s="85" t="s">
        <v>1787</v>
      </c>
      <c r="D278" s="85"/>
      <c r="E278" s="85"/>
      <c r="F278" s="85"/>
      <c r="G278" s="85"/>
      <c r="H278" s="85"/>
      <c r="I278" s="85">
        <v>89.52</v>
      </c>
    </row>
    <row r="279" spans="3:9">
      <c r="C279" s="85" t="s">
        <v>1788</v>
      </c>
      <c r="D279" s="85"/>
      <c r="E279" s="85"/>
      <c r="F279" s="85"/>
      <c r="G279" s="85"/>
      <c r="H279" s="85"/>
      <c r="I279" s="85">
        <v>86.74</v>
      </c>
    </row>
    <row r="280" spans="3:9">
      <c r="C280" s="85" t="s">
        <v>1789</v>
      </c>
      <c r="D280" s="85"/>
      <c r="E280" s="85"/>
      <c r="F280" s="85"/>
      <c r="G280" s="85"/>
      <c r="H280" s="85"/>
      <c r="I280" s="85">
        <v>87.8</v>
      </c>
    </row>
    <row r="281" spans="3:9">
      <c r="C281" s="85" t="s">
        <v>1790</v>
      </c>
      <c r="D281" s="85"/>
      <c r="E281" s="85"/>
      <c r="F281" s="85"/>
      <c r="G281" s="85"/>
      <c r="H281" s="85"/>
      <c r="I281" s="85">
        <v>87.5</v>
      </c>
    </row>
    <row r="282" spans="3:9">
      <c r="C282" s="85" t="s">
        <v>1791</v>
      </c>
      <c r="D282" s="85"/>
      <c r="E282" s="85"/>
      <c r="F282" s="85"/>
      <c r="G282" s="85"/>
      <c r="H282" s="85"/>
      <c r="I282" s="85">
        <v>87</v>
      </c>
    </row>
    <row r="283" spans="3:9">
      <c r="C283" s="85" t="s">
        <v>1792</v>
      </c>
      <c r="D283" s="85"/>
      <c r="E283" s="85"/>
      <c r="F283" s="85"/>
      <c r="G283" s="85"/>
      <c r="H283" s="85"/>
      <c r="I283" s="85">
        <v>86.500299999999996</v>
      </c>
    </row>
    <row r="284" spans="3:9">
      <c r="C284" s="85" t="s">
        <v>1793</v>
      </c>
      <c r="D284" s="85"/>
      <c r="E284" s="85"/>
      <c r="F284" s="85"/>
      <c r="G284" s="85"/>
      <c r="H284" s="85"/>
      <c r="I284" s="85">
        <v>85.85</v>
      </c>
    </row>
    <row r="285" spans="3:9">
      <c r="C285" s="85" t="s">
        <v>1794</v>
      </c>
      <c r="D285" s="85"/>
      <c r="E285" s="85"/>
      <c r="F285" s="85"/>
      <c r="G285" s="85"/>
      <c r="H285" s="85"/>
      <c r="I285" s="85">
        <v>83.000100000000003</v>
      </c>
    </row>
    <row r="286" spans="3:9">
      <c r="C286" s="85" t="s">
        <v>1795</v>
      </c>
      <c r="D286" s="85"/>
      <c r="E286" s="85"/>
      <c r="F286" s="85"/>
      <c r="G286" s="85"/>
      <c r="H286" s="85"/>
      <c r="I286" s="85">
        <v>83.4</v>
      </c>
    </row>
    <row r="287" spans="3:9">
      <c r="C287" s="85" t="s">
        <v>1796</v>
      </c>
      <c r="D287" s="85"/>
      <c r="E287" s="85"/>
      <c r="F287" s="85"/>
      <c r="G287" s="85"/>
      <c r="H287" s="85"/>
      <c r="I287" s="85">
        <v>80.781999999999996</v>
      </c>
    </row>
    <row r="288" spans="3:9">
      <c r="C288" s="85" t="s">
        <v>1797</v>
      </c>
      <c r="D288" s="85"/>
      <c r="E288" s="85"/>
      <c r="F288" s="85"/>
      <c r="G288" s="85"/>
      <c r="H288" s="85"/>
      <c r="I288" s="85">
        <v>83.7</v>
      </c>
    </row>
    <row r="289" spans="3:9">
      <c r="C289" s="85" t="s">
        <v>1798</v>
      </c>
      <c r="D289" s="85"/>
      <c r="E289" s="85"/>
      <c r="F289" s="85"/>
      <c r="G289" s="85"/>
      <c r="H289" s="85"/>
      <c r="I289" s="85">
        <v>84.15</v>
      </c>
    </row>
    <row r="290" spans="3:9">
      <c r="C290" s="85" t="s">
        <v>1799</v>
      </c>
      <c r="D290" s="85"/>
      <c r="E290" s="85"/>
      <c r="F290" s="85"/>
      <c r="G290" s="85"/>
      <c r="H290" s="85"/>
      <c r="I290" s="85">
        <v>84.450500000000005</v>
      </c>
    </row>
    <row r="291" spans="3:9">
      <c r="C291" s="85" t="s">
        <v>1800</v>
      </c>
      <c r="D291" s="85"/>
      <c r="E291" s="85"/>
      <c r="F291" s="85"/>
      <c r="G291" s="85"/>
      <c r="H291" s="85"/>
      <c r="I291" s="85">
        <v>83.905600000000007</v>
      </c>
    </row>
    <row r="292" spans="3:9">
      <c r="C292" s="85" t="s">
        <v>1801</v>
      </c>
      <c r="D292" s="85"/>
      <c r="E292" s="85"/>
      <c r="F292" s="85"/>
      <c r="G292" s="85"/>
      <c r="H292" s="85"/>
      <c r="I292" s="85">
        <v>83.2</v>
      </c>
    </row>
    <row r="293" spans="3:9">
      <c r="C293" s="85" t="s">
        <v>1802</v>
      </c>
      <c r="D293" s="85"/>
      <c r="E293" s="85"/>
      <c r="F293" s="85"/>
      <c r="G293" s="85"/>
      <c r="H293" s="85"/>
      <c r="I293" s="85">
        <v>84.1</v>
      </c>
    </row>
    <row r="294" spans="3:9">
      <c r="C294" s="85" t="s">
        <v>1803</v>
      </c>
      <c r="D294" s="85"/>
      <c r="E294" s="85"/>
      <c r="F294" s="85"/>
      <c r="G294" s="85"/>
      <c r="H294" s="85"/>
      <c r="I294" s="85">
        <v>84.9</v>
      </c>
    </row>
    <row r="295" spans="3:9">
      <c r="C295" s="85" t="s">
        <v>1804</v>
      </c>
      <c r="D295" s="85"/>
      <c r="E295" s="85"/>
      <c r="F295" s="85"/>
      <c r="G295" s="85"/>
      <c r="H295" s="85"/>
      <c r="I295" s="85">
        <v>85.85</v>
      </c>
    </row>
    <row r="296" spans="3:9">
      <c r="C296" s="85" t="s">
        <v>1805</v>
      </c>
      <c r="D296" s="85"/>
      <c r="E296" s="85"/>
      <c r="F296" s="85"/>
      <c r="G296" s="85"/>
      <c r="H296" s="85"/>
      <c r="I296" s="85">
        <v>85.146100000000004</v>
      </c>
    </row>
    <row r="297" spans="3:9">
      <c r="C297" s="85" t="s">
        <v>1806</v>
      </c>
      <c r="D297" s="85"/>
      <c r="E297" s="85"/>
      <c r="F297" s="85"/>
      <c r="G297" s="85"/>
      <c r="H297" s="85"/>
      <c r="I297" s="85">
        <v>85.35</v>
      </c>
    </row>
    <row r="298" spans="3:9">
      <c r="C298" s="85" t="s">
        <v>1807</v>
      </c>
      <c r="D298" s="85"/>
      <c r="E298" s="85"/>
      <c r="F298" s="85"/>
      <c r="G298" s="85"/>
      <c r="H298" s="85"/>
      <c r="I298" s="85">
        <v>86.5</v>
      </c>
    </row>
    <row r="299" spans="3:9">
      <c r="C299" s="85" t="s">
        <v>1808</v>
      </c>
      <c r="D299" s="85"/>
      <c r="E299" s="85"/>
      <c r="F299" s="85"/>
      <c r="G299" s="85"/>
      <c r="H299" s="85"/>
      <c r="I299" s="85">
        <v>86.75</v>
      </c>
    </row>
    <row r="300" spans="3:9">
      <c r="C300" s="85" t="s">
        <v>1809</v>
      </c>
      <c r="D300" s="85"/>
      <c r="E300" s="85"/>
      <c r="F300" s="85"/>
      <c r="G300" s="85"/>
      <c r="H300" s="85"/>
      <c r="I300" s="85">
        <v>85.85</v>
      </c>
    </row>
    <row r="301" spans="3:9">
      <c r="C301" s="85" t="s">
        <v>1810</v>
      </c>
      <c r="D301" s="85"/>
      <c r="E301" s="85"/>
      <c r="F301" s="85"/>
      <c r="G301" s="85"/>
      <c r="H301" s="85"/>
      <c r="I301" s="85">
        <v>86.3</v>
      </c>
    </row>
    <row r="302" spans="3:9">
      <c r="C302" s="85" t="s">
        <v>1811</v>
      </c>
      <c r="D302" s="85"/>
      <c r="E302" s="85"/>
      <c r="F302" s="85"/>
      <c r="G302" s="85"/>
      <c r="H302" s="85"/>
      <c r="I302" s="85">
        <v>86.75</v>
      </c>
    </row>
    <row r="303" spans="3:9">
      <c r="C303" s="85" t="s">
        <v>1812</v>
      </c>
      <c r="D303" s="85"/>
      <c r="E303" s="85"/>
      <c r="F303" s="85"/>
      <c r="G303" s="85"/>
      <c r="H303" s="85"/>
      <c r="I303" s="85">
        <v>85.7</v>
      </c>
    </row>
    <row r="304" spans="3:9">
      <c r="C304" s="85" t="s">
        <v>1813</v>
      </c>
      <c r="D304" s="85"/>
      <c r="E304" s="85"/>
      <c r="F304" s="85"/>
      <c r="G304" s="85"/>
      <c r="H304" s="85"/>
      <c r="I304" s="85">
        <v>86.5</v>
      </c>
    </row>
    <row r="305" spans="3:9">
      <c r="C305" s="85" t="s">
        <v>1814</v>
      </c>
      <c r="D305" s="85"/>
      <c r="E305" s="85"/>
      <c r="F305" s="85"/>
      <c r="G305" s="85"/>
      <c r="H305" s="85"/>
      <c r="I305" s="85">
        <v>86.5</v>
      </c>
    </row>
    <row r="306" spans="3:9">
      <c r="C306" s="85" t="s">
        <v>1815</v>
      </c>
      <c r="D306" s="85"/>
      <c r="E306" s="85"/>
      <c r="F306" s="85"/>
      <c r="G306" s="85"/>
      <c r="H306" s="85"/>
      <c r="I306" s="85">
        <v>86.65</v>
      </c>
    </row>
    <row r="307" spans="3:9">
      <c r="C307" s="85" t="s">
        <v>1816</v>
      </c>
      <c r="D307" s="85"/>
      <c r="E307" s="85"/>
      <c r="F307" s="85"/>
      <c r="G307" s="85"/>
      <c r="H307" s="85"/>
      <c r="I307" s="85">
        <v>86.15</v>
      </c>
    </row>
    <row r="308" spans="3:9">
      <c r="C308" s="85" t="s">
        <v>1817</v>
      </c>
      <c r="D308" s="85"/>
      <c r="E308" s="85"/>
      <c r="F308" s="85"/>
      <c r="G308" s="85"/>
      <c r="H308" s="85"/>
      <c r="I308" s="85">
        <v>85.0501</v>
      </c>
    </row>
    <row r="309" spans="3:9">
      <c r="C309" s="85" t="s">
        <v>1818</v>
      </c>
      <c r="D309" s="85"/>
      <c r="E309" s="85"/>
      <c r="F309" s="85"/>
      <c r="G309" s="85"/>
      <c r="H309" s="85"/>
      <c r="I309" s="85">
        <v>84.8</v>
      </c>
    </row>
    <row r="310" spans="3:9">
      <c r="C310" s="85" t="s">
        <v>1819</v>
      </c>
      <c r="D310" s="85"/>
      <c r="E310" s="85"/>
      <c r="F310" s="85"/>
      <c r="G310" s="85"/>
      <c r="H310" s="85"/>
      <c r="I310" s="85">
        <v>84.65</v>
      </c>
    </row>
    <row r="311" spans="3:9">
      <c r="C311" s="85" t="s">
        <v>1820</v>
      </c>
      <c r="D311" s="85"/>
      <c r="E311" s="85"/>
      <c r="F311" s="85"/>
      <c r="G311" s="85"/>
      <c r="H311" s="85"/>
      <c r="I311" s="85">
        <v>84.8</v>
      </c>
    </row>
    <row r="312" spans="3:9">
      <c r="C312" s="85" t="s">
        <v>1821</v>
      </c>
      <c r="D312" s="85"/>
      <c r="E312" s="85"/>
      <c r="F312" s="85"/>
      <c r="G312" s="85"/>
      <c r="H312" s="85"/>
      <c r="I312" s="85">
        <v>95.8</v>
      </c>
    </row>
    <row r="313" spans="3:9">
      <c r="C313" s="85" t="s">
        <v>1822</v>
      </c>
      <c r="D313" s="85"/>
      <c r="E313" s="85"/>
      <c r="F313" s="85"/>
      <c r="G313" s="85"/>
      <c r="H313" s="85"/>
      <c r="I313" s="85">
        <v>85.5</v>
      </c>
    </row>
    <row r="314" spans="3:9">
      <c r="C314" s="85" t="s">
        <v>1823</v>
      </c>
      <c r="D314" s="85"/>
      <c r="E314" s="85"/>
      <c r="F314" s="85"/>
      <c r="G314" s="85"/>
      <c r="H314" s="85"/>
      <c r="I314" s="85">
        <v>85.100099999999998</v>
      </c>
    </row>
    <row r="315" spans="3:9">
      <c r="C315" s="85" t="s">
        <v>1824</v>
      </c>
      <c r="D315" s="85"/>
      <c r="E315" s="85"/>
      <c r="F315" s="85"/>
      <c r="G315" s="85"/>
      <c r="H315" s="85"/>
      <c r="I315" s="85">
        <v>85.3</v>
      </c>
    </row>
    <row r="316" spans="3:9">
      <c r="C316" s="85" t="s">
        <v>1825</v>
      </c>
      <c r="D316" s="85"/>
      <c r="E316" s="85"/>
      <c r="F316" s="85"/>
      <c r="G316" s="85"/>
      <c r="H316" s="85"/>
      <c r="I316" s="85">
        <v>83.6</v>
      </c>
    </row>
    <row r="317" spans="3:9">
      <c r="C317" s="85" t="s">
        <v>1826</v>
      </c>
      <c r="D317" s="85"/>
      <c r="E317" s="85"/>
      <c r="F317" s="85"/>
      <c r="G317" s="85"/>
      <c r="H317" s="85"/>
      <c r="I317" s="85">
        <v>81.99</v>
      </c>
    </row>
    <row r="318" spans="3:9">
      <c r="C318" s="85" t="s">
        <v>1827</v>
      </c>
      <c r="D318" s="85"/>
      <c r="E318" s="85"/>
      <c r="F318" s="85"/>
      <c r="G318" s="85"/>
      <c r="H318" s="85"/>
      <c r="I318" s="85">
        <v>82.3</v>
      </c>
    </row>
    <row r="319" spans="3:9">
      <c r="C319" s="85" t="s">
        <v>1828</v>
      </c>
      <c r="D319" s="85"/>
      <c r="E319" s="85"/>
      <c r="F319" s="85"/>
      <c r="G319" s="85"/>
      <c r="H319" s="85"/>
      <c r="I319" s="85">
        <v>82.17</v>
      </c>
    </row>
    <row r="320" spans="3:9">
      <c r="C320" s="85" t="s">
        <v>1829</v>
      </c>
      <c r="D320" s="85"/>
      <c r="E320" s="85"/>
      <c r="F320" s="85"/>
      <c r="G320" s="85"/>
      <c r="H320" s="85"/>
      <c r="I320" s="85">
        <v>82.5501</v>
      </c>
    </row>
    <row r="321" spans="3:9">
      <c r="C321" s="85" t="s">
        <v>1830</v>
      </c>
      <c r="D321" s="85"/>
      <c r="E321" s="85"/>
      <c r="F321" s="85"/>
      <c r="G321" s="85"/>
      <c r="H321" s="85"/>
      <c r="I321" s="85">
        <v>82.1</v>
      </c>
    </row>
    <row r="322" spans="3:9">
      <c r="C322" s="85" t="s">
        <v>1831</v>
      </c>
      <c r="D322" s="85"/>
      <c r="E322" s="85"/>
      <c r="F322" s="85"/>
      <c r="G322" s="85"/>
      <c r="H322" s="85"/>
      <c r="I322" s="85">
        <v>82.4</v>
      </c>
    </row>
    <row r="323" spans="3:9">
      <c r="C323" s="85" t="s">
        <v>1832</v>
      </c>
      <c r="D323" s="85"/>
      <c r="E323" s="85"/>
      <c r="F323" s="85"/>
      <c r="G323" s="85"/>
      <c r="H323" s="85"/>
      <c r="I323" s="85">
        <v>83.05</v>
      </c>
    </row>
    <row r="324" spans="3:9">
      <c r="C324" s="85" t="s">
        <v>1833</v>
      </c>
      <c r="D324" s="85"/>
      <c r="E324" s="85"/>
      <c r="F324" s="85"/>
      <c r="G324" s="85"/>
      <c r="H324" s="85"/>
      <c r="I324" s="85">
        <v>84.503500000000003</v>
      </c>
    </row>
    <row r="325" spans="3:9">
      <c r="C325" s="85" t="s">
        <v>1834</v>
      </c>
      <c r="D325" s="85"/>
      <c r="E325" s="85"/>
      <c r="F325" s="85"/>
      <c r="G325" s="85"/>
      <c r="H325" s="85"/>
      <c r="I325" s="85">
        <v>85.15</v>
      </c>
    </row>
    <row r="326" spans="3:9">
      <c r="C326" s="85" t="s">
        <v>1835</v>
      </c>
      <c r="D326" s="85"/>
      <c r="E326" s="85"/>
      <c r="F326" s="85"/>
      <c r="G326" s="85"/>
      <c r="H326" s="85"/>
      <c r="I326" s="85">
        <v>85.4</v>
      </c>
    </row>
    <row r="327" spans="3:9">
      <c r="C327" s="85" t="s">
        <v>1836</v>
      </c>
      <c r="D327" s="85"/>
      <c r="E327" s="85"/>
      <c r="F327" s="85"/>
      <c r="G327" s="85"/>
      <c r="H327" s="85"/>
      <c r="I327" s="85">
        <v>86</v>
      </c>
    </row>
    <row r="328" spans="3:9">
      <c r="C328" s="85" t="s">
        <v>1837</v>
      </c>
      <c r="D328" s="85"/>
      <c r="E328" s="85"/>
      <c r="F328" s="85"/>
      <c r="G328" s="85"/>
      <c r="H328" s="85"/>
      <c r="I328" s="85">
        <v>86.1</v>
      </c>
    </row>
    <row r="329" spans="3:9">
      <c r="C329" s="85" t="s">
        <v>1838</v>
      </c>
      <c r="D329" s="85"/>
      <c r="E329" s="85"/>
      <c r="F329" s="85"/>
      <c r="G329" s="85"/>
      <c r="H329" s="85"/>
      <c r="I329" s="85">
        <v>85.8</v>
      </c>
    </row>
    <row r="330" spans="3:9">
      <c r="C330" s="85" t="s">
        <v>1839</v>
      </c>
      <c r="D330" s="85"/>
      <c r="E330" s="85"/>
      <c r="F330" s="85"/>
      <c r="G330" s="85"/>
      <c r="H330" s="85"/>
      <c r="I330" s="85">
        <v>85.826999999999998</v>
      </c>
    </row>
    <row r="331" spans="3:9">
      <c r="C331" s="85" t="s">
        <v>1840</v>
      </c>
      <c r="D331" s="85"/>
      <c r="E331" s="85"/>
      <c r="F331" s="85"/>
      <c r="G331" s="85"/>
      <c r="H331" s="85"/>
      <c r="I331" s="85">
        <v>86.55</v>
      </c>
    </row>
    <row r="332" spans="3:9">
      <c r="C332" s="85" t="s">
        <v>1841</v>
      </c>
      <c r="D332" s="85"/>
      <c r="E332" s="85"/>
      <c r="F332" s="85"/>
      <c r="G332" s="85"/>
      <c r="H332" s="85"/>
      <c r="I332" s="85">
        <v>86.85</v>
      </c>
    </row>
    <row r="333" spans="3:9">
      <c r="C333" s="85" t="s">
        <v>1842</v>
      </c>
      <c r="D333" s="85"/>
      <c r="E333" s="85"/>
      <c r="F333" s="85"/>
      <c r="G333" s="85"/>
      <c r="H333" s="85"/>
      <c r="I333" s="85">
        <v>87.217299999999994</v>
      </c>
    </row>
    <row r="334" spans="3:9">
      <c r="C334" s="85" t="s">
        <v>1843</v>
      </c>
      <c r="D334" s="85"/>
      <c r="E334" s="85"/>
      <c r="F334" s="85"/>
      <c r="G334" s="85"/>
      <c r="H334" s="85"/>
      <c r="I334" s="85">
        <v>87.4</v>
      </c>
    </row>
    <row r="335" spans="3:9">
      <c r="C335" s="85" t="s">
        <v>1844</v>
      </c>
      <c r="D335" s="85"/>
      <c r="E335" s="85"/>
      <c r="F335" s="85"/>
      <c r="G335" s="85"/>
      <c r="H335" s="85"/>
      <c r="I335" s="85">
        <v>87.7</v>
      </c>
    </row>
    <row r="336" spans="3:9">
      <c r="C336" s="85" t="s">
        <v>1845</v>
      </c>
      <c r="D336" s="85"/>
      <c r="E336" s="85"/>
      <c r="F336" s="85"/>
      <c r="G336" s="85"/>
      <c r="H336" s="85"/>
      <c r="I336" s="85">
        <v>87.8</v>
      </c>
    </row>
    <row r="337" spans="3:9">
      <c r="C337" s="85" t="s">
        <v>1846</v>
      </c>
      <c r="D337" s="85"/>
      <c r="E337" s="85"/>
      <c r="F337" s="85"/>
      <c r="G337" s="85"/>
      <c r="H337" s="85"/>
      <c r="I337" s="85">
        <v>86.3</v>
      </c>
    </row>
    <row r="338" spans="3:9">
      <c r="C338" s="85" t="s">
        <v>1847</v>
      </c>
      <c r="D338" s="85"/>
      <c r="E338" s="85"/>
      <c r="F338" s="85"/>
      <c r="G338" s="85"/>
      <c r="H338" s="85"/>
      <c r="I338" s="85">
        <v>87.15</v>
      </c>
    </row>
    <row r="339" spans="3:9">
      <c r="C339" s="85" t="s">
        <v>1848</v>
      </c>
      <c r="D339" s="85"/>
      <c r="E339" s="85"/>
      <c r="F339" s="85"/>
      <c r="G339" s="85"/>
      <c r="H339" s="85"/>
      <c r="I339" s="85">
        <v>87.7</v>
      </c>
    </row>
    <row r="340" spans="3:9">
      <c r="C340" s="85" t="s">
        <v>1849</v>
      </c>
      <c r="D340" s="85"/>
      <c r="E340" s="85"/>
      <c r="F340" s="85"/>
      <c r="G340" s="85"/>
      <c r="H340" s="85"/>
      <c r="I340" s="85">
        <v>88</v>
      </c>
    </row>
    <row r="341" spans="3:9">
      <c r="C341" s="85" t="s">
        <v>1850</v>
      </c>
      <c r="D341" s="85"/>
      <c r="E341" s="85"/>
      <c r="F341" s="85"/>
      <c r="G341" s="85"/>
      <c r="H341" s="85"/>
      <c r="I341" s="85">
        <v>88.3</v>
      </c>
    </row>
    <row r="342" spans="3:9">
      <c r="C342" s="85" t="s">
        <v>1851</v>
      </c>
      <c r="D342" s="85"/>
      <c r="E342" s="85"/>
      <c r="F342" s="85"/>
      <c r="G342" s="85"/>
      <c r="H342" s="85"/>
      <c r="I342" s="85">
        <v>87.85</v>
      </c>
    </row>
    <row r="343" spans="3:9">
      <c r="C343" s="85" t="s">
        <v>1852</v>
      </c>
      <c r="D343" s="85"/>
      <c r="E343" s="85"/>
      <c r="F343" s="85"/>
      <c r="G343" s="85"/>
      <c r="H343" s="85"/>
      <c r="I343" s="85">
        <v>88.4</v>
      </c>
    </row>
    <row r="344" spans="3:9">
      <c r="C344" s="85" t="s">
        <v>1853</v>
      </c>
      <c r="D344" s="85"/>
      <c r="E344" s="85"/>
      <c r="F344" s="85"/>
      <c r="G344" s="85"/>
      <c r="H344" s="85"/>
      <c r="I344" s="85">
        <v>89</v>
      </c>
    </row>
    <row r="345" spans="3:9">
      <c r="C345" s="85" t="s">
        <v>1854</v>
      </c>
      <c r="D345" s="85"/>
      <c r="E345" s="85"/>
      <c r="F345" s="85"/>
      <c r="G345" s="85"/>
      <c r="H345" s="85"/>
      <c r="I345" s="85">
        <v>90.147999999999996</v>
      </c>
    </row>
    <row r="346" spans="3:9">
      <c r="C346" s="85" t="s">
        <v>1855</v>
      </c>
      <c r="D346" s="85"/>
      <c r="E346" s="85"/>
      <c r="F346" s="85"/>
      <c r="G346" s="85"/>
      <c r="H346" s="85"/>
      <c r="I346" s="85">
        <v>90</v>
      </c>
    </row>
    <row r="347" spans="3:9">
      <c r="C347" s="85" t="s">
        <v>1856</v>
      </c>
      <c r="D347" s="85"/>
      <c r="E347" s="85"/>
      <c r="F347" s="85"/>
      <c r="G347" s="85"/>
      <c r="H347" s="85"/>
      <c r="I347" s="85">
        <v>89.4</v>
      </c>
    </row>
    <row r="348" spans="3:9">
      <c r="C348" s="85" t="s">
        <v>1857</v>
      </c>
      <c r="D348" s="85"/>
      <c r="E348" s="85"/>
      <c r="F348" s="85"/>
      <c r="G348" s="85"/>
      <c r="H348" s="85"/>
      <c r="I348" s="85">
        <v>88.8</v>
      </c>
    </row>
    <row r="349" spans="3:9">
      <c r="C349" s="85" t="s">
        <v>1858</v>
      </c>
      <c r="D349" s="85"/>
      <c r="E349" s="85"/>
      <c r="F349" s="85"/>
      <c r="G349" s="85"/>
      <c r="H349" s="85"/>
      <c r="I349" s="85">
        <v>88</v>
      </c>
    </row>
    <row r="350" spans="3:9">
      <c r="C350" s="85" t="s">
        <v>1859</v>
      </c>
      <c r="D350" s="85"/>
      <c r="E350" s="85"/>
      <c r="F350" s="85"/>
      <c r="G350" s="85"/>
      <c r="H350" s="85"/>
      <c r="I350" s="85">
        <v>87.8215</v>
      </c>
    </row>
    <row r="351" spans="3:9">
      <c r="C351" s="85" t="s">
        <v>1860</v>
      </c>
      <c r="D351" s="85"/>
      <c r="E351" s="85"/>
      <c r="F351" s="85"/>
      <c r="G351" s="85"/>
      <c r="H351" s="85"/>
      <c r="I351" s="85">
        <v>88.599900000000005</v>
      </c>
    </row>
    <row r="352" spans="3:9">
      <c r="C352" s="85" t="s">
        <v>1861</v>
      </c>
      <c r="D352" s="85"/>
      <c r="E352" s="85"/>
      <c r="F352" s="85"/>
      <c r="G352" s="85"/>
      <c r="H352" s="85"/>
      <c r="I352" s="85">
        <v>87</v>
      </c>
    </row>
    <row r="353" spans="3:9">
      <c r="C353" s="85" t="s">
        <v>1862</v>
      </c>
      <c r="D353" s="85"/>
      <c r="E353" s="85"/>
      <c r="F353" s="85"/>
      <c r="G353" s="85"/>
      <c r="H353" s="85"/>
      <c r="I353" s="85">
        <v>88.859099999999998</v>
      </c>
    </row>
    <row r="354" spans="3:9">
      <c r="C354" s="85" t="s">
        <v>1863</v>
      </c>
      <c r="D354" s="85"/>
      <c r="E354" s="85"/>
      <c r="F354" s="85"/>
      <c r="G354" s="85"/>
      <c r="H354" s="85"/>
      <c r="I354" s="85">
        <v>88.709800000000001</v>
      </c>
    </row>
    <row r="355" spans="3:9">
      <c r="C355" s="85" t="s">
        <v>1864</v>
      </c>
      <c r="D355" s="85"/>
      <c r="E355" s="85"/>
      <c r="F355" s="85"/>
      <c r="G355" s="85"/>
      <c r="H355" s="85"/>
      <c r="I355" s="85">
        <v>89.599299999999999</v>
      </c>
    </row>
    <row r="356" spans="3:9">
      <c r="C356" s="85" t="s">
        <v>1865</v>
      </c>
      <c r="D356" s="85"/>
      <c r="E356" s="85"/>
      <c r="F356" s="85"/>
      <c r="G356" s="85"/>
      <c r="H356" s="85"/>
      <c r="I356" s="85">
        <v>89.664100000000005</v>
      </c>
    </row>
    <row r="357" spans="3:9">
      <c r="C357" s="85" t="s">
        <v>1866</v>
      </c>
      <c r="D357" s="85"/>
      <c r="E357" s="85"/>
      <c r="F357" s="85"/>
      <c r="G357" s="85"/>
      <c r="H357" s="85"/>
      <c r="I357" s="85">
        <v>90.05</v>
      </c>
    </row>
    <row r="358" spans="3:9">
      <c r="C358" s="85" t="s">
        <v>1867</v>
      </c>
      <c r="D358" s="85"/>
      <c r="E358" s="85"/>
      <c r="F358" s="85"/>
      <c r="G358" s="85"/>
      <c r="H358" s="85"/>
      <c r="I358" s="85">
        <v>89.500200000000007</v>
      </c>
    </row>
    <row r="359" spans="3:9">
      <c r="C359" s="85" t="s">
        <v>1868</v>
      </c>
      <c r="D359" s="85"/>
      <c r="E359" s="85"/>
      <c r="F359" s="85"/>
      <c r="G359" s="85"/>
      <c r="H359" s="85"/>
      <c r="I359" s="85">
        <v>89.2</v>
      </c>
    </row>
    <row r="360" spans="3:9">
      <c r="C360" s="85" t="s">
        <v>1869</v>
      </c>
      <c r="D360" s="85"/>
      <c r="E360" s="85"/>
      <c r="F360" s="85"/>
      <c r="G360" s="85"/>
      <c r="H360" s="85"/>
      <c r="I360" s="85">
        <v>89.15</v>
      </c>
    </row>
    <row r="361" spans="3:9">
      <c r="C361" s="85" t="s">
        <v>1870</v>
      </c>
      <c r="D361" s="85"/>
      <c r="E361" s="85"/>
      <c r="F361" s="85"/>
      <c r="G361" s="85"/>
      <c r="H361" s="85"/>
      <c r="I361" s="85">
        <v>89.25</v>
      </c>
    </row>
    <row r="362" spans="3:9">
      <c r="C362" s="85" t="s">
        <v>1871</v>
      </c>
      <c r="D362" s="85"/>
      <c r="E362" s="85"/>
      <c r="F362" s="85"/>
      <c r="G362" s="85"/>
      <c r="H362" s="85"/>
      <c r="I362" s="85">
        <v>89.05</v>
      </c>
    </row>
    <row r="363" spans="3:9">
      <c r="C363" s="85" t="s">
        <v>1872</v>
      </c>
      <c r="D363" s="85"/>
      <c r="E363" s="85"/>
      <c r="F363" s="85"/>
      <c r="G363" s="85"/>
      <c r="H363" s="85"/>
      <c r="I363" s="85">
        <v>88.9</v>
      </c>
    </row>
    <row r="364" spans="3:9">
      <c r="C364" s="85" t="s">
        <v>1873</v>
      </c>
      <c r="D364" s="85"/>
      <c r="E364" s="85"/>
      <c r="F364" s="85"/>
      <c r="G364" s="85"/>
      <c r="H364" s="85"/>
      <c r="I364" s="85">
        <v>88.994100000000003</v>
      </c>
    </row>
    <row r="365" spans="3:9">
      <c r="C365" s="85" t="s">
        <v>1874</v>
      </c>
      <c r="D365" s="85"/>
      <c r="E365" s="85"/>
      <c r="F365" s="85"/>
      <c r="G365" s="85"/>
      <c r="H365" s="85"/>
      <c r="I365" s="85">
        <v>89.299300000000002</v>
      </c>
    </row>
    <row r="366" spans="3:9">
      <c r="C366" s="85" t="s">
        <v>1875</v>
      </c>
      <c r="D366" s="85"/>
      <c r="E366" s="85"/>
      <c r="F366" s="85"/>
      <c r="G366" s="85"/>
      <c r="H366" s="85"/>
      <c r="I366" s="85">
        <v>89.1</v>
      </c>
    </row>
    <row r="367" spans="3:9">
      <c r="C367" s="85" t="s">
        <v>1876</v>
      </c>
      <c r="D367" s="85"/>
      <c r="E367" s="85"/>
      <c r="F367" s="85"/>
      <c r="G367" s="85"/>
      <c r="H367" s="85"/>
      <c r="I367" s="85">
        <v>88.599900000000005</v>
      </c>
    </row>
    <row r="368" spans="3:9">
      <c r="C368" s="85" t="s">
        <v>1877</v>
      </c>
      <c r="D368" s="85"/>
      <c r="E368" s="85"/>
      <c r="F368" s="85"/>
      <c r="G368" s="85"/>
      <c r="H368" s="85"/>
      <c r="I368" s="85">
        <v>88.2</v>
      </c>
    </row>
    <row r="369" spans="3:9">
      <c r="C369" s="85" t="s">
        <v>1878</v>
      </c>
      <c r="D369" s="85"/>
      <c r="E369" s="85"/>
      <c r="F369" s="85"/>
      <c r="G369" s="85"/>
      <c r="H369" s="85"/>
      <c r="I369" s="85">
        <v>87.700999999999993</v>
      </c>
    </row>
    <row r="370" spans="3:9">
      <c r="C370" s="85" t="s">
        <v>1879</v>
      </c>
      <c r="D370" s="85"/>
      <c r="E370" s="85"/>
      <c r="F370" s="85"/>
      <c r="G370" s="85"/>
      <c r="H370" s="85"/>
      <c r="I370" s="85">
        <v>88</v>
      </c>
    </row>
    <row r="371" spans="3:9">
      <c r="C371" s="85" t="s">
        <v>1880</v>
      </c>
      <c r="D371" s="85"/>
      <c r="E371" s="85"/>
      <c r="F371" s="85"/>
      <c r="G371" s="85"/>
      <c r="H371" s="85"/>
      <c r="I371" s="85">
        <v>87.75</v>
      </c>
    </row>
    <row r="372" spans="3:9">
      <c r="C372" s="85" t="s">
        <v>1881</v>
      </c>
      <c r="D372" s="85"/>
      <c r="E372" s="85"/>
      <c r="F372" s="85"/>
      <c r="G372" s="85"/>
      <c r="H372" s="85"/>
      <c r="I372" s="85">
        <v>86</v>
      </c>
    </row>
    <row r="373" spans="3:9">
      <c r="C373" s="85" t="s">
        <v>1882</v>
      </c>
      <c r="D373" s="85"/>
      <c r="E373" s="85"/>
      <c r="F373" s="85"/>
      <c r="G373" s="85"/>
      <c r="H373" s="85"/>
      <c r="I373" s="85">
        <v>86.05</v>
      </c>
    </row>
    <row r="374" spans="3:9">
      <c r="C374" s="85" t="s">
        <v>1883</v>
      </c>
      <c r="D374" s="85"/>
      <c r="E374" s="85"/>
      <c r="F374" s="85"/>
      <c r="G374" s="85"/>
      <c r="H374" s="85"/>
      <c r="I374" s="85">
        <v>84.55</v>
      </c>
    </row>
    <row r="375" spans="3:9">
      <c r="C375" s="85" t="s">
        <v>1884</v>
      </c>
      <c r="D375" s="85"/>
      <c r="E375" s="85"/>
      <c r="F375" s="85"/>
      <c r="G375" s="85"/>
      <c r="H375" s="85"/>
      <c r="I375" s="85">
        <v>85.4</v>
      </c>
    </row>
    <row r="376" spans="3:9">
      <c r="C376" s="85" t="s">
        <v>1885</v>
      </c>
      <c r="D376" s="85"/>
      <c r="E376" s="85"/>
      <c r="F376" s="85"/>
      <c r="G376" s="85"/>
      <c r="H376" s="85"/>
      <c r="I376" s="85">
        <v>85.6</v>
      </c>
    </row>
    <row r="377" spans="3:9">
      <c r="C377" s="85" t="s">
        <v>1886</v>
      </c>
      <c r="D377" s="85"/>
      <c r="E377" s="85"/>
      <c r="F377" s="85"/>
      <c r="G377" s="85"/>
      <c r="H377" s="85"/>
      <c r="I377" s="85">
        <v>85.814999999999998</v>
      </c>
    </row>
    <row r="378" spans="3:9">
      <c r="C378" s="85" t="s">
        <v>1887</v>
      </c>
      <c r="D378" s="85"/>
      <c r="E378" s="85"/>
      <c r="F378" s="85"/>
      <c r="G378" s="85"/>
      <c r="H378" s="85"/>
      <c r="I378" s="85">
        <v>84.5</v>
      </c>
    </row>
    <row r="379" spans="3:9">
      <c r="C379" s="85" t="s">
        <v>1888</v>
      </c>
      <c r="D379" s="85"/>
      <c r="E379" s="85"/>
      <c r="F379" s="85"/>
      <c r="G379" s="85"/>
      <c r="H379" s="85"/>
      <c r="I379" s="85">
        <v>84</v>
      </c>
    </row>
    <row r="380" spans="3:9">
      <c r="C380" s="85" t="s">
        <v>1889</v>
      </c>
      <c r="D380" s="85"/>
      <c r="E380" s="85"/>
      <c r="F380" s="85"/>
      <c r="G380" s="85"/>
      <c r="H380" s="85"/>
      <c r="I380" s="85">
        <v>83.4</v>
      </c>
    </row>
    <row r="381" spans="3:9">
      <c r="C381" s="85" t="s">
        <v>1890</v>
      </c>
      <c r="D381" s="85"/>
      <c r="E381" s="85"/>
      <c r="F381" s="85"/>
      <c r="G381" s="85"/>
      <c r="H381" s="85"/>
      <c r="I381" s="85">
        <v>83.616699999999994</v>
      </c>
    </row>
    <row r="382" spans="3:9">
      <c r="C382" s="85" t="s">
        <v>1891</v>
      </c>
      <c r="D382" s="85"/>
      <c r="E382" s="85"/>
      <c r="F382" s="85"/>
      <c r="G382" s="85"/>
      <c r="H382" s="85"/>
      <c r="I382" s="85">
        <v>83.4</v>
      </c>
    </row>
    <row r="383" spans="3:9">
      <c r="C383" s="85" t="s">
        <v>1892</v>
      </c>
      <c r="D383" s="85"/>
      <c r="E383" s="85"/>
      <c r="F383" s="85"/>
      <c r="G383" s="85"/>
      <c r="H383" s="85"/>
      <c r="I383" s="85">
        <v>82.6</v>
      </c>
    </row>
    <row r="384" spans="3:9">
      <c r="C384" s="85" t="s">
        <v>1893</v>
      </c>
      <c r="D384" s="85"/>
      <c r="E384" s="85"/>
      <c r="F384" s="85"/>
      <c r="G384" s="85"/>
      <c r="H384" s="85"/>
      <c r="I384" s="85">
        <v>82</v>
      </c>
    </row>
    <row r="385" spans="3:9">
      <c r="C385" s="85" t="s">
        <v>1894</v>
      </c>
      <c r="D385" s="85"/>
      <c r="E385" s="85"/>
      <c r="F385" s="85"/>
      <c r="G385" s="85"/>
      <c r="H385" s="85"/>
      <c r="I385" s="85">
        <v>81.900000000000006</v>
      </c>
    </row>
    <row r="386" spans="3:9">
      <c r="C386" s="85" t="s">
        <v>1895</v>
      </c>
      <c r="D386" s="85"/>
      <c r="E386" s="85"/>
      <c r="F386" s="85"/>
      <c r="G386" s="85"/>
      <c r="H386" s="85"/>
      <c r="I386" s="85">
        <v>80.900000000000006</v>
      </c>
    </row>
    <row r="387" spans="3:9">
      <c r="C387" s="85" t="s">
        <v>1896</v>
      </c>
      <c r="D387" s="85"/>
      <c r="E387" s="85"/>
      <c r="F387" s="85"/>
      <c r="G387" s="85"/>
      <c r="H387" s="85"/>
      <c r="I387" s="85">
        <v>80.750699999999995</v>
      </c>
    </row>
    <row r="388" spans="3:9">
      <c r="C388" s="85" t="s">
        <v>1897</v>
      </c>
      <c r="D388" s="85"/>
      <c r="E388" s="85"/>
      <c r="F388" s="85"/>
      <c r="G388" s="85"/>
      <c r="H388" s="85"/>
      <c r="I388" s="85">
        <v>80.700100000000006</v>
      </c>
    </row>
    <row r="389" spans="3:9">
      <c r="C389" s="85" t="s">
        <v>1898</v>
      </c>
      <c r="D389" s="85"/>
      <c r="E389" s="85"/>
      <c r="F389" s="85"/>
      <c r="G389" s="85"/>
      <c r="H389" s="85"/>
      <c r="I389" s="85">
        <v>81.933300000000003</v>
      </c>
    </row>
    <row r="390" spans="3:9">
      <c r="C390" s="85" t="s">
        <v>1899</v>
      </c>
      <c r="D390" s="85"/>
      <c r="E390" s="85"/>
      <c r="F390" s="85"/>
      <c r="G390" s="85"/>
      <c r="H390" s="85"/>
      <c r="I390" s="85">
        <v>83</v>
      </c>
    </row>
    <row r="391" spans="3:9">
      <c r="C391" s="85" t="s">
        <v>1900</v>
      </c>
      <c r="D391" s="85"/>
      <c r="E391" s="85"/>
      <c r="F391" s="85"/>
      <c r="G391" s="85"/>
      <c r="H391" s="85"/>
      <c r="I391" s="85">
        <v>83</v>
      </c>
    </row>
    <row r="392" spans="3:9">
      <c r="C392" s="85" t="s">
        <v>1901</v>
      </c>
      <c r="D392" s="85"/>
      <c r="E392" s="85"/>
      <c r="F392" s="85"/>
      <c r="G392" s="85"/>
      <c r="H392" s="85"/>
      <c r="I392" s="85">
        <v>83.87</v>
      </c>
    </row>
    <row r="393" spans="3:9">
      <c r="C393" s="85" t="s">
        <v>1902</v>
      </c>
      <c r="D393" s="85"/>
      <c r="E393" s="85"/>
      <c r="F393" s="85"/>
      <c r="G393" s="85"/>
      <c r="H393" s="85"/>
      <c r="I393" s="85">
        <v>84.5</v>
      </c>
    </row>
    <row r="394" spans="3:9">
      <c r="C394" s="85" t="s">
        <v>1903</v>
      </c>
      <c r="D394" s="85"/>
      <c r="E394" s="85"/>
      <c r="F394" s="85"/>
      <c r="G394" s="85"/>
      <c r="H394" s="85"/>
      <c r="I394" s="85">
        <v>83.75</v>
      </c>
    </row>
    <row r="395" spans="3:9">
      <c r="C395" s="85" t="s">
        <v>1904</v>
      </c>
      <c r="D395" s="85"/>
      <c r="E395" s="85"/>
      <c r="F395" s="85"/>
      <c r="G395" s="85"/>
      <c r="H395" s="85"/>
      <c r="I395" s="85">
        <v>83.85</v>
      </c>
    </row>
    <row r="396" spans="3:9">
      <c r="C396" s="85" t="s">
        <v>1905</v>
      </c>
      <c r="D396" s="85"/>
      <c r="E396" s="85"/>
      <c r="F396" s="85"/>
      <c r="G396" s="85"/>
      <c r="H396" s="85"/>
      <c r="I396" s="85">
        <v>83.8</v>
      </c>
    </row>
    <row r="397" spans="3:9">
      <c r="C397" s="85" t="s">
        <v>1906</v>
      </c>
      <c r="D397" s="85"/>
      <c r="E397" s="85"/>
      <c r="F397" s="85"/>
      <c r="G397" s="85"/>
      <c r="H397" s="85"/>
      <c r="I397" s="85">
        <v>83.971800000000002</v>
      </c>
    </row>
    <row r="398" spans="3:9">
      <c r="C398" s="85" t="s">
        <v>1907</v>
      </c>
      <c r="D398" s="85"/>
      <c r="E398" s="85"/>
      <c r="F398" s="85"/>
      <c r="G398" s="85"/>
      <c r="H398" s="85"/>
      <c r="I398" s="85">
        <v>83.699799999999996</v>
      </c>
    </row>
    <row r="399" spans="3:9">
      <c r="C399" s="85" t="s">
        <v>1908</v>
      </c>
      <c r="D399" s="85"/>
      <c r="E399" s="85"/>
      <c r="F399" s="85"/>
      <c r="G399" s="85"/>
      <c r="H399" s="85"/>
      <c r="I399" s="85">
        <v>83.8</v>
      </c>
    </row>
    <row r="400" spans="3:9">
      <c r="C400" s="85" t="s">
        <v>1909</v>
      </c>
      <c r="D400" s="85"/>
      <c r="E400" s="85"/>
      <c r="F400" s="85"/>
      <c r="G400" s="85"/>
      <c r="H400" s="85"/>
      <c r="I400" s="85">
        <v>83.953999999999994</v>
      </c>
    </row>
    <row r="401" spans="3:9">
      <c r="C401" s="85" t="s">
        <v>1910</v>
      </c>
      <c r="D401" s="85"/>
      <c r="E401" s="85"/>
      <c r="F401" s="85"/>
      <c r="G401" s="85"/>
      <c r="H401" s="85"/>
      <c r="I401" s="85">
        <v>84.1</v>
      </c>
    </row>
    <row r="402" spans="3:9">
      <c r="C402" s="85" t="s">
        <v>1911</v>
      </c>
      <c r="D402" s="85"/>
      <c r="E402" s="85"/>
      <c r="F402" s="85"/>
      <c r="G402" s="85"/>
      <c r="H402" s="85"/>
      <c r="I402" s="85">
        <v>81.900000000000006</v>
      </c>
    </row>
    <row r="403" spans="3:9">
      <c r="C403" s="85" t="s">
        <v>1912</v>
      </c>
      <c r="D403" s="85"/>
      <c r="E403" s="85"/>
      <c r="F403" s="85"/>
      <c r="G403" s="85"/>
      <c r="H403" s="85"/>
      <c r="I403" s="85">
        <v>81.000100000000003</v>
      </c>
    </row>
    <row r="404" spans="3:9">
      <c r="C404" s="85" t="s">
        <v>1913</v>
      </c>
      <c r="D404" s="85"/>
      <c r="E404" s="85"/>
      <c r="F404" s="85"/>
      <c r="G404" s="85"/>
      <c r="H404" s="85"/>
      <c r="I404" s="85">
        <v>81.150000000000006</v>
      </c>
    </row>
    <row r="405" spans="3:9">
      <c r="C405" s="85" t="s">
        <v>1914</v>
      </c>
      <c r="D405" s="85"/>
      <c r="E405" s="85"/>
      <c r="F405" s="85"/>
      <c r="G405" s="85"/>
      <c r="H405" s="85"/>
      <c r="I405" s="85">
        <v>80.702500000000001</v>
      </c>
    </row>
    <row r="406" spans="3:9">
      <c r="C406" s="85" t="s">
        <v>1915</v>
      </c>
      <c r="D406" s="85"/>
      <c r="E406" s="85"/>
      <c r="F406" s="85"/>
      <c r="G406" s="85"/>
      <c r="H406" s="85"/>
      <c r="I406" s="85">
        <v>82.698300000000003</v>
      </c>
    </row>
    <row r="407" spans="3:9">
      <c r="C407" s="85" t="s">
        <v>1916</v>
      </c>
      <c r="D407" s="85"/>
      <c r="E407" s="85"/>
      <c r="F407" s="85"/>
      <c r="G407" s="85"/>
      <c r="H407" s="85"/>
      <c r="I407" s="85">
        <v>82.75</v>
      </c>
    </row>
    <row r="408" spans="3:9">
      <c r="C408" s="85" t="s">
        <v>1917</v>
      </c>
      <c r="D408" s="85"/>
      <c r="E408" s="85"/>
      <c r="F408" s="85"/>
      <c r="G408" s="85"/>
      <c r="H408" s="85"/>
      <c r="I408" s="85">
        <v>82.85</v>
      </c>
    </row>
    <row r="409" spans="3:9">
      <c r="C409" s="85" t="s">
        <v>1918</v>
      </c>
      <c r="D409" s="85"/>
      <c r="E409" s="85"/>
      <c r="F409" s="85"/>
      <c r="G409" s="85"/>
      <c r="H409" s="85"/>
      <c r="I409" s="85">
        <v>82.55</v>
      </c>
    </row>
    <row r="410" spans="3:9">
      <c r="C410" s="85" t="s">
        <v>1919</v>
      </c>
      <c r="D410" s="85"/>
      <c r="E410" s="85"/>
      <c r="F410" s="85"/>
      <c r="G410" s="85"/>
      <c r="H410" s="85"/>
      <c r="I410" s="85">
        <v>82.5</v>
      </c>
    </row>
    <row r="411" spans="3:9">
      <c r="C411" s="85" t="s">
        <v>1920</v>
      </c>
      <c r="D411" s="85"/>
      <c r="E411" s="85"/>
      <c r="F411" s="85"/>
      <c r="G411" s="85"/>
      <c r="H411" s="85"/>
      <c r="I411" s="85">
        <v>81.75</v>
      </c>
    </row>
    <row r="412" spans="3:9">
      <c r="C412" s="85" t="s">
        <v>1921</v>
      </c>
      <c r="D412" s="85"/>
      <c r="E412" s="85"/>
      <c r="F412" s="85"/>
      <c r="G412" s="85"/>
      <c r="H412" s="85"/>
      <c r="I412" s="85">
        <v>81.7</v>
      </c>
    </row>
    <row r="413" spans="3:9">
      <c r="C413" s="85" t="s">
        <v>1922</v>
      </c>
      <c r="D413" s="85"/>
      <c r="E413" s="85"/>
      <c r="F413" s="85"/>
      <c r="G413" s="85"/>
      <c r="H413" s="85"/>
      <c r="I413" s="85">
        <v>81.7</v>
      </c>
    </row>
    <row r="414" spans="3:9">
      <c r="C414" s="85" t="s">
        <v>1923</v>
      </c>
      <c r="D414" s="85"/>
      <c r="E414" s="85"/>
      <c r="F414" s="85"/>
      <c r="G414" s="85"/>
      <c r="H414" s="85"/>
      <c r="I414" s="85">
        <v>81.599999999999994</v>
      </c>
    </row>
    <row r="415" spans="3:9">
      <c r="C415" s="85" t="s">
        <v>1924</v>
      </c>
      <c r="D415" s="85"/>
      <c r="E415" s="85"/>
      <c r="F415" s="85"/>
      <c r="G415" s="85"/>
      <c r="H415" s="85"/>
      <c r="I415" s="85">
        <v>81.733599999999996</v>
      </c>
    </row>
    <row r="416" spans="3:9">
      <c r="C416" s="85" t="s">
        <v>1925</v>
      </c>
      <c r="D416" s="85"/>
      <c r="E416" s="85"/>
      <c r="F416" s="85"/>
      <c r="G416" s="85"/>
      <c r="H416" s="85"/>
      <c r="I416" s="85">
        <v>82.6</v>
      </c>
    </row>
    <row r="417" spans="3:9">
      <c r="C417" s="85" t="s">
        <v>1926</v>
      </c>
      <c r="D417" s="85"/>
      <c r="E417" s="85"/>
      <c r="F417" s="85"/>
      <c r="G417" s="85"/>
      <c r="H417" s="85"/>
      <c r="I417" s="85">
        <v>82.5</v>
      </c>
    </row>
    <row r="418" spans="3:9">
      <c r="C418" s="85" t="s">
        <v>1927</v>
      </c>
      <c r="D418" s="85"/>
      <c r="E418" s="85"/>
      <c r="F418" s="85"/>
      <c r="G418" s="85"/>
      <c r="H418" s="85"/>
      <c r="I418" s="85">
        <v>82.35</v>
      </c>
    </row>
    <row r="419" spans="3:9">
      <c r="C419" s="85" t="s">
        <v>1928</v>
      </c>
      <c r="D419" s="85"/>
      <c r="E419" s="85"/>
      <c r="F419" s="85"/>
      <c r="G419" s="85"/>
      <c r="H419" s="85"/>
      <c r="I419" s="85">
        <v>82.55</v>
      </c>
    </row>
    <row r="420" spans="3:9">
      <c r="C420" s="85" t="s">
        <v>1929</v>
      </c>
      <c r="D420" s="85"/>
      <c r="E420" s="85"/>
      <c r="F420" s="85"/>
      <c r="G420" s="85"/>
      <c r="H420" s="85"/>
      <c r="I420" s="85">
        <v>83.15</v>
      </c>
    </row>
    <row r="421" spans="3:9">
      <c r="C421" s="85" t="s">
        <v>1930</v>
      </c>
      <c r="D421" s="85"/>
      <c r="E421" s="85"/>
      <c r="F421" s="85"/>
      <c r="G421" s="85"/>
      <c r="H421" s="85"/>
      <c r="I421" s="85">
        <v>84.1</v>
      </c>
    </row>
    <row r="422" spans="3:9">
      <c r="C422" s="85" t="s">
        <v>1931</v>
      </c>
      <c r="D422" s="85"/>
      <c r="E422" s="85"/>
      <c r="F422" s="85"/>
      <c r="G422" s="85"/>
      <c r="H422" s="85"/>
      <c r="I422" s="85">
        <v>84.599000000000004</v>
      </c>
    </row>
    <row r="423" spans="3:9">
      <c r="C423" s="85" t="s">
        <v>1932</v>
      </c>
      <c r="D423" s="85"/>
      <c r="E423" s="85"/>
      <c r="F423" s="85"/>
      <c r="G423" s="85"/>
      <c r="H423" s="85"/>
      <c r="I423" s="85">
        <v>84.4</v>
      </c>
    </row>
    <row r="424" spans="3:9">
      <c r="C424" s="85" t="s">
        <v>1933</v>
      </c>
      <c r="D424" s="85"/>
      <c r="E424" s="85"/>
      <c r="F424" s="85"/>
      <c r="G424" s="85"/>
      <c r="H424" s="85"/>
      <c r="I424" s="85">
        <v>84.05</v>
      </c>
    </row>
    <row r="425" spans="3:9">
      <c r="C425" s="85" t="s">
        <v>1934</v>
      </c>
      <c r="D425" s="85"/>
      <c r="E425" s="85"/>
      <c r="F425" s="85"/>
      <c r="G425" s="85"/>
      <c r="H425" s="85"/>
      <c r="I425" s="85">
        <v>83.75</v>
      </c>
    </row>
    <row r="426" spans="3:9">
      <c r="C426" s="85" t="s">
        <v>1935</v>
      </c>
      <c r="D426" s="85"/>
      <c r="E426" s="85"/>
      <c r="F426" s="85"/>
      <c r="G426" s="85"/>
      <c r="H426" s="85"/>
      <c r="I426" s="85">
        <v>83.250799999999998</v>
      </c>
    </row>
    <row r="427" spans="3:9">
      <c r="C427" s="85" t="s">
        <v>1936</v>
      </c>
      <c r="D427" s="85"/>
      <c r="E427" s="85"/>
      <c r="F427" s="85"/>
      <c r="G427" s="85"/>
      <c r="H427" s="85"/>
      <c r="I427" s="85">
        <v>83.899799999999999</v>
      </c>
    </row>
    <row r="428" spans="3:9">
      <c r="C428" s="85" t="s">
        <v>1937</v>
      </c>
      <c r="D428" s="85"/>
      <c r="E428" s="85"/>
      <c r="F428" s="85"/>
      <c r="G428" s="85"/>
      <c r="H428" s="85"/>
      <c r="I428" s="85">
        <v>82.9</v>
      </c>
    </row>
    <row r="429" spans="3:9">
      <c r="C429" s="85" t="s">
        <v>1938</v>
      </c>
      <c r="D429" s="85"/>
      <c r="E429" s="85"/>
      <c r="F429" s="85"/>
      <c r="G429" s="85"/>
      <c r="H429" s="85"/>
      <c r="I429" s="85">
        <v>82.6</v>
      </c>
    </row>
    <row r="430" spans="3:9">
      <c r="C430" s="85" t="s">
        <v>1939</v>
      </c>
      <c r="D430" s="85"/>
      <c r="E430" s="85"/>
      <c r="F430" s="85"/>
      <c r="G430" s="85"/>
      <c r="H430" s="85"/>
      <c r="I430" s="85">
        <v>82.7</v>
      </c>
    </row>
    <row r="431" spans="3:9">
      <c r="C431" s="85" t="s">
        <v>1940</v>
      </c>
      <c r="D431" s="85"/>
      <c r="E431" s="85"/>
      <c r="F431" s="85"/>
      <c r="G431" s="85"/>
      <c r="H431" s="85"/>
      <c r="I431" s="85">
        <v>81.5</v>
      </c>
    </row>
    <row r="432" spans="3:9">
      <c r="C432" s="85" t="s">
        <v>1941</v>
      </c>
      <c r="D432" s="85"/>
      <c r="E432" s="85"/>
      <c r="F432" s="85"/>
      <c r="G432" s="85"/>
      <c r="H432" s="85"/>
      <c r="I432" s="85">
        <v>81.650000000000006</v>
      </c>
    </row>
    <row r="433" spans="3:9">
      <c r="C433" s="85" t="s">
        <v>1942</v>
      </c>
      <c r="D433" s="85"/>
      <c r="E433" s="85"/>
      <c r="F433" s="85"/>
      <c r="G433" s="85"/>
      <c r="H433" s="85"/>
      <c r="I433" s="85">
        <v>81</v>
      </c>
    </row>
    <row r="434" spans="3:9">
      <c r="C434" s="85" t="s">
        <v>1943</v>
      </c>
      <c r="D434" s="85"/>
      <c r="E434" s="85"/>
      <c r="F434" s="85"/>
      <c r="G434" s="85"/>
      <c r="H434" s="85"/>
      <c r="I434" s="85">
        <v>81.7</v>
      </c>
    </row>
    <row r="435" spans="3:9">
      <c r="C435" s="85" t="s">
        <v>1944</v>
      </c>
      <c r="D435" s="85"/>
      <c r="E435" s="85"/>
      <c r="F435" s="85"/>
      <c r="G435" s="85"/>
      <c r="H435" s="85"/>
      <c r="I435" s="85">
        <v>80.599999999999994</v>
      </c>
    </row>
    <row r="436" spans="3:9">
      <c r="C436" s="85" t="s">
        <v>1945</v>
      </c>
      <c r="D436" s="85"/>
      <c r="E436" s="85"/>
      <c r="F436" s="85"/>
      <c r="G436" s="85"/>
      <c r="H436" s="85"/>
      <c r="I436" s="85">
        <v>80.605699999999999</v>
      </c>
    </row>
    <row r="437" spans="3:9">
      <c r="C437" s="85" t="s">
        <v>1946</v>
      </c>
      <c r="D437" s="85"/>
      <c r="E437" s="85"/>
      <c r="F437" s="85"/>
      <c r="G437" s="85"/>
      <c r="H437" s="85"/>
      <c r="I437" s="85">
        <v>80.599999999999994</v>
      </c>
    </row>
    <row r="438" spans="3:9">
      <c r="C438" s="85" t="s">
        <v>1947</v>
      </c>
      <c r="D438" s="85"/>
      <c r="E438" s="85"/>
      <c r="F438" s="85"/>
      <c r="G438" s="85"/>
      <c r="H438" s="85"/>
      <c r="I438" s="85">
        <v>81.099999999999994</v>
      </c>
    </row>
    <row r="439" spans="3:9">
      <c r="C439" s="85" t="s">
        <v>1948</v>
      </c>
      <c r="D439" s="85"/>
      <c r="E439" s="85"/>
      <c r="F439" s="85"/>
      <c r="G439" s="85"/>
      <c r="H439" s="85"/>
      <c r="I439" s="85">
        <v>80.8</v>
      </c>
    </row>
    <row r="440" spans="3:9">
      <c r="C440" s="85" t="s">
        <v>1949</v>
      </c>
      <c r="D440" s="85"/>
      <c r="E440" s="85"/>
      <c r="F440" s="85"/>
      <c r="G440" s="85"/>
      <c r="H440" s="85"/>
      <c r="I440" s="85">
        <v>81.5</v>
      </c>
    </row>
    <row r="441" spans="3:9">
      <c r="C441" s="85" t="s">
        <v>1950</v>
      </c>
      <c r="D441" s="85"/>
      <c r="E441" s="85"/>
      <c r="F441" s="85"/>
      <c r="G441" s="85"/>
      <c r="H441" s="85"/>
      <c r="I441" s="85">
        <v>81.55</v>
      </c>
    </row>
    <row r="442" spans="3:9">
      <c r="C442" s="85" t="s">
        <v>1951</v>
      </c>
      <c r="D442" s="85"/>
      <c r="E442" s="85"/>
      <c r="F442" s="85"/>
      <c r="G442" s="85"/>
      <c r="H442" s="85"/>
      <c r="I442" s="85">
        <v>80.599999999999994</v>
      </c>
    </row>
    <row r="443" spans="3:9">
      <c r="C443" s="85" t="s">
        <v>1952</v>
      </c>
      <c r="D443" s="85"/>
      <c r="E443" s="85"/>
      <c r="F443" s="85"/>
      <c r="G443" s="85"/>
      <c r="H443" s="85"/>
      <c r="I443" s="85">
        <v>80.599800000000002</v>
      </c>
    </row>
    <row r="444" spans="3:9">
      <c r="C444" s="85" t="s">
        <v>1953</v>
      </c>
      <c r="D444" s="85"/>
      <c r="E444" s="85"/>
      <c r="F444" s="85"/>
      <c r="G444" s="85"/>
      <c r="H444" s="85"/>
      <c r="I444" s="85">
        <v>80.5</v>
      </c>
    </row>
    <row r="445" spans="3:9">
      <c r="C445" s="85" t="s">
        <v>1954</v>
      </c>
      <c r="D445" s="85"/>
      <c r="E445" s="85"/>
      <c r="F445" s="85"/>
      <c r="G445" s="85"/>
      <c r="H445" s="85"/>
      <c r="I445" s="85">
        <v>76.7333</v>
      </c>
    </row>
    <row r="446" spans="3:9">
      <c r="C446" s="85" t="s">
        <v>1955</v>
      </c>
      <c r="D446" s="85"/>
      <c r="E446" s="85"/>
      <c r="F446" s="85"/>
      <c r="G446" s="85"/>
      <c r="H446" s="85"/>
      <c r="I446" s="85">
        <v>79.849999999999994</v>
      </c>
    </row>
    <row r="447" spans="3:9">
      <c r="C447" s="85" t="s">
        <v>1956</v>
      </c>
      <c r="D447" s="85"/>
      <c r="E447" s="85"/>
      <c r="F447" s="85"/>
      <c r="G447" s="85"/>
      <c r="H447" s="85"/>
      <c r="I447" s="85">
        <v>80.400000000000006</v>
      </c>
    </row>
    <row r="448" spans="3:9">
      <c r="C448" s="85" t="s">
        <v>1957</v>
      </c>
      <c r="D448" s="85"/>
      <c r="E448" s="85"/>
      <c r="F448" s="85"/>
      <c r="G448" s="85"/>
      <c r="H448" s="85"/>
      <c r="I448" s="85">
        <v>80.058999999999997</v>
      </c>
    </row>
    <row r="449" spans="3:9">
      <c r="C449" s="85" t="s">
        <v>1958</v>
      </c>
      <c r="D449" s="85"/>
      <c r="E449" s="85"/>
      <c r="F449" s="85"/>
      <c r="G449" s="85"/>
      <c r="H449" s="85"/>
      <c r="I449" s="85">
        <v>80</v>
      </c>
    </row>
    <row r="450" spans="3:9">
      <c r="C450" s="85" t="s">
        <v>1959</v>
      </c>
      <c r="D450" s="85"/>
      <c r="E450" s="85"/>
      <c r="F450" s="85"/>
      <c r="G450" s="85"/>
      <c r="H450" s="85"/>
      <c r="I450" s="85">
        <v>80.3</v>
      </c>
    </row>
    <row r="451" spans="3:9">
      <c r="C451" s="85" t="s">
        <v>1960</v>
      </c>
      <c r="D451" s="85"/>
      <c r="E451" s="85"/>
      <c r="F451" s="85"/>
      <c r="G451" s="85"/>
      <c r="H451" s="85"/>
      <c r="I451" s="85">
        <v>79.537499999999994</v>
      </c>
    </row>
    <row r="452" spans="3:9">
      <c r="C452" s="85" t="s">
        <v>1961</v>
      </c>
      <c r="D452" s="85"/>
      <c r="E452" s="85"/>
      <c r="F452" s="85"/>
      <c r="G452" s="85"/>
      <c r="H452" s="85"/>
      <c r="I452" s="85">
        <v>79.69</v>
      </c>
    </row>
    <row r="453" spans="3:9">
      <c r="C453" s="85" t="s">
        <v>1962</v>
      </c>
      <c r="D453" s="85"/>
      <c r="E453" s="85"/>
      <c r="F453" s="85"/>
      <c r="G453" s="85"/>
      <c r="H453" s="85"/>
      <c r="I453" s="85">
        <v>80.05</v>
      </c>
    </row>
    <row r="454" spans="3:9">
      <c r="C454" s="85" t="s">
        <v>1963</v>
      </c>
      <c r="D454" s="85"/>
      <c r="E454" s="85"/>
      <c r="F454" s="85"/>
      <c r="G454" s="85"/>
      <c r="H454" s="85"/>
      <c r="I454" s="85">
        <v>79.39</v>
      </c>
    </row>
    <row r="455" spans="3:9">
      <c r="C455" s="85" t="s">
        <v>1964</v>
      </c>
      <c r="D455" s="85"/>
      <c r="E455" s="85"/>
      <c r="F455" s="85"/>
      <c r="G455" s="85"/>
      <c r="H455" s="85"/>
      <c r="I455" s="85">
        <v>79.251900000000006</v>
      </c>
    </row>
    <row r="456" spans="3:9">
      <c r="C456" s="85" t="s">
        <v>1965</v>
      </c>
      <c r="D456" s="85"/>
      <c r="E456" s="85"/>
      <c r="F456" s="85"/>
      <c r="G456" s="85"/>
      <c r="H456" s="85"/>
      <c r="I456" s="85">
        <v>78.95</v>
      </c>
    </row>
    <row r="457" spans="3:9">
      <c r="C457" s="85" t="s">
        <v>1966</v>
      </c>
      <c r="D457" s="85"/>
      <c r="E457" s="85"/>
      <c r="F457" s="85"/>
      <c r="G457" s="85"/>
      <c r="H457" s="85"/>
      <c r="I457" s="85">
        <v>78.55</v>
      </c>
    </row>
    <row r="458" spans="3:9">
      <c r="C458" s="85" t="s">
        <v>1967</v>
      </c>
      <c r="D458" s="85"/>
      <c r="E458" s="85"/>
      <c r="F458" s="85"/>
      <c r="G458" s="85"/>
      <c r="H458" s="85"/>
      <c r="I458" s="85">
        <v>78.349999999999994</v>
      </c>
    </row>
    <row r="459" spans="3:9">
      <c r="C459" s="85" t="s">
        <v>1968</v>
      </c>
      <c r="D459" s="85"/>
      <c r="E459" s="85"/>
      <c r="F459" s="85"/>
      <c r="G459" s="85"/>
      <c r="H459" s="85"/>
      <c r="I459" s="85">
        <v>78.599999999999994</v>
      </c>
    </row>
    <row r="460" spans="3:9">
      <c r="C460" s="85" t="s">
        <v>1969</v>
      </c>
      <c r="D460" s="85"/>
      <c r="E460" s="85"/>
      <c r="F460" s="85"/>
      <c r="G460" s="85"/>
      <c r="H460" s="85"/>
      <c r="I460" s="85">
        <v>78.650000000000006</v>
      </c>
    </row>
    <row r="461" spans="3:9">
      <c r="C461" s="85" t="s">
        <v>1970</v>
      </c>
      <c r="D461" s="85"/>
      <c r="E461" s="85"/>
      <c r="F461" s="85"/>
      <c r="G461" s="85"/>
      <c r="H461" s="85"/>
      <c r="I461" s="85">
        <v>78.599999999999994</v>
      </c>
    </row>
    <row r="462" spans="3:9">
      <c r="C462" s="85" t="s">
        <v>1971</v>
      </c>
      <c r="D462" s="85"/>
      <c r="E462" s="85"/>
      <c r="F462" s="85"/>
      <c r="G462" s="85"/>
      <c r="H462" s="85"/>
      <c r="I462" s="85">
        <v>79.5672</v>
      </c>
    </row>
    <row r="463" spans="3:9">
      <c r="C463" s="85" t="s">
        <v>1972</v>
      </c>
      <c r="D463" s="85"/>
      <c r="E463" s="85"/>
      <c r="F463" s="85"/>
      <c r="G463" s="85"/>
      <c r="H463" s="85"/>
      <c r="I463" s="85">
        <v>78.8</v>
      </c>
    </row>
    <row r="464" spans="3:9">
      <c r="C464" s="85" t="s">
        <v>1973</v>
      </c>
      <c r="D464" s="85"/>
      <c r="E464" s="85"/>
      <c r="F464" s="85"/>
      <c r="G464" s="85"/>
      <c r="H464" s="85"/>
      <c r="I464" s="85">
        <v>78.308700000000002</v>
      </c>
    </row>
    <row r="465" spans="3:9">
      <c r="C465" s="85" t="s">
        <v>1974</v>
      </c>
      <c r="D465" s="85"/>
      <c r="E465" s="85"/>
      <c r="F465" s="85"/>
      <c r="G465" s="85"/>
      <c r="H465" s="85"/>
      <c r="I465" s="85">
        <v>77.95</v>
      </c>
    </row>
    <row r="466" spans="3:9">
      <c r="C466" s="85" t="s">
        <v>1975</v>
      </c>
      <c r="D466" s="85"/>
      <c r="E466" s="85"/>
      <c r="F466" s="85"/>
      <c r="G466" s="85"/>
      <c r="H466" s="85"/>
      <c r="I466" s="85">
        <v>77.8</v>
      </c>
    </row>
    <row r="467" spans="3:9">
      <c r="C467" s="85" t="s">
        <v>1976</v>
      </c>
      <c r="D467" s="85"/>
      <c r="E467" s="85"/>
      <c r="F467" s="85"/>
      <c r="G467" s="85"/>
      <c r="H467" s="85"/>
      <c r="I467" s="85">
        <v>76.6417</v>
      </c>
    </row>
    <row r="468" spans="3:9">
      <c r="C468" s="85" t="s">
        <v>1977</v>
      </c>
      <c r="D468" s="85"/>
      <c r="E468" s="85"/>
      <c r="F468" s="85"/>
      <c r="G468" s="85"/>
      <c r="H468" s="85"/>
      <c r="I468" s="85">
        <v>75.849999999999994</v>
      </c>
    </row>
    <row r="469" spans="3:9">
      <c r="C469" s="85" t="s">
        <v>1978</v>
      </c>
      <c r="D469" s="85"/>
      <c r="E469" s="85"/>
      <c r="F469" s="85"/>
      <c r="G469" s="85"/>
      <c r="H469" s="85"/>
      <c r="I469" s="85">
        <v>76.45</v>
      </c>
    </row>
    <row r="470" spans="3:9">
      <c r="C470" s="85" t="s">
        <v>1979</v>
      </c>
      <c r="D470" s="85"/>
      <c r="E470" s="85"/>
      <c r="F470" s="85"/>
      <c r="G470" s="85"/>
      <c r="H470" s="85"/>
      <c r="I470" s="85">
        <v>74.7</v>
      </c>
    </row>
    <row r="471" spans="3:9">
      <c r="C471" s="85" t="s">
        <v>1980</v>
      </c>
      <c r="D471" s="85"/>
      <c r="E471" s="85"/>
      <c r="F471" s="85"/>
      <c r="G471" s="85"/>
      <c r="H471" s="85"/>
      <c r="I471" s="85">
        <v>74.55</v>
      </c>
    </row>
    <row r="472" spans="3:9">
      <c r="C472" s="85" t="s">
        <v>1981</v>
      </c>
      <c r="D472" s="85"/>
      <c r="E472" s="85"/>
      <c r="F472" s="85"/>
      <c r="G472" s="85"/>
      <c r="H472" s="85"/>
      <c r="I472" s="85">
        <v>70.063199999999995</v>
      </c>
    </row>
    <row r="473" spans="3:9">
      <c r="C473" s="85" t="s">
        <v>1982</v>
      </c>
      <c r="D473" s="85"/>
      <c r="E473" s="85"/>
      <c r="F473" s="85"/>
      <c r="G473" s="85"/>
      <c r="H473" s="85"/>
      <c r="I473" s="85">
        <v>67</v>
      </c>
    </row>
    <row r="474" spans="3:9">
      <c r="C474" s="85" t="s">
        <v>1983</v>
      </c>
      <c r="D474" s="85"/>
      <c r="E474" s="85"/>
      <c r="F474" s="85"/>
      <c r="G474" s="85"/>
      <c r="H474" s="85"/>
      <c r="I474" s="85">
        <v>67</v>
      </c>
    </row>
    <row r="475" spans="3:9">
      <c r="C475" s="85" t="s">
        <v>1984</v>
      </c>
      <c r="D475" s="85"/>
      <c r="E475" s="85"/>
      <c r="F475" s="85"/>
      <c r="G475" s="85"/>
      <c r="H475" s="85"/>
      <c r="I475" s="85">
        <v>66.8</v>
      </c>
    </row>
    <row r="476" spans="3:9">
      <c r="C476" s="85" t="s">
        <v>1985</v>
      </c>
      <c r="D476" s="85"/>
      <c r="E476" s="85"/>
      <c r="F476" s="85"/>
      <c r="G476" s="85"/>
      <c r="H476" s="85"/>
      <c r="I476" s="85">
        <v>68.046199999999999</v>
      </c>
    </row>
    <row r="477" spans="3:9">
      <c r="C477" s="85" t="s">
        <v>1986</v>
      </c>
      <c r="D477" s="85"/>
      <c r="E477" s="85"/>
      <c r="F477" s="85"/>
      <c r="G477" s="85"/>
      <c r="H477" s="85"/>
      <c r="I477" s="85">
        <v>66.747</v>
      </c>
    </row>
    <row r="478" spans="3:9">
      <c r="C478" s="85" t="s">
        <v>1987</v>
      </c>
      <c r="D478" s="85"/>
      <c r="E478" s="85"/>
      <c r="F478" s="85"/>
      <c r="G478" s="85"/>
      <c r="H478" s="85"/>
      <c r="I478" s="85">
        <v>65.5</v>
      </c>
    </row>
    <row r="479" spans="3:9">
      <c r="C479" s="85" t="s">
        <v>1988</v>
      </c>
      <c r="D479" s="85"/>
      <c r="E479" s="85"/>
      <c r="F479" s="85"/>
      <c r="G479" s="85"/>
      <c r="H479" s="85"/>
      <c r="I479" s="85">
        <v>53</v>
      </c>
    </row>
    <row r="480" spans="3:9">
      <c r="C480" s="85" t="s">
        <v>1989</v>
      </c>
      <c r="D480" s="85"/>
      <c r="E480" s="85"/>
      <c r="F480" s="85"/>
      <c r="G480" s="85"/>
      <c r="H480" s="85"/>
      <c r="I480" s="85">
        <v>65.535700000000006</v>
      </c>
    </row>
    <row r="481" spans="3:9">
      <c r="C481" s="85" t="s">
        <v>1990</v>
      </c>
      <c r="D481" s="85"/>
      <c r="E481" s="85"/>
      <c r="F481" s="85"/>
      <c r="G481" s="85"/>
      <c r="H481" s="85"/>
      <c r="I481" s="85">
        <v>64</v>
      </c>
    </row>
    <row r="482" spans="3:9">
      <c r="C482" s="85" t="s">
        <v>1991</v>
      </c>
      <c r="D482" s="85"/>
      <c r="E482" s="85"/>
      <c r="F482" s="85"/>
      <c r="G482" s="85"/>
      <c r="H482" s="85"/>
      <c r="I482" s="85">
        <v>65</v>
      </c>
    </row>
    <row r="483" spans="3:9">
      <c r="C483" s="85" t="s">
        <v>1992</v>
      </c>
      <c r="D483" s="85"/>
      <c r="E483" s="85"/>
      <c r="F483" s="85"/>
      <c r="G483" s="85"/>
      <c r="H483" s="85"/>
      <c r="I483" s="85">
        <v>66</v>
      </c>
    </row>
    <row r="484" spans="3:9">
      <c r="C484" s="85" t="s">
        <v>1993</v>
      </c>
      <c r="D484" s="85"/>
      <c r="E484" s="85"/>
      <c r="F484" s="85"/>
      <c r="G484" s="85"/>
      <c r="H484" s="85"/>
      <c r="I484" s="85">
        <v>65.997399999999999</v>
      </c>
    </row>
    <row r="485" spans="3:9">
      <c r="C485" s="85" t="s">
        <v>1994</v>
      </c>
      <c r="D485" s="85"/>
      <c r="E485" s="85"/>
      <c r="F485" s="85"/>
      <c r="G485" s="85"/>
      <c r="H485" s="85"/>
      <c r="I485" s="85">
        <v>64.010300000000001</v>
      </c>
    </row>
    <row r="486" spans="3:9">
      <c r="C486" s="85" t="s">
        <v>1995</v>
      </c>
      <c r="D486" s="85"/>
      <c r="E486" s="85"/>
      <c r="F486" s="85"/>
      <c r="G486" s="85"/>
      <c r="H486" s="85"/>
      <c r="I486" s="85">
        <v>64.999899999999997</v>
      </c>
    </row>
    <row r="487" spans="3:9">
      <c r="C487" s="85" t="s">
        <v>1996</v>
      </c>
      <c r="D487" s="85"/>
      <c r="E487" s="85"/>
      <c r="F487" s="85"/>
      <c r="G487" s="85"/>
      <c r="H487" s="85"/>
      <c r="I487" s="85">
        <v>64.599999999999994</v>
      </c>
    </row>
    <row r="488" spans="3:9">
      <c r="C488" s="85" t="s">
        <v>1997</v>
      </c>
      <c r="D488" s="85"/>
      <c r="E488" s="85"/>
      <c r="F488" s="85"/>
      <c r="G488" s="85"/>
      <c r="H488" s="85"/>
      <c r="I488" s="85">
        <v>64.5</v>
      </c>
    </row>
    <row r="489" spans="3:9">
      <c r="C489" s="85" t="s">
        <v>1998</v>
      </c>
      <c r="D489" s="85"/>
      <c r="E489" s="85"/>
      <c r="F489" s="85"/>
      <c r="G489" s="85"/>
      <c r="H489" s="85"/>
      <c r="I489" s="85">
        <v>64</v>
      </c>
    </row>
    <row r="490" spans="3:9">
      <c r="C490" s="85" t="s">
        <v>1999</v>
      </c>
      <c r="D490" s="85"/>
      <c r="E490" s="85"/>
      <c r="F490" s="85"/>
      <c r="G490" s="85"/>
      <c r="H490" s="85"/>
      <c r="I490" s="85">
        <v>59.250100000000003</v>
      </c>
    </row>
    <row r="491" spans="3:9">
      <c r="C491" s="85" t="s">
        <v>2000</v>
      </c>
      <c r="D491" s="85"/>
      <c r="E491" s="85"/>
      <c r="F491" s="85"/>
      <c r="G491" s="85"/>
      <c r="H491" s="85"/>
      <c r="I491" s="85">
        <v>61</v>
      </c>
    </row>
    <row r="492" spans="3:9">
      <c r="C492" s="85" t="s">
        <v>2001</v>
      </c>
      <c r="D492" s="85"/>
      <c r="E492" s="85"/>
      <c r="F492" s="85"/>
      <c r="G492" s="85"/>
      <c r="H492" s="85"/>
      <c r="I492" s="85">
        <v>61</v>
      </c>
    </row>
    <row r="493" spans="3:9">
      <c r="C493" s="85" t="s">
        <v>2002</v>
      </c>
      <c r="D493" s="85"/>
      <c r="E493" s="85"/>
      <c r="F493" s="85"/>
      <c r="G493" s="85"/>
      <c r="H493" s="85"/>
      <c r="I493" s="85">
        <v>60.055999999999997</v>
      </c>
    </row>
    <row r="494" spans="3:9">
      <c r="C494" s="85" t="s">
        <v>2003</v>
      </c>
      <c r="D494" s="85"/>
      <c r="E494" s="85"/>
      <c r="F494" s="85"/>
      <c r="G494" s="85"/>
      <c r="H494" s="85"/>
      <c r="I494" s="85">
        <v>58.202300000000001</v>
      </c>
    </row>
    <row r="495" spans="3:9">
      <c r="C495" s="85" t="s">
        <v>2004</v>
      </c>
      <c r="D495" s="85"/>
      <c r="E495" s="85"/>
      <c r="F495" s="85"/>
      <c r="G495" s="85"/>
      <c r="H495" s="85"/>
      <c r="I495" s="85">
        <v>56.037100000000002</v>
      </c>
    </row>
    <row r="496" spans="3:9">
      <c r="C496" s="85" t="s">
        <v>2005</v>
      </c>
      <c r="D496" s="85"/>
      <c r="E496" s="85"/>
      <c r="F496" s="85"/>
      <c r="G496" s="85"/>
      <c r="H496" s="85"/>
      <c r="I496" s="85">
        <v>60</v>
      </c>
    </row>
    <row r="497" spans="3:9">
      <c r="C497" s="85" t="s">
        <v>2006</v>
      </c>
      <c r="D497" s="85"/>
      <c r="E497" s="85"/>
      <c r="F497" s="85"/>
      <c r="G497" s="85"/>
      <c r="H497" s="85"/>
      <c r="I497" s="85">
        <v>61.05</v>
      </c>
    </row>
    <row r="498" spans="3:9">
      <c r="C498" s="85" t="s">
        <v>2007</v>
      </c>
      <c r="D498" s="85"/>
      <c r="E498" s="85"/>
      <c r="F498" s="85"/>
      <c r="G498" s="85"/>
      <c r="H498" s="85"/>
      <c r="I498" s="85">
        <v>62.75</v>
      </c>
    </row>
    <row r="499" spans="3:9">
      <c r="C499" s="85" t="s">
        <v>2008</v>
      </c>
      <c r="D499" s="85"/>
      <c r="E499" s="85"/>
      <c r="F499" s="85"/>
      <c r="G499" s="85"/>
      <c r="H499" s="85"/>
      <c r="I499" s="85">
        <v>63.44</v>
      </c>
    </row>
    <row r="500" spans="3:9">
      <c r="C500" s="85" t="s">
        <v>2009</v>
      </c>
      <c r="D500" s="85"/>
      <c r="E500" s="85"/>
      <c r="F500" s="85"/>
      <c r="G500" s="85"/>
      <c r="H500" s="85"/>
      <c r="I500" s="85">
        <v>62</v>
      </c>
    </row>
    <row r="501" spans="3:9">
      <c r="C501" s="85" t="s">
        <v>2010</v>
      </c>
      <c r="D501" s="85"/>
      <c r="E501" s="85"/>
      <c r="F501" s="85"/>
      <c r="G501" s="85"/>
      <c r="H501" s="85"/>
      <c r="I501" s="85">
        <v>62.101500000000001</v>
      </c>
    </row>
    <row r="502" spans="3:9">
      <c r="C502" s="85" t="s">
        <v>2011</v>
      </c>
      <c r="D502" s="85"/>
      <c r="E502" s="85"/>
      <c r="F502" s="85"/>
      <c r="G502" s="85"/>
      <c r="H502" s="85"/>
      <c r="I502" s="85">
        <v>63.7</v>
      </c>
    </row>
    <row r="503" spans="3:9">
      <c r="C503" s="85" t="s">
        <v>2012</v>
      </c>
      <c r="D503" s="85"/>
      <c r="E503" s="85"/>
      <c r="F503" s="85"/>
      <c r="G503" s="85"/>
      <c r="H503" s="85"/>
      <c r="I503" s="85">
        <v>63.5</v>
      </c>
    </row>
    <row r="504" spans="3:9">
      <c r="C504" s="85" t="s">
        <v>2013</v>
      </c>
      <c r="D504" s="85"/>
      <c r="E504" s="85"/>
      <c r="F504" s="85"/>
      <c r="G504" s="85"/>
      <c r="H504" s="85"/>
      <c r="I504" s="85">
        <v>61.7926</v>
      </c>
    </row>
    <row r="505" spans="3:9">
      <c r="C505" s="85" t="s">
        <v>2014</v>
      </c>
      <c r="D505" s="85"/>
      <c r="E505" s="85"/>
      <c r="F505" s="85"/>
      <c r="G505" s="85"/>
      <c r="H505" s="85"/>
      <c r="I505" s="85">
        <v>61.75</v>
      </c>
    </row>
    <row r="506" spans="3:9">
      <c r="C506" s="85" t="s">
        <v>2015</v>
      </c>
      <c r="D506" s="85"/>
      <c r="E506" s="85"/>
      <c r="F506" s="85"/>
      <c r="G506" s="85"/>
      <c r="H506" s="85"/>
      <c r="I506" s="85">
        <v>61.7</v>
      </c>
    </row>
    <row r="507" spans="3:9">
      <c r="C507" s="85" t="s">
        <v>2016</v>
      </c>
      <c r="D507" s="85"/>
      <c r="E507" s="85"/>
      <c r="F507" s="85"/>
      <c r="G507" s="85"/>
      <c r="H507" s="85"/>
      <c r="I507" s="85">
        <v>62</v>
      </c>
    </row>
    <row r="508" spans="3:9">
      <c r="C508" s="85" t="s">
        <v>2017</v>
      </c>
      <c r="D508" s="85"/>
      <c r="E508" s="85"/>
      <c r="F508" s="85"/>
      <c r="G508" s="85"/>
      <c r="H508" s="85"/>
      <c r="I508" s="85">
        <v>63</v>
      </c>
    </row>
    <row r="509" spans="3:9">
      <c r="C509" s="85" t="s">
        <v>2018</v>
      </c>
      <c r="D509" s="85"/>
      <c r="E509" s="85"/>
      <c r="F509" s="85"/>
      <c r="G509" s="85"/>
      <c r="H509" s="85"/>
      <c r="I509" s="85">
        <v>65.5</v>
      </c>
    </row>
    <row r="510" spans="3:9">
      <c r="C510" s="85" t="s">
        <v>2019</v>
      </c>
      <c r="D510" s="85"/>
      <c r="E510" s="85"/>
      <c r="F510" s="85"/>
      <c r="G510" s="85"/>
      <c r="H510" s="85"/>
      <c r="I510" s="85">
        <v>66.5</v>
      </c>
    </row>
    <row r="511" spans="3:9">
      <c r="C511" s="85" t="s">
        <v>2020</v>
      </c>
      <c r="D511" s="85"/>
      <c r="E511" s="85"/>
      <c r="F511" s="85"/>
      <c r="G511" s="85"/>
      <c r="H511" s="85"/>
      <c r="I511" s="85">
        <v>65.900199999999998</v>
      </c>
    </row>
    <row r="512" spans="3:9">
      <c r="C512" s="85" t="s">
        <v>2021</v>
      </c>
      <c r="D512" s="85"/>
      <c r="E512" s="85"/>
      <c r="F512" s="85"/>
      <c r="G512" s="85"/>
      <c r="H512" s="85"/>
      <c r="I512" s="85">
        <v>65</v>
      </c>
    </row>
    <row r="513" spans="3:9">
      <c r="C513" s="85" t="s">
        <v>2022</v>
      </c>
      <c r="D513" s="85"/>
      <c r="E513" s="85"/>
      <c r="F513" s="85"/>
      <c r="G513" s="85"/>
      <c r="H513" s="85"/>
      <c r="I513" s="85">
        <v>69</v>
      </c>
    </row>
    <row r="514" spans="3:9">
      <c r="C514" s="85" t="s">
        <v>2023</v>
      </c>
      <c r="D514" s="85"/>
      <c r="E514" s="85"/>
      <c r="F514" s="85"/>
      <c r="G514" s="85"/>
      <c r="H514" s="85"/>
      <c r="I514" s="85">
        <v>69.099999999999994</v>
      </c>
    </row>
    <row r="515" spans="3:9">
      <c r="C515" s="85" t="s">
        <v>2024</v>
      </c>
      <c r="D515" s="85"/>
      <c r="E515" s="85"/>
      <c r="F515" s="85"/>
      <c r="G515" s="85"/>
      <c r="H515" s="85"/>
      <c r="I515" s="85">
        <v>68.200100000000006</v>
      </c>
    </row>
    <row r="516" spans="3:9">
      <c r="C516" s="85" t="s">
        <v>2025</v>
      </c>
      <c r="D516" s="85"/>
      <c r="E516" s="85"/>
      <c r="F516" s="85"/>
      <c r="G516" s="85"/>
      <c r="H516" s="85"/>
      <c r="I516" s="85">
        <v>68.099999999999994</v>
      </c>
    </row>
    <row r="517" spans="3:9">
      <c r="C517" s="85" t="s">
        <v>2026</v>
      </c>
      <c r="D517" s="85"/>
      <c r="E517" s="85"/>
      <c r="F517" s="85"/>
      <c r="G517" s="85"/>
      <c r="H517" s="85"/>
      <c r="I517" s="85">
        <v>68.75</v>
      </c>
    </row>
    <row r="518" spans="3:9">
      <c r="C518" s="85" t="s">
        <v>2027</v>
      </c>
      <c r="D518" s="85"/>
      <c r="E518" s="85"/>
      <c r="F518" s="85"/>
      <c r="G518" s="85"/>
      <c r="H518" s="85"/>
      <c r="I518" s="85">
        <v>70.362499999999997</v>
      </c>
    </row>
    <row r="519" spans="3:9">
      <c r="C519" s="85" t="s">
        <v>2028</v>
      </c>
      <c r="D519" s="85"/>
      <c r="E519" s="85"/>
      <c r="F519" s="85"/>
      <c r="G519" s="85"/>
      <c r="H519" s="85"/>
      <c r="I519" s="85">
        <v>71.050299999999993</v>
      </c>
    </row>
    <row r="520" spans="3:9">
      <c r="C520" s="85" t="s">
        <v>2029</v>
      </c>
      <c r="D520" s="85"/>
      <c r="E520" s="85"/>
      <c r="F520" s="85"/>
      <c r="G520" s="85"/>
      <c r="H520" s="85"/>
      <c r="I520" s="85">
        <v>69</v>
      </c>
    </row>
    <row r="521" spans="3:9">
      <c r="C521" s="85" t="s">
        <v>2030</v>
      </c>
      <c r="D521" s="85"/>
      <c r="E521" s="85"/>
      <c r="F521" s="85"/>
      <c r="G521" s="85"/>
      <c r="H521" s="85"/>
      <c r="I521" s="85">
        <v>70.75</v>
      </c>
    </row>
    <row r="522" spans="3:9">
      <c r="C522" s="85" t="s">
        <v>2031</v>
      </c>
      <c r="D522" s="85"/>
      <c r="E522" s="85"/>
      <c r="F522" s="85"/>
      <c r="G522" s="85"/>
      <c r="H522" s="85"/>
      <c r="I522" s="85">
        <v>69.650000000000006</v>
      </c>
    </row>
    <row r="523" spans="3:9">
      <c r="C523" s="85" t="s">
        <v>2032</v>
      </c>
      <c r="D523" s="85"/>
      <c r="E523" s="85"/>
      <c r="F523" s="85"/>
      <c r="G523" s="85"/>
      <c r="H523" s="85"/>
      <c r="I523" s="85">
        <v>68.5</v>
      </c>
    </row>
    <row r="524" spans="3:9">
      <c r="C524" s="85" t="s">
        <v>2033</v>
      </c>
      <c r="D524" s="85"/>
      <c r="E524" s="85"/>
      <c r="F524" s="85"/>
      <c r="G524" s="85"/>
      <c r="H524" s="85"/>
      <c r="I524" s="85">
        <v>66</v>
      </c>
    </row>
    <row r="525" spans="3:9">
      <c r="C525" s="85" t="s">
        <v>2034</v>
      </c>
      <c r="D525" s="85"/>
      <c r="E525" s="85"/>
      <c r="F525" s="85"/>
      <c r="G525" s="85"/>
      <c r="H525" s="85"/>
      <c r="I525" s="85">
        <v>66.25</v>
      </c>
    </row>
    <row r="526" spans="3:9">
      <c r="C526" s="85" t="s">
        <v>2035</v>
      </c>
      <c r="D526" s="85"/>
      <c r="E526" s="85"/>
      <c r="F526" s="85"/>
      <c r="G526" s="85"/>
      <c r="H526" s="85"/>
      <c r="I526" s="85">
        <v>66.5</v>
      </c>
    </row>
    <row r="527" spans="3:9">
      <c r="C527" s="85" t="s">
        <v>2036</v>
      </c>
      <c r="D527" s="85"/>
      <c r="E527" s="85"/>
      <c r="F527" s="85"/>
      <c r="G527" s="85"/>
      <c r="H527" s="85"/>
      <c r="I527" s="85">
        <v>65.8</v>
      </c>
    </row>
    <row r="528" spans="3:9">
      <c r="C528" s="85" t="s">
        <v>2037</v>
      </c>
      <c r="D528" s="85"/>
      <c r="E528" s="85"/>
      <c r="F528" s="85"/>
      <c r="G528" s="85"/>
      <c r="H528" s="85"/>
      <c r="I528" s="85">
        <v>64.599999999999994</v>
      </c>
    </row>
    <row r="529" spans="3:9">
      <c r="C529" s="85" t="s">
        <v>2038</v>
      </c>
      <c r="D529" s="85"/>
      <c r="E529" s="85"/>
      <c r="F529" s="85"/>
      <c r="G529" s="85"/>
      <c r="H529" s="85"/>
      <c r="I529" s="85">
        <v>66</v>
      </c>
    </row>
    <row r="530" spans="3:9">
      <c r="C530" s="85" t="s">
        <v>2039</v>
      </c>
      <c r="D530" s="85"/>
      <c r="E530" s="85"/>
      <c r="F530" s="85"/>
      <c r="G530" s="85"/>
      <c r="H530" s="85"/>
      <c r="I530" s="85">
        <v>66.5</v>
      </c>
    </row>
    <row r="531" spans="3:9">
      <c r="C531" s="85" t="s">
        <v>2040</v>
      </c>
      <c r="D531" s="85"/>
      <c r="E531" s="85"/>
      <c r="F531" s="85"/>
      <c r="G531" s="85"/>
      <c r="H531" s="85"/>
      <c r="I531" s="85">
        <v>66.5</v>
      </c>
    </row>
    <row r="532" spans="3:9">
      <c r="C532" s="85" t="s">
        <v>2041</v>
      </c>
      <c r="D532" s="85"/>
      <c r="E532" s="85"/>
      <c r="F532" s="85"/>
      <c r="G532" s="85"/>
      <c r="H532" s="85"/>
      <c r="I532" s="85">
        <v>66.349999999999994</v>
      </c>
    </row>
    <row r="533" spans="3:9">
      <c r="C533" s="85" t="s">
        <v>2042</v>
      </c>
      <c r="D533" s="85"/>
      <c r="E533" s="85"/>
      <c r="F533" s="85"/>
      <c r="G533" s="85"/>
      <c r="H533" s="85"/>
      <c r="I533" s="85">
        <v>66</v>
      </c>
    </row>
    <row r="534" spans="3:9">
      <c r="C534" s="85" t="s">
        <v>2043</v>
      </c>
      <c r="D534" s="85"/>
      <c r="E534" s="85"/>
      <c r="F534" s="85"/>
      <c r="G534" s="85"/>
      <c r="H534" s="85"/>
      <c r="I534" s="85">
        <v>66.239999999999995</v>
      </c>
    </row>
    <row r="535" spans="3:9">
      <c r="C535" s="85" t="s">
        <v>2044</v>
      </c>
      <c r="D535" s="85"/>
      <c r="E535" s="85"/>
      <c r="F535" s="85"/>
      <c r="G535" s="85"/>
      <c r="H535" s="85"/>
      <c r="I535" s="85">
        <v>66.7</v>
      </c>
    </row>
    <row r="536" spans="3:9">
      <c r="C536" s="85" t="s">
        <v>2045</v>
      </c>
      <c r="D536" s="85"/>
      <c r="E536" s="85"/>
      <c r="F536" s="85"/>
      <c r="G536" s="85"/>
      <c r="H536" s="85"/>
      <c r="I536" s="85">
        <v>66.239999999999995</v>
      </c>
    </row>
    <row r="537" spans="3:9">
      <c r="C537" s="85" t="s">
        <v>2046</v>
      </c>
      <c r="D537" s="85"/>
      <c r="E537" s="85"/>
      <c r="F537" s="85"/>
      <c r="G537" s="85"/>
      <c r="H537" s="85"/>
      <c r="I537" s="85">
        <v>64.739999999999995</v>
      </c>
    </row>
    <row r="538" spans="3:9">
      <c r="C538" s="85" t="s">
        <v>2047</v>
      </c>
      <c r="D538" s="85"/>
      <c r="E538" s="85"/>
      <c r="F538" s="85"/>
      <c r="G538" s="85"/>
      <c r="H538" s="85"/>
      <c r="I538" s="85">
        <v>64</v>
      </c>
    </row>
    <row r="539" spans="3:9">
      <c r="C539" s="85" t="s">
        <v>2048</v>
      </c>
      <c r="D539" s="85"/>
      <c r="E539" s="85"/>
      <c r="F539" s="85"/>
      <c r="G539" s="85"/>
      <c r="H539" s="85"/>
      <c r="I539" s="85">
        <v>64</v>
      </c>
    </row>
    <row r="540" spans="3:9">
      <c r="C540" s="85" t="s">
        <v>2049</v>
      </c>
      <c r="D540" s="85"/>
      <c r="E540" s="85"/>
      <c r="F540" s="85"/>
      <c r="G540" s="85"/>
      <c r="H540" s="85"/>
      <c r="I540" s="85">
        <v>65.25</v>
      </c>
    </row>
    <row r="541" spans="3:9">
      <c r="C541" s="85" t="s">
        <v>2050</v>
      </c>
      <c r="D541" s="85"/>
      <c r="E541" s="85"/>
      <c r="F541" s="85"/>
      <c r="G541" s="85"/>
      <c r="H541" s="85"/>
      <c r="I541" s="85">
        <v>66.480500000000006</v>
      </c>
    </row>
    <row r="542" spans="3:9">
      <c r="C542" s="85" t="s">
        <v>2051</v>
      </c>
      <c r="D542" s="85"/>
      <c r="E542" s="85"/>
      <c r="F542" s="85"/>
      <c r="G542" s="85"/>
      <c r="H542" s="85"/>
      <c r="I542" s="85">
        <v>66.454999999999998</v>
      </c>
    </row>
    <row r="543" spans="3:9">
      <c r="C543" s="85" t="s">
        <v>2052</v>
      </c>
      <c r="D543" s="85"/>
      <c r="E543" s="85"/>
      <c r="F543" s="85"/>
      <c r="G543" s="85"/>
      <c r="H543" s="85"/>
      <c r="I543" s="85">
        <v>67.400000000000006</v>
      </c>
    </row>
    <row r="544" spans="3:9">
      <c r="C544" s="85" t="s">
        <v>2053</v>
      </c>
      <c r="D544" s="85"/>
      <c r="E544" s="85"/>
      <c r="F544" s="85"/>
      <c r="G544" s="85"/>
      <c r="H544" s="85"/>
      <c r="I544" s="85">
        <v>69.245900000000006</v>
      </c>
    </row>
    <row r="545" spans="3:9">
      <c r="C545" s="85" t="s">
        <v>2054</v>
      </c>
      <c r="D545" s="85"/>
      <c r="E545" s="85"/>
      <c r="F545" s="85"/>
      <c r="G545" s="85"/>
      <c r="H545" s="85"/>
      <c r="I545" s="85">
        <v>70.7</v>
      </c>
    </row>
    <row r="546" spans="3:9">
      <c r="C546" s="85" t="s">
        <v>2055</v>
      </c>
      <c r="D546" s="85"/>
      <c r="E546" s="85"/>
      <c r="F546" s="85"/>
      <c r="G546" s="85"/>
      <c r="H546" s="85"/>
      <c r="I546" s="85">
        <v>70.5</v>
      </c>
    </row>
    <row r="547" spans="3:9">
      <c r="C547" s="85" t="s">
        <v>2056</v>
      </c>
      <c r="D547" s="85"/>
      <c r="E547" s="85"/>
      <c r="F547" s="85"/>
      <c r="G547" s="85"/>
      <c r="H547" s="85"/>
      <c r="I547" s="85">
        <v>70.526399999999995</v>
      </c>
    </row>
    <row r="548" spans="3:9">
      <c r="C548" s="85" t="s">
        <v>2057</v>
      </c>
      <c r="D548" s="85"/>
      <c r="E548" s="85"/>
      <c r="F548" s="85"/>
      <c r="G548" s="85"/>
      <c r="H548" s="85"/>
      <c r="I548" s="85">
        <v>69.698999999999998</v>
      </c>
    </row>
    <row r="549" spans="3:9">
      <c r="C549" s="85" t="s">
        <v>2058</v>
      </c>
      <c r="D549" s="85"/>
      <c r="E549" s="85"/>
      <c r="F549" s="85"/>
      <c r="G549" s="85"/>
      <c r="H549" s="85"/>
      <c r="I549" s="85">
        <v>71.749300000000005</v>
      </c>
    </row>
    <row r="550" spans="3:9">
      <c r="C550" s="85" t="s">
        <v>2059</v>
      </c>
      <c r="D550" s="85"/>
      <c r="E550" s="85"/>
      <c r="F550" s="85"/>
      <c r="G550" s="85"/>
      <c r="H550" s="85"/>
      <c r="I550" s="85">
        <v>71</v>
      </c>
    </row>
    <row r="551" spans="3:9">
      <c r="C551" s="85" t="s">
        <v>2060</v>
      </c>
      <c r="D551" s="85"/>
      <c r="E551" s="85"/>
      <c r="F551" s="85"/>
      <c r="G551" s="85"/>
      <c r="H551" s="85"/>
      <c r="I551" s="85">
        <v>72</v>
      </c>
    </row>
    <row r="552" spans="3:9">
      <c r="C552" s="85" t="s">
        <v>2061</v>
      </c>
      <c r="D552" s="85"/>
      <c r="E552" s="85"/>
      <c r="F552" s="85"/>
      <c r="G552" s="85"/>
      <c r="H552" s="85"/>
      <c r="I552" s="85">
        <v>72.5</v>
      </c>
    </row>
    <row r="553" spans="3:9">
      <c r="C553" s="85" t="s">
        <v>2062</v>
      </c>
      <c r="D553" s="85"/>
      <c r="E553" s="85"/>
      <c r="F553" s="85"/>
      <c r="G553" s="85"/>
      <c r="H553" s="85"/>
      <c r="I553" s="85">
        <v>72.060199999999995</v>
      </c>
    </row>
    <row r="554" spans="3:9">
      <c r="C554" s="85" t="s">
        <v>2063</v>
      </c>
      <c r="D554" s="85"/>
      <c r="E554" s="85"/>
      <c r="F554" s="85"/>
      <c r="G554" s="85"/>
      <c r="H554" s="85"/>
      <c r="I554" s="85">
        <v>72.5</v>
      </c>
    </row>
    <row r="555" spans="3:9">
      <c r="C555" s="85" t="s">
        <v>2064</v>
      </c>
      <c r="D555" s="85"/>
      <c r="E555" s="85"/>
      <c r="F555" s="85"/>
      <c r="G555" s="85"/>
      <c r="H555" s="85"/>
      <c r="I555" s="85">
        <v>74.296599999999998</v>
      </c>
    </row>
    <row r="556" spans="3:9">
      <c r="C556" s="85" t="s">
        <v>2065</v>
      </c>
      <c r="D556" s="85"/>
      <c r="E556" s="85"/>
      <c r="F556" s="85"/>
      <c r="G556" s="85"/>
      <c r="H556" s="85"/>
      <c r="I556" s="85">
        <v>74.7</v>
      </c>
    </row>
    <row r="557" spans="3:9">
      <c r="C557" s="85" t="s">
        <v>2066</v>
      </c>
      <c r="D557" s="85"/>
      <c r="E557" s="85"/>
      <c r="F557" s="85"/>
      <c r="G557" s="85"/>
      <c r="H557" s="85"/>
      <c r="I557" s="85">
        <v>74.900000000000006</v>
      </c>
    </row>
    <row r="558" spans="3:9">
      <c r="C558" s="85" t="s">
        <v>2067</v>
      </c>
      <c r="D558" s="85"/>
      <c r="E558" s="85"/>
      <c r="F558" s="85"/>
      <c r="G558" s="85"/>
      <c r="H558" s="85"/>
      <c r="I558" s="85">
        <v>75.75</v>
      </c>
    </row>
    <row r="559" spans="3:9">
      <c r="C559" s="85" t="s">
        <v>2068</v>
      </c>
      <c r="D559" s="85"/>
      <c r="E559" s="85"/>
      <c r="F559" s="85"/>
      <c r="G559" s="85"/>
      <c r="H559" s="85"/>
      <c r="I559" s="85">
        <v>78</v>
      </c>
    </row>
    <row r="560" spans="3:9">
      <c r="C560" s="85" t="s">
        <v>2069</v>
      </c>
      <c r="D560" s="85"/>
      <c r="E560" s="85"/>
      <c r="F560" s="85"/>
      <c r="G560" s="85"/>
      <c r="H560" s="85"/>
      <c r="I560" s="85">
        <v>77.8</v>
      </c>
    </row>
    <row r="561" spans="3:9">
      <c r="C561" s="85" t="s">
        <v>2070</v>
      </c>
      <c r="D561" s="85"/>
      <c r="E561" s="85"/>
      <c r="F561" s="85"/>
      <c r="G561" s="85"/>
      <c r="H561" s="85"/>
      <c r="I561" s="85">
        <v>76.004999999999995</v>
      </c>
    </row>
    <row r="562" spans="3:9">
      <c r="C562" s="85" t="s">
        <v>2071</v>
      </c>
      <c r="D562" s="85"/>
      <c r="E562" s="85"/>
      <c r="F562" s="85"/>
      <c r="G562" s="85"/>
      <c r="H562" s="85"/>
      <c r="I562" s="85">
        <v>75.849999999999994</v>
      </c>
    </row>
    <row r="563" spans="3:9">
      <c r="C563" s="85" t="s">
        <v>2072</v>
      </c>
      <c r="D563" s="85"/>
      <c r="E563" s="85"/>
      <c r="F563" s="85"/>
      <c r="G563" s="85"/>
      <c r="H563" s="85"/>
      <c r="I563" s="85">
        <v>75.400000000000006</v>
      </c>
    </row>
    <row r="564" spans="3:9">
      <c r="C564" s="85" t="s">
        <v>2073</v>
      </c>
      <c r="D564" s="85"/>
      <c r="E564" s="85"/>
      <c r="F564" s="85"/>
      <c r="G564" s="85"/>
      <c r="H564" s="85"/>
      <c r="I564" s="85">
        <v>80.88</v>
      </c>
    </row>
    <row r="565" spans="3:9">
      <c r="C565" s="85" t="s">
        <v>2074</v>
      </c>
      <c r="D565" s="85"/>
      <c r="E565" s="85"/>
      <c r="F565" s="85"/>
      <c r="G565" s="85"/>
      <c r="H565" s="85"/>
      <c r="I565" s="85">
        <v>76</v>
      </c>
    </row>
    <row r="566" spans="3:9">
      <c r="C566" s="85" t="s">
        <v>2075</v>
      </c>
      <c r="D566" s="85"/>
      <c r="E566" s="85"/>
      <c r="F566" s="85"/>
      <c r="G566" s="85"/>
      <c r="H566" s="85"/>
      <c r="I566" s="85">
        <v>75.317999999999998</v>
      </c>
    </row>
    <row r="567" spans="3:9">
      <c r="C567" s="85" t="s">
        <v>2076</v>
      </c>
      <c r="D567" s="85"/>
      <c r="E567" s="85"/>
      <c r="F567" s="85"/>
      <c r="G567" s="85"/>
      <c r="H567" s="85"/>
      <c r="I567" s="85">
        <v>74.967299999999994</v>
      </c>
    </row>
    <row r="568" spans="3:9">
      <c r="C568" s="85" t="s">
        <v>2077</v>
      </c>
      <c r="D568" s="85"/>
      <c r="E568" s="85"/>
      <c r="F568" s="85"/>
      <c r="G568" s="85"/>
      <c r="H568" s="85"/>
      <c r="I568" s="85">
        <v>75.3</v>
      </c>
    </row>
    <row r="569" spans="3:9">
      <c r="C569" s="85" t="s">
        <v>2078</v>
      </c>
      <c r="D569" s="85"/>
      <c r="E569" s="85"/>
      <c r="F569" s="85"/>
      <c r="G569" s="85"/>
      <c r="H569" s="85"/>
      <c r="I569" s="85">
        <v>76.099900000000005</v>
      </c>
    </row>
    <row r="570" spans="3:9">
      <c r="C570" s="85" t="s">
        <v>2079</v>
      </c>
      <c r="D570" s="85"/>
      <c r="E570" s="85"/>
      <c r="F570" s="85"/>
      <c r="G570" s="85"/>
      <c r="H570" s="85"/>
      <c r="I570" s="85">
        <v>77.349999999999994</v>
      </c>
    </row>
    <row r="571" spans="3:9">
      <c r="C571" s="85" t="s">
        <v>2080</v>
      </c>
      <c r="D571" s="85"/>
      <c r="E571" s="85"/>
      <c r="F571" s="85"/>
      <c r="G571" s="85"/>
      <c r="H571" s="85"/>
      <c r="I571" s="85">
        <v>77.998999999999995</v>
      </c>
    </row>
    <row r="572" spans="3:9">
      <c r="C572" s="85" t="s">
        <v>2081</v>
      </c>
      <c r="D572" s="85"/>
      <c r="E572" s="85"/>
      <c r="F572" s="85"/>
      <c r="G572" s="85"/>
      <c r="H572" s="85"/>
      <c r="I572" s="85">
        <v>78.400000000000006</v>
      </c>
    </row>
    <row r="573" spans="3:9">
      <c r="C573" s="85" t="s">
        <v>2082</v>
      </c>
      <c r="D573" s="85"/>
      <c r="E573" s="85"/>
      <c r="F573" s="85"/>
      <c r="G573" s="85"/>
      <c r="H573" s="85"/>
      <c r="I573" s="85">
        <v>77.998999999999995</v>
      </c>
    </row>
    <row r="574" spans="3:9">
      <c r="C574" s="85" t="s">
        <v>2083</v>
      </c>
      <c r="D574" s="85"/>
      <c r="E574" s="85"/>
      <c r="F574" s="85"/>
      <c r="G574" s="85"/>
      <c r="H574" s="85"/>
      <c r="I574" s="85">
        <v>77.599999999999994</v>
      </c>
    </row>
    <row r="575" spans="3:9">
      <c r="C575" s="85" t="s">
        <v>2084</v>
      </c>
      <c r="D575" s="85"/>
      <c r="E575" s="85"/>
      <c r="F575" s="85"/>
      <c r="G575" s="85"/>
      <c r="H575" s="85"/>
      <c r="I575" s="85">
        <v>77.424999999999997</v>
      </c>
    </row>
    <row r="576" spans="3:9">
      <c r="C576" s="85" t="s">
        <v>2085</v>
      </c>
      <c r="D576" s="85"/>
      <c r="E576" s="85"/>
      <c r="F576" s="85"/>
      <c r="G576" s="85"/>
      <c r="H576" s="85"/>
      <c r="I576" s="85">
        <v>77.381699999999995</v>
      </c>
    </row>
    <row r="577" spans="3:9">
      <c r="C577" s="85" t="s">
        <v>2086</v>
      </c>
      <c r="D577" s="85"/>
      <c r="E577" s="85"/>
      <c r="F577" s="85"/>
      <c r="G577" s="85"/>
      <c r="H577" s="85"/>
      <c r="I577" s="85">
        <v>77.349999999999994</v>
      </c>
    </row>
    <row r="578" spans="3:9">
      <c r="C578" s="85" t="s">
        <v>2087</v>
      </c>
      <c r="D578" s="85"/>
      <c r="E578" s="85"/>
      <c r="F578" s="85"/>
      <c r="G578" s="85"/>
      <c r="H578" s="85"/>
      <c r="I578" s="85">
        <v>77.650000000000006</v>
      </c>
    </row>
    <row r="579" spans="3:9">
      <c r="C579" s="85" t="s">
        <v>2088</v>
      </c>
      <c r="D579" s="85"/>
      <c r="E579" s="85"/>
      <c r="F579" s="85"/>
      <c r="G579" s="85"/>
      <c r="H579" s="85"/>
      <c r="I579" s="85">
        <v>78.099999999999994</v>
      </c>
    </row>
    <row r="580" spans="3:9">
      <c r="C580" s="85" t="s">
        <v>2089</v>
      </c>
      <c r="D580" s="85"/>
      <c r="E580" s="85"/>
      <c r="F580" s="85"/>
      <c r="G580" s="85"/>
      <c r="H580" s="85"/>
      <c r="I580" s="85">
        <v>76.5137</v>
      </c>
    </row>
    <row r="581" spans="3:9">
      <c r="C581" s="85" t="s">
        <v>2090</v>
      </c>
      <c r="D581" s="85"/>
      <c r="E581" s="85"/>
      <c r="F581" s="85"/>
      <c r="G581" s="85"/>
      <c r="H581" s="85"/>
      <c r="I581" s="85">
        <v>77.599999999999994</v>
      </c>
    </row>
    <row r="582" spans="3:9">
      <c r="C582" s="85" t="s">
        <v>2091</v>
      </c>
      <c r="D582" s="85"/>
      <c r="E582" s="85"/>
      <c r="F582" s="85"/>
      <c r="G582" s="85"/>
      <c r="H582" s="85"/>
      <c r="I582" s="85">
        <v>78.3</v>
      </c>
    </row>
    <row r="583" spans="3:9">
      <c r="C583" s="85" t="s">
        <v>2092</v>
      </c>
      <c r="D583" s="85"/>
      <c r="E583" s="85"/>
      <c r="F583" s="85"/>
      <c r="G583" s="85"/>
      <c r="H583" s="85"/>
      <c r="I583" s="85">
        <v>78.749899999999997</v>
      </c>
    </row>
    <row r="584" spans="3:9">
      <c r="C584" s="85" t="s">
        <v>2093</v>
      </c>
      <c r="D584" s="85"/>
      <c r="E584" s="85"/>
      <c r="F584" s="85"/>
      <c r="G584" s="85"/>
      <c r="H584" s="85"/>
      <c r="I584" s="85">
        <v>78.599999999999994</v>
      </c>
    </row>
    <row r="585" spans="3:9">
      <c r="C585" s="85" t="s">
        <v>2094</v>
      </c>
      <c r="D585" s="85"/>
      <c r="E585" s="85"/>
      <c r="F585" s="85"/>
      <c r="G585" s="85"/>
      <c r="H585" s="85"/>
      <c r="I585" s="85">
        <v>78.150000000000006</v>
      </c>
    </row>
    <row r="586" spans="3:9">
      <c r="C586" s="85" t="s">
        <v>2095</v>
      </c>
      <c r="D586" s="85"/>
      <c r="E586" s="85"/>
      <c r="F586" s="85"/>
      <c r="G586" s="85"/>
      <c r="H586" s="85"/>
      <c r="I586" s="85">
        <v>77.9495</v>
      </c>
    </row>
    <row r="587" spans="3:9">
      <c r="C587" s="85" t="s">
        <v>2096</v>
      </c>
      <c r="D587" s="85"/>
      <c r="E587" s="85"/>
      <c r="F587" s="85"/>
      <c r="G587" s="85"/>
      <c r="H587" s="85"/>
      <c r="I587" s="85">
        <v>77</v>
      </c>
    </row>
    <row r="588" spans="3:9">
      <c r="C588" s="85" t="s">
        <v>2097</v>
      </c>
      <c r="D588" s="85"/>
      <c r="E588" s="85"/>
      <c r="F588" s="85"/>
      <c r="G588" s="85"/>
      <c r="H588" s="85"/>
      <c r="I588" s="85">
        <v>77.599900000000005</v>
      </c>
    </row>
    <row r="589" spans="3:9">
      <c r="C589" s="85" t="s">
        <v>2098</v>
      </c>
      <c r="D589" s="85"/>
      <c r="E589" s="85"/>
      <c r="F589" s="85"/>
      <c r="G589" s="85"/>
      <c r="H589" s="85"/>
      <c r="I589" s="85">
        <v>77.474999999999994</v>
      </c>
    </row>
    <row r="590" spans="3:9">
      <c r="C590" s="85" t="s">
        <v>2099</v>
      </c>
      <c r="D590" s="85"/>
      <c r="E590" s="85"/>
      <c r="F590" s="85"/>
      <c r="G590" s="85"/>
      <c r="H590" s="85"/>
      <c r="I590" s="85">
        <v>77.95</v>
      </c>
    </row>
    <row r="591" spans="3:9">
      <c r="C591" s="85" t="s">
        <v>2100</v>
      </c>
      <c r="D591" s="85"/>
      <c r="E591" s="85"/>
      <c r="F591" s="85"/>
      <c r="G591" s="85"/>
      <c r="H591" s="85"/>
      <c r="I591" s="85">
        <v>77.25</v>
      </c>
    </row>
    <row r="592" spans="3:9">
      <c r="C592" s="85" t="s">
        <v>2101</v>
      </c>
      <c r="D592" s="85"/>
      <c r="E592" s="85"/>
      <c r="F592" s="85"/>
      <c r="G592" s="85"/>
      <c r="H592" s="85"/>
      <c r="I592" s="85">
        <v>75.6999</v>
      </c>
    </row>
    <row r="593" spans="3:9">
      <c r="C593" s="85" t="s">
        <v>2102</v>
      </c>
      <c r="D593" s="85"/>
      <c r="E593" s="85"/>
      <c r="F593" s="85"/>
      <c r="G593" s="85"/>
      <c r="H593" s="85"/>
      <c r="I593" s="85">
        <v>75.25</v>
      </c>
    </row>
    <row r="594" spans="3:9">
      <c r="C594" s="85" t="s">
        <v>2103</v>
      </c>
      <c r="D594" s="85"/>
      <c r="E594" s="85"/>
      <c r="F594" s="85"/>
      <c r="G594" s="85"/>
      <c r="H594" s="85"/>
      <c r="I594" s="85">
        <v>75.599999999999994</v>
      </c>
    </row>
    <row r="595" spans="3:9">
      <c r="C595" s="85" t="s">
        <v>2104</v>
      </c>
      <c r="D595" s="85"/>
      <c r="E595" s="85"/>
      <c r="F595" s="85"/>
      <c r="G595" s="85"/>
      <c r="H595" s="85"/>
      <c r="I595" s="85">
        <v>76.5</v>
      </c>
    </row>
    <row r="596" spans="3:9">
      <c r="C596" s="85" t="s">
        <v>2105</v>
      </c>
      <c r="D596" s="85"/>
      <c r="E596" s="85"/>
      <c r="F596" s="85"/>
      <c r="G596" s="85"/>
      <c r="H596" s="85"/>
      <c r="I596" s="85">
        <v>77.75</v>
      </c>
    </row>
    <row r="597" spans="3:9">
      <c r="C597" s="85" t="s">
        <v>2106</v>
      </c>
      <c r="D597" s="85"/>
      <c r="E597" s="85"/>
      <c r="F597" s="85"/>
      <c r="G597" s="85"/>
      <c r="H597" s="85"/>
      <c r="I597" s="85">
        <v>76.700100000000006</v>
      </c>
    </row>
    <row r="598" spans="3:9">
      <c r="C598" s="85" t="s">
        <v>2107</v>
      </c>
      <c r="D598" s="85"/>
      <c r="E598" s="85"/>
      <c r="F598" s="85"/>
      <c r="G598" s="85"/>
      <c r="H598" s="85"/>
      <c r="I598" s="85">
        <v>77</v>
      </c>
    </row>
    <row r="599" spans="3:9">
      <c r="C599" s="85" t="s">
        <v>2108</v>
      </c>
      <c r="D599" s="85"/>
      <c r="E599" s="85"/>
      <c r="F599" s="85"/>
      <c r="G599" s="85"/>
      <c r="H599" s="85"/>
      <c r="I599" s="85">
        <v>76.25</v>
      </c>
    </row>
    <row r="600" spans="3:9">
      <c r="C600" s="85" t="s">
        <v>2109</v>
      </c>
      <c r="D600" s="85"/>
      <c r="E600" s="85"/>
      <c r="F600" s="85"/>
      <c r="G600" s="85"/>
      <c r="H600" s="85"/>
      <c r="I600" s="85">
        <v>75.566699999999997</v>
      </c>
    </row>
    <row r="601" spans="3:9">
      <c r="C601" s="85" t="s">
        <v>2110</v>
      </c>
      <c r="D601" s="85"/>
      <c r="E601" s="85"/>
      <c r="F601" s="85"/>
      <c r="G601" s="85"/>
      <c r="H601" s="85"/>
      <c r="I601" s="85">
        <v>76</v>
      </c>
    </row>
    <row r="602" spans="3:9">
      <c r="C602" s="85" t="s">
        <v>2111</v>
      </c>
      <c r="D602" s="85"/>
      <c r="E602" s="85"/>
      <c r="F602" s="85"/>
      <c r="G602" s="85"/>
      <c r="H602" s="85"/>
      <c r="I602" s="85">
        <v>75.662599999999998</v>
      </c>
    </row>
    <row r="603" spans="3:9">
      <c r="C603" s="85" t="s">
        <v>2112</v>
      </c>
      <c r="D603" s="85"/>
      <c r="E603" s="85"/>
      <c r="F603" s="85"/>
      <c r="G603" s="85"/>
      <c r="H603" s="85"/>
      <c r="I603" s="85">
        <v>76.099999999999994</v>
      </c>
    </row>
    <row r="604" spans="3:9">
      <c r="C604" s="85" t="s">
        <v>2113</v>
      </c>
      <c r="D604" s="85"/>
      <c r="E604" s="85"/>
      <c r="F604" s="85"/>
      <c r="G604" s="85"/>
      <c r="H604" s="85"/>
      <c r="I604" s="85">
        <v>75.900000000000006</v>
      </c>
    </row>
    <row r="605" spans="3:9">
      <c r="C605" s="85" t="s">
        <v>2114</v>
      </c>
      <c r="D605" s="85"/>
      <c r="E605" s="85"/>
      <c r="F605" s="85"/>
      <c r="G605" s="85"/>
      <c r="H605" s="85"/>
      <c r="I605" s="85">
        <v>75.900000000000006</v>
      </c>
    </row>
    <row r="606" spans="3:9">
      <c r="C606" s="85" t="s">
        <v>2115</v>
      </c>
      <c r="D606" s="85"/>
      <c r="E606" s="85"/>
      <c r="F606" s="85"/>
      <c r="G606" s="85"/>
      <c r="H606" s="85"/>
      <c r="I606" s="85">
        <v>75.75</v>
      </c>
    </row>
    <row r="607" spans="3:9">
      <c r="C607" s="85" t="s">
        <v>2116</v>
      </c>
      <c r="D607" s="85"/>
      <c r="E607" s="85"/>
      <c r="F607" s="85"/>
      <c r="G607" s="85"/>
      <c r="H607" s="85"/>
      <c r="I607" s="85">
        <v>75.8</v>
      </c>
    </row>
    <row r="608" spans="3:9">
      <c r="C608" s="85" t="s">
        <v>2117</v>
      </c>
      <c r="D608" s="85"/>
      <c r="E608" s="85"/>
      <c r="F608" s="85"/>
      <c r="G608" s="85"/>
      <c r="H608" s="85"/>
      <c r="I608" s="85">
        <v>74.8</v>
      </c>
    </row>
    <row r="609" spans="3:9">
      <c r="C609" s="85" t="s">
        <v>2118</v>
      </c>
      <c r="D609" s="85"/>
      <c r="E609" s="85"/>
      <c r="F609" s="85"/>
      <c r="G609" s="85"/>
      <c r="H609" s="85"/>
      <c r="I609" s="85">
        <v>75.400000000000006</v>
      </c>
    </row>
    <row r="610" spans="3:9">
      <c r="C610" s="85" t="s">
        <v>2119</v>
      </c>
      <c r="D610" s="85"/>
      <c r="E610" s="85"/>
      <c r="F610" s="85"/>
      <c r="G610" s="85"/>
      <c r="H610" s="85"/>
      <c r="I610" s="85">
        <v>75.448099999999997</v>
      </c>
    </row>
    <row r="611" spans="3:9">
      <c r="C611" s="85" t="s">
        <v>2120</v>
      </c>
      <c r="D611" s="85"/>
      <c r="E611" s="85"/>
      <c r="F611" s="85"/>
      <c r="G611" s="85"/>
      <c r="H611" s="85"/>
      <c r="I611" s="85">
        <v>75.6999</v>
      </c>
    </row>
    <row r="612" spans="3:9">
      <c r="C612" s="85" t="s">
        <v>2121</v>
      </c>
      <c r="D612" s="85"/>
      <c r="E612" s="85"/>
      <c r="F612" s="85"/>
      <c r="G612" s="85"/>
      <c r="H612" s="85"/>
      <c r="I612" s="85">
        <v>75.526600000000002</v>
      </c>
    </row>
    <row r="613" spans="3:9">
      <c r="C613" s="85" t="s">
        <v>2122</v>
      </c>
      <c r="D613" s="85"/>
      <c r="E613" s="85"/>
      <c r="F613" s="85"/>
      <c r="G613" s="85"/>
      <c r="H613" s="85"/>
      <c r="I613" s="85">
        <v>74.849999999999994</v>
      </c>
    </row>
    <row r="614" spans="3:9">
      <c r="C614" s="85" t="s">
        <v>2123</v>
      </c>
      <c r="D614" s="85"/>
      <c r="E614" s="85"/>
      <c r="F614" s="85"/>
      <c r="G614" s="85"/>
      <c r="H614" s="85"/>
      <c r="I614" s="85">
        <v>74.599999999999994</v>
      </c>
    </row>
    <row r="615" spans="3:9">
      <c r="C615" s="85" t="s">
        <v>2124</v>
      </c>
      <c r="D615" s="85"/>
      <c r="E615" s="85"/>
      <c r="F615" s="85"/>
      <c r="G615" s="85"/>
      <c r="H615" s="85"/>
      <c r="I615" s="85">
        <v>74.8</v>
      </c>
    </row>
    <row r="616" spans="3:9">
      <c r="C616" s="85" t="s">
        <v>2125</v>
      </c>
      <c r="D616" s="85"/>
      <c r="E616" s="85"/>
      <c r="F616" s="85"/>
      <c r="G616" s="85"/>
      <c r="H616" s="85"/>
      <c r="I616" s="85">
        <v>75.150000000000006</v>
      </c>
    </row>
    <row r="617" spans="3:9">
      <c r="C617" s="85" t="s">
        <v>2126</v>
      </c>
      <c r="D617" s="85"/>
      <c r="E617" s="85"/>
      <c r="F617" s="85"/>
      <c r="G617" s="85"/>
      <c r="H617" s="85"/>
      <c r="I617" s="85">
        <v>75.900000000000006</v>
      </c>
    </row>
    <row r="618" spans="3:9">
      <c r="C618" s="85" t="s">
        <v>2127</v>
      </c>
      <c r="D618" s="85"/>
      <c r="E618" s="85"/>
      <c r="F618" s="85"/>
      <c r="G618" s="85"/>
      <c r="H618" s="85"/>
      <c r="I618" s="85">
        <v>76.2</v>
      </c>
    </row>
    <row r="619" spans="3:9">
      <c r="C619" s="85" t="s">
        <v>2128</v>
      </c>
      <c r="D619" s="85"/>
      <c r="E619" s="85"/>
      <c r="F619" s="85"/>
      <c r="G619" s="85"/>
      <c r="H619" s="85"/>
      <c r="I619" s="85">
        <v>76.600200000000001</v>
      </c>
    </row>
    <row r="620" spans="3:9">
      <c r="C620" s="85" t="s">
        <v>2129</v>
      </c>
      <c r="D620" s="85"/>
      <c r="E620" s="85"/>
      <c r="F620" s="85"/>
      <c r="G620" s="85"/>
      <c r="H620" s="85"/>
      <c r="I620" s="85">
        <v>77</v>
      </c>
    </row>
    <row r="621" spans="3:9">
      <c r="C621" s="85" t="s">
        <v>2130</v>
      </c>
      <c r="D621" s="85"/>
      <c r="E621" s="85"/>
      <c r="F621" s="85"/>
      <c r="G621" s="85"/>
      <c r="H621" s="85"/>
      <c r="I621" s="85">
        <v>78.56</v>
      </c>
    </row>
    <row r="622" spans="3:9">
      <c r="C622" s="85" t="s">
        <v>2131</v>
      </c>
      <c r="D622" s="85"/>
      <c r="E622" s="85"/>
      <c r="F622" s="85"/>
      <c r="G622" s="85"/>
      <c r="H622" s="85"/>
      <c r="I622" s="85">
        <v>78.734700000000004</v>
      </c>
    </row>
    <row r="623" spans="3:9">
      <c r="C623" s="85" t="s">
        <v>2132</v>
      </c>
      <c r="D623" s="85"/>
      <c r="E623" s="85"/>
      <c r="F623" s="85"/>
      <c r="G623" s="85"/>
      <c r="H623" s="85"/>
      <c r="I623" s="85">
        <v>78.010000000000005</v>
      </c>
    </row>
    <row r="624" spans="3:9">
      <c r="C624" s="85" t="s">
        <v>2133</v>
      </c>
      <c r="D624" s="85"/>
      <c r="E624" s="85"/>
      <c r="F624" s="85"/>
      <c r="G624" s="85"/>
      <c r="H624" s="85"/>
      <c r="I624" s="85">
        <v>77.975499999999997</v>
      </c>
    </row>
    <row r="625" spans="3:9">
      <c r="C625" s="85" t="s">
        <v>2134</v>
      </c>
      <c r="D625" s="85"/>
      <c r="E625" s="85"/>
      <c r="F625" s="85"/>
      <c r="G625" s="85"/>
      <c r="H625" s="85"/>
      <c r="I625" s="85">
        <v>77.7</v>
      </c>
    </row>
    <row r="626" spans="3:9">
      <c r="C626" s="85" t="s">
        <v>2135</v>
      </c>
      <c r="D626" s="85"/>
      <c r="E626" s="85"/>
      <c r="F626" s="85"/>
      <c r="G626" s="85"/>
      <c r="H626" s="85"/>
      <c r="I626" s="85">
        <v>77.349999999999994</v>
      </c>
    </row>
    <row r="627" spans="3:9">
      <c r="C627" s="85" t="s">
        <v>2136</v>
      </c>
      <c r="D627" s="85"/>
      <c r="E627" s="85"/>
      <c r="F627" s="85"/>
      <c r="G627" s="85"/>
      <c r="H627" s="85"/>
      <c r="I627" s="85">
        <v>76.603399999999993</v>
      </c>
    </row>
    <row r="628" spans="3:9">
      <c r="C628" s="85" t="s">
        <v>2137</v>
      </c>
      <c r="D628" s="85"/>
      <c r="E628" s="85"/>
      <c r="F628" s="85"/>
      <c r="G628" s="85"/>
      <c r="H628" s="85"/>
      <c r="I628" s="85">
        <v>75.250699999999995</v>
      </c>
    </row>
    <row r="629" spans="3:9">
      <c r="C629" s="85" t="s">
        <v>2138</v>
      </c>
      <c r="D629" s="85"/>
      <c r="E629" s="85"/>
      <c r="F629" s="85"/>
      <c r="G629" s="85"/>
      <c r="H629" s="85"/>
      <c r="I629" s="85">
        <v>75.5</v>
      </c>
    </row>
    <row r="630" spans="3:9">
      <c r="C630" s="85" t="s">
        <v>2139</v>
      </c>
      <c r="D630" s="85"/>
      <c r="E630" s="85"/>
      <c r="F630" s="85"/>
      <c r="G630" s="85"/>
      <c r="H630" s="85"/>
      <c r="I630" s="85">
        <v>77</v>
      </c>
    </row>
    <row r="631" spans="3:9">
      <c r="C631" s="85" t="s">
        <v>2140</v>
      </c>
      <c r="D631" s="85"/>
      <c r="E631" s="85"/>
      <c r="F631" s="85"/>
      <c r="G631" s="85"/>
      <c r="H631" s="85"/>
      <c r="I631" s="85">
        <v>77</v>
      </c>
    </row>
    <row r="632" spans="3:9">
      <c r="C632" s="85" t="s">
        <v>2141</v>
      </c>
      <c r="D632" s="85"/>
      <c r="E632" s="85"/>
      <c r="F632" s="85"/>
      <c r="G632" s="85"/>
      <c r="H632" s="85"/>
      <c r="I632" s="85">
        <v>76.933300000000003</v>
      </c>
    </row>
    <row r="633" spans="3:9">
      <c r="C633" s="85" t="s">
        <v>2142</v>
      </c>
      <c r="D633" s="85"/>
      <c r="E633" s="85"/>
      <c r="F633" s="85"/>
      <c r="G633" s="85"/>
      <c r="H633" s="85"/>
      <c r="I633" s="85">
        <v>76.150000000000006</v>
      </c>
    </row>
    <row r="634" spans="3:9">
      <c r="C634" s="85" t="s">
        <v>2143</v>
      </c>
      <c r="D634" s="85"/>
      <c r="E634" s="85"/>
      <c r="F634" s="85"/>
      <c r="G634" s="85"/>
      <c r="H634" s="85"/>
      <c r="I634" s="85">
        <v>76.057699999999997</v>
      </c>
    </row>
    <row r="635" spans="3:9">
      <c r="C635" s="85" t="s">
        <v>2144</v>
      </c>
      <c r="D635" s="85"/>
      <c r="E635" s="85"/>
      <c r="F635" s="85"/>
      <c r="G635" s="85"/>
      <c r="H635" s="85"/>
      <c r="I635" s="85">
        <v>76.3</v>
      </c>
    </row>
    <row r="636" spans="3:9">
      <c r="C636" s="85" t="s">
        <v>2145</v>
      </c>
      <c r="D636" s="85"/>
      <c r="E636" s="85"/>
      <c r="F636" s="85"/>
      <c r="G636" s="85"/>
      <c r="H636" s="85"/>
      <c r="I636" s="85">
        <v>76.331000000000003</v>
      </c>
    </row>
    <row r="637" spans="3:9">
      <c r="C637" s="85" t="s">
        <v>2146</v>
      </c>
      <c r="D637" s="85"/>
      <c r="E637" s="85"/>
      <c r="F637" s="85"/>
      <c r="G637" s="85"/>
      <c r="H637" s="85"/>
      <c r="I637" s="85">
        <v>76</v>
      </c>
    </row>
    <row r="638" spans="3:9">
      <c r="C638" s="85" t="s">
        <v>2147</v>
      </c>
      <c r="D638" s="85"/>
      <c r="E638" s="85"/>
      <c r="F638" s="85"/>
      <c r="G638" s="85"/>
      <c r="H638" s="85"/>
      <c r="I638" s="85">
        <v>76.100099999999998</v>
      </c>
    </row>
    <row r="639" spans="3:9">
      <c r="C639" s="85" t="s">
        <v>2148</v>
      </c>
      <c r="D639" s="85"/>
      <c r="E639" s="85"/>
      <c r="F639" s="85"/>
      <c r="G639" s="85"/>
      <c r="H639" s="85"/>
      <c r="I639" s="85">
        <v>75.59</v>
      </c>
    </row>
    <row r="640" spans="3:9">
      <c r="C640" s="85" t="s">
        <v>2149</v>
      </c>
      <c r="D640" s="85"/>
      <c r="E640" s="85"/>
      <c r="F640" s="85"/>
      <c r="G640" s="85"/>
      <c r="H640" s="85"/>
      <c r="I640" s="85">
        <v>75.400000000000006</v>
      </c>
    </row>
    <row r="641" spans="3:9">
      <c r="C641" s="85" t="s">
        <v>2150</v>
      </c>
      <c r="D641" s="85"/>
      <c r="E641" s="85"/>
      <c r="F641" s="85"/>
      <c r="G641" s="85"/>
      <c r="H641" s="85"/>
      <c r="I641" s="85">
        <v>75.39</v>
      </c>
    </row>
    <row r="642" spans="3:9">
      <c r="C642" s="85" t="s">
        <v>2151</v>
      </c>
      <c r="D642" s="85"/>
      <c r="E642" s="85"/>
      <c r="F642" s="85"/>
      <c r="G642" s="85"/>
      <c r="H642" s="85"/>
      <c r="I642" s="85">
        <v>75.3964</v>
      </c>
    </row>
    <row r="643" spans="3:9">
      <c r="C643" s="85" t="s">
        <v>2152</v>
      </c>
      <c r="D643" s="85"/>
      <c r="E643" s="85"/>
      <c r="F643" s="85"/>
      <c r="G643" s="85"/>
      <c r="H643" s="85"/>
      <c r="I643" s="85">
        <v>75.14</v>
      </c>
    </row>
    <row r="644" spans="3:9">
      <c r="C644" s="85" t="s">
        <v>2153</v>
      </c>
      <c r="D644" s="85"/>
      <c r="E644" s="85"/>
      <c r="F644" s="85"/>
      <c r="G644" s="85"/>
      <c r="H644" s="85"/>
      <c r="I644" s="85">
        <v>74.897300000000001</v>
      </c>
    </row>
    <row r="645" spans="3:9">
      <c r="C645" s="85" t="s">
        <v>2154</v>
      </c>
      <c r="D645" s="85"/>
      <c r="E645" s="85"/>
      <c r="F645" s="85"/>
      <c r="G645" s="85"/>
      <c r="H645" s="85"/>
      <c r="I645" s="85">
        <v>74.583399999999997</v>
      </c>
    </row>
    <row r="646" spans="3:9">
      <c r="C646" s="85" t="s">
        <v>2155</v>
      </c>
      <c r="D646" s="85"/>
      <c r="E646" s="85"/>
      <c r="F646" s="85"/>
      <c r="G646" s="85"/>
      <c r="H646" s="85"/>
      <c r="I646" s="85">
        <v>73.251900000000006</v>
      </c>
    </row>
    <row r="647" spans="3:9">
      <c r="C647" s="85" t="s">
        <v>2156</v>
      </c>
      <c r="D647" s="85"/>
      <c r="E647" s="85"/>
      <c r="F647" s="85"/>
      <c r="G647" s="85"/>
      <c r="H647" s="85"/>
      <c r="I647" s="85">
        <v>71.549899999999994</v>
      </c>
    </row>
    <row r="648" spans="3:9">
      <c r="C648" s="85" t="s">
        <v>2157</v>
      </c>
      <c r="D648" s="85"/>
      <c r="E648" s="85"/>
      <c r="F648" s="85"/>
      <c r="G648" s="85"/>
      <c r="H648" s="85"/>
      <c r="I648" s="85">
        <v>69.5655</v>
      </c>
    </row>
    <row r="649" spans="3:9">
      <c r="C649" s="85" t="s">
        <v>2158</v>
      </c>
      <c r="D649" s="85"/>
      <c r="E649" s="85"/>
      <c r="F649" s="85"/>
      <c r="G649" s="85"/>
      <c r="H649" s="85"/>
      <c r="I649" s="85">
        <v>71.736699999999999</v>
      </c>
    </row>
    <row r="650" spans="3:9">
      <c r="C650" s="85" t="s">
        <v>2159</v>
      </c>
      <c r="D650" s="85"/>
      <c r="E650" s="85"/>
      <c r="F650" s="85"/>
      <c r="G650" s="85"/>
      <c r="H650" s="85"/>
      <c r="I650" s="85">
        <v>71.3</v>
      </c>
    </row>
    <row r="651" spans="3:9">
      <c r="C651" s="85" t="s">
        <v>2160</v>
      </c>
      <c r="D651" s="85"/>
      <c r="E651" s="85"/>
      <c r="F651" s="85"/>
      <c r="G651" s="85"/>
      <c r="H651" s="85"/>
      <c r="I651" s="85">
        <v>72.5</v>
      </c>
    </row>
    <row r="652" spans="3:9">
      <c r="C652" s="85" t="s">
        <v>2161</v>
      </c>
      <c r="D652" s="85"/>
      <c r="E652" s="85"/>
      <c r="F652" s="85"/>
      <c r="G652" s="85"/>
      <c r="H652" s="85"/>
      <c r="I652" s="85">
        <v>73.2</v>
      </c>
    </row>
    <row r="653" spans="3:9">
      <c r="C653" s="85" t="s">
        <v>2162</v>
      </c>
      <c r="D653" s="85"/>
      <c r="E653" s="85"/>
      <c r="F653" s="85"/>
      <c r="G653" s="85"/>
      <c r="H653" s="85"/>
      <c r="I653" s="85">
        <v>72.708500000000001</v>
      </c>
    </row>
    <row r="654" spans="3:9">
      <c r="C654" s="85" t="s">
        <v>2163</v>
      </c>
      <c r="D654" s="85"/>
      <c r="E654" s="85"/>
      <c r="F654" s="85"/>
      <c r="G654" s="85"/>
      <c r="H654" s="85"/>
      <c r="I654" s="85">
        <v>72.38</v>
      </c>
    </row>
    <row r="655" spans="3:9">
      <c r="C655" s="85" t="s">
        <v>2164</v>
      </c>
      <c r="D655" s="85"/>
      <c r="E655" s="85"/>
      <c r="F655" s="85"/>
      <c r="G655" s="85"/>
      <c r="H655" s="85"/>
      <c r="I655" s="85">
        <v>72.369299999999996</v>
      </c>
    </row>
    <row r="656" spans="3:9">
      <c r="C656" s="85" t="s">
        <v>2165</v>
      </c>
      <c r="D656" s="85"/>
      <c r="E656" s="85"/>
      <c r="F656" s="85"/>
      <c r="G656" s="85"/>
      <c r="H656" s="85"/>
      <c r="I656" s="85">
        <v>72.64</v>
      </c>
    </row>
    <row r="657" spans="3:9">
      <c r="C657" s="85" t="s">
        <v>2166</v>
      </c>
      <c r="D657" s="85"/>
      <c r="E657" s="85"/>
      <c r="F657" s="85"/>
      <c r="G657" s="85"/>
      <c r="H657" s="85"/>
      <c r="I657" s="85">
        <v>72.500100000000003</v>
      </c>
    </row>
    <row r="658" spans="3:9">
      <c r="C658" s="85" t="s">
        <v>2167</v>
      </c>
      <c r="D658" s="85"/>
      <c r="E658" s="85"/>
      <c r="F658" s="85"/>
      <c r="G658" s="85"/>
      <c r="H658" s="85"/>
      <c r="I658" s="85">
        <v>72.201899999999995</v>
      </c>
    </row>
    <row r="659" spans="3:9">
      <c r="C659" s="85" t="s">
        <v>2168</v>
      </c>
      <c r="D659" s="85"/>
      <c r="E659" s="85"/>
      <c r="F659" s="85"/>
      <c r="G659" s="85"/>
      <c r="H659" s="85"/>
      <c r="I659" s="85">
        <v>72.7</v>
      </c>
    </row>
    <row r="660" spans="3:9">
      <c r="C660" s="85" t="s">
        <v>2169</v>
      </c>
      <c r="D660" s="85"/>
      <c r="E660" s="85"/>
      <c r="F660" s="85"/>
      <c r="G660" s="85"/>
      <c r="H660" s="85"/>
      <c r="I660" s="85">
        <v>73</v>
      </c>
    </row>
    <row r="661" spans="3:9">
      <c r="C661" s="85" t="s">
        <v>2170</v>
      </c>
      <c r="D661" s="85"/>
      <c r="E661" s="85"/>
      <c r="F661" s="85"/>
      <c r="G661" s="85"/>
      <c r="H661" s="85"/>
      <c r="I661" s="85">
        <v>73</v>
      </c>
    </row>
    <row r="662" spans="3:9">
      <c r="C662" s="85" t="s">
        <v>2171</v>
      </c>
      <c r="D662" s="85"/>
      <c r="E662" s="85"/>
      <c r="F662" s="85"/>
      <c r="G662" s="85"/>
      <c r="H662" s="85"/>
      <c r="I662" s="85">
        <v>73.1494</v>
      </c>
    </row>
    <row r="663" spans="3:9">
      <c r="C663" s="85" t="s">
        <v>2172</v>
      </c>
      <c r="D663" s="85"/>
      <c r="E663" s="85"/>
      <c r="F663" s="85"/>
      <c r="G663" s="85"/>
      <c r="H663" s="85"/>
      <c r="I663" s="85">
        <v>73.209999999999994</v>
      </c>
    </row>
    <row r="664" spans="3:9">
      <c r="C664" s="85" t="s">
        <v>2173</v>
      </c>
      <c r="D664" s="85"/>
      <c r="E664" s="85"/>
      <c r="F664" s="85"/>
      <c r="G664" s="85"/>
      <c r="H664" s="85"/>
      <c r="I664" s="85">
        <v>73.510000000000005</v>
      </c>
    </row>
    <row r="665" spans="3:9">
      <c r="C665" s="85" t="s">
        <v>2174</v>
      </c>
      <c r="D665" s="85"/>
      <c r="E665" s="85"/>
      <c r="F665" s="85"/>
      <c r="G665" s="85"/>
      <c r="H665" s="85"/>
      <c r="I665" s="85">
        <v>74.3</v>
      </c>
    </row>
    <row r="666" spans="3:9">
      <c r="C666" s="85" t="s">
        <v>2175</v>
      </c>
      <c r="D666" s="85"/>
      <c r="E666" s="85"/>
      <c r="F666" s="85"/>
      <c r="G666" s="85"/>
      <c r="H666" s="85"/>
      <c r="I666" s="85">
        <v>74.005099999999999</v>
      </c>
    </row>
    <row r="667" spans="3:9">
      <c r="C667" s="85" t="s">
        <v>2176</v>
      </c>
      <c r="D667" s="85"/>
      <c r="E667" s="85"/>
      <c r="F667" s="85"/>
      <c r="G667" s="85"/>
      <c r="H667" s="85"/>
      <c r="I667" s="85">
        <v>74.75</v>
      </c>
    </row>
    <row r="668" spans="3:9">
      <c r="C668" s="85" t="s">
        <v>2177</v>
      </c>
      <c r="D668" s="85"/>
      <c r="E668" s="85"/>
      <c r="F668" s="85"/>
      <c r="G668" s="85"/>
      <c r="H668" s="85"/>
      <c r="I668" s="85">
        <v>75.2</v>
      </c>
    </row>
    <row r="669" spans="3:9">
      <c r="C669" s="85" t="s">
        <v>2178</v>
      </c>
      <c r="D669" s="85"/>
      <c r="E669" s="85"/>
      <c r="F669" s="85"/>
      <c r="G669" s="85"/>
      <c r="H669" s="85"/>
      <c r="I669" s="85">
        <v>75.040000000000006</v>
      </c>
    </row>
    <row r="670" spans="3:9">
      <c r="C670" s="85" t="s">
        <v>2179</v>
      </c>
      <c r="D670" s="85"/>
      <c r="E670" s="85"/>
      <c r="F670" s="85"/>
      <c r="G670" s="85"/>
      <c r="H670" s="85"/>
      <c r="I670" s="85">
        <v>75.25</v>
      </c>
    </row>
    <row r="671" spans="3:9">
      <c r="C671" s="85" t="s">
        <v>2180</v>
      </c>
      <c r="D671" s="85"/>
      <c r="E671" s="85"/>
      <c r="F671" s="85"/>
      <c r="G671" s="85"/>
      <c r="H671" s="85"/>
      <c r="I671" s="85">
        <v>74.600300000000004</v>
      </c>
    </row>
    <row r="672" spans="3:9">
      <c r="C672" s="85" t="s">
        <v>2181</v>
      </c>
      <c r="D672" s="85"/>
      <c r="E672" s="85"/>
      <c r="F672" s="85"/>
      <c r="G672" s="85"/>
      <c r="H672" s="85"/>
      <c r="I672" s="85">
        <v>75.150000000000006</v>
      </c>
    </row>
    <row r="673" spans="3:9">
      <c r="C673" s="85" t="s">
        <v>2182</v>
      </c>
      <c r="D673" s="85"/>
      <c r="E673" s="85"/>
      <c r="F673" s="85"/>
      <c r="G673" s="85"/>
      <c r="H673" s="85"/>
      <c r="I673" s="85">
        <v>75</v>
      </c>
    </row>
    <row r="674" spans="3:9">
      <c r="C674" s="85" t="s">
        <v>2183</v>
      </c>
      <c r="D674" s="85"/>
      <c r="E674" s="85"/>
      <c r="F674" s="85"/>
      <c r="G674" s="85"/>
      <c r="H674" s="85"/>
      <c r="I674" s="85">
        <v>75.14</v>
      </c>
    </row>
    <row r="675" spans="3:9">
      <c r="C675" s="85" t="s">
        <v>2184</v>
      </c>
      <c r="D675" s="85"/>
      <c r="E675" s="85"/>
      <c r="F675" s="85"/>
      <c r="G675" s="85"/>
      <c r="H675" s="85"/>
      <c r="I675" s="85">
        <v>75.486400000000003</v>
      </c>
    </row>
    <row r="676" spans="3:9">
      <c r="C676" s="85" t="s">
        <v>2185</v>
      </c>
      <c r="D676" s="85"/>
      <c r="E676" s="85"/>
      <c r="F676" s="85"/>
      <c r="G676" s="85"/>
      <c r="H676" s="85"/>
      <c r="I676" s="85">
        <v>75.570599999999999</v>
      </c>
    </row>
    <row r="677" spans="3:9">
      <c r="C677" s="85" t="s">
        <v>2186</v>
      </c>
      <c r="D677" s="85"/>
      <c r="E677" s="85"/>
      <c r="F677" s="85"/>
      <c r="G677" s="85"/>
      <c r="H677" s="85"/>
      <c r="I677" s="85">
        <v>75.75</v>
      </c>
    </row>
    <row r="678" spans="3:9">
      <c r="C678" s="85" t="s">
        <v>2187</v>
      </c>
      <c r="D678" s="85"/>
      <c r="E678" s="85"/>
      <c r="F678" s="85"/>
      <c r="G678" s="85"/>
      <c r="H678" s="85"/>
      <c r="I678" s="85">
        <v>76.599999999999994</v>
      </c>
    </row>
    <row r="679" spans="3:9">
      <c r="C679" s="85" t="s">
        <v>2188</v>
      </c>
      <c r="D679" s="85"/>
      <c r="E679" s="85"/>
      <c r="F679" s="85"/>
      <c r="G679" s="85"/>
      <c r="H679" s="85"/>
      <c r="I679" s="85">
        <v>78</v>
      </c>
    </row>
    <row r="680" spans="3:9">
      <c r="C680" s="85" t="s">
        <v>2189</v>
      </c>
      <c r="D680" s="85"/>
      <c r="E680" s="85"/>
      <c r="F680" s="85"/>
      <c r="G680" s="85"/>
      <c r="H680" s="85"/>
      <c r="I680" s="85">
        <v>78.204999999999998</v>
      </c>
    </row>
    <row r="681" spans="3:9">
      <c r="C681" s="85" t="s">
        <v>2190</v>
      </c>
      <c r="D681" s="85"/>
      <c r="E681" s="85"/>
      <c r="F681" s="85"/>
      <c r="G681" s="85"/>
      <c r="H681" s="85"/>
      <c r="I681" s="85">
        <v>78.7</v>
      </c>
    </row>
    <row r="682" spans="3:9">
      <c r="C682" s="85" t="s">
        <v>2191</v>
      </c>
      <c r="D682" s="85"/>
      <c r="E682" s="85"/>
      <c r="F682" s="85"/>
      <c r="G682" s="85"/>
      <c r="H682" s="85"/>
      <c r="I682" s="85">
        <v>78.849999999999994</v>
      </c>
    </row>
    <row r="683" spans="3:9">
      <c r="C683" s="85" t="s">
        <v>2192</v>
      </c>
      <c r="D683" s="85"/>
      <c r="E683" s="85"/>
      <c r="F683" s="85"/>
      <c r="G683" s="85"/>
      <c r="H683" s="85"/>
      <c r="I683" s="85">
        <v>78.739800000000002</v>
      </c>
    </row>
    <row r="684" spans="3:9">
      <c r="C684" s="85" t="s">
        <v>2193</v>
      </c>
      <c r="D684" s="85"/>
      <c r="E684" s="85"/>
      <c r="F684" s="85"/>
      <c r="G684" s="85"/>
      <c r="H684" s="85"/>
      <c r="I684" s="85">
        <v>78.58</v>
      </c>
    </row>
    <row r="685" spans="3:9">
      <c r="C685" s="85" t="s">
        <v>2194</v>
      </c>
      <c r="D685" s="85"/>
      <c r="E685" s="85"/>
      <c r="F685" s="85"/>
      <c r="G685" s="85"/>
      <c r="H685" s="85"/>
      <c r="I685" s="85">
        <v>79</v>
      </c>
    </row>
    <row r="686" spans="3:9">
      <c r="C686" s="85" t="s">
        <v>2195</v>
      </c>
      <c r="D686" s="85"/>
      <c r="E686" s="85"/>
      <c r="F686" s="85"/>
      <c r="G686" s="85"/>
      <c r="H686" s="85"/>
      <c r="I686" s="85">
        <v>79.2</v>
      </c>
    </row>
    <row r="687" spans="3:9">
      <c r="C687" s="85" t="s">
        <v>2196</v>
      </c>
      <c r="D687" s="85"/>
      <c r="E687" s="85"/>
      <c r="F687" s="85"/>
      <c r="G687" s="85"/>
      <c r="H687" s="85"/>
      <c r="I687" s="85">
        <v>80.63</v>
      </c>
    </row>
    <row r="688" spans="3:9">
      <c r="C688" s="85" t="s">
        <v>2197</v>
      </c>
      <c r="D688" s="85"/>
      <c r="E688" s="85"/>
      <c r="F688" s="85"/>
      <c r="G688" s="85"/>
      <c r="H688" s="85"/>
      <c r="I688" s="85">
        <v>80.25</v>
      </c>
    </row>
    <row r="689" spans="3:9">
      <c r="C689" s="85" t="s">
        <v>2198</v>
      </c>
      <c r="D689" s="85"/>
      <c r="E689" s="85"/>
      <c r="F689" s="85"/>
      <c r="G689" s="85"/>
      <c r="H689" s="85"/>
      <c r="I689" s="85">
        <v>80.249700000000004</v>
      </c>
    </row>
    <row r="690" spans="3:9">
      <c r="C690" s="85" t="s">
        <v>2199</v>
      </c>
      <c r="D690" s="85"/>
      <c r="E690" s="85"/>
      <c r="F690" s="85"/>
      <c r="G690" s="85"/>
      <c r="H690" s="85"/>
      <c r="I690" s="85">
        <v>80.09</v>
      </c>
    </row>
    <row r="691" spans="3:9">
      <c r="C691" s="85" t="s">
        <v>2200</v>
      </c>
      <c r="D691" s="85"/>
      <c r="E691" s="85"/>
      <c r="F691" s="85"/>
      <c r="G691" s="85"/>
      <c r="H691" s="85"/>
      <c r="I691" s="85">
        <v>80.650000000000006</v>
      </c>
    </row>
    <row r="692" spans="3:9">
      <c r="C692" s="85" t="s">
        <v>2201</v>
      </c>
      <c r="D692" s="85"/>
      <c r="E692" s="85"/>
      <c r="F692" s="85"/>
      <c r="G692" s="85"/>
      <c r="H692" s="85"/>
      <c r="I692" s="85">
        <v>81.239999999999995</v>
      </c>
    </row>
    <row r="693" spans="3:9">
      <c r="C693" s="85" t="s">
        <v>2202</v>
      </c>
      <c r="D693" s="85"/>
      <c r="E693" s="85"/>
      <c r="F693" s="85"/>
      <c r="G693" s="85"/>
      <c r="H693" s="85"/>
      <c r="I693" s="85">
        <v>80.850800000000007</v>
      </c>
    </row>
    <row r="694" spans="3:9">
      <c r="C694" s="85" t="s">
        <v>2203</v>
      </c>
      <c r="D694" s="85"/>
      <c r="E694" s="85"/>
      <c r="F694" s="85"/>
      <c r="G694" s="85"/>
      <c r="H694" s="85"/>
      <c r="I694" s="85">
        <v>80.099999999999994</v>
      </c>
    </row>
    <row r="695" spans="3:9">
      <c r="C695" s="85" t="s">
        <v>2204</v>
      </c>
      <c r="D695" s="85"/>
      <c r="E695" s="85"/>
      <c r="F695" s="85"/>
      <c r="G695" s="85"/>
      <c r="H695" s="85"/>
      <c r="I695" s="85">
        <v>80.900000000000006</v>
      </c>
    </row>
    <row r="696" spans="3:9">
      <c r="C696" s="85" t="s">
        <v>2205</v>
      </c>
      <c r="D696" s="85"/>
      <c r="E696" s="85"/>
      <c r="F696" s="85"/>
      <c r="G696" s="85"/>
      <c r="H696" s="85"/>
      <c r="I696" s="85">
        <v>80.698700000000002</v>
      </c>
    </row>
    <row r="697" spans="3:9">
      <c r="C697" s="85" t="s">
        <v>2206</v>
      </c>
      <c r="D697" s="85"/>
      <c r="E697" s="85"/>
      <c r="F697" s="85"/>
      <c r="G697" s="85"/>
      <c r="H697" s="85"/>
      <c r="I697" s="85">
        <v>80.7</v>
      </c>
    </row>
    <row r="698" spans="3:9">
      <c r="C698" s="85" t="s">
        <v>2207</v>
      </c>
      <c r="D698" s="85"/>
      <c r="E698" s="85"/>
      <c r="F698" s="85"/>
      <c r="G698" s="85"/>
      <c r="H698" s="85"/>
      <c r="I698" s="85">
        <v>80.88</v>
      </c>
    </row>
    <row r="699" spans="3:9">
      <c r="C699" s="85" t="s">
        <v>2208</v>
      </c>
      <c r="D699" s="85"/>
      <c r="E699" s="85"/>
      <c r="F699" s="85"/>
      <c r="G699" s="85"/>
      <c r="H699" s="85"/>
      <c r="I699" s="85">
        <v>82.075400000000002</v>
      </c>
    </row>
    <row r="700" spans="3:9">
      <c r="C700" s="85" t="s">
        <v>2209</v>
      </c>
      <c r="D700" s="85"/>
      <c r="E700" s="85"/>
      <c r="F700" s="85"/>
      <c r="G700" s="85"/>
      <c r="H700" s="85"/>
      <c r="I700" s="85">
        <v>82.9</v>
      </c>
    </row>
    <row r="701" spans="3:9">
      <c r="C701" s="85" t="s">
        <v>2210</v>
      </c>
      <c r="D701" s="85"/>
      <c r="E701" s="85"/>
      <c r="F701" s="85"/>
      <c r="G701" s="85"/>
      <c r="H701" s="85"/>
      <c r="I701" s="85">
        <v>82.8</v>
      </c>
    </row>
    <row r="702" spans="3:9">
      <c r="C702" s="85" t="s">
        <v>2211</v>
      </c>
      <c r="D702" s="85"/>
      <c r="E702" s="85"/>
      <c r="F702" s="85"/>
      <c r="G702" s="85"/>
      <c r="H702" s="85"/>
      <c r="I702" s="85">
        <v>83.000399999999999</v>
      </c>
    </row>
    <row r="703" spans="3:9">
      <c r="C703" s="85" t="s">
        <v>2212</v>
      </c>
      <c r="D703" s="85"/>
      <c r="E703" s="85"/>
      <c r="F703" s="85"/>
      <c r="G703" s="85"/>
      <c r="H703" s="85"/>
      <c r="I703" s="85">
        <v>83.65</v>
      </c>
    </row>
    <row r="704" spans="3:9">
      <c r="C704" s="85" t="s">
        <v>2213</v>
      </c>
      <c r="D704" s="85"/>
      <c r="E704" s="85"/>
      <c r="F704" s="85"/>
      <c r="G704" s="85"/>
      <c r="H704" s="85"/>
      <c r="I704" s="85">
        <v>84.05</v>
      </c>
    </row>
    <row r="705" spans="3:9">
      <c r="C705" s="85" t="s">
        <v>2214</v>
      </c>
      <c r="D705" s="85"/>
      <c r="E705" s="85"/>
      <c r="F705" s="85"/>
      <c r="G705" s="85"/>
      <c r="H705" s="85"/>
      <c r="I705" s="85">
        <v>82.8</v>
      </c>
    </row>
    <row r="706" spans="3:9">
      <c r="C706" s="85" t="s">
        <v>2215</v>
      </c>
      <c r="D706" s="85"/>
      <c r="E706" s="85"/>
      <c r="F706" s="85"/>
      <c r="G706" s="85"/>
      <c r="H706" s="85"/>
      <c r="I706" s="85">
        <v>81</v>
      </c>
    </row>
    <row r="707" spans="3:9">
      <c r="C707" s="85" t="s">
        <v>2216</v>
      </c>
      <c r="D707" s="85"/>
      <c r="E707" s="85"/>
      <c r="F707" s="85"/>
      <c r="G707" s="85"/>
      <c r="H707" s="85"/>
      <c r="I707" s="85">
        <v>81.8</v>
      </c>
    </row>
    <row r="708" spans="3:9">
      <c r="C708" s="85" t="s">
        <v>2217</v>
      </c>
      <c r="D708" s="85"/>
      <c r="E708" s="85"/>
      <c r="F708" s="85"/>
      <c r="G708" s="85"/>
      <c r="H708" s="85"/>
      <c r="I708" s="85">
        <v>82.850999999999999</v>
      </c>
    </row>
    <row r="709" spans="3:9">
      <c r="C709" s="85" t="s">
        <v>2218</v>
      </c>
      <c r="D709" s="85"/>
      <c r="E709" s="85"/>
      <c r="F709" s="85"/>
      <c r="G709" s="85"/>
      <c r="H709" s="85"/>
      <c r="I709" s="85">
        <v>83.455699999999993</v>
      </c>
    </row>
    <row r="710" spans="3:9">
      <c r="C710" s="85" t="s">
        <v>2219</v>
      </c>
      <c r="D710" s="85"/>
      <c r="E710" s="85"/>
      <c r="F710" s="85"/>
      <c r="G710" s="85"/>
      <c r="H710" s="85"/>
      <c r="I710" s="85">
        <v>84.9</v>
      </c>
    </row>
    <row r="711" spans="3:9">
      <c r="C711" s="85" t="s">
        <v>2220</v>
      </c>
      <c r="D711" s="85"/>
      <c r="E711" s="85"/>
      <c r="F711" s="85"/>
      <c r="G711" s="85"/>
      <c r="H711" s="85"/>
      <c r="I711" s="85">
        <v>84.5</v>
      </c>
    </row>
    <row r="712" spans="3:9">
      <c r="C712" s="85" t="s">
        <v>2221</v>
      </c>
      <c r="D712" s="85"/>
      <c r="E712" s="85"/>
      <c r="F712" s="85"/>
      <c r="G712" s="85"/>
      <c r="H712" s="85"/>
      <c r="I712" s="85">
        <v>83.7911</v>
      </c>
    </row>
    <row r="713" spans="3:9">
      <c r="C713" s="85" t="s">
        <v>2222</v>
      </c>
      <c r="D713" s="85"/>
      <c r="E713" s="85"/>
      <c r="F713" s="85"/>
      <c r="G713" s="85"/>
      <c r="H713" s="85"/>
      <c r="I713" s="85">
        <v>82.551599999999993</v>
      </c>
    </row>
    <row r="714" spans="3:9">
      <c r="C714" s="85" t="s">
        <v>2223</v>
      </c>
      <c r="D714" s="85"/>
      <c r="E714" s="85"/>
      <c r="F714" s="85"/>
      <c r="G714" s="85"/>
      <c r="H714" s="85"/>
      <c r="I714" s="85">
        <v>82.85</v>
      </c>
    </row>
    <row r="715" spans="3:9">
      <c r="C715" s="85" t="s">
        <v>2224</v>
      </c>
      <c r="D715" s="85"/>
      <c r="E715" s="85"/>
      <c r="F715" s="85"/>
      <c r="G715" s="85"/>
      <c r="H715" s="85"/>
      <c r="I715" s="85">
        <v>83.25</v>
      </c>
    </row>
    <row r="716" spans="3:9">
      <c r="C716" s="85" t="s">
        <v>2225</v>
      </c>
      <c r="D716" s="85"/>
      <c r="E716" s="85"/>
      <c r="F716" s="85"/>
      <c r="G716" s="85"/>
      <c r="H716" s="85"/>
      <c r="I716" s="85">
        <v>83.409499999999994</v>
      </c>
    </row>
    <row r="717" spans="3:9">
      <c r="C717" s="85" t="s">
        <v>2226</v>
      </c>
      <c r="D717" s="85"/>
      <c r="E717" s="85"/>
      <c r="F717" s="85"/>
      <c r="G717" s="85"/>
      <c r="H717" s="85"/>
      <c r="I717" s="85">
        <v>83.35</v>
      </c>
    </row>
    <row r="718" spans="3:9">
      <c r="C718" s="85" t="s">
        <v>2227</v>
      </c>
      <c r="D718" s="85"/>
      <c r="E718" s="85"/>
      <c r="F718" s="85"/>
      <c r="G718" s="85"/>
      <c r="H718" s="85"/>
      <c r="I718" s="85">
        <v>83.600099999999998</v>
      </c>
    </row>
    <row r="719" spans="3:9">
      <c r="C719" s="85" t="s">
        <v>2228</v>
      </c>
      <c r="D719" s="85"/>
      <c r="E719" s="85"/>
      <c r="F719" s="85"/>
      <c r="G719" s="85"/>
      <c r="H719" s="85"/>
      <c r="I719" s="85">
        <v>84.090599999999995</v>
      </c>
    </row>
    <row r="720" spans="3:9">
      <c r="C720" s="85" t="s">
        <v>2229</v>
      </c>
      <c r="D720" s="85"/>
      <c r="E720" s="85"/>
      <c r="F720" s="85"/>
      <c r="G720" s="85"/>
      <c r="H720" s="85"/>
      <c r="I720" s="85">
        <v>83.49</v>
      </c>
    </row>
    <row r="721" spans="3:9">
      <c r="C721" s="85" t="s">
        <v>2230</v>
      </c>
      <c r="D721" s="85"/>
      <c r="E721" s="85"/>
      <c r="F721" s="85"/>
      <c r="G721" s="85"/>
      <c r="H721" s="85"/>
      <c r="I721" s="85">
        <v>83.85</v>
      </c>
    </row>
    <row r="722" spans="3:9">
      <c r="C722" s="85" t="s">
        <v>2231</v>
      </c>
      <c r="D722" s="85"/>
      <c r="E722" s="85"/>
      <c r="F722" s="85"/>
      <c r="G722" s="85"/>
      <c r="H722" s="85"/>
      <c r="I722" s="85">
        <v>82.9</v>
      </c>
    </row>
    <row r="723" spans="3:9">
      <c r="C723" s="85" t="s">
        <v>2232</v>
      </c>
      <c r="D723" s="85"/>
      <c r="E723" s="85"/>
      <c r="F723" s="85"/>
      <c r="G723" s="85"/>
      <c r="H723" s="85"/>
      <c r="I723" s="85">
        <v>82.799800000000005</v>
      </c>
    </row>
    <row r="724" spans="3:9">
      <c r="C724" s="85" t="s">
        <v>2233</v>
      </c>
      <c r="D724" s="85"/>
      <c r="E724" s="85"/>
      <c r="F724" s="85"/>
      <c r="G724" s="85"/>
      <c r="H724" s="85"/>
      <c r="I724" s="85">
        <v>83.68</v>
      </c>
    </row>
    <row r="725" spans="3:9">
      <c r="C725" s="85" t="s">
        <v>2234</v>
      </c>
      <c r="D725" s="85"/>
      <c r="E725" s="85"/>
      <c r="F725" s="85"/>
      <c r="G725" s="85"/>
      <c r="H725" s="85"/>
      <c r="I725" s="85">
        <v>83.55</v>
      </c>
    </row>
    <row r="726" spans="3:9">
      <c r="C726" s="85" t="s">
        <v>2235</v>
      </c>
      <c r="D726" s="85"/>
      <c r="E726" s="85"/>
      <c r="F726" s="85"/>
      <c r="G726" s="85"/>
      <c r="H726" s="85"/>
      <c r="I726" s="85">
        <v>83.55</v>
      </c>
    </row>
    <row r="727" spans="3:9">
      <c r="C727" s="85" t="s">
        <v>2236</v>
      </c>
      <c r="D727" s="85"/>
      <c r="E727" s="85"/>
      <c r="F727" s="85"/>
      <c r="G727" s="85"/>
      <c r="H727" s="85"/>
      <c r="I727" s="85">
        <v>82.85</v>
      </c>
    </row>
    <row r="728" spans="3:9">
      <c r="C728" s="85" t="s">
        <v>2237</v>
      </c>
      <c r="D728" s="85"/>
      <c r="E728" s="85"/>
      <c r="F728" s="85"/>
      <c r="G728" s="85"/>
      <c r="H728" s="85"/>
      <c r="I728" s="85">
        <v>83.09</v>
      </c>
    </row>
    <row r="729" spans="3:9">
      <c r="C729" s="85" t="s">
        <v>2238</v>
      </c>
      <c r="D729" s="85"/>
      <c r="E729" s="85"/>
      <c r="F729" s="85"/>
      <c r="G729" s="85"/>
      <c r="H729" s="85"/>
      <c r="I729" s="85">
        <v>83.276700000000005</v>
      </c>
    </row>
    <row r="730" spans="3:9">
      <c r="C730" s="85" t="s">
        <v>2239</v>
      </c>
      <c r="D730" s="85"/>
      <c r="E730" s="85"/>
      <c r="F730" s="85"/>
      <c r="G730" s="85"/>
      <c r="H730" s="85"/>
      <c r="I730" s="85">
        <v>83.44</v>
      </c>
    </row>
    <row r="731" spans="3:9">
      <c r="C731" s="85" t="s">
        <v>2240</v>
      </c>
      <c r="D731" s="85"/>
      <c r="E731" s="85"/>
      <c r="F731" s="85"/>
      <c r="G731" s="85"/>
      <c r="H731" s="85"/>
      <c r="I731" s="85">
        <v>83.3</v>
      </c>
    </row>
    <row r="732" spans="3:9">
      <c r="C732" s="85" t="s">
        <v>2241</v>
      </c>
      <c r="D732" s="85"/>
      <c r="E732" s="85"/>
      <c r="F732" s="85"/>
      <c r="G732" s="85"/>
      <c r="H732" s="85"/>
      <c r="I732" s="85">
        <v>83.15</v>
      </c>
    </row>
    <row r="733" spans="3:9">
      <c r="C733" s="85" t="s">
        <v>2242</v>
      </c>
      <c r="D733" s="85"/>
      <c r="E733" s="85"/>
      <c r="F733" s="85"/>
      <c r="G733" s="85"/>
      <c r="H733" s="85"/>
      <c r="I733" s="85">
        <v>82.8</v>
      </c>
    </row>
    <row r="734" spans="3:9">
      <c r="C734" s="85" t="s">
        <v>2243</v>
      </c>
      <c r="D734" s="85"/>
      <c r="E734" s="85"/>
      <c r="F734" s="85"/>
      <c r="G734" s="85"/>
      <c r="H734" s="85"/>
      <c r="I734" s="85">
        <v>83.02</v>
      </c>
    </row>
    <row r="735" spans="3:9">
      <c r="C735" s="85" t="s">
        <v>2244</v>
      </c>
      <c r="D735" s="85"/>
      <c r="E735" s="85"/>
      <c r="F735" s="85"/>
      <c r="G735" s="85"/>
      <c r="H735" s="85"/>
      <c r="I735" s="85">
        <v>83.3</v>
      </c>
    </row>
    <row r="736" spans="3:9">
      <c r="C736" s="85" t="s">
        <v>2245</v>
      </c>
      <c r="D736" s="85"/>
      <c r="E736" s="85"/>
      <c r="F736" s="85"/>
      <c r="G736" s="85"/>
      <c r="H736" s="85"/>
      <c r="I736" s="85">
        <v>83.498199999999997</v>
      </c>
    </row>
    <row r="737" spans="3:9">
      <c r="C737" s="85" t="s">
        <v>2246</v>
      </c>
      <c r="D737" s="85"/>
      <c r="E737" s="85"/>
      <c r="F737" s="85"/>
      <c r="G737" s="85"/>
      <c r="H737" s="85"/>
      <c r="I737" s="85">
        <v>83.215800000000002</v>
      </c>
    </row>
    <row r="738" spans="3:9">
      <c r="C738" s="85" t="s">
        <v>2247</v>
      </c>
      <c r="D738" s="85"/>
      <c r="E738" s="85"/>
      <c r="F738" s="85"/>
      <c r="G738" s="85"/>
      <c r="H738" s="85"/>
      <c r="I738" s="85">
        <v>83.500299999999996</v>
      </c>
    </row>
    <row r="739" spans="3:9">
      <c r="C739" s="85" t="s">
        <v>2248</v>
      </c>
      <c r="D739" s="85"/>
      <c r="E739" s="85"/>
      <c r="F739" s="85"/>
      <c r="G739" s="85"/>
      <c r="H739" s="85"/>
      <c r="I739" s="85">
        <v>83.497900000000001</v>
      </c>
    </row>
    <row r="740" spans="3:9">
      <c r="C740" s="85" t="s">
        <v>2249</v>
      </c>
      <c r="D740" s="85"/>
      <c r="E740" s="85"/>
      <c r="F740" s="85"/>
      <c r="G740" s="85"/>
      <c r="H740" s="85"/>
      <c r="I740" s="85">
        <v>83.999799999999993</v>
      </c>
    </row>
    <row r="741" spans="3:9">
      <c r="C741" s="85" t="s">
        <v>2250</v>
      </c>
      <c r="D741" s="85"/>
      <c r="E741" s="85"/>
      <c r="F741" s="85"/>
      <c r="G741" s="85"/>
      <c r="H741" s="85"/>
      <c r="I741" s="85">
        <v>84.126300000000001</v>
      </c>
    </row>
    <row r="742" spans="3:9">
      <c r="C742" s="85" t="s">
        <v>2251</v>
      </c>
      <c r="D742" s="85"/>
      <c r="E742" s="85"/>
      <c r="F742" s="85"/>
      <c r="G742" s="85"/>
      <c r="H742" s="85"/>
      <c r="I742" s="85">
        <v>83.748999999999995</v>
      </c>
    </row>
    <row r="743" spans="3:9">
      <c r="C743" s="85" t="s">
        <v>2252</v>
      </c>
      <c r="D743" s="85"/>
      <c r="E743" s="85"/>
      <c r="F743" s="85"/>
      <c r="G743" s="85"/>
      <c r="H743" s="85"/>
      <c r="I743" s="85">
        <v>80.8</v>
      </c>
    </row>
    <row r="744" spans="3:9">
      <c r="C744" s="85" t="s">
        <v>2253</v>
      </c>
      <c r="D744" s="85"/>
      <c r="E744" s="85"/>
      <c r="F744" s="85"/>
      <c r="G744" s="85"/>
      <c r="H744" s="85"/>
      <c r="I744" s="85">
        <v>79.657899999999998</v>
      </c>
    </row>
    <row r="745" spans="3:9">
      <c r="C745" s="85" t="s">
        <v>2254</v>
      </c>
      <c r="D745" s="85"/>
      <c r="E745" s="85"/>
      <c r="F745" s="85"/>
      <c r="G745" s="85"/>
      <c r="H745" s="85"/>
      <c r="I745" s="85">
        <v>79.8</v>
      </c>
    </row>
    <row r="746" spans="3:9">
      <c r="C746" s="85" t="s">
        <v>2255</v>
      </c>
      <c r="D746" s="85"/>
      <c r="E746" s="85"/>
      <c r="F746" s="85"/>
      <c r="G746" s="85"/>
      <c r="H746" s="85"/>
      <c r="I746" s="85">
        <v>79.14</v>
      </c>
    </row>
    <row r="747" spans="3:9">
      <c r="C747" s="85" t="s">
        <v>2256</v>
      </c>
      <c r="D747" s="85"/>
      <c r="E747" s="85"/>
      <c r="F747" s="85"/>
      <c r="G747" s="85"/>
      <c r="H747" s="85"/>
      <c r="I747" s="85">
        <v>77.9499</v>
      </c>
    </row>
    <row r="748" spans="3:9">
      <c r="C748" s="85" t="s">
        <v>2257</v>
      </c>
      <c r="D748" s="85"/>
      <c r="E748" s="85"/>
      <c r="F748" s="85"/>
      <c r="G748" s="85"/>
      <c r="H748" s="85"/>
      <c r="I748" s="85">
        <v>77.7</v>
      </c>
    </row>
    <row r="749" spans="3:9">
      <c r="C749" s="85" t="s">
        <v>2258</v>
      </c>
      <c r="D749" s="85"/>
      <c r="E749" s="85"/>
      <c r="F749" s="85"/>
      <c r="G749" s="85"/>
      <c r="H749" s="85"/>
      <c r="I749" s="85">
        <v>78.010499999999993</v>
      </c>
    </row>
    <row r="750" spans="3:9">
      <c r="C750" s="85" t="s">
        <v>2259</v>
      </c>
      <c r="D750" s="85"/>
      <c r="E750" s="85"/>
      <c r="F750" s="85"/>
      <c r="G750" s="85"/>
      <c r="H750" s="85"/>
      <c r="I750" s="85">
        <v>76.099999999999994</v>
      </c>
    </row>
    <row r="751" spans="3:9">
      <c r="C751" s="85" t="s">
        <v>2260</v>
      </c>
      <c r="D751" s="85"/>
      <c r="E751" s="85"/>
      <c r="F751" s="85"/>
      <c r="G751" s="85"/>
      <c r="H751" s="85"/>
      <c r="I751" s="85">
        <v>76.399900000000002</v>
      </c>
    </row>
    <row r="752" spans="3:9">
      <c r="C752" s="85" t="s">
        <v>2261</v>
      </c>
      <c r="D752" s="85"/>
      <c r="E752" s="85"/>
      <c r="F752" s="85"/>
      <c r="G752" s="85"/>
      <c r="H752" s="85"/>
      <c r="I752" s="85">
        <v>78.5</v>
      </c>
    </row>
    <row r="753" spans="3:9">
      <c r="C753" s="85" t="s">
        <v>2262</v>
      </c>
      <c r="D753" s="85"/>
      <c r="E753" s="85"/>
      <c r="F753" s="85"/>
      <c r="G753" s="85"/>
      <c r="H753" s="85"/>
      <c r="I753" s="85">
        <v>78.290999999999997</v>
      </c>
    </row>
    <row r="754" spans="3:9">
      <c r="C754" s="85" t="s">
        <v>2263</v>
      </c>
      <c r="D754" s="85"/>
      <c r="E754" s="85"/>
      <c r="F754" s="85"/>
      <c r="G754" s="85"/>
      <c r="H754" s="85"/>
      <c r="I754" s="85">
        <v>79.05</v>
      </c>
    </row>
    <row r="755" spans="3:9">
      <c r="C755" s="85" t="s">
        <v>2264</v>
      </c>
      <c r="D755" s="85"/>
      <c r="E755" s="85"/>
      <c r="F755" s="85"/>
      <c r="G755" s="85"/>
      <c r="H755" s="85"/>
      <c r="I755" s="85">
        <v>79.845500000000001</v>
      </c>
    </row>
    <row r="756" spans="3:9">
      <c r="C756" s="85" t="s">
        <v>2265</v>
      </c>
      <c r="D756" s="85"/>
      <c r="E756" s="85"/>
      <c r="F756" s="85"/>
      <c r="G756" s="85"/>
      <c r="H756" s="85"/>
      <c r="I756" s="85">
        <v>80.599999999999994</v>
      </c>
    </row>
    <row r="757" spans="3:9">
      <c r="C757" s="85" t="s">
        <v>2266</v>
      </c>
      <c r="D757" s="85"/>
      <c r="E757" s="85"/>
      <c r="F757" s="85"/>
      <c r="G757" s="85"/>
      <c r="H757" s="85"/>
      <c r="I757" s="85">
        <v>80.4345</v>
      </c>
    </row>
    <row r="758" spans="3:9">
      <c r="C758" s="85" t="s">
        <v>2267</v>
      </c>
      <c r="D758" s="85"/>
      <c r="E758" s="85"/>
      <c r="F758" s="85"/>
      <c r="G758" s="85"/>
      <c r="H758" s="85"/>
      <c r="I758" s="85">
        <v>79.900000000000006</v>
      </c>
    </row>
    <row r="759" spans="3:9">
      <c r="C759" s="85" t="s">
        <v>2268</v>
      </c>
      <c r="D759" s="85"/>
      <c r="E759" s="85"/>
      <c r="F759" s="85"/>
      <c r="G759" s="85"/>
      <c r="H759" s="85"/>
      <c r="I759" s="85">
        <v>79.25</v>
      </c>
    </row>
    <row r="760" spans="3:9">
      <c r="C760" s="85" t="s">
        <v>2269</v>
      </c>
      <c r="D760" s="85"/>
      <c r="E760" s="85"/>
      <c r="F760" s="85"/>
      <c r="G760" s="85"/>
      <c r="H760" s="85"/>
      <c r="I760" s="85">
        <v>79.75</v>
      </c>
    </row>
    <row r="761" spans="3:9">
      <c r="C761" s="85" t="s">
        <v>2270</v>
      </c>
      <c r="D761" s="85"/>
      <c r="E761" s="85"/>
      <c r="F761" s="85"/>
      <c r="G761" s="85"/>
      <c r="H761" s="85"/>
      <c r="I761" s="85">
        <v>80.350499999999997</v>
      </c>
    </row>
    <row r="762" spans="3:9">
      <c r="C762" s="85" t="s">
        <v>2271</v>
      </c>
      <c r="D762" s="85"/>
      <c r="E762" s="85"/>
      <c r="F762" s="85"/>
      <c r="G762" s="85"/>
      <c r="H762" s="85"/>
      <c r="I762" s="85">
        <v>80.599900000000005</v>
      </c>
    </row>
    <row r="763" spans="3:9">
      <c r="C763" s="85" t="s">
        <v>2272</v>
      </c>
      <c r="D763" s="85"/>
      <c r="E763" s="85"/>
      <c r="F763" s="85"/>
      <c r="G763" s="85"/>
      <c r="H763" s="85"/>
      <c r="I763" s="85">
        <v>79.999899999999997</v>
      </c>
    </row>
    <row r="764" spans="3:9">
      <c r="C764" s="85" t="s">
        <v>2273</v>
      </c>
      <c r="D764" s="85"/>
      <c r="E764" s="85"/>
      <c r="F764" s="85"/>
      <c r="G764" s="85"/>
      <c r="H764" s="85"/>
      <c r="I764" s="85">
        <v>79.5</v>
      </c>
    </row>
    <row r="765" spans="3:9">
      <c r="C765" s="85" t="s">
        <v>2274</v>
      </c>
      <c r="D765" s="85"/>
      <c r="E765" s="85"/>
      <c r="F765" s="85"/>
      <c r="G765" s="85"/>
      <c r="H765" s="85"/>
      <c r="I765" s="85">
        <v>80.402199999999993</v>
      </c>
    </row>
    <row r="766" spans="3:9">
      <c r="C766" s="85" t="s">
        <v>2275</v>
      </c>
      <c r="D766" s="85"/>
      <c r="E766" s="85"/>
      <c r="F766" s="85"/>
      <c r="G766" s="85"/>
      <c r="H766" s="85"/>
      <c r="I766" s="85">
        <v>80.049899999999994</v>
      </c>
    </row>
    <row r="767" spans="3:9">
      <c r="C767" s="85" t="s">
        <v>2276</v>
      </c>
      <c r="D767" s="85"/>
      <c r="E767" s="85"/>
      <c r="F767" s="85"/>
      <c r="G767" s="85"/>
      <c r="H767" s="85"/>
      <c r="I767" s="85">
        <v>80.239900000000006</v>
      </c>
    </row>
    <row r="768" spans="3:9">
      <c r="C768" s="85" t="s">
        <v>2277</v>
      </c>
      <c r="D768" s="85"/>
      <c r="E768" s="85"/>
      <c r="F768" s="85"/>
      <c r="G768" s="85"/>
      <c r="H768" s="85"/>
      <c r="I768" s="85">
        <v>80.75</v>
      </c>
    </row>
    <row r="769" spans="3:9">
      <c r="C769" s="85" t="s">
        <v>2278</v>
      </c>
      <c r="D769" s="85"/>
      <c r="E769" s="85"/>
      <c r="F769" s="85"/>
      <c r="G769" s="85"/>
      <c r="H769" s="85"/>
      <c r="I769" s="85">
        <v>80.400000000000006</v>
      </c>
    </row>
    <row r="770" spans="3:9">
      <c r="C770" s="85" t="s">
        <v>2279</v>
      </c>
      <c r="D770" s="85"/>
      <c r="E770" s="85"/>
      <c r="F770" s="85"/>
      <c r="G770" s="85"/>
      <c r="H770" s="85"/>
      <c r="I770" s="85">
        <v>81.001400000000004</v>
      </c>
    </row>
    <row r="771" spans="3:9">
      <c r="C771" s="85" t="s">
        <v>2280</v>
      </c>
      <c r="D771" s="85"/>
      <c r="E771" s="85"/>
      <c r="F771" s="85"/>
      <c r="G771" s="85"/>
      <c r="H771" s="85"/>
      <c r="I771" s="85">
        <v>82</v>
      </c>
    </row>
    <row r="772" spans="3:9">
      <c r="C772" s="85" t="s">
        <v>2281</v>
      </c>
      <c r="D772" s="85"/>
      <c r="E772" s="85"/>
      <c r="F772" s="85"/>
      <c r="G772" s="85"/>
      <c r="H772" s="85"/>
      <c r="I772" s="85">
        <v>81.400000000000006</v>
      </c>
    </row>
    <row r="773" spans="3:9">
      <c r="C773" s="85" t="s">
        <v>2282</v>
      </c>
      <c r="D773" s="85"/>
      <c r="E773" s="85"/>
      <c r="F773" s="85"/>
      <c r="G773" s="85"/>
      <c r="H773" s="85"/>
      <c r="I773" s="85">
        <v>81.650999999999996</v>
      </c>
    </row>
    <row r="774" spans="3:9">
      <c r="C774" s="85" t="s">
        <v>2283</v>
      </c>
      <c r="D774" s="85"/>
      <c r="E774" s="85"/>
      <c r="F774" s="85"/>
      <c r="G774" s="85"/>
      <c r="H774" s="85"/>
      <c r="I774" s="85">
        <v>82.12</v>
      </c>
    </row>
    <row r="775" spans="3:9">
      <c r="C775" s="85" t="s">
        <v>2284</v>
      </c>
      <c r="D775" s="85"/>
      <c r="E775" s="85"/>
      <c r="F775" s="85"/>
      <c r="G775" s="85"/>
      <c r="H775" s="85"/>
      <c r="I775" s="85">
        <v>82.244</v>
      </c>
    </row>
    <row r="776" spans="3:9">
      <c r="C776" s="85" t="s">
        <v>2285</v>
      </c>
      <c r="D776" s="85"/>
      <c r="E776" s="85"/>
      <c r="F776" s="85"/>
      <c r="G776" s="85"/>
      <c r="H776" s="85"/>
      <c r="I776" s="85">
        <v>83.200999999999993</v>
      </c>
    </row>
    <row r="777" spans="3:9">
      <c r="C777" s="85" t="s">
        <v>2286</v>
      </c>
      <c r="D777" s="85"/>
      <c r="E777" s="85"/>
      <c r="F777" s="85"/>
      <c r="G777" s="85"/>
      <c r="H777" s="85"/>
      <c r="I777" s="85">
        <v>83.852699999999999</v>
      </c>
    </row>
    <row r="778" spans="3:9">
      <c r="C778" s="85" t="s">
        <v>2287</v>
      </c>
      <c r="D778" s="85"/>
      <c r="E778" s="85"/>
      <c r="F778" s="85"/>
      <c r="G778" s="85"/>
      <c r="H778" s="85"/>
      <c r="I778" s="85">
        <v>83.7333</v>
      </c>
    </row>
    <row r="779" spans="3:9">
      <c r="C779" s="85" t="s">
        <v>2288</v>
      </c>
      <c r="D779" s="85"/>
      <c r="E779" s="85"/>
      <c r="F779" s="85"/>
      <c r="G779" s="85"/>
      <c r="H779" s="85"/>
      <c r="I779" s="85">
        <v>85.3874</v>
      </c>
    </row>
    <row r="780" spans="3:9">
      <c r="C780" s="85" t="s">
        <v>2289</v>
      </c>
      <c r="D780" s="85"/>
      <c r="E780" s="85"/>
      <c r="F780" s="85"/>
      <c r="G780" s="85"/>
      <c r="H780" s="85"/>
      <c r="I780" s="85">
        <v>85.22</v>
      </c>
    </row>
    <row r="781" spans="3:9">
      <c r="C781" s="85" t="s">
        <v>2290</v>
      </c>
      <c r="D781" s="85"/>
      <c r="E781" s="85"/>
      <c r="F781" s="85"/>
      <c r="G781" s="85"/>
      <c r="H781" s="85"/>
      <c r="I781" s="85">
        <v>85.638800000000003</v>
      </c>
    </row>
    <row r="782" spans="3:9">
      <c r="C782" s="85" t="s">
        <v>2291</v>
      </c>
      <c r="D782" s="85"/>
      <c r="E782" s="85"/>
      <c r="F782" s="85"/>
      <c r="G782" s="85"/>
      <c r="H782" s="85"/>
      <c r="I782" s="85">
        <v>86.1</v>
      </c>
    </row>
    <row r="783" spans="3:9">
      <c r="C783" s="85" t="s">
        <v>2292</v>
      </c>
      <c r="D783" s="85"/>
      <c r="E783" s="85"/>
      <c r="F783" s="85"/>
      <c r="G783" s="85"/>
      <c r="H783" s="85"/>
      <c r="I783" s="85">
        <v>86.129900000000006</v>
      </c>
    </row>
    <row r="784" spans="3:9">
      <c r="C784" s="85" t="s">
        <v>2293</v>
      </c>
      <c r="D784" s="85"/>
      <c r="E784" s="85"/>
      <c r="F784" s="85"/>
      <c r="G784" s="85"/>
      <c r="H784" s="85"/>
      <c r="I784" s="85">
        <v>86.000100000000003</v>
      </c>
    </row>
    <row r="785" spans="3:9">
      <c r="C785" s="85" t="s">
        <v>2294</v>
      </c>
      <c r="D785" s="85"/>
      <c r="E785" s="85"/>
      <c r="F785" s="85"/>
      <c r="G785" s="85"/>
      <c r="H785" s="85"/>
      <c r="I785" s="85">
        <v>85.8</v>
      </c>
    </row>
    <row r="786" spans="3:9">
      <c r="C786" s="85" t="s">
        <v>2295</v>
      </c>
      <c r="D786" s="85"/>
      <c r="E786" s="85"/>
      <c r="F786" s="85"/>
      <c r="G786" s="85"/>
      <c r="H786" s="85"/>
      <c r="I786" s="85">
        <v>85.55</v>
      </c>
    </row>
    <row r="787" spans="3:9">
      <c r="C787" s="85" t="s">
        <v>2296</v>
      </c>
      <c r="D787" s="85"/>
      <c r="E787" s="85"/>
      <c r="F787" s="85"/>
      <c r="G787" s="85"/>
      <c r="H787" s="85"/>
      <c r="I787" s="85">
        <v>84.8</v>
      </c>
    </row>
    <row r="788" spans="3:9">
      <c r="C788" s="85" t="s">
        <v>2297</v>
      </c>
      <c r="D788" s="85"/>
      <c r="E788" s="85"/>
      <c r="F788" s="85"/>
      <c r="G788" s="85"/>
      <c r="H788" s="85"/>
      <c r="I788" s="85">
        <v>84.188199999999995</v>
      </c>
    </row>
    <row r="789" spans="3:9">
      <c r="C789" s="85" t="s">
        <v>2298</v>
      </c>
      <c r="D789" s="85"/>
      <c r="E789" s="85"/>
      <c r="F789" s="85"/>
      <c r="G789" s="85"/>
      <c r="H789" s="85"/>
      <c r="I789" s="85">
        <v>84.748699999999999</v>
      </c>
    </row>
    <row r="790" spans="3:9">
      <c r="C790" s="85" t="s">
        <v>2299</v>
      </c>
      <c r="D790" s="85"/>
      <c r="E790" s="85"/>
      <c r="F790" s="85"/>
      <c r="G790" s="85"/>
      <c r="H790" s="85"/>
      <c r="I790" s="85">
        <v>86.520200000000003</v>
      </c>
    </row>
    <row r="791" spans="3:9">
      <c r="C791" s="85" t="s">
        <v>2300</v>
      </c>
      <c r="D791" s="85"/>
      <c r="E791" s="85"/>
      <c r="F791" s="85"/>
      <c r="G791" s="85"/>
      <c r="H791" s="85"/>
      <c r="I791" s="85">
        <v>87.25</v>
      </c>
    </row>
    <row r="792" spans="3:9">
      <c r="C792" s="85" t="s">
        <v>2301</v>
      </c>
      <c r="D792" s="85"/>
      <c r="E792" s="85"/>
      <c r="F792" s="85"/>
      <c r="G792" s="85"/>
      <c r="H792" s="85"/>
      <c r="I792" s="85">
        <v>87.076499999999996</v>
      </c>
    </row>
    <row r="793" spans="3:9">
      <c r="C793" s="85" t="s">
        <v>2302</v>
      </c>
      <c r="D793" s="85"/>
      <c r="E793" s="85"/>
      <c r="F793" s="85"/>
      <c r="G793" s="85"/>
      <c r="H793" s="85"/>
      <c r="I793" s="85">
        <v>87.15</v>
      </c>
    </row>
    <row r="794" spans="3:9">
      <c r="C794" s="85" t="s">
        <v>2303</v>
      </c>
      <c r="D794" s="85"/>
      <c r="E794" s="85"/>
      <c r="F794" s="85"/>
      <c r="G794" s="85"/>
      <c r="H794" s="85"/>
      <c r="I794" s="85">
        <v>85.914699999999996</v>
      </c>
    </row>
    <row r="795" spans="3:9">
      <c r="C795" s="85" t="s">
        <v>2304</v>
      </c>
      <c r="D795" s="85"/>
      <c r="E795" s="85"/>
      <c r="F795" s="85"/>
      <c r="G795" s="85"/>
      <c r="H795" s="85"/>
      <c r="I795" s="85">
        <v>85.52</v>
      </c>
    </row>
    <row r="796" spans="3:9">
      <c r="C796" s="85" t="s">
        <v>2305</v>
      </c>
      <c r="D796" s="85"/>
      <c r="E796" s="85"/>
      <c r="F796" s="85"/>
      <c r="G796" s="85"/>
      <c r="H796" s="85"/>
      <c r="I796" s="85">
        <v>86.026600000000002</v>
      </c>
    </row>
    <row r="797" spans="3:9">
      <c r="C797" s="85" t="s">
        <v>2306</v>
      </c>
      <c r="D797" s="85"/>
      <c r="E797" s="85"/>
      <c r="F797" s="85"/>
      <c r="G797" s="85"/>
      <c r="H797" s="85"/>
      <c r="I797" s="85">
        <v>86.2</v>
      </c>
    </row>
    <row r="798" spans="3:9">
      <c r="C798" s="85" t="s">
        <v>2307</v>
      </c>
      <c r="D798" s="85"/>
      <c r="E798" s="85"/>
      <c r="F798" s="85"/>
      <c r="G798" s="85"/>
      <c r="H798" s="85"/>
      <c r="I798" s="85">
        <v>85.724699999999999</v>
      </c>
    </row>
    <row r="799" spans="3:9">
      <c r="C799" s="85" t="s">
        <v>2308</v>
      </c>
      <c r="D799" s="85"/>
      <c r="E799" s="85"/>
      <c r="F799" s="85"/>
      <c r="G799" s="85"/>
      <c r="H799" s="85"/>
      <c r="I799" s="85">
        <v>86.55</v>
      </c>
    </row>
    <row r="800" spans="3:9">
      <c r="C800" s="85" t="s">
        <v>2309</v>
      </c>
      <c r="D800" s="85"/>
      <c r="E800" s="85"/>
      <c r="F800" s="85"/>
      <c r="G800" s="85"/>
      <c r="H800" s="85"/>
      <c r="I800" s="85">
        <v>86.750200000000007</v>
      </c>
    </row>
    <row r="801" spans="3:9">
      <c r="C801" s="85" t="s">
        <v>2310</v>
      </c>
      <c r="D801" s="85"/>
      <c r="E801" s="85"/>
      <c r="F801" s="85"/>
      <c r="G801" s="85"/>
      <c r="H801" s="85"/>
      <c r="I801" s="85">
        <v>86.400199999999998</v>
      </c>
    </row>
    <row r="802" spans="3:9">
      <c r="C802" s="85" t="s">
        <v>2311</v>
      </c>
      <c r="D802" s="85"/>
      <c r="E802" s="85"/>
      <c r="F802" s="85"/>
      <c r="G802" s="85"/>
      <c r="H802" s="85"/>
      <c r="I802" s="85">
        <v>86.412400000000005</v>
      </c>
    </row>
    <row r="803" spans="3:9">
      <c r="C803" s="85" t="s">
        <v>2312</v>
      </c>
      <c r="D803" s="85"/>
      <c r="E803" s="85"/>
      <c r="F803" s="85"/>
      <c r="G803" s="85"/>
      <c r="H803" s="85"/>
      <c r="I803" s="85">
        <v>85.856700000000004</v>
      </c>
    </row>
    <row r="804" spans="3:9">
      <c r="C804" s="85" t="s">
        <v>2313</v>
      </c>
      <c r="D804" s="85"/>
      <c r="E804" s="85"/>
      <c r="F804" s="85"/>
      <c r="G804" s="85"/>
      <c r="H804" s="85"/>
      <c r="I804" s="85">
        <v>86.1</v>
      </c>
    </row>
    <row r="805" spans="3:9">
      <c r="C805" s="85" t="s">
        <v>2314</v>
      </c>
      <c r="D805" s="85"/>
      <c r="E805" s="85"/>
      <c r="F805" s="85"/>
      <c r="G805" s="85"/>
      <c r="H805" s="85"/>
      <c r="I805" s="85">
        <v>85.458299999999994</v>
      </c>
    </row>
    <row r="806" spans="3:9">
      <c r="C806" s="85" t="s">
        <v>2315</v>
      </c>
      <c r="D806" s="85"/>
      <c r="E806" s="85"/>
      <c r="F806" s="85"/>
      <c r="G806" s="85"/>
      <c r="H806" s="85"/>
      <c r="I806" s="85">
        <v>85.751099999999994</v>
      </c>
    </row>
    <row r="807" spans="3:9">
      <c r="C807" s="85" t="s">
        <v>2316</v>
      </c>
      <c r="D807" s="85"/>
      <c r="E807" s="85"/>
      <c r="F807" s="85"/>
      <c r="G807" s="85"/>
      <c r="H807" s="85"/>
      <c r="I807" s="85">
        <v>86.249600000000001</v>
      </c>
    </row>
    <row r="808" spans="3:9">
      <c r="C808" s="85" t="s">
        <v>2317</v>
      </c>
      <c r="D808" s="85"/>
      <c r="E808" s="85"/>
      <c r="F808" s="85"/>
      <c r="G808" s="85"/>
      <c r="H808" s="85"/>
      <c r="I808" s="85">
        <v>86.39</v>
      </c>
    </row>
    <row r="809" spans="3:9">
      <c r="C809" s="85" t="s">
        <v>2318</v>
      </c>
      <c r="D809" s="85"/>
      <c r="E809" s="85"/>
      <c r="F809" s="85"/>
      <c r="G809" s="85"/>
      <c r="H809" s="85"/>
      <c r="I809" s="85">
        <v>86.301299999999998</v>
      </c>
    </row>
    <row r="810" spans="3:9">
      <c r="C810" s="85" t="s">
        <v>2319</v>
      </c>
      <c r="D810" s="85"/>
      <c r="E810" s="85"/>
      <c r="F810" s="85"/>
      <c r="G810" s="85"/>
      <c r="H810" s="85"/>
      <c r="I810" s="85">
        <v>85.9512</v>
      </c>
    </row>
    <row r="811" spans="3:9">
      <c r="C811" s="85" t="s">
        <v>2320</v>
      </c>
      <c r="D811" s="85"/>
      <c r="E811" s="85"/>
      <c r="F811" s="85"/>
      <c r="G811" s="85"/>
      <c r="H811" s="85"/>
      <c r="I811" s="85">
        <v>85.866</v>
      </c>
    </row>
    <row r="812" spans="3:9">
      <c r="C812" s="85" t="s">
        <v>2321</v>
      </c>
      <c r="D812" s="85"/>
      <c r="E812" s="85"/>
      <c r="F812" s="85"/>
      <c r="G812" s="85"/>
      <c r="H812" s="85"/>
      <c r="I812" s="85">
        <v>86</v>
      </c>
    </row>
    <row r="813" spans="3:9">
      <c r="C813" s="85" t="s">
        <v>2322</v>
      </c>
      <c r="D813" s="85"/>
      <c r="E813" s="85"/>
      <c r="F813" s="85"/>
      <c r="G813" s="85"/>
      <c r="H813" s="85"/>
      <c r="I813" s="85">
        <v>86.310199999999995</v>
      </c>
    </row>
    <row r="814" spans="3:9">
      <c r="C814" s="85" t="s">
        <v>2323</v>
      </c>
      <c r="D814" s="85"/>
      <c r="E814" s="85"/>
      <c r="F814" s="85"/>
      <c r="G814" s="85"/>
      <c r="H814" s="85"/>
      <c r="I814" s="85">
        <v>86.749799999999993</v>
      </c>
    </row>
    <row r="815" spans="3:9">
      <c r="C815" s="85" t="s">
        <v>2324</v>
      </c>
      <c r="D815" s="85"/>
      <c r="E815" s="85"/>
      <c r="F815" s="85"/>
      <c r="G815" s="85"/>
      <c r="H815" s="85"/>
      <c r="I815" s="85">
        <v>86.401200000000003</v>
      </c>
    </row>
    <row r="816" spans="3:9">
      <c r="C816" s="85" t="s">
        <v>2325</v>
      </c>
      <c r="D816" s="85"/>
      <c r="E816" s="85"/>
      <c r="F816" s="85"/>
      <c r="G816" s="85"/>
      <c r="H816" s="85"/>
      <c r="I816" s="85">
        <v>86.336799999999997</v>
      </c>
    </row>
    <row r="817" spans="3:9">
      <c r="C817" s="85" t="s">
        <v>2326</v>
      </c>
      <c r="D817" s="85"/>
      <c r="E817" s="85"/>
      <c r="F817" s="85"/>
      <c r="G817" s="85"/>
      <c r="H817" s="85"/>
      <c r="I817" s="85">
        <v>85.999899999999997</v>
      </c>
    </row>
    <row r="818" spans="3:9">
      <c r="C818" s="85" t="s">
        <v>2327</v>
      </c>
      <c r="D818" s="85"/>
      <c r="E818" s="85"/>
      <c r="F818" s="85"/>
      <c r="G818" s="85"/>
      <c r="H818" s="85"/>
      <c r="I818" s="85">
        <v>85.9</v>
      </c>
    </row>
    <row r="819" spans="3:9">
      <c r="C819" s="85" t="s">
        <v>2328</v>
      </c>
      <c r="D819" s="85"/>
      <c r="E819" s="85"/>
      <c r="F819" s="85"/>
      <c r="G819" s="85"/>
      <c r="H819" s="85"/>
      <c r="I819" s="85">
        <v>86.249700000000004</v>
      </c>
    </row>
    <row r="820" spans="3:9">
      <c r="C820" s="85" t="s">
        <v>2329</v>
      </c>
      <c r="D820" s="85"/>
      <c r="E820" s="85"/>
      <c r="F820" s="85"/>
      <c r="G820" s="85"/>
      <c r="H820" s="85"/>
      <c r="I820" s="85">
        <v>87</v>
      </c>
    </row>
    <row r="821" spans="3:9">
      <c r="C821" s="85" t="s">
        <v>2330</v>
      </c>
      <c r="D821" s="85"/>
      <c r="E821" s="85"/>
      <c r="F821" s="85"/>
      <c r="G821" s="85"/>
      <c r="H821" s="85"/>
      <c r="I821" s="85">
        <v>88.15</v>
      </c>
    </row>
    <row r="822" spans="3:9">
      <c r="C822" s="85" t="s">
        <v>2331</v>
      </c>
      <c r="D822" s="85"/>
      <c r="E822" s="85"/>
      <c r="F822" s="85"/>
      <c r="G822" s="85"/>
      <c r="H822" s="85"/>
      <c r="I822" s="85">
        <v>87.364699999999999</v>
      </c>
    </row>
    <row r="823" spans="3:9">
      <c r="C823" s="85" t="s">
        <v>2332</v>
      </c>
      <c r="D823" s="85"/>
      <c r="E823" s="85"/>
      <c r="F823" s="85"/>
      <c r="G823" s="85"/>
      <c r="H823" s="85"/>
      <c r="I823" s="85">
        <v>87.475800000000007</v>
      </c>
    </row>
    <row r="824" spans="3:9">
      <c r="C824" s="85" t="s">
        <v>2333</v>
      </c>
      <c r="D824" s="85"/>
      <c r="E824" s="85"/>
      <c r="F824" s="85"/>
      <c r="G824" s="85"/>
      <c r="H824" s="85"/>
      <c r="I824" s="85">
        <v>87.490099999999998</v>
      </c>
    </row>
    <row r="825" spans="3:9">
      <c r="C825" s="85" t="s">
        <v>2334</v>
      </c>
      <c r="D825" s="85"/>
      <c r="E825" s="85"/>
      <c r="F825" s="85"/>
      <c r="G825" s="85"/>
      <c r="H825" s="85"/>
      <c r="I825" s="85">
        <v>87.570099999999996</v>
      </c>
    </row>
    <row r="826" spans="3:9">
      <c r="C826" s="85" t="s">
        <v>2335</v>
      </c>
      <c r="D826" s="85"/>
      <c r="E826" s="85"/>
      <c r="F826" s="85"/>
      <c r="G826" s="85"/>
      <c r="H826" s="85"/>
      <c r="I826" s="85">
        <v>88.210099999999997</v>
      </c>
    </row>
    <row r="827" spans="3:9">
      <c r="C827" s="85" t="s">
        <v>2336</v>
      </c>
      <c r="D827" s="85"/>
      <c r="E827" s="85"/>
      <c r="F827" s="85"/>
      <c r="G827" s="85"/>
      <c r="H827" s="85"/>
      <c r="I827" s="85">
        <v>88.480599999999995</v>
      </c>
    </row>
    <row r="828" spans="3:9">
      <c r="C828" s="85" t="s">
        <v>2337</v>
      </c>
      <c r="D828" s="85"/>
      <c r="E828" s="85"/>
      <c r="F828" s="85"/>
      <c r="G828" s="85"/>
      <c r="H828" s="85"/>
      <c r="I828" s="85">
        <v>88.65</v>
      </c>
    </row>
    <row r="829" spans="3:9">
      <c r="C829" s="85" t="s">
        <v>2338</v>
      </c>
      <c r="D829" s="85"/>
      <c r="E829" s="85"/>
      <c r="F829" s="85"/>
      <c r="G829" s="85"/>
      <c r="H829" s="85"/>
      <c r="I829" s="85">
        <v>88.76</v>
      </c>
    </row>
    <row r="830" spans="3:9">
      <c r="C830" s="85" t="s">
        <v>2339</v>
      </c>
      <c r="D830" s="85"/>
      <c r="E830" s="85"/>
      <c r="F830" s="85"/>
      <c r="G830" s="85"/>
      <c r="H830" s="85"/>
      <c r="I830" s="85">
        <v>88.75</v>
      </c>
    </row>
    <row r="831" spans="3:9">
      <c r="C831" s="85" t="s">
        <v>2340</v>
      </c>
      <c r="D831" s="85"/>
      <c r="E831" s="85"/>
      <c r="F831" s="85"/>
      <c r="G831" s="85"/>
      <c r="H831" s="85"/>
      <c r="I831" s="85">
        <v>88.629800000000003</v>
      </c>
    </row>
    <row r="832" spans="3:9">
      <c r="C832" s="85" t="s">
        <v>2341</v>
      </c>
      <c r="D832" s="85"/>
      <c r="E832" s="85"/>
      <c r="F832" s="85"/>
      <c r="G832" s="85"/>
      <c r="H832" s="85"/>
      <c r="I832" s="85">
        <v>88.054199999999994</v>
      </c>
    </row>
    <row r="833" spans="3:9">
      <c r="C833" s="85" t="s">
        <v>2342</v>
      </c>
      <c r="D833" s="85"/>
      <c r="E833" s="85"/>
      <c r="F833" s="85"/>
      <c r="G833" s="85"/>
      <c r="H833" s="85"/>
      <c r="I833" s="85">
        <v>88.342299999999994</v>
      </c>
    </row>
    <row r="834" spans="3:9">
      <c r="C834" s="85" t="s">
        <v>2343</v>
      </c>
      <c r="D834" s="85"/>
      <c r="E834" s="85"/>
      <c r="F834" s="85"/>
      <c r="G834" s="85"/>
      <c r="H834" s="85"/>
      <c r="I834" s="85">
        <v>88.225700000000003</v>
      </c>
    </row>
    <row r="835" spans="3:9">
      <c r="C835" s="85" t="s">
        <v>2344</v>
      </c>
      <c r="D835" s="85"/>
      <c r="E835" s="85"/>
      <c r="F835" s="85"/>
      <c r="G835" s="85"/>
      <c r="H835" s="85"/>
      <c r="I835" s="85">
        <v>88.200100000000006</v>
      </c>
    </row>
    <row r="836" spans="3:9">
      <c r="C836" s="85" t="s">
        <v>2345</v>
      </c>
      <c r="D836" s="85"/>
      <c r="E836" s="85"/>
      <c r="F836" s="85"/>
      <c r="G836" s="85"/>
      <c r="H836" s="85"/>
      <c r="I836" s="85">
        <v>88.22</v>
      </c>
    </row>
    <row r="837" spans="3:9">
      <c r="C837" s="85" t="s">
        <v>2346</v>
      </c>
      <c r="D837" s="85"/>
      <c r="E837" s="85"/>
      <c r="F837" s="85"/>
      <c r="G837" s="85"/>
      <c r="H837" s="85"/>
      <c r="I837" s="85">
        <v>88.358000000000004</v>
      </c>
    </row>
    <row r="838" spans="3:9">
      <c r="C838" s="85" t="s">
        <v>2347</v>
      </c>
      <c r="D838" s="85"/>
      <c r="E838" s="85"/>
      <c r="F838" s="85"/>
      <c r="G838" s="85"/>
      <c r="H838" s="85"/>
      <c r="I838" s="85">
        <v>88.154600000000002</v>
      </c>
    </row>
    <row r="839" spans="3:9">
      <c r="C839" s="85" t="s">
        <v>2348</v>
      </c>
      <c r="D839" s="85"/>
      <c r="E839" s="85"/>
      <c r="F839" s="85"/>
      <c r="G839" s="85"/>
      <c r="H839" s="85"/>
      <c r="I839" s="85">
        <v>88.344499999999996</v>
      </c>
    </row>
    <row r="840" spans="3:9">
      <c r="C840" s="85" t="s">
        <v>2349</v>
      </c>
      <c r="D840" s="85"/>
      <c r="E840" s="85"/>
      <c r="F840" s="85"/>
      <c r="G840" s="85"/>
      <c r="H840" s="85"/>
      <c r="I840" s="85">
        <v>88.151200000000003</v>
      </c>
    </row>
    <row r="841" spans="3:9">
      <c r="C841" s="85" t="s">
        <v>2350</v>
      </c>
      <c r="D841" s="85"/>
      <c r="E841" s="85"/>
      <c r="F841" s="85"/>
      <c r="G841" s="85"/>
      <c r="H841" s="85"/>
      <c r="I841" s="85">
        <v>87.616900000000001</v>
      </c>
    </row>
    <row r="842" spans="3:9">
      <c r="C842" s="85" t="s">
        <v>2351</v>
      </c>
      <c r="D842" s="85"/>
      <c r="E842" s="85"/>
      <c r="F842" s="85"/>
      <c r="G842" s="85"/>
      <c r="H842" s="85"/>
      <c r="I842" s="85">
        <v>87.51</v>
      </c>
    </row>
    <row r="843" spans="3:9">
      <c r="C843" s="85" t="s">
        <v>2352</v>
      </c>
      <c r="D843" s="85"/>
      <c r="E843" s="85"/>
      <c r="F843" s="85"/>
      <c r="G843" s="85"/>
      <c r="H843" s="85"/>
      <c r="I843" s="85">
        <v>88.000399999999999</v>
      </c>
    </row>
    <row r="844" spans="3:9">
      <c r="C844" s="85" t="s">
        <v>2353</v>
      </c>
      <c r="D844" s="85"/>
      <c r="E844" s="85"/>
      <c r="F844" s="85"/>
      <c r="G844" s="85"/>
      <c r="H844" s="85"/>
      <c r="I844" s="85">
        <v>89.000100000000003</v>
      </c>
    </row>
    <row r="845" spans="3:9">
      <c r="C845" s="85" t="s">
        <v>2354</v>
      </c>
      <c r="D845" s="85"/>
      <c r="E845" s="85"/>
      <c r="F845" s="85"/>
      <c r="G845" s="85"/>
      <c r="H845" s="85"/>
      <c r="I845" s="85">
        <v>89.5</v>
      </c>
    </row>
    <row r="846" spans="3:9">
      <c r="C846" s="85" t="s">
        <v>2355</v>
      </c>
      <c r="D846" s="85"/>
      <c r="E846" s="85"/>
      <c r="F846" s="85"/>
      <c r="G846" s="85"/>
      <c r="H846" s="85"/>
      <c r="I846" s="85">
        <v>89.650499999999994</v>
      </c>
    </row>
    <row r="847" spans="3:9">
      <c r="C847" s="85" t="s">
        <v>2356</v>
      </c>
      <c r="D847" s="85"/>
      <c r="E847" s="85"/>
      <c r="F847" s="85"/>
      <c r="G847" s="85"/>
      <c r="H847" s="85"/>
      <c r="I847" s="85">
        <v>89.570499999999996</v>
      </c>
    </row>
    <row r="848" spans="3:9">
      <c r="C848" s="85" t="s">
        <v>2357</v>
      </c>
      <c r="D848" s="85"/>
      <c r="E848" s="85"/>
      <c r="F848" s="85"/>
      <c r="G848" s="85"/>
      <c r="H848" s="85"/>
      <c r="I848" s="85">
        <v>90.126199999999997</v>
      </c>
    </row>
    <row r="849" spans="3:9">
      <c r="C849" s="85" t="s">
        <v>2358</v>
      </c>
      <c r="D849" s="85"/>
      <c r="E849" s="85"/>
      <c r="F849" s="85"/>
      <c r="G849" s="85"/>
      <c r="H849" s="85"/>
      <c r="I849" s="85">
        <v>89.299000000000007</v>
      </c>
    </row>
    <row r="850" spans="3:9">
      <c r="C850" s="85" t="s">
        <v>2359</v>
      </c>
      <c r="D850" s="85"/>
      <c r="E850" s="85"/>
      <c r="F850" s="85"/>
      <c r="G850" s="85"/>
      <c r="H850" s="85"/>
      <c r="I850" s="85">
        <v>89.519499999999994</v>
      </c>
    </row>
    <row r="851" spans="3:9">
      <c r="C851" s="85" t="s">
        <v>2360</v>
      </c>
      <c r="D851" s="85"/>
      <c r="E851" s="85"/>
      <c r="F851" s="85"/>
      <c r="G851" s="85"/>
      <c r="H851" s="85"/>
      <c r="I851" s="85">
        <v>89.1</v>
      </c>
    </row>
    <row r="852" spans="3:9">
      <c r="C852" s="85" t="s">
        <v>2361</v>
      </c>
      <c r="D852" s="85"/>
      <c r="E852" s="85"/>
      <c r="F852" s="85"/>
      <c r="G852" s="85"/>
      <c r="H852" s="85"/>
      <c r="I852" s="85">
        <v>89.238100000000003</v>
      </c>
    </row>
    <row r="853" spans="3:9">
      <c r="C853" s="85" t="s">
        <v>2362</v>
      </c>
      <c r="D853" s="85"/>
      <c r="E853" s="85"/>
      <c r="F853" s="85"/>
      <c r="G853" s="85"/>
      <c r="H853" s="85"/>
      <c r="I853" s="85">
        <v>90.15</v>
      </c>
    </row>
    <row r="854" spans="3:9">
      <c r="C854" s="85" t="s">
        <v>2363</v>
      </c>
      <c r="D854" s="85"/>
      <c r="E854" s="85"/>
      <c r="F854" s="85"/>
      <c r="G854" s="85"/>
      <c r="H854" s="85"/>
      <c r="I854" s="85">
        <v>89.8</v>
      </c>
    </row>
    <row r="855" spans="3:9">
      <c r="C855" s="85" t="s">
        <v>2364</v>
      </c>
      <c r="D855" s="85"/>
      <c r="E855" s="85"/>
      <c r="F855" s="85"/>
      <c r="G855" s="85"/>
      <c r="H855" s="85"/>
      <c r="I855" s="85">
        <v>90.05</v>
      </c>
    </row>
    <row r="856" spans="3:9">
      <c r="C856" s="85" t="s">
        <v>2365</v>
      </c>
      <c r="D856" s="85"/>
      <c r="E856" s="85"/>
      <c r="F856" s="85"/>
      <c r="G856" s="85"/>
      <c r="H856" s="85"/>
      <c r="I856" s="85">
        <v>90.294799999999995</v>
      </c>
    </row>
    <row r="857" spans="3:9">
      <c r="C857" s="85" t="s">
        <v>2366</v>
      </c>
      <c r="D857" s="85"/>
      <c r="E857" s="85"/>
      <c r="F857" s="85"/>
      <c r="G857" s="85"/>
      <c r="H857" s="85"/>
      <c r="I857" s="85">
        <v>89.685500000000005</v>
      </c>
    </row>
    <row r="858" spans="3:9">
      <c r="C858" s="85" t="s">
        <v>2367</v>
      </c>
      <c r="D858" s="85"/>
      <c r="E858" s="85"/>
      <c r="F858" s="85"/>
      <c r="G858" s="85"/>
      <c r="H858" s="85"/>
      <c r="I858" s="85">
        <v>90.320999999999998</v>
      </c>
    </row>
    <row r="859" spans="3:9">
      <c r="C859" s="85" t="s">
        <v>2368</v>
      </c>
      <c r="D859" s="85"/>
      <c r="E859" s="85"/>
      <c r="F859" s="85"/>
      <c r="G859" s="85"/>
      <c r="H859" s="85"/>
      <c r="I859" s="85">
        <v>91.072100000000006</v>
      </c>
    </row>
    <row r="860" spans="3:9">
      <c r="C860" s="85" t="s">
        <v>2369</v>
      </c>
      <c r="D860" s="85"/>
      <c r="E860" s="85"/>
      <c r="F860" s="85"/>
      <c r="G860" s="85"/>
      <c r="H860" s="85"/>
      <c r="I860" s="85">
        <v>91.120400000000004</v>
      </c>
    </row>
    <row r="861" spans="3:9">
      <c r="C861" s="85" t="s">
        <v>2370</v>
      </c>
      <c r="D861" s="85"/>
      <c r="E861" s="85"/>
      <c r="F861" s="85"/>
      <c r="G861" s="85"/>
      <c r="H861" s="85"/>
      <c r="I861" s="85">
        <v>92.05</v>
      </c>
    </row>
    <row r="862" spans="3:9">
      <c r="C862" s="85" t="s">
        <v>2371</v>
      </c>
      <c r="D862" s="85"/>
      <c r="E862" s="85"/>
      <c r="F862" s="85"/>
      <c r="G862" s="85"/>
      <c r="H862" s="85"/>
      <c r="I862" s="85">
        <v>92.4495</v>
      </c>
    </row>
    <row r="863" spans="3:9">
      <c r="C863" s="85" t="s">
        <v>2372</v>
      </c>
      <c r="D863" s="85"/>
      <c r="E863" s="85"/>
      <c r="F863" s="85"/>
      <c r="G863" s="85"/>
      <c r="H863" s="85"/>
      <c r="I863" s="85">
        <v>92.280299999999997</v>
      </c>
    </row>
    <row r="864" spans="3:9">
      <c r="C864" s="85" t="s">
        <v>2373</v>
      </c>
      <c r="D864" s="85"/>
      <c r="E864" s="85"/>
      <c r="F864" s="85"/>
      <c r="G864" s="85"/>
      <c r="H864" s="85"/>
      <c r="I864" s="85">
        <v>91.550200000000004</v>
      </c>
    </row>
    <row r="865" spans="3:9">
      <c r="C865" s="85" t="s">
        <v>2374</v>
      </c>
      <c r="D865" s="85"/>
      <c r="E865" s="85"/>
      <c r="F865" s="85"/>
      <c r="G865" s="85"/>
      <c r="H865" s="85"/>
      <c r="I865" s="85">
        <v>91.599900000000005</v>
      </c>
    </row>
    <row r="866" spans="3:9">
      <c r="C866" s="85" t="s">
        <v>2375</v>
      </c>
      <c r="D866" s="85"/>
      <c r="E866" s="85"/>
      <c r="F866" s="85"/>
      <c r="G866" s="85"/>
      <c r="H866" s="85"/>
      <c r="I866" s="85">
        <v>91.647800000000004</v>
      </c>
    </row>
    <row r="867" spans="3:9">
      <c r="C867" s="85" t="s">
        <v>2376</v>
      </c>
      <c r="D867" s="85"/>
      <c r="E867" s="85"/>
      <c r="F867" s="85"/>
      <c r="G867" s="85"/>
      <c r="H867" s="85"/>
      <c r="I867" s="85">
        <v>91.400800000000004</v>
      </c>
    </row>
    <row r="868" spans="3:9">
      <c r="C868" s="85" t="s">
        <v>2377</v>
      </c>
      <c r="D868" s="85"/>
      <c r="E868" s="85"/>
      <c r="F868" s="85"/>
      <c r="G868" s="85"/>
      <c r="H868" s="85"/>
      <c r="I868" s="85">
        <v>91.493799999999993</v>
      </c>
    </row>
    <row r="869" spans="3:9">
      <c r="C869" s="85" t="s">
        <v>2378</v>
      </c>
      <c r="D869" s="85"/>
      <c r="E869" s="85"/>
      <c r="F869" s="85"/>
      <c r="G869" s="85"/>
      <c r="H869" s="85"/>
      <c r="I869" s="85">
        <v>91.8</v>
      </c>
    </row>
    <row r="870" spans="3:9">
      <c r="C870" s="85" t="s">
        <v>2379</v>
      </c>
      <c r="D870" s="85"/>
      <c r="E870" s="85"/>
      <c r="F870" s="85"/>
      <c r="G870" s="85"/>
      <c r="H870" s="85"/>
      <c r="I870" s="85">
        <v>91.325299999999999</v>
      </c>
    </row>
    <row r="871" spans="3:9">
      <c r="C871" s="85" t="s">
        <v>2380</v>
      </c>
      <c r="D871" s="85"/>
      <c r="E871" s="85"/>
      <c r="F871" s="85"/>
      <c r="G871" s="85"/>
      <c r="H871" s="85"/>
      <c r="I871" s="85">
        <v>91.539900000000003</v>
      </c>
    </row>
    <row r="872" spans="3:9">
      <c r="C872" s="85" t="s">
        <v>2381</v>
      </c>
      <c r="D872" s="85"/>
      <c r="E872" s="85"/>
      <c r="F872" s="85"/>
      <c r="G872" s="85"/>
      <c r="H872" s="85"/>
      <c r="I872" s="85">
        <v>91.100300000000004</v>
      </c>
    </row>
    <row r="873" spans="3:9">
      <c r="C873" s="85" t="s">
        <v>2382</v>
      </c>
      <c r="D873" s="85"/>
      <c r="E873" s="85"/>
      <c r="F873" s="85"/>
      <c r="G873" s="85"/>
      <c r="H873" s="85"/>
      <c r="I873" s="85">
        <v>90.8</v>
      </c>
    </row>
    <row r="874" spans="3:9">
      <c r="C874" s="85" t="s">
        <v>2383</v>
      </c>
      <c r="D874" s="85"/>
      <c r="E874" s="85"/>
      <c r="F874" s="85"/>
      <c r="G874" s="85"/>
      <c r="H874" s="85"/>
      <c r="I874" s="85">
        <v>90.700599999999994</v>
      </c>
    </row>
    <row r="875" spans="3:9">
      <c r="C875" s="85" t="s">
        <v>2384</v>
      </c>
      <c r="D875" s="85"/>
      <c r="E875" s="85"/>
      <c r="F875" s="85"/>
      <c r="G875" s="85"/>
      <c r="H875" s="85"/>
      <c r="I875" s="85">
        <v>90.656099999999995</v>
      </c>
    </row>
    <row r="876" spans="3:9">
      <c r="C876" s="85" t="s">
        <v>2385</v>
      </c>
      <c r="D876" s="85"/>
      <c r="E876" s="85"/>
      <c r="F876" s="85"/>
      <c r="G876" s="85"/>
      <c r="H876" s="85"/>
      <c r="I876" s="85">
        <v>90.300899999999999</v>
      </c>
    </row>
    <row r="877" spans="3:9">
      <c r="C877" s="85" t="s">
        <v>2386</v>
      </c>
      <c r="D877" s="85"/>
      <c r="E877" s="85"/>
      <c r="F877" s="85"/>
      <c r="G877" s="85"/>
      <c r="H877" s="85"/>
      <c r="I877" s="85">
        <v>90</v>
      </c>
    </row>
    <row r="878" spans="3:9">
      <c r="C878" s="85" t="s">
        <v>2387</v>
      </c>
      <c r="D878" s="85"/>
      <c r="E878" s="85"/>
      <c r="F878" s="85"/>
      <c r="G878" s="85"/>
      <c r="H878" s="85"/>
      <c r="I878" s="85">
        <v>89.802000000000007</v>
      </c>
    </row>
    <row r="879" spans="3:9">
      <c r="C879" s="85" t="s">
        <v>2388</v>
      </c>
      <c r="D879" s="85"/>
      <c r="E879" s="85"/>
      <c r="F879" s="85"/>
      <c r="G879" s="85"/>
      <c r="H879" s="85"/>
      <c r="I879" s="85">
        <v>89.649500000000003</v>
      </c>
    </row>
    <row r="880" spans="3:9">
      <c r="C880" s="85" t="s">
        <v>2389</v>
      </c>
      <c r="D880" s="85"/>
      <c r="E880" s="85"/>
      <c r="F880" s="85"/>
      <c r="G880" s="85"/>
      <c r="H880" s="85"/>
      <c r="I880" s="85">
        <v>89.8</v>
      </c>
    </row>
    <row r="881" spans="3:9">
      <c r="C881" s="85" t="s">
        <v>2390</v>
      </c>
      <c r="D881" s="85"/>
      <c r="E881" s="85"/>
      <c r="F881" s="85"/>
      <c r="G881" s="85"/>
      <c r="H881" s="85"/>
      <c r="I881" s="85">
        <v>90.581999999999994</v>
      </c>
    </row>
    <row r="882" spans="3:9">
      <c r="C882" s="85" t="s">
        <v>2391</v>
      </c>
      <c r="D882" s="85"/>
      <c r="E882" s="85"/>
      <c r="F882" s="85"/>
      <c r="G882" s="85"/>
      <c r="H882" s="85"/>
      <c r="I882" s="85">
        <v>91</v>
      </c>
    </row>
    <row r="883" spans="3:9">
      <c r="C883" s="85" t="s">
        <v>2392</v>
      </c>
      <c r="D883" s="85"/>
      <c r="E883" s="85"/>
      <c r="F883" s="85"/>
      <c r="G883" s="85"/>
      <c r="H883" s="85"/>
      <c r="I883" s="85">
        <v>90.950299999999999</v>
      </c>
    </row>
    <row r="884" spans="3:9">
      <c r="C884" s="85" t="s">
        <v>2393</v>
      </c>
      <c r="D884" s="85"/>
      <c r="E884" s="85"/>
      <c r="F884" s="85"/>
      <c r="G884" s="85"/>
      <c r="H884" s="85"/>
      <c r="I884" s="85">
        <v>90.750100000000003</v>
      </c>
    </row>
    <row r="885" spans="3:9">
      <c r="C885" s="85" t="s">
        <v>2394</v>
      </c>
      <c r="D885" s="85"/>
      <c r="E885" s="85"/>
      <c r="F885" s="85"/>
      <c r="G885" s="85"/>
      <c r="H885" s="85"/>
      <c r="I885" s="85">
        <v>90.699700000000007</v>
      </c>
    </row>
    <row r="886" spans="3:9">
      <c r="C886" s="85" t="s">
        <v>2395</v>
      </c>
      <c r="D886" s="85"/>
      <c r="E886" s="85"/>
      <c r="F886" s="85"/>
      <c r="G886" s="85"/>
      <c r="H886" s="85"/>
      <c r="I886" s="85">
        <v>91</v>
      </c>
    </row>
    <row r="887" spans="3:9">
      <c r="C887" s="85" t="s">
        <v>2396</v>
      </c>
      <c r="D887" s="85"/>
      <c r="E887" s="85"/>
      <c r="F887" s="85"/>
      <c r="G887" s="85"/>
      <c r="H887" s="85"/>
      <c r="I887" s="85">
        <v>91.469800000000006</v>
      </c>
    </row>
    <row r="888" spans="3:9">
      <c r="C888" s="85" t="s">
        <v>2397</v>
      </c>
      <c r="D888" s="85"/>
      <c r="E888" s="85"/>
      <c r="F888" s="85"/>
      <c r="G888" s="85"/>
      <c r="H888" s="85"/>
      <c r="I888" s="85">
        <v>91.9679</v>
      </c>
    </row>
    <row r="889" spans="3:9">
      <c r="C889" s="85" t="s">
        <v>2398</v>
      </c>
      <c r="D889" s="85"/>
      <c r="E889" s="85"/>
      <c r="F889" s="85"/>
      <c r="G889" s="85"/>
      <c r="H889" s="85"/>
      <c r="I889" s="85">
        <v>92.047799999999995</v>
      </c>
    </row>
    <row r="890" spans="3:9">
      <c r="C890" s="85" t="s">
        <v>2399</v>
      </c>
      <c r="D890" s="85"/>
      <c r="E890" s="85"/>
      <c r="F890" s="85"/>
      <c r="G890" s="85"/>
      <c r="H890" s="85"/>
      <c r="I890" s="85">
        <v>92.001000000000005</v>
      </c>
    </row>
    <row r="891" spans="3:9">
      <c r="C891" s="85" t="s">
        <v>2400</v>
      </c>
      <c r="D891" s="85"/>
      <c r="E891" s="85"/>
      <c r="F891" s="85"/>
      <c r="G891" s="85"/>
      <c r="H891" s="85"/>
      <c r="I891" s="85">
        <v>92.100999999999999</v>
      </c>
    </row>
    <row r="892" spans="3:9">
      <c r="C892" s="85" t="s">
        <v>2401</v>
      </c>
      <c r="D892" s="85"/>
      <c r="E892" s="85"/>
      <c r="F892" s="85"/>
      <c r="G892" s="85"/>
      <c r="H892" s="85"/>
      <c r="I892" s="85">
        <v>91.793400000000005</v>
      </c>
    </row>
    <row r="893" spans="3:9">
      <c r="C893" s="85" t="s">
        <v>2402</v>
      </c>
      <c r="D893" s="85"/>
      <c r="E893" s="85"/>
      <c r="F893" s="85"/>
      <c r="G893" s="85"/>
      <c r="H893" s="85"/>
      <c r="I893" s="85">
        <v>91.7333</v>
      </c>
    </row>
    <row r="894" spans="3:9">
      <c r="C894" s="85" t="s">
        <v>2403</v>
      </c>
      <c r="D894" s="85"/>
      <c r="E894" s="85"/>
      <c r="F894" s="85"/>
      <c r="G894" s="85"/>
      <c r="H894" s="85"/>
      <c r="I894" s="85">
        <v>91.9</v>
      </c>
    </row>
    <row r="895" spans="3:9">
      <c r="C895" s="85" t="s">
        <v>2404</v>
      </c>
      <c r="D895" s="85"/>
      <c r="E895" s="85"/>
      <c r="F895" s="85"/>
      <c r="G895" s="85"/>
      <c r="H895" s="85"/>
      <c r="I895" s="85">
        <v>91.550299999999993</v>
      </c>
    </row>
    <row r="896" spans="3:9">
      <c r="C896" s="85" t="s">
        <v>2405</v>
      </c>
      <c r="D896" s="85"/>
      <c r="E896" s="85"/>
      <c r="F896" s="85"/>
      <c r="G896" s="85"/>
      <c r="H896" s="85"/>
      <c r="I896" s="85">
        <v>91.793300000000002</v>
      </c>
    </row>
    <row r="897" spans="3:9">
      <c r="C897" s="85" t="s">
        <v>2406</v>
      </c>
      <c r="D897" s="85"/>
      <c r="E897" s="85"/>
      <c r="F897" s="85"/>
      <c r="G897" s="85"/>
      <c r="H897" s="85"/>
      <c r="I897" s="85">
        <v>92.002499999999998</v>
      </c>
    </row>
    <row r="898" spans="3:9">
      <c r="C898" s="85" t="s">
        <v>2407</v>
      </c>
      <c r="D898" s="85"/>
      <c r="E898" s="85"/>
      <c r="F898" s="85"/>
      <c r="G898" s="85"/>
      <c r="H898" s="85"/>
      <c r="I898" s="85">
        <v>91.651300000000006</v>
      </c>
    </row>
    <row r="899" spans="3:9">
      <c r="C899" s="85" t="s">
        <v>2408</v>
      </c>
      <c r="D899" s="85"/>
      <c r="E899" s="85"/>
      <c r="F899" s="85"/>
      <c r="G899" s="85"/>
      <c r="H899" s="85"/>
      <c r="I899" s="85">
        <v>92.070300000000003</v>
      </c>
    </row>
    <row r="900" spans="3:9">
      <c r="C900" s="85" t="s">
        <v>2409</v>
      </c>
      <c r="D900" s="85"/>
      <c r="E900" s="85"/>
      <c r="F900" s="85"/>
      <c r="G900" s="85"/>
      <c r="H900" s="85"/>
      <c r="I900" s="85">
        <v>91.85</v>
      </c>
    </row>
    <row r="901" spans="3:9">
      <c r="C901" s="85" t="s">
        <v>2410</v>
      </c>
      <c r="D901" s="85"/>
      <c r="E901" s="85"/>
      <c r="F901" s="85"/>
      <c r="G901" s="85"/>
      <c r="H901" s="85"/>
      <c r="I901" s="85">
        <v>92.194900000000004</v>
      </c>
    </row>
    <row r="902" spans="3:9">
      <c r="C902" s="85" t="s">
        <v>2411</v>
      </c>
      <c r="D902" s="85"/>
      <c r="E902" s="85"/>
      <c r="F902" s="85"/>
      <c r="G902" s="85"/>
      <c r="H902" s="85"/>
      <c r="I902" s="85">
        <v>92.0505</v>
      </c>
    </row>
    <row r="903" spans="3:9">
      <c r="C903" s="85" t="s">
        <v>2412</v>
      </c>
      <c r="D903" s="85"/>
      <c r="E903" s="85"/>
      <c r="F903" s="85"/>
      <c r="G903" s="85"/>
      <c r="H903" s="85"/>
      <c r="I903" s="85">
        <v>92.05</v>
      </c>
    </row>
    <row r="904" spans="3:9">
      <c r="C904" s="85" t="s">
        <v>2413</v>
      </c>
      <c r="D904" s="85"/>
      <c r="E904" s="85"/>
      <c r="F904" s="85"/>
      <c r="G904" s="85"/>
      <c r="H904" s="85"/>
      <c r="I904" s="85">
        <v>92.450999999999993</v>
      </c>
    </row>
    <row r="905" spans="3:9">
      <c r="C905" s="85" t="s">
        <v>2414</v>
      </c>
      <c r="D905" s="85"/>
      <c r="E905" s="85"/>
      <c r="F905" s="85"/>
      <c r="G905" s="85"/>
      <c r="H905" s="85"/>
      <c r="I905" s="85">
        <v>92.799700000000001</v>
      </c>
    </row>
    <row r="906" spans="3:9">
      <c r="C906" s="85" t="s">
        <v>2415</v>
      </c>
      <c r="D906" s="85"/>
      <c r="E906" s="85"/>
      <c r="F906" s="85"/>
      <c r="G906" s="85"/>
      <c r="H906" s="85"/>
      <c r="I906" s="85">
        <v>92.9</v>
      </c>
    </row>
    <row r="907" spans="3:9">
      <c r="C907" s="85" t="s">
        <v>2416</v>
      </c>
      <c r="D907" s="85"/>
      <c r="E907" s="85"/>
      <c r="F907" s="85"/>
      <c r="G907" s="85"/>
      <c r="H907" s="85"/>
      <c r="I907" s="85">
        <v>92.9495</v>
      </c>
    </row>
    <row r="908" spans="3:9">
      <c r="C908" s="85" t="s">
        <v>2417</v>
      </c>
      <c r="D908" s="85"/>
      <c r="E908" s="85"/>
      <c r="F908" s="85"/>
      <c r="G908" s="85"/>
      <c r="H908" s="85"/>
      <c r="I908" s="85">
        <v>93.200199999999995</v>
      </c>
    </row>
    <row r="909" spans="3:9">
      <c r="C909" s="85" t="s">
        <v>2418</v>
      </c>
      <c r="D909" s="85"/>
      <c r="E909" s="85"/>
      <c r="F909" s="85"/>
      <c r="G909" s="85"/>
      <c r="H909" s="85"/>
      <c r="I909" s="85">
        <v>93.4392</v>
      </c>
    </row>
    <row r="910" spans="3:9">
      <c r="C910" s="85" t="s">
        <v>2419</v>
      </c>
      <c r="D910" s="85"/>
      <c r="E910" s="85"/>
      <c r="F910" s="85"/>
      <c r="G910" s="85"/>
      <c r="H910" s="85"/>
      <c r="I910" s="85">
        <v>93.901200000000003</v>
      </c>
    </row>
    <row r="911" spans="3:9">
      <c r="C911" s="85" t="s">
        <v>2420</v>
      </c>
      <c r="D911" s="85"/>
      <c r="E911" s="85"/>
      <c r="F911" s="85"/>
      <c r="G911" s="85"/>
      <c r="H911" s="85"/>
      <c r="I911" s="85">
        <v>94.420699999999997</v>
      </c>
    </row>
    <row r="912" spans="3:9">
      <c r="C912" s="85" t="s">
        <v>2421</v>
      </c>
      <c r="D912" s="85"/>
      <c r="E912" s="85"/>
      <c r="F912" s="85"/>
      <c r="G912" s="85"/>
      <c r="H912" s="85"/>
      <c r="I912" s="85">
        <v>93.75</v>
      </c>
    </row>
    <row r="913" spans="3:9">
      <c r="C913" s="85" t="s">
        <v>2422</v>
      </c>
      <c r="D913" s="85"/>
      <c r="E913" s="85"/>
      <c r="F913" s="85"/>
      <c r="G913" s="85"/>
      <c r="H913" s="85"/>
      <c r="I913" s="85">
        <v>93.5</v>
      </c>
    </row>
    <row r="914" spans="3:9">
      <c r="C914" s="85" t="s">
        <v>2423</v>
      </c>
      <c r="D914" s="85"/>
      <c r="E914" s="85"/>
      <c r="F914" s="85"/>
      <c r="G914" s="85"/>
      <c r="H914" s="85"/>
      <c r="I914" s="85">
        <v>93.856899999999996</v>
      </c>
    </row>
    <row r="915" spans="3:9">
      <c r="C915" s="85" t="s">
        <v>2424</v>
      </c>
      <c r="D915" s="85"/>
      <c r="E915" s="85"/>
      <c r="F915" s="85"/>
      <c r="G915" s="85"/>
      <c r="H915" s="85"/>
      <c r="I915" s="85">
        <v>93.500200000000007</v>
      </c>
    </row>
    <row r="916" spans="3:9">
      <c r="C916" s="85" t="s">
        <v>2425</v>
      </c>
      <c r="D916" s="85"/>
      <c r="E916" s="85"/>
      <c r="F916" s="85"/>
      <c r="G916" s="85"/>
      <c r="H916" s="85"/>
      <c r="I916" s="85">
        <v>93.350999999999999</v>
      </c>
    </row>
    <row r="917" spans="3:9">
      <c r="C917" s="85" t="s">
        <v>2426</v>
      </c>
      <c r="D917" s="85"/>
      <c r="E917" s="85"/>
      <c r="F917" s="85"/>
      <c r="G917" s="85"/>
      <c r="H917" s="85"/>
      <c r="I917" s="85">
        <v>92.52</v>
      </c>
    </row>
    <row r="918" spans="3:9">
      <c r="C918" s="85" t="s">
        <v>2427</v>
      </c>
      <c r="D918" s="85"/>
      <c r="E918" s="85"/>
      <c r="F918" s="85"/>
      <c r="G918" s="85"/>
      <c r="H918" s="85"/>
      <c r="I918" s="85">
        <v>92.492000000000004</v>
      </c>
    </row>
    <row r="919" spans="3:9">
      <c r="C919" s="85" t="s">
        <v>2428</v>
      </c>
      <c r="D919" s="85"/>
      <c r="E919" s="85"/>
      <c r="F919" s="85"/>
      <c r="G919" s="85"/>
      <c r="H919" s="85"/>
      <c r="I919" s="85">
        <v>92.32</v>
      </c>
    </row>
    <row r="920" spans="3:9">
      <c r="C920" s="85" t="s">
        <v>2429</v>
      </c>
      <c r="D920" s="85"/>
      <c r="E920" s="85"/>
      <c r="F920" s="85"/>
      <c r="G920" s="85"/>
      <c r="H920" s="85"/>
      <c r="I920" s="85">
        <v>93.3</v>
      </c>
    </row>
    <row r="921" spans="3:9">
      <c r="C921" s="85" t="s">
        <v>2430</v>
      </c>
      <c r="D921" s="85"/>
      <c r="E921" s="85"/>
      <c r="F921" s="85"/>
      <c r="G921" s="85"/>
      <c r="H921" s="85"/>
      <c r="I921" s="85">
        <v>93.28</v>
      </c>
    </row>
    <row r="922" spans="3:9">
      <c r="C922" s="85" t="s">
        <v>2431</v>
      </c>
      <c r="D922" s="85"/>
      <c r="E922" s="85"/>
      <c r="F922" s="85"/>
      <c r="G922" s="85"/>
      <c r="H922" s="85"/>
      <c r="I922" s="85">
        <v>92.801299999999998</v>
      </c>
    </row>
    <row r="923" spans="3:9">
      <c r="C923" s="85" t="s">
        <v>2432</v>
      </c>
      <c r="D923" s="85"/>
      <c r="E923" s="85"/>
      <c r="F923" s="85"/>
      <c r="G923" s="85"/>
      <c r="H923" s="85"/>
      <c r="I923" s="85">
        <v>92.302000000000007</v>
      </c>
    </row>
    <row r="924" spans="3:9">
      <c r="C924" s="85" t="s">
        <v>2433</v>
      </c>
      <c r="D924" s="85"/>
      <c r="E924" s="85"/>
      <c r="F924" s="85"/>
      <c r="G924" s="85"/>
      <c r="H924" s="85"/>
      <c r="I924" s="85">
        <v>92.5</v>
      </c>
    </row>
    <row r="925" spans="3:9">
      <c r="C925" s="85" t="s">
        <v>2434</v>
      </c>
      <c r="D925" s="85"/>
      <c r="E925" s="85"/>
      <c r="F925" s="85"/>
      <c r="G925" s="85"/>
      <c r="H925" s="85"/>
      <c r="I925" s="85">
        <v>92.512799999999999</v>
      </c>
    </row>
    <row r="926" spans="3:9">
      <c r="C926" s="85" t="s">
        <v>2435</v>
      </c>
      <c r="D926" s="85"/>
      <c r="E926" s="85"/>
      <c r="F926" s="85"/>
      <c r="G926" s="85"/>
      <c r="H926" s="85"/>
      <c r="I926" s="85">
        <v>93.001000000000005</v>
      </c>
    </row>
    <row r="927" spans="3:9">
      <c r="C927" s="85" t="s">
        <v>2436</v>
      </c>
      <c r="D927" s="85"/>
      <c r="E927" s="85"/>
      <c r="F927" s="85"/>
      <c r="G927" s="85"/>
      <c r="H927" s="85"/>
      <c r="I927" s="85">
        <v>93.1</v>
      </c>
    </row>
    <row r="928" spans="3:9">
      <c r="C928" s="85" t="s">
        <v>2437</v>
      </c>
      <c r="D928" s="85"/>
      <c r="E928" s="85"/>
      <c r="F928" s="85"/>
      <c r="G928" s="85"/>
      <c r="H928" s="85"/>
      <c r="I928" s="85">
        <v>93.490499999999997</v>
      </c>
    </row>
    <row r="929" spans="3:9">
      <c r="C929" s="85" t="s">
        <v>2438</v>
      </c>
      <c r="D929" s="85"/>
      <c r="E929" s="85"/>
      <c r="F929" s="85"/>
      <c r="G929" s="85"/>
      <c r="H929" s="85"/>
      <c r="I929" s="85">
        <v>93.4</v>
      </c>
    </row>
    <row r="930" spans="3:9">
      <c r="C930" s="85" t="s">
        <v>2439</v>
      </c>
      <c r="D930" s="85"/>
      <c r="E930" s="85"/>
      <c r="F930" s="85"/>
      <c r="G930" s="85"/>
      <c r="H930" s="85"/>
      <c r="I930" s="85">
        <v>92.891099999999994</v>
      </c>
    </row>
    <row r="931" spans="3:9">
      <c r="C931" s="85" t="s">
        <v>2440</v>
      </c>
      <c r="D931" s="85"/>
      <c r="E931" s="85"/>
      <c r="F931" s="85"/>
      <c r="G931" s="85"/>
      <c r="H931" s="85"/>
      <c r="I931" s="85">
        <v>92.85</v>
      </c>
    </row>
    <row r="932" spans="3:9">
      <c r="C932" s="85" t="s">
        <v>2441</v>
      </c>
      <c r="D932" s="85"/>
      <c r="E932" s="85"/>
      <c r="F932" s="85"/>
      <c r="G932" s="85"/>
      <c r="H932" s="85"/>
      <c r="I932" s="85">
        <v>92.3</v>
      </c>
    </row>
    <row r="933" spans="3:9">
      <c r="C933" s="85" t="s">
        <v>2442</v>
      </c>
      <c r="D933" s="85"/>
      <c r="E933" s="85"/>
      <c r="F933" s="85"/>
      <c r="G933" s="85"/>
      <c r="H933" s="85"/>
      <c r="I933" s="85">
        <v>92.35</v>
      </c>
    </row>
    <row r="934" spans="3:9">
      <c r="C934" s="85" t="s">
        <v>2443</v>
      </c>
      <c r="D934" s="85"/>
      <c r="E934" s="85"/>
      <c r="F934" s="85"/>
      <c r="G934" s="85"/>
      <c r="H934" s="85"/>
      <c r="I934" s="85">
        <v>91.900099999999995</v>
      </c>
    </row>
    <row r="935" spans="3:9">
      <c r="C935" s="85" t="s">
        <v>2444</v>
      </c>
      <c r="D935" s="85"/>
      <c r="E935" s="85"/>
      <c r="F935" s="85"/>
      <c r="G935" s="85"/>
      <c r="H935" s="85"/>
      <c r="I935" s="85">
        <v>91.592200000000005</v>
      </c>
    </row>
    <row r="936" spans="3:9">
      <c r="C936" s="85" t="s">
        <v>2445</v>
      </c>
      <c r="D936" s="85"/>
      <c r="E936" s="85"/>
      <c r="F936" s="85"/>
      <c r="G936" s="85"/>
      <c r="H936" s="85"/>
      <c r="I936" s="85">
        <v>91.604799999999997</v>
      </c>
    </row>
    <row r="937" spans="3:9">
      <c r="C937" s="85" t="s">
        <v>2446</v>
      </c>
      <c r="D937" s="85"/>
      <c r="E937" s="85"/>
      <c r="F937" s="85"/>
      <c r="G937" s="85"/>
      <c r="H937" s="85"/>
      <c r="I937" s="85">
        <v>91.744900000000001</v>
      </c>
    </row>
    <row r="938" spans="3:9">
      <c r="C938" s="85" t="s">
        <v>2447</v>
      </c>
      <c r="D938" s="85"/>
      <c r="E938" s="85"/>
      <c r="F938" s="85"/>
      <c r="G938" s="85"/>
      <c r="H938" s="85"/>
      <c r="I938" s="85">
        <v>90.400099999999995</v>
      </c>
    </row>
    <row r="939" spans="3:9">
      <c r="C939" s="85" t="s">
        <v>2448</v>
      </c>
      <c r="D939" s="85"/>
      <c r="E939" s="85"/>
      <c r="F939" s="85"/>
      <c r="G939" s="85"/>
      <c r="H939" s="85"/>
      <c r="I939" s="85">
        <v>90.680099999999996</v>
      </c>
    </row>
    <row r="940" spans="3:9">
      <c r="C940" s="85" t="s">
        <v>2449</v>
      </c>
      <c r="D940" s="85"/>
      <c r="E940" s="85"/>
      <c r="F940" s="85"/>
      <c r="G940" s="85"/>
      <c r="H940" s="85"/>
      <c r="I940" s="85">
        <v>91.400099999999995</v>
      </c>
    </row>
    <row r="941" spans="3:9">
      <c r="C941" s="85" t="s">
        <v>2450</v>
      </c>
      <c r="D941" s="85"/>
      <c r="E941" s="85"/>
      <c r="F941" s="85"/>
      <c r="G941" s="85"/>
      <c r="H941" s="85"/>
      <c r="I941" s="85">
        <v>91.400300000000001</v>
      </c>
    </row>
    <row r="942" spans="3:9">
      <c r="C942" s="85" t="s">
        <v>2451</v>
      </c>
      <c r="D942" s="85"/>
      <c r="E942" s="85"/>
      <c r="F942" s="85"/>
      <c r="G942" s="85"/>
      <c r="H942" s="85"/>
      <c r="I942" s="85">
        <v>91.575000000000003</v>
      </c>
    </row>
    <row r="943" spans="3:9">
      <c r="C943" s="85" t="s">
        <v>2452</v>
      </c>
      <c r="D943" s="85"/>
      <c r="E943" s="85"/>
      <c r="F943" s="85"/>
      <c r="G943" s="85"/>
      <c r="H943" s="85"/>
      <c r="I943" s="85">
        <v>91.650999999999996</v>
      </c>
    </row>
    <row r="944" spans="3:9">
      <c r="C944" s="85" t="s">
        <v>2453</v>
      </c>
      <c r="D944" s="85"/>
      <c r="E944" s="85"/>
      <c r="F944" s="85"/>
      <c r="G944" s="85"/>
      <c r="H944" s="85"/>
      <c r="I944" s="85">
        <v>91.250600000000006</v>
      </c>
    </row>
    <row r="945" spans="3:9">
      <c r="C945" s="85" t="s">
        <v>2454</v>
      </c>
      <c r="D945" s="85"/>
      <c r="E945" s="85"/>
      <c r="F945" s="85"/>
      <c r="G945" s="85"/>
      <c r="H945" s="85"/>
      <c r="I945" s="85">
        <v>91.114999999999995</v>
      </c>
    </row>
    <row r="946" spans="3:9">
      <c r="C946" s="85" t="s">
        <v>2455</v>
      </c>
      <c r="D946" s="85"/>
      <c r="E946" s="85"/>
      <c r="F946" s="85"/>
      <c r="G946" s="85"/>
      <c r="H946" s="85"/>
      <c r="I946" s="85">
        <v>90.599900000000005</v>
      </c>
    </row>
    <row r="947" spans="3:9">
      <c r="C947" s="85" t="s">
        <v>2456</v>
      </c>
      <c r="D947" s="85"/>
      <c r="E947" s="85"/>
      <c r="F947" s="85"/>
      <c r="G947" s="85"/>
      <c r="H947" s="85"/>
      <c r="I947" s="85">
        <v>90.311199999999999</v>
      </c>
    </row>
    <row r="948" spans="3:9">
      <c r="C948" s="85" t="s">
        <v>2457</v>
      </c>
      <c r="D948" s="85"/>
      <c r="E948" s="85"/>
      <c r="F948" s="85"/>
      <c r="G948" s="85"/>
      <c r="H948" s="85"/>
      <c r="I948" s="85">
        <v>90.112799999999993</v>
      </c>
    </row>
    <row r="949" spans="3:9">
      <c r="C949" s="85" t="s">
        <v>2458</v>
      </c>
      <c r="D949" s="85"/>
      <c r="E949" s="85"/>
      <c r="F949" s="85"/>
      <c r="G949" s="85"/>
      <c r="H949" s="85"/>
      <c r="I949" s="85">
        <v>90.102999999999994</v>
      </c>
    </row>
    <row r="950" spans="3:9">
      <c r="C950" s="85" t="s">
        <v>2459</v>
      </c>
      <c r="D950" s="85"/>
      <c r="E950" s="85"/>
      <c r="F950" s="85"/>
      <c r="G950" s="85"/>
      <c r="H950" s="85"/>
      <c r="I950" s="85">
        <v>89.792500000000004</v>
      </c>
    </row>
    <row r="951" spans="3:9">
      <c r="C951" s="85" t="s">
        <v>2460</v>
      </c>
      <c r="D951" s="85"/>
      <c r="E951" s="85"/>
      <c r="F951" s="85"/>
      <c r="G951" s="85"/>
      <c r="H951" s="85"/>
      <c r="I951" s="85">
        <v>90.086399999999998</v>
      </c>
    </row>
    <row r="952" spans="3:9">
      <c r="C952" s="85" t="s">
        <v>2461</v>
      </c>
      <c r="D952" s="85"/>
      <c r="E952" s="85"/>
      <c r="F952" s="85"/>
      <c r="G952" s="85"/>
      <c r="H952" s="85"/>
      <c r="I952" s="85">
        <v>90.8001</v>
      </c>
    </row>
    <row r="953" spans="3:9">
      <c r="C953" s="85" t="s">
        <v>2462</v>
      </c>
      <c r="D953" s="85"/>
      <c r="E953" s="85"/>
      <c r="F953" s="85"/>
      <c r="G953" s="85"/>
      <c r="H953" s="85"/>
      <c r="I953" s="85">
        <v>90.858999999999995</v>
      </c>
    </row>
    <row r="954" spans="3:9">
      <c r="C954" s="85" t="s">
        <v>2463</v>
      </c>
      <c r="D954" s="85"/>
      <c r="E954" s="85"/>
      <c r="F954" s="85"/>
      <c r="G954" s="85"/>
      <c r="H954" s="85"/>
      <c r="I954" s="85">
        <v>90.542900000000003</v>
      </c>
    </row>
    <row r="955" spans="3:9">
      <c r="C955" s="85" t="s">
        <v>2464</v>
      </c>
      <c r="D955" s="85"/>
      <c r="E955" s="85"/>
      <c r="F955" s="85"/>
      <c r="G955" s="85"/>
      <c r="H955" s="85"/>
      <c r="I955" s="85">
        <v>89.35</v>
      </c>
    </row>
    <row r="956" spans="3:9">
      <c r="C956" s="85" t="s">
        <v>2465</v>
      </c>
      <c r="D956" s="85"/>
      <c r="E956" s="85"/>
      <c r="F956" s="85"/>
      <c r="G956" s="85"/>
      <c r="H956" s="85"/>
      <c r="I956" s="85">
        <v>87.733999999999995</v>
      </c>
    </row>
    <row r="957" spans="3:9">
      <c r="C957" s="85" t="s">
        <v>2466</v>
      </c>
      <c r="D957" s="85"/>
      <c r="E957" s="85"/>
      <c r="F957" s="85"/>
      <c r="G957" s="85"/>
      <c r="H957" s="85"/>
      <c r="I957" s="85">
        <v>88.25</v>
      </c>
    </row>
    <row r="958" spans="3:9">
      <c r="C958" s="85" t="s">
        <v>2467</v>
      </c>
      <c r="D958" s="85"/>
      <c r="E958" s="85"/>
      <c r="F958" s="85"/>
      <c r="G958" s="85"/>
      <c r="H958" s="85"/>
      <c r="I958" s="85">
        <v>88.8</v>
      </c>
    </row>
    <row r="959" spans="3:9">
      <c r="C959" s="85" t="s">
        <v>2468</v>
      </c>
      <c r="D959" s="85"/>
      <c r="E959" s="85"/>
      <c r="F959" s="85"/>
      <c r="G959" s="85"/>
      <c r="H959" s="85"/>
      <c r="I959" s="85">
        <v>88.499300000000005</v>
      </c>
    </row>
    <row r="960" spans="3:9">
      <c r="C960" s="85" t="s">
        <v>2469</v>
      </c>
      <c r="D960" s="85"/>
      <c r="E960" s="85"/>
      <c r="F960" s="85"/>
      <c r="G960" s="85"/>
      <c r="H960" s="85"/>
      <c r="I960" s="85">
        <v>88.651399999999995</v>
      </c>
    </row>
    <row r="961" spans="3:9">
      <c r="C961" s="85" t="s">
        <v>2470</v>
      </c>
      <c r="D961" s="85"/>
      <c r="E961" s="85"/>
      <c r="F961" s="85"/>
      <c r="G961" s="85"/>
      <c r="H961" s="85"/>
      <c r="I961" s="85">
        <v>88.880300000000005</v>
      </c>
    </row>
    <row r="962" spans="3:9">
      <c r="C962" s="85" t="s">
        <v>2471</v>
      </c>
      <c r="D962" s="85"/>
      <c r="E962" s="85"/>
      <c r="F962" s="85"/>
      <c r="G962" s="85"/>
      <c r="H962" s="85"/>
      <c r="I962" s="85">
        <v>89.249899999999997</v>
      </c>
    </row>
    <row r="963" spans="3:9">
      <c r="C963" s="85" t="s">
        <v>2472</v>
      </c>
      <c r="D963" s="85"/>
      <c r="E963" s="85"/>
      <c r="F963" s="85"/>
      <c r="G963" s="85"/>
      <c r="H963" s="85"/>
      <c r="I963" s="85">
        <v>89.036600000000007</v>
      </c>
    </row>
    <row r="964" spans="3:9">
      <c r="C964" s="85" t="s">
        <v>2473</v>
      </c>
      <c r="D964" s="85"/>
      <c r="E964" s="85"/>
      <c r="F964" s="85"/>
      <c r="G964" s="85"/>
      <c r="H964" s="85"/>
      <c r="I964" s="85">
        <v>88.739800000000002</v>
      </c>
    </row>
    <row r="965" spans="3:9">
      <c r="C965" s="85" t="s">
        <v>2474</v>
      </c>
      <c r="D965" s="85"/>
      <c r="E965" s="85"/>
      <c r="F965" s="85"/>
      <c r="G965" s="85"/>
      <c r="H965" s="85"/>
      <c r="I965" s="85">
        <v>88.6</v>
      </c>
    </row>
    <row r="966" spans="3:9">
      <c r="C966" s="85" t="s">
        <v>2475</v>
      </c>
      <c r="D966" s="85"/>
      <c r="E966" s="85"/>
      <c r="F966" s="85"/>
      <c r="G966" s="85"/>
      <c r="H966" s="85"/>
      <c r="I966" s="85">
        <v>88.3887</v>
      </c>
    </row>
    <row r="967" spans="3:9">
      <c r="C967" s="85" t="s">
        <v>2476</v>
      </c>
      <c r="D967" s="85"/>
      <c r="E967" s="85"/>
      <c r="F967" s="85"/>
      <c r="G967" s="85"/>
      <c r="H967" s="85"/>
      <c r="I967" s="85">
        <v>88.3001</v>
      </c>
    </row>
    <row r="968" spans="3:9">
      <c r="C968" s="85" t="s">
        <v>2477</v>
      </c>
      <c r="D968" s="85"/>
      <c r="E968" s="85"/>
      <c r="F968" s="85"/>
      <c r="G968" s="85"/>
      <c r="H968" s="85"/>
      <c r="I968" s="85">
        <v>88.052300000000002</v>
      </c>
    </row>
    <row r="969" spans="3:9">
      <c r="C969" s="85" t="s">
        <v>2478</v>
      </c>
      <c r="D969" s="85"/>
      <c r="E969" s="85"/>
      <c r="F969" s="85"/>
      <c r="G969" s="85"/>
      <c r="H969" s="85"/>
      <c r="I969" s="85">
        <v>88.6</v>
      </c>
    </row>
    <row r="970" spans="3:9">
      <c r="C970" s="85" t="s">
        <v>2479</v>
      </c>
      <c r="D970" s="85"/>
      <c r="E970" s="85"/>
      <c r="F970" s="85"/>
      <c r="G970" s="85"/>
      <c r="H970" s="85"/>
      <c r="I970" s="85">
        <v>88.850999999999999</v>
      </c>
    </row>
    <row r="971" spans="3:9">
      <c r="C971" s="85" t="s">
        <v>2480</v>
      </c>
      <c r="D971" s="85"/>
      <c r="E971" s="85"/>
      <c r="F971" s="85"/>
      <c r="G971" s="85"/>
      <c r="H971" s="85"/>
      <c r="I971" s="85">
        <v>88.949600000000004</v>
      </c>
    </row>
    <row r="972" spans="3:9">
      <c r="C972" s="85" t="s">
        <v>2481</v>
      </c>
      <c r="D972" s="85"/>
      <c r="E972" s="85"/>
      <c r="F972" s="85"/>
      <c r="G972" s="85"/>
      <c r="H972" s="85"/>
      <c r="I972" s="85">
        <v>89.150999999999996</v>
      </c>
    </row>
    <row r="973" spans="3:9">
      <c r="C973" s="85" t="s">
        <v>2482</v>
      </c>
      <c r="D973" s="85"/>
      <c r="E973" s="85"/>
      <c r="F973" s="85"/>
      <c r="G973" s="85"/>
      <c r="H973" s="85"/>
      <c r="I973" s="85">
        <v>89.599900000000005</v>
      </c>
    </row>
    <row r="974" spans="3:9">
      <c r="C974" s="85" t="s">
        <v>2483</v>
      </c>
      <c r="D974" s="85"/>
      <c r="E974" s="85"/>
      <c r="F974" s="85"/>
      <c r="G974" s="85"/>
      <c r="H974" s="85"/>
      <c r="I974" s="85">
        <v>89.811099999999996</v>
      </c>
    </row>
    <row r="975" spans="3:9">
      <c r="C975" s="85" t="s">
        <v>2484</v>
      </c>
      <c r="D975" s="85"/>
      <c r="E975" s="85"/>
      <c r="F975" s="85"/>
      <c r="G975" s="85"/>
      <c r="H975" s="85"/>
      <c r="I975" s="85">
        <v>90.175899999999999</v>
      </c>
    </row>
    <row r="976" spans="3:9">
      <c r="C976" s="85" t="s">
        <v>2485</v>
      </c>
      <c r="D976" s="85"/>
      <c r="E976" s="85"/>
      <c r="F976" s="85"/>
      <c r="G976" s="85"/>
      <c r="H976" s="85"/>
      <c r="I976" s="85">
        <v>90.302000000000007</v>
      </c>
    </row>
    <row r="977" spans="3:9">
      <c r="C977" s="85" t="s">
        <v>2486</v>
      </c>
      <c r="D977" s="85"/>
      <c r="E977" s="85"/>
      <c r="F977" s="85"/>
      <c r="G977" s="85"/>
      <c r="H977" s="85"/>
      <c r="I977" s="85">
        <v>90.751300000000001</v>
      </c>
    </row>
    <row r="978" spans="3:9">
      <c r="C978" s="85" t="s">
        <v>2487</v>
      </c>
      <c r="D978" s="85"/>
      <c r="E978" s="85"/>
      <c r="F978" s="85"/>
      <c r="G978" s="85"/>
      <c r="H978" s="85"/>
      <c r="I978" s="85">
        <v>90.911599999999993</v>
      </c>
    </row>
    <row r="979" spans="3:9">
      <c r="C979" s="85" t="s">
        <v>2488</v>
      </c>
      <c r="D979" s="85"/>
      <c r="E979" s="85"/>
      <c r="F979" s="85"/>
      <c r="G979" s="85"/>
      <c r="H979" s="85"/>
      <c r="I979" s="85">
        <v>91.001300000000001</v>
      </c>
    </row>
    <row r="980" spans="3:9">
      <c r="C980" s="85" t="s">
        <v>2489</v>
      </c>
      <c r="D980" s="85"/>
      <c r="E980" s="85"/>
      <c r="F980" s="85"/>
      <c r="G980" s="85"/>
      <c r="H980" s="85"/>
      <c r="I980" s="85">
        <v>90.191000000000003</v>
      </c>
    </row>
    <row r="981" spans="3:9">
      <c r="C981" s="85" t="s">
        <v>2490</v>
      </c>
      <c r="D981" s="85"/>
      <c r="E981" s="85"/>
      <c r="F981" s="85"/>
      <c r="G981" s="85"/>
      <c r="H981" s="85"/>
      <c r="I981" s="85">
        <v>90.89</v>
      </c>
    </row>
    <row r="982" spans="3:9">
      <c r="C982" s="85" t="s">
        <v>2491</v>
      </c>
      <c r="D982" s="85"/>
      <c r="E982" s="85"/>
      <c r="F982" s="85"/>
      <c r="G982" s="85"/>
      <c r="H982" s="85"/>
      <c r="I982" s="85">
        <v>90.424800000000005</v>
      </c>
    </row>
    <row r="983" spans="3:9">
      <c r="C983" s="85" t="s">
        <v>2492</v>
      </c>
      <c r="D983" s="85"/>
      <c r="E983" s="85"/>
      <c r="F983" s="85"/>
      <c r="G983" s="85"/>
      <c r="H983" s="85"/>
      <c r="I983" s="85">
        <v>90.769300000000001</v>
      </c>
    </row>
    <row r="984" spans="3:9">
      <c r="C984" s="85" t="s">
        <v>2493</v>
      </c>
      <c r="D984" s="85"/>
      <c r="E984" s="85"/>
      <c r="F984" s="85"/>
      <c r="G984" s="85"/>
      <c r="H984" s="85"/>
      <c r="I984" s="85">
        <v>90.502200000000002</v>
      </c>
    </row>
    <row r="985" spans="3:9">
      <c r="C985" s="85" t="s">
        <v>2494</v>
      </c>
      <c r="D985" s="85"/>
      <c r="E985" s="85"/>
      <c r="F985" s="85"/>
      <c r="G985" s="85"/>
      <c r="H985" s="85"/>
      <c r="I985" s="85">
        <v>91.05</v>
      </c>
    </row>
    <row r="986" spans="3:9">
      <c r="C986" s="85" t="s">
        <v>2495</v>
      </c>
      <c r="D986" s="85"/>
      <c r="E986" s="85"/>
      <c r="F986" s="85"/>
      <c r="G986" s="85"/>
      <c r="H986" s="85"/>
      <c r="I986" s="85">
        <v>90.900700000000001</v>
      </c>
    </row>
    <row r="987" spans="3:9">
      <c r="C987" s="85" t="s">
        <v>2496</v>
      </c>
      <c r="D987" s="85"/>
      <c r="E987" s="85"/>
      <c r="F987" s="85"/>
      <c r="G987" s="85"/>
      <c r="H987" s="85"/>
      <c r="I987" s="85">
        <v>90.848799999999997</v>
      </c>
    </row>
    <row r="988" spans="3:9">
      <c r="C988" s="85" t="s">
        <v>2497</v>
      </c>
      <c r="D988" s="85"/>
      <c r="E988" s="85"/>
      <c r="F988" s="85"/>
      <c r="G988" s="85"/>
      <c r="H988" s="85"/>
      <c r="I988" s="85">
        <v>91.044700000000006</v>
      </c>
    </row>
    <row r="989" spans="3:9">
      <c r="C989" s="85" t="s">
        <v>2498</v>
      </c>
      <c r="D989" s="85"/>
      <c r="E989" s="85"/>
      <c r="F989" s="85"/>
      <c r="G989" s="85"/>
      <c r="H989" s="85"/>
      <c r="I989" s="85">
        <v>91.5</v>
      </c>
    </row>
    <row r="990" spans="3:9">
      <c r="C990" s="85" t="s">
        <v>2499</v>
      </c>
      <c r="D990" s="85"/>
      <c r="E990" s="85"/>
      <c r="F990" s="85"/>
      <c r="G990" s="85"/>
      <c r="H990" s="85"/>
      <c r="I990" s="85">
        <v>91.492599999999996</v>
      </c>
    </row>
    <row r="991" spans="3:9">
      <c r="C991" s="85" t="s">
        <v>2500</v>
      </c>
      <c r="D991" s="85"/>
      <c r="E991" s="85"/>
      <c r="F991" s="85"/>
      <c r="G991" s="85"/>
      <c r="H991" s="85"/>
      <c r="I991" s="85">
        <v>91.2</v>
      </c>
    </row>
    <row r="992" spans="3:9">
      <c r="C992" s="85" t="s">
        <v>2501</v>
      </c>
      <c r="D992" s="85"/>
      <c r="E992" s="85"/>
      <c r="F992" s="85"/>
      <c r="G992" s="85"/>
      <c r="H992" s="85"/>
      <c r="I992" s="85">
        <v>91.400099999999995</v>
      </c>
    </row>
    <row r="993" spans="3:9">
      <c r="C993" s="85" t="s">
        <v>2502</v>
      </c>
      <c r="D993" s="85"/>
      <c r="E993" s="85"/>
      <c r="F993" s="85"/>
      <c r="G993" s="85"/>
      <c r="H993" s="85"/>
      <c r="I993" s="85">
        <v>91.736900000000006</v>
      </c>
    </row>
    <row r="994" spans="3:9">
      <c r="C994" s="85" t="s">
        <v>2503</v>
      </c>
      <c r="D994" s="85"/>
      <c r="E994" s="85"/>
      <c r="F994" s="85"/>
      <c r="G994" s="85"/>
      <c r="H994" s="85"/>
      <c r="I994" s="85">
        <v>92.1</v>
      </c>
    </row>
    <row r="995" spans="3:9">
      <c r="C995" s="85" t="s">
        <v>2504</v>
      </c>
      <c r="D995" s="85"/>
      <c r="E995" s="85"/>
      <c r="F995" s="85"/>
      <c r="G995" s="85"/>
      <c r="H995" s="85"/>
      <c r="I995" s="85">
        <v>92.44</v>
      </c>
    </row>
    <row r="996" spans="3:9">
      <c r="C996" s="85" t="s">
        <v>2505</v>
      </c>
      <c r="D996" s="85"/>
      <c r="E996" s="85"/>
      <c r="F996" s="85"/>
      <c r="G996" s="85"/>
      <c r="H996" s="85"/>
      <c r="I996" s="85">
        <v>93</v>
      </c>
    </row>
    <row r="997" spans="3:9">
      <c r="C997" s="85" t="s">
        <v>2506</v>
      </c>
      <c r="D997" s="85"/>
      <c r="E997" s="85"/>
      <c r="F997" s="85"/>
      <c r="G997" s="85"/>
      <c r="H997" s="85"/>
      <c r="I997" s="85">
        <v>93.250500000000002</v>
      </c>
    </row>
    <row r="998" spans="3:9">
      <c r="C998" s="85" t="s">
        <v>2507</v>
      </c>
      <c r="D998" s="85"/>
      <c r="E998" s="85"/>
      <c r="F998" s="85"/>
      <c r="G998" s="85"/>
      <c r="H998" s="85"/>
      <c r="I998" s="85">
        <v>92.800299999999993</v>
      </c>
    </row>
    <row r="999" spans="3:9">
      <c r="C999" s="85" t="s">
        <v>2508</v>
      </c>
      <c r="D999" s="85"/>
      <c r="E999" s="85"/>
      <c r="F999" s="85"/>
      <c r="G999" s="85"/>
      <c r="H999" s="85"/>
      <c r="I999" s="85">
        <v>93.552000000000007</v>
      </c>
    </row>
    <row r="1000" spans="3:9">
      <c r="C1000" s="85" t="s">
        <v>2509</v>
      </c>
      <c r="D1000" s="85"/>
      <c r="E1000" s="85"/>
      <c r="F1000" s="85"/>
      <c r="G1000" s="85"/>
      <c r="H1000" s="85"/>
      <c r="I1000" s="85">
        <v>93.55</v>
      </c>
    </row>
    <row r="1001" spans="3:9">
      <c r="C1001" s="85" t="s">
        <v>2510</v>
      </c>
      <c r="D1001" s="85"/>
      <c r="E1001" s="85"/>
      <c r="F1001" s="85"/>
      <c r="G1001" s="85"/>
      <c r="H1001" s="85"/>
      <c r="I1001" s="85">
        <v>93.350099999999998</v>
      </c>
    </row>
    <row r="1002" spans="3:9">
      <c r="C1002" s="85" t="s">
        <v>2511</v>
      </c>
      <c r="D1002" s="85"/>
      <c r="E1002" s="85"/>
      <c r="F1002" s="85"/>
      <c r="G1002" s="85"/>
      <c r="H1002" s="85"/>
      <c r="I1002" s="85">
        <v>93.280900000000003</v>
      </c>
    </row>
    <row r="1003" spans="3:9">
      <c r="C1003" s="85" t="s">
        <v>2512</v>
      </c>
      <c r="D1003" s="85"/>
      <c r="E1003" s="85"/>
      <c r="F1003" s="85"/>
      <c r="G1003" s="85"/>
      <c r="H1003" s="85"/>
      <c r="I1003" s="85">
        <v>93.200999999999993</v>
      </c>
    </row>
    <row r="1004" spans="3:9">
      <c r="C1004" s="85" t="s">
        <v>2513</v>
      </c>
      <c r="D1004" s="85"/>
      <c r="E1004" s="85"/>
      <c r="F1004" s="85"/>
      <c r="G1004" s="85"/>
      <c r="H1004" s="85"/>
      <c r="I1004" s="85">
        <v>92.932500000000005</v>
      </c>
    </row>
    <row r="1005" spans="3:9">
      <c r="C1005" s="85" t="s">
        <v>2514</v>
      </c>
      <c r="D1005" s="85"/>
      <c r="E1005" s="85"/>
      <c r="F1005" s="85"/>
      <c r="G1005" s="85"/>
      <c r="H1005" s="85"/>
      <c r="I1005" s="85">
        <v>93.050700000000006</v>
      </c>
    </row>
    <row r="1006" spans="3:9">
      <c r="C1006" s="85" t="s">
        <v>2515</v>
      </c>
      <c r="D1006" s="85"/>
      <c r="E1006" s="85"/>
      <c r="F1006" s="85"/>
      <c r="G1006" s="85"/>
      <c r="H1006" s="85"/>
      <c r="I1006" s="85">
        <v>93.028000000000006</v>
      </c>
    </row>
    <row r="1007" spans="3:9">
      <c r="C1007" s="85" t="s">
        <v>2516</v>
      </c>
      <c r="D1007" s="85"/>
      <c r="E1007" s="85"/>
      <c r="F1007" s="85"/>
      <c r="G1007" s="85"/>
      <c r="H1007" s="85"/>
      <c r="I1007" s="85">
        <v>92.673000000000002</v>
      </c>
    </row>
    <row r="1008" spans="3:9">
      <c r="C1008" s="85" t="s">
        <v>2517</v>
      </c>
      <c r="D1008" s="85"/>
      <c r="E1008" s="85"/>
      <c r="F1008" s="85"/>
      <c r="G1008" s="85"/>
      <c r="H1008" s="85"/>
      <c r="I1008" s="85">
        <v>91.907799999999995</v>
      </c>
    </row>
    <row r="1009" spans="3:9">
      <c r="C1009" s="85" t="s">
        <v>2518</v>
      </c>
      <c r="D1009" s="85"/>
      <c r="E1009" s="85"/>
      <c r="F1009" s="85"/>
      <c r="G1009" s="85"/>
      <c r="H1009" s="85"/>
      <c r="I1009" s="85">
        <v>91.600499999999997</v>
      </c>
    </row>
    <row r="1010" spans="3:9">
      <c r="C1010" s="85" t="s">
        <v>2519</v>
      </c>
      <c r="D1010" s="85"/>
      <c r="E1010" s="85"/>
      <c r="F1010" s="85"/>
      <c r="G1010" s="85"/>
      <c r="H1010" s="85"/>
      <c r="I1010" s="85">
        <v>92.461299999999994</v>
      </c>
    </row>
    <row r="1011" spans="3:9">
      <c r="C1011" s="85" t="s">
        <v>2520</v>
      </c>
      <c r="D1011" s="85"/>
      <c r="E1011" s="85"/>
      <c r="F1011" s="85"/>
      <c r="G1011" s="85"/>
      <c r="H1011" s="85"/>
      <c r="I1011" s="85">
        <v>92.200400000000002</v>
      </c>
    </row>
    <row r="1012" spans="3:9">
      <c r="C1012" s="85" t="s">
        <v>2521</v>
      </c>
      <c r="D1012" s="85"/>
      <c r="E1012" s="85"/>
      <c r="F1012" s="85"/>
      <c r="G1012" s="85"/>
      <c r="H1012" s="85"/>
      <c r="I1012" s="85">
        <v>92.290099999999995</v>
      </c>
    </row>
    <row r="1013" spans="3:9">
      <c r="C1013" s="85" t="s">
        <v>2522</v>
      </c>
      <c r="D1013" s="85"/>
      <c r="E1013" s="85"/>
      <c r="F1013" s="85"/>
      <c r="G1013" s="85"/>
      <c r="H1013" s="85"/>
      <c r="I1013" s="85">
        <v>92.600800000000007</v>
      </c>
    </row>
    <row r="1014" spans="3:9">
      <c r="C1014" s="85" t="s">
        <v>2523</v>
      </c>
      <c r="D1014" s="85"/>
      <c r="E1014" s="85"/>
      <c r="F1014" s="85"/>
      <c r="G1014" s="85"/>
      <c r="H1014" s="85"/>
      <c r="I1014" s="85">
        <v>93.278999999999996</v>
      </c>
    </row>
    <row r="1015" spans="3:9">
      <c r="C1015" s="85" t="s">
        <v>2524</v>
      </c>
      <c r="D1015" s="85"/>
      <c r="E1015" s="85"/>
      <c r="F1015" s="85"/>
      <c r="G1015" s="85"/>
      <c r="H1015" s="85"/>
      <c r="I1015" s="85">
        <v>93.040499999999994</v>
      </c>
    </row>
    <row r="1016" spans="3:9">
      <c r="C1016" s="85" t="s">
        <v>2525</v>
      </c>
      <c r="D1016" s="85"/>
      <c r="E1016" s="85"/>
      <c r="F1016" s="85"/>
      <c r="G1016" s="85"/>
      <c r="H1016" s="85"/>
      <c r="I1016" s="85">
        <v>92.700400000000002</v>
      </c>
    </row>
    <row r="1017" spans="3:9">
      <c r="C1017" s="85" t="s">
        <v>2526</v>
      </c>
      <c r="D1017" s="85"/>
      <c r="E1017" s="85"/>
      <c r="F1017" s="85"/>
      <c r="G1017" s="85"/>
      <c r="H1017" s="85"/>
      <c r="I1017" s="85">
        <v>92.500200000000007</v>
      </c>
    </row>
    <row r="1018" spans="3:9">
      <c r="C1018" s="85" t="s">
        <v>2527</v>
      </c>
      <c r="D1018" s="85"/>
      <c r="E1018" s="85"/>
      <c r="F1018" s="85"/>
      <c r="G1018" s="85"/>
      <c r="H1018" s="85"/>
      <c r="I1018" s="85">
        <v>92.6999</v>
      </c>
    </row>
    <row r="1019" spans="3:9">
      <c r="C1019" s="85" t="s">
        <v>2528</v>
      </c>
      <c r="D1019" s="85"/>
      <c r="E1019" s="85"/>
      <c r="F1019" s="85"/>
      <c r="G1019" s="85"/>
      <c r="H1019" s="85"/>
      <c r="I1019" s="85">
        <v>92.979299999999995</v>
      </c>
    </row>
    <row r="1020" spans="3:9">
      <c r="C1020" s="85" t="s">
        <v>2529</v>
      </c>
      <c r="D1020" s="85"/>
      <c r="E1020" s="85"/>
      <c r="F1020" s="85"/>
      <c r="G1020" s="85"/>
      <c r="H1020" s="85"/>
      <c r="I1020" s="85">
        <v>93.004999999999995</v>
      </c>
    </row>
    <row r="1021" spans="3:9">
      <c r="C1021" s="85" t="s">
        <v>2530</v>
      </c>
      <c r="D1021" s="85"/>
      <c r="E1021" s="85"/>
      <c r="F1021" s="85"/>
      <c r="G1021" s="85"/>
      <c r="H1021" s="85"/>
      <c r="I1021" s="85">
        <v>93.186599999999999</v>
      </c>
    </row>
    <row r="1022" spans="3:9">
      <c r="C1022" s="85" t="s">
        <v>2531</v>
      </c>
      <c r="D1022" s="85"/>
      <c r="E1022" s="85"/>
      <c r="F1022" s="85"/>
      <c r="G1022" s="85"/>
      <c r="H1022" s="85"/>
      <c r="I1022" s="85">
        <v>92.989500000000007</v>
      </c>
    </row>
    <row r="1023" spans="3:9">
      <c r="C1023" s="85" t="s">
        <v>2532</v>
      </c>
      <c r="D1023" s="85"/>
      <c r="E1023" s="85"/>
      <c r="F1023" s="85"/>
      <c r="G1023" s="85"/>
      <c r="H1023" s="85"/>
      <c r="I1023" s="85">
        <v>92.84</v>
      </c>
    </row>
    <row r="1024" spans="3:9">
      <c r="C1024" s="85" t="s">
        <v>2533</v>
      </c>
      <c r="D1024" s="85"/>
      <c r="E1024" s="85"/>
      <c r="F1024" s="85"/>
      <c r="G1024" s="85"/>
      <c r="H1024" s="85"/>
      <c r="I1024" s="85">
        <v>92.250500000000002</v>
      </c>
    </row>
    <row r="1025" spans="3:9">
      <c r="C1025" s="85" t="s">
        <v>2534</v>
      </c>
      <c r="D1025" s="85"/>
      <c r="E1025" s="85"/>
      <c r="F1025" s="85"/>
      <c r="G1025" s="85"/>
      <c r="H1025" s="85"/>
      <c r="I1025" s="85">
        <v>92.098399999999998</v>
      </c>
    </row>
    <row r="1026" spans="3:9">
      <c r="C1026" s="85" t="s">
        <v>2535</v>
      </c>
      <c r="D1026" s="85"/>
      <c r="E1026" s="85"/>
      <c r="F1026" s="85"/>
      <c r="G1026" s="85"/>
      <c r="H1026" s="85"/>
      <c r="I1026" s="85">
        <v>92.014700000000005</v>
      </c>
    </row>
    <row r="1027" spans="3:9">
      <c r="C1027" s="85" t="s">
        <v>2536</v>
      </c>
      <c r="D1027" s="85"/>
      <c r="E1027" s="85"/>
      <c r="F1027" s="85"/>
      <c r="G1027" s="85"/>
      <c r="H1027" s="85"/>
      <c r="I1027" s="85">
        <v>92.000100000000003</v>
      </c>
    </row>
    <row r="1028" spans="3:9">
      <c r="C1028" s="85" t="s">
        <v>2537</v>
      </c>
      <c r="D1028" s="85"/>
      <c r="E1028" s="85"/>
      <c r="F1028" s="85"/>
      <c r="G1028" s="85"/>
      <c r="H1028" s="85"/>
      <c r="I1028" s="85">
        <v>91.947100000000006</v>
      </c>
    </row>
    <row r="1029" spans="3:9">
      <c r="C1029" s="85" t="s">
        <v>2538</v>
      </c>
      <c r="D1029" s="85"/>
      <c r="E1029" s="85"/>
      <c r="F1029" s="85"/>
      <c r="G1029" s="85"/>
      <c r="H1029" s="85"/>
      <c r="I1029" s="85">
        <v>92.294499999999999</v>
      </c>
    </row>
    <row r="1030" spans="3:9">
      <c r="C1030" s="85" t="s">
        <v>2539</v>
      </c>
      <c r="D1030" s="85"/>
      <c r="E1030" s="85"/>
      <c r="F1030" s="85"/>
      <c r="G1030" s="85"/>
      <c r="H1030" s="85"/>
      <c r="I1030" s="85">
        <v>91.950199999999995</v>
      </c>
    </row>
    <row r="1031" spans="3:9">
      <c r="C1031" s="85" t="s">
        <v>2540</v>
      </c>
      <c r="D1031" s="85"/>
      <c r="E1031" s="85"/>
      <c r="F1031" s="85"/>
      <c r="G1031" s="85"/>
      <c r="H1031" s="85"/>
      <c r="I1031" s="85">
        <v>91.700100000000006</v>
      </c>
    </row>
    <row r="1032" spans="3:9">
      <c r="C1032" s="85" t="s">
        <v>2541</v>
      </c>
      <c r="D1032" s="85"/>
      <c r="E1032" s="85"/>
      <c r="F1032" s="85"/>
      <c r="G1032" s="85"/>
      <c r="H1032" s="85"/>
      <c r="I1032" s="85">
        <v>92.049899999999994</v>
      </c>
    </row>
    <row r="1033" spans="3:9">
      <c r="C1033" s="85" t="s">
        <v>2542</v>
      </c>
      <c r="D1033" s="85"/>
      <c r="E1033" s="85"/>
      <c r="F1033" s="85"/>
      <c r="G1033" s="85"/>
      <c r="H1033" s="85"/>
      <c r="I1033" s="85">
        <v>91.700299999999999</v>
      </c>
    </row>
    <row r="1034" spans="3:9">
      <c r="C1034" s="85" t="s">
        <v>2543</v>
      </c>
      <c r="D1034" s="85"/>
      <c r="E1034" s="85"/>
      <c r="F1034" s="85"/>
      <c r="G1034" s="85"/>
      <c r="H1034" s="85"/>
      <c r="I1034" s="85">
        <v>92.116799999999998</v>
      </c>
    </row>
    <row r="1035" spans="3:9">
      <c r="C1035" s="85" t="s">
        <v>2544</v>
      </c>
      <c r="D1035" s="85"/>
      <c r="E1035" s="85"/>
      <c r="F1035" s="85"/>
      <c r="G1035" s="85"/>
      <c r="H1035" s="85"/>
      <c r="I1035" s="85">
        <v>92.250299999999996</v>
      </c>
    </row>
    <row r="1036" spans="3:9">
      <c r="C1036" s="85" t="s">
        <v>2545</v>
      </c>
      <c r="D1036" s="85"/>
      <c r="E1036" s="85"/>
      <c r="F1036" s="85"/>
      <c r="G1036" s="85"/>
      <c r="H1036" s="85"/>
      <c r="I1036" s="85">
        <v>92.400999999999996</v>
      </c>
    </row>
    <row r="1037" spans="3:9">
      <c r="C1037" s="85" t="s">
        <v>2546</v>
      </c>
      <c r="D1037" s="85"/>
      <c r="E1037" s="85"/>
      <c r="F1037" s="85"/>
      <c r="G1037" s="85"/>
      <c r="H1037" s="85"/>
      <c r="I1037" s="85">
        <v>92.5</v>
      </c>
    </row>
    <row r="1038" spans="3:9">
      <c r="C1038" s="85" t="s">
        <v>2547</v>
      </c>
      <c r="D1038" s="85"/>
      <c r="E1038" s="85"/>
      <c r="F1038" s="85"/>
      <c r="G1038" s="85"/>
      <c r="H1038" s="85"/>
      <c r="I1038" s="85">
        <v>92.540599999999998</v>
      </c>
    </row>
    <row r="1039" spans="3:9">
      <c r="C1039" s="85" t="s">
        <v>2548</v>
      </c>
      <c r="D1039" s="85"/>
      <c r="E1039" s="85"/>
      <c r="F1039" s="85"/>
      <c r="G1039" s="85"/>
      <c r="H1039" s="85"/>
      <c r="I1039" s="85">
        <v>92.950199999999995</v>
      </c>
    </row>
    <row r="1040" spans="3:9">
      <c r="C1040" s="85" t="s">
        <v>2549</v>
      </c>
      <c r="D1040" s="85"/>
      <c r="E1040" s="85"/>
      <c r="F1040" s="85"/>
      <c r="G1040" s="85"/>
      <c r="H1040" s="85"/>
      <c r="I1040" s="85">
        <v>92.8673</v>
      </c>
    </row>
    <row r="1041" spans="3:9">
      <c r="C1041" s="85" t="s">
        <v>2550</v>
      </c>
      <c r="D1041" s="85"/>
      <c r="E1041" s="85"/>
      <c r="F1041" s="85"/>
      <c r="G1041" s="85"/>
      <c r="H1041" s="85"/>
      <c r="I1041" s="85">
        <v>93.3</v>
      </c>
    </row>
    <row r="1042" spans="3:9">
      <c r="C1042" s="85" t="s">
        <v>2551</v>
      </c>
      <c r="D1042" s="85"/>
      <c r="E1042" s="85"/>
      <c r="F1042" s="85"/>
      <c r="G1042" s="85"/>
      <c r="H1042" s="85"/>
      <c r="I1042" s="85">
        <v>93.6</v>
      </c>
    </row>
    <row r="1043" spans="3:9">
      <c r="C1043" s="85" t="s">
        <v>2552</v>
      </c>
      <c r="D1043" s="85"/>
      <c r="E1043" s="85"/>
      <c r="F1043" s="85"/>
      <c r="G1043" s="85"/>
      <c r="H1043" s="85"/>
      <c r="I1043" s="85">
        <v>93.850099999999998</v>
      </c>
    </row>
    <row r="1044" spans="3:9">
      <c r="C1044" s="85" t="s">
        <v>2553</v>
      </c>
      <c r="D1044" s="85"/>
      <c r="E1044" s="85"/>
      <c r="F1044" s="85"/>
      <c r="G1044" s="85"/>
      <c r="H1044" s="85"/>
      <c r="I1044" s="85">
        <v>93.924999999999997</v>
      </c>
    </row>
    <row r="1045" spans="3:9">
      <c r="C1045" s="85" t="s">
        <v>2554</v>
      </c>
      <c r="D1045" s="85"/>
      <c r="E1045" s="85"/>
      <c r="F1045" s="85"/>
      <c r="G1045" s="85"/>
      <c r="H1045" s="85"/>
      <c r="I1045" s="85">
        <v>93.9</v>
      </c>
    </row>
    <row r="1046" spans="3:9">
      <c r="C1046" s="85" t="s">
        <v>2555</v>
      </c>
      <c r="D1046" s="85"/>
      <c r="E1046" s="85"/>
      <c r="F1046" s="85"/>
      <c r="G1046" s="85"/>
      <c r="H1046" s="85"/>
      <c r="I1046" s="85">
        <v>93.639899999999997</v>
      </c>
    </row>
    <row r="1047" spans="3:9">
      <c r="C1047" s="85" t="s">
        <v>2556</v>
      </c>
      <c r="D1047" s="85"/>
      <c r="E1047" s="85"/>
      <c r="F1047" s="85"/>
      <c r="G1047" s="85"/>
      <c r="H1047" s="85"/>
      <c r="I1047" s="85">
        <v>93.519300000000001</v>
      </c>
    </row>
    <row r="1048" spans="3:9">
      <c r="C1048" s="85" t="s">
        <v>2557</v>
      </c>
      <c r="D1048" s="85"/>
      <c r="E1048" s="85"/>
      <c r="F1048" s="85"/>
      <c r="G1048" s="85"/>
      <c r="H1048" s="85"/>
      <c r="I1048" s="85">
        <v>93.864099999999993</v>
      </c>
    </row>
    <row r="1049" spans="3:9">
      <c r="C1049" s="85" t="s">
        <v>2558</v>
      </c>
      <c r="D1049" s="85"/>
      <c r="E1049" s="85"/>
      <c r="F1049" s="85"/>
      <c r="G1049" s="85"/>
      <c r="H1049" s="85"/>
      <c r="I1049" s="85">
        <v>94.052999999999997</v>
      </c>
    </row>
    <row r="1050" spans="3:9">
      <c r="C1050" s="85" t="s">
        <v>2559</v>
      </c>
      <c r="D1050" s="85"/>
      <c r="E1050" s="85"/>
      <c r="F1050" s="85"/>
      <c r="G1050" s="85"/>
      <c r="H1050" s="85"/>
      <c r="I1050" s="85">
        <v>93.9084</v>
      </c>
    </row>
    <row r="1051" spans="3:9">
      <c r="C1051" s="85" t="s">
        <v>2560</v>
      </c>
      <c r="D1051" s="85"/>
      <c r="E1051" s="85"/>
      <c r="F1051" s="85"/>
      <c r="G1051" s="85"/>
      <c r="H1051" s="85"/>
      <c r="I1051" s="85">
        <v>93.94</v>
      </c>
    </row>
    <row r="1052" spans="3:9">
      <c r="C1052" s="85" t="s">
        <v>2561</v>
      </c>
      <c r="D1052" s="85"/>
      <c r="E1052" s="85"/>
      <c r="F1052" s="85"/>
      <c r="G1052" s="85"/>
      <c r="H1052" s="85"/>
      <c r="I1052" s="85">
        <v>94.311000000000007</v>
      </c>
    </row>
    <row r="1053" spans="3:9">
      <c r="C1053" s="85" t="s">
        <v>2562</v>
      </c>
      <c r="D1053" s="85"/>
      <c r="E1053" s="85"/>
      <c r="F1053" s="85"/>
      <c r="G1053" s="85"/>
      <c r="H1053" s="85"/>
      <c r="I1053" s="85">
        <v>93.900199999999998</v>
      </c>
    </row>
    <row r="1054" spans="3:9">
      <c r="C1054" s="85" t="s">
        <v>2563</v>
      </c>
      <c r="D1054" s="85"/>
      <c r="E1054" s="85"/>
      <c r="F1054" s="85"/>
      <c r="G1054" s="85"/>
      <c r="H1054" s="85"/>
      <c r="I1054" s="85">
        <v>93.85</v>
      </c>
    </row>
    <row r="1055" spans="3:9">
      <c r="C1055" s="85" t="s">
        <v>2564</v>
      </c>
      <c r="D1055" s="85"/>
      <c r="E1055" s="85"/>
      <c r="F1055" s="85"/>
      <c r="G1055" s="85"/>
      <c r="H1055" s="85"/>
      <c r="I1055" s="85">
        <v>94.040099999999995</v>
      </c>
    </row>
    <row r="1056" spans="3:9">
      <c r="C1056" s="85" t="s">
        <v>2565</v>
      </c>
      <c r="D1056" s="85"/>
      <c r="E1056" s="85"/>
      <c r="F1056" s="85"/>
      <c r="G1056" s="85"/>
      <c r="H1056" s="85"/>
      <c r="I1056" s="85">
        <v>94.206999999999994</v>
      </c>
    </row>
    <row r="1057" spans="3:9">
      <c r="C1057" s="85" t="s">
        <v>2566</v>
      </c>
      <c r="D1057" s="85"/>
      <c r="E1057" s="85"/>
      <c r="F1057" s="85"/>
      <c r="G1057" s="85"/>
      <c r="H1057" s="85"/>
      <c r="I1057" s="85">
        <v>94.587500000000006</v>
      </c>
    </row>
    <row r="1058" spans="3:9">
      <c r="C1058" s="85" t="s">
        <v>2567</v>
      </c>
      <c r="D1058" s="85"/>
      <c r="E1058" s="85"/>
      <c r="F1058" s="85"/>
      <c r="G1058" s="85"/>
      <c r="H1058" s="85"/>
      <c r="I1058" s="85">
        <v>94.200100000000006</v>
      </c>
    </row>
    <row r="1059" spans="3:9">
      <c r="C1059" s="85" t="s">
        <v>2568</v>
      </c>
      <c r="D1059" s="85"/>
      <c r="E1059" s="85"/>
      <c r="F1059" s="85"/>
      <c r="G1059" s="85"/>
      <c r="H1059" s="85"/>
      <c r="I1059" s="85">
        <v>93.625100000000003</v>
      </c>
    </row>
    <row r="1060" spans="3:9">
      <c r="C1060" s="85" t="s">
        <v>2569</v>
      </c>
      <c r="D1060" s="85"/>
      <c r="E1060" s="85"/>
      <c r="F1060" s="85"/>
      <c r="G1060" s="85"/>
      <c r="H1060" s="85"/>
      <c r="I1060" s="85">
        <v>93.410200000000003</v>
      </c>
    </row>
    <row r="1061" spans="3:9">
      <c r="C1061" s="85" t="s">
        <v>2570</v>
      </c>
      <c r="D1061" s="85"/>
      <c r="E1061" s="85"/>
      <c r="F1061" s="85"/>
      <c r="G1061" s="85"/>
      <c r="H1061" s="85"/>
      <c r="I1061" s="85">
        <v>93.400099999999995</v>
      </c>
    </row>
    <row r="1062" spans="3:9">
      <c r="C1062" s="85" t="s">
        <v>2571</v>
      </c>
      <c r="D1062" s="85"/>
      <c r="E1062" s="85"/>
      <c r="F1062" s="85"/>
      <c r="G1062" s="85"/>
      <c r="H1062" s="85"/>
      <c r="I1062" s="85">
        <v>93.653300000000002</v>
      </c>
    </row>
    <row r="1063" spans="3:9">
      <c r="C1063" s="85" t="s">
        <v>2572</v>
      </c>
      <c r="D1063" s="85"/>
      <c r="E1063" s="85"/>
      <c r="F1063" s="85"/>
      <c r="G1063" s="85"/>
      <c r="H1063" s="85"/>
      <c r="I1063" s="85">
        <v>93.85</v>
      </c>
    </row>
    <row r="1064" spans="3:9">
      <c r="C1064" s="85" t="s">
        <v>2573</v>
      </c>
      <c r="D1064" s="85"/>
      <c r="E1064" s="85"/>
      <c r="F1064" s="85"/>
      <c r="G1064" s="85"/>
      <c r="H1064" s="85"/>
      <c r="I1064" s="85">
        <v>94</v>
      </c>
    </row>
    <row r="1065" spans="3:9">
      <c r="C1065" s="85" t="s">
        <v>2574</v>
      </c>
      <c r="D1065" s="85"/>
      <c r="E1065" s="85"/>
      <c r="F1065" s="85"/>
      <c r="G1065" s="85"/>
      <c r="H1065" s="85"/>
      <c r="I1065" s="85">
        <v>93.700199999999995</v>
      </c>
    </row>
    <row r="1066" spans="3:9">
      <c r="C1066" s="85" t="s">
        <v>2575</v>
      </c>
      <c r="D1066" s="85"/>
      <c r="E1066" s="85"/>
      <c r="F1066" s="85"/>
      <c r="G1066" s="85"/>
      <c r="H1066" s="85"/>
      <c r="I1066" s="85">
        <v>94.1999</v>
      </c>
    </row>
    <row r="1067" spans="3:9">
      <c r="C1067" s="85" t="s">
        <v>2576</v>
      </c>
      <c r="D1067" s="85"/>
      <c r="E1067" s="85"/>
      <c r="F1067" s="85"/>
      <c r="G1067" s="85"/>
      <c r="H1067" s="85"/>
      <c r="I1067" s="85">
        <v>94.650099999999995</v>
      </c>
    </row>
    <row r="1068" spans="3:9">
      <c r="C1068" s="85" t="s">
        <v>2577</v>
      </c>
      <c r="D1068" s="85"/>
      <c r="E1068" s="85"/>
      <c r="F1068" s="85"/>
      <c r="G1068" s="85"/>
      <c r="H1068" s="85"/>
      <c r="I1068" s="85">
        <v>95.35</v>
      </c>
    </row>
    <row r="1069" spans="3:9">
      <c r="C1069" s="85" t="s">
        <v>2578</v>
      </c>
      <c r="D1069" s="85"/>
      <c r="E1069" s="85"/>
      <c r="F1069" s="85"/>
      <c r="G1069" s="85"/>
      <c r="H1069" s="85"/>
      <c r="I1069" s="85">
        <v>95.5</v>
      </c>
    </row>
    <row r="1070" spans="3:9">
      <c r="C1070" s="85" t="s">
        <v>2579</v>
      </c>
      <c r="D1070" s="85"/>
      <c r="E1070" s="85"/>
      <c r="F1070" s="85"/>
      <c r="G1070" s="85"/>
      <c r="H1070" s="85"/>
      <c r="I1070" s="85">
        <v>95.150199999999998</v>
      </c>
    </row>
    <row r="1071" spans="3:9">
      <c r="C1071" s="85" t="s">
        <v>2580</v>
      </c>
      <c r="D1071" s="85"/>
      <c r="E1071" s="85"/>
      <c r="F1071" s="85"/>
      <c r="G1071" s="85"/>
      <c r="H1071" s="85"/>
      <c r="I1071" s="85">
        <v>95.497500000000002</v>
      </c>
    </row>
    <row r="1072" spans="3:9">
      <c r="C1072" s="85" t="s">
        <v>2581</v>
      </c>
      <c r="D1072" s="85"/>
      <c r="E1072" s="85"/>
      <c r="F1072" s="85"/>
      <c r="G1072" s="85"/>
      <c r="H1072" s="85"/>
      <c r="I1072" s="85">
        <v>95.5047</v>
      </c>
    </row>
    <row r="1073" spans="3:9">
      <c r="C1073" s="85" t="s">
        <v>2582</v>
      </c>
      <c r="D1073" s="85"/>
      <c r="E1073" s="85"/>
      <c r="F1073" s="85"/>
      <c r="G1073" s="85"/>
      <c r="H1073" s="85"/>
      <c r="I1073" s="85">
        <v>96.249899999999997</v>
      </c>
    </row>
    <row r="1074" spans="3:9">
      <c r="C1074" s="85" t="s">
        <v>2583</v>
      </c>
      <c r="D1074" s="85"/>
      <c r="E1074" s="85"/>
      <c r="F1074" s="85"/>
      <c r="G1074" s="85"/>
      <c r="H1074" s="85"/>
      <c r="I1074" s="85">
        <v>96.350099999999998</v>
      </c>
    </row>
    <row r="1075" spans="3:9">
      <c r="C1075" s="85" t="s">
        <v>2584</v>
      </c>
      <c r="D1075" s="85"/>
      <c r="E1075" s="85"/>
      <c r="F1075" s="85"/>
      <c r="G1075" s="85"/>
      <c r="H1075" s="85"/>
      <c r="I1075" s="85">
        <v>96.450100000000006</v>
      </c>
    </row>
    <row r="1076" spans="3:9">
      <c r="C1076" s="85" t="s">
        <v>2585</v>
      </c>
      <c r="D1076" s="85"/>
      <c r="E1076" s="85"/>
      <c r="F1076" s="85"/>
      <c r="G1076" s="85"/>
      <c r="H1076" s="85"/>
      <c r="I1076" s="85">
        <v>95.713999999999999</v>
      </c>
    </row>
    <row r="1077" spans="3:9">
      <c r="C1077" s="85" t="s">
        <v>2586</v>
      </c>
      <c r="D1077" s="85"/>
      <c r="E1077" s="85"/>
      <c r="F1077" s="85"/>
      <c r="G1077" s="85"/>
      <c r="H1077" s="85"/>
      <c r="I1077" s="85">
        <v>95.419799999999995</v>
      </c>
    </row>
    <row r="1078" spans="3:9">
      <c r="C1078" s="85" t="s">
        <v>2587</v>
      </c>
      <c r="D1078" s="85"/>
      <c r="E1078" s="85"/>
      <c r="F1078" s="85"/>
      <c r="G1078" s="85"/>
      <c r="H1078" s="85"/>
      <c r="I1078" s="85">
        <v>96.259900000000002</v>
      </c>
    </row>
    <row r="1079" spans="3:9">
      <c r="C1079" s="85" t="s">
        <v>2588</v>
      </c>
      <c r="D1079" s="85"/>
      <c r="E1079" s="85"/>
      <c r="F1079" s="85"/>
      <c r="G1079" s="85"/>
      <c r="H1079" s="85"/>
      <c r="I1079" s="85">
        <v>96.35</v>
      </c>
    </row>
    <row r="1080" spans="3:9">
      <c r="C1080" s="85" t="s">
        <v>2589</v>
      </c>
      <c r="D1080" s="85"/>
      <c r="E1080" s="85"/>
      <c r="F1080" s="85"/>
      <c r="G1080" s="85"/>
      <c r="H1080" s="85"/>
      <c r="I1080" s="85">
        <v>96.479200000000006</v>
      </c>
    </row>
    <row r="1081" spans="3:9">
      <c r="C1081" s="85" t="s">
        <v>2590</v>
      </c>
      <c r="D1081" s="85"/>
      <c r="E1081" s="85"/>
      <c r="F1081" s="85"/>
      <c r="G1081" s="85"/>
      <c r="H1081" s="85"/>
      <c r="I1081" s="85">
        <v>96.726799999999997</v>
      </c>
    </row>
    <row r="1082" spans="3:9">
      <c r="C1082" s="85" t="s">
        <v>2591</v>
      </c>
      <c r="D1082" s="85"/>
      <c r="E1082" s="85"/>
      <c r="F1082" s="85"/>
      <c r="G1082" s="85"/>
      <c r="H1082" s="85"/>
      <c r="I1082" s="85">
        <v>96.500299999999996</v>
      </c>
    </row>
    <row r="1083" spans="3:9">
      <c r="C1083" s="85" t="s">
        <v>2592</v>
      </c>
      <c r="D1083" s="85"/>
      <c r="E1083" s="85"/>
      <c r="F1083" s="85"/>
      <c r="G1083" s="85"/>
      <c r="H1083" s="85"/>
      <c r="I1083" s="85">
        <v>96.001000000000005</v>
      </c>
    </row>
    <row r="1084" spans="3:9">
      <c r="C1084" s="85" t="s">
        <v>2593</v>
      </c>
      <c r="D1084" s="85"/>
      <c r="E1084" s="85"/>
      <c r="F1084" s="85"/>
      <c r="G1084" s="85"/>
      <c r="H1084" s="85"/>
      <c r="I1084" s="85">
        <v>96.26</v>
      </c>
    </row>
    <row r="1085" spans="3:9">
      <c r="C1085" s="85" t="s">
        <v>2594</v>
      </c>
      <c r="D1085" s="85"/>
      <c r="E1085" s="85"/>
      <c r="F1085" s="85"/>
      <c r="G1085" s="85"/>
      <c r="H1085" s="85"/>
      <c r="I1085" s="85">
        <v>96.650099999999995</v>
      </c>
    </row>
    <row r="1086" spans="3:9">
      <c r="C1086" s="85" t="s">
        <v>2595</v>
      </c>
      <c r="D1086" s="85"/>
      <c r="E1086" s="85"/>
      <c r="F1086" s="85"/>
      <c r="G1086" s="85"/>
      <c r="H1086" s="85"/>
      <c r="I1086" s="85">
        <v>96.835999999999999</v>
      </c>
    </row>
    <row r="1087" spans="3:9">
      <c r="C1087" s="85" t="s">
        <v>2596</v>
      </c>
      <c r="D1087" s="85"/>
      <c r="E1087" s="85"/>
      <c r="F1087" s="85"/>
      <c r="G1087" s="85"/>
      <c r="H1087" s="85"/>
      <c r="I1087" s="85">
        <v>96.751999999999995</v>
      </c>
    </row>
    <row r="1088" spans="3:9">
      <c r="C1088" s="85" t="s">
        <v>2597</v>
      </c>
      <c r="D1088" s="85"/>
      <c r="E1088" s="85"/>
      <c r="F1088" s="85"/>
      <c r="G1088" s="85"/>
      <c r="H1088" s="85"/>
      <c r="I1088" s="85">
        <v>96.146000000000001</v>
      </c>
    </row>
    <row r="1089" spans="3:9">
      <c r="C1089" s="85" t="s">
        <v>2598</v>
      </c>
      <c r="D1089" s="85"/>
      <c r="E1089" s="85"/>
      <c r="F1089" s="85"/>
      <c r="G1089" s="85"/>
      <c r="H1089" s="85"/>
      <c r="I1089" s="85">
        <v>96.5</v>
      </c>
    </row>
    <row r="1090" spans="3:9">
      <c r="C1090" s="85" t="s">
        <v>2599</v>
      </c>
      <c r="D1090" s="85"/>
      <c r="E1090" s="85"/>
      <c r="F1090" s="85"/>
      <c r="G1090" s="85"/>
      <c r="H1090" s="85"/>
      <c r="I1090" s="85">
        <v>96.299000000000007</v>
      </c>
    </row>
    <row r="1091" spans="3:9">
      <c r="C1091" s="85" t="s">
        <v>2600</v>
      </c>
      <c r="D1091" s="85"/>
      <c r="E1091" s="85"/>
      <c r="F1091" s="85"/>
      <c r="G1091" s="85"/>
      <c r="H1091" s="85"/>
      <c r="I1091" s="85">
        <v>96.013000000000005</v>
      </c>
    </row>
    <row r="1092" spans="3:9">
      <c r="C1092" s="85" t="s">
        <v>2601</v>
      </c>
      <c r="D1092" s="85"/>
      <c r="E1092" s="85"/>
      <c r="F1092" s="85"/>
      <c r="G1092" s="85"/>
      <c r="H1092" s="85"/>
      <c r="I1092" s="85">
        <v>95.8</v>
      </c>
    </row>
    <row r="1093" spans="3:9">
      <c r="C1093" s="85" t="s">
        <v>2602</v>
      </c>
      <c r="D1093" s="85"/>
      <c r="E1093" s="85"/>
      <c r="F1093" s="85"/>
      <c r="G1093" s="85"/>
      <c r="H1093" s="85"/>
      <c r="I1093" s="85">
        <v>95.843999999999994</v>
      </c>
    </row>
    <row r="1094" spans="3:9">
      <c r="C1094" s="85" t="s">
        <v>2603</v>
      </c>
      <c r="D1094" s="85"/>
      <c r="E1094" s="85"/>
      <c r="F1094" s="85"/>
      <c r="G1094" s="85"/>
      <c r="H1094" s="85"/>
      <c r="I1094" s="85">
        <v>96.501000000000005</v>
      </c>
    </row>
    <row r="1095" spans="3:9">
      <c r="C1095" s="85" t="s">
        <v>2604</v>
      </c>
      <c r="D1095" s="85"/>
      <c r="E1095" s="85"/>
      <c r="F1095" s="85"/>
      <c r="G1095" s="85"/>
      <c r="H1095" s="85"/>
      <c r="I1095" s="85">
        <v>96.253</v>
      </c>
    </row>
    <row r="1096" spans="3:9">
      <c r="C1096" s="85" t="s">
        <v>2605</v>
      </c>
      <c r="D1096" s="85"/>
      <c r="E1096" s="85"/>
      <c r="F1096" s="85"/>
      <c r="G1096" s="85"/>
      <c r="H1096" s="85"/>
      <c r="I1096" s="85">
        <v>96.2</v>
      </c>
    </row>
    <row r="1097" spans="3:9">
      <c r="C1097" s="85" t="s">
        <v>2606</v>
      </c>
      <c r="D1097" s="85"/>
      <c r="E1097" s="85"/>
      <c r="F1097" s="85"/>
      <c r="G1097" s="85"/>
      <c r="H1097" s="85"/>
      <c r="I1097" s="85">
        <v>96.2</v>
      </c>
    </row>
    <row r="1098" spans="3:9">
      <c r="C1098" s="85" t="s">
        <v>2607</v>
      </c>
      <c r="D1098" s="85"/>
      <c r="E1098" s="85"/>
      <c r="F1098" s="85"/>
      <c r="G1098" s="85"/>
      <c r="H1098" s="85"/>
      <c r="I1098" s="85">
        <v>96.052999999999997</v>
      </c>
    </row>
    <row r="1099" spans="3:9">
      <c r="C1099" s="85" t="s">
        <v>2608</v>
      </c>
      <c r="D1099" s="85"/>
      <c r="E1099" s="85"/>
      <c r="F1099" s="85"/>
      <c r="G1099" s="85"/>
      <c r="H1099" s="85"/>
      <c r="I1099" s="85">
        <v>96.046000000000006</v>
      </c>
    </row>
    <row r="1100" spans="3:9">
      <c r="C1100" s="85" t="s">
        <v>2609</v>
      </c>
      <c r="D1100" s="85"/>
      <c r="E1100" s="85"/>
      <c r="F1100" s="85"/>
      <c r="G1100" s="85"/>
      <c r="H1100" s="85"/>
      <c r="I1100" s="85">
        <v>96.25</v>
      </c>
    </row>
    <row r="1101" spans="3:9">
      <c r="C1101" s="85" t="s">
        <v>2610</v>
      </c>
      <c r="D1101" s="85"/>
      <c r="E1101" s="85"/>
      <c r="F1101" s="85"/>
      <c r="G1101" s="85"/>
      <c r="H1101" s="85"/>
      <c r="I1101" s="85">
        <v>96.200999999999993</v>
      </c>
    </row>
    <row r="1102" spans="3:9">
      <c r="C1102" s="85" t="s">
        <v>2611</v>
      </c>
      <c r="D1102" s="85"/>
      <c r="E1102" s="85"/>
      <c r="F1102" s="85"/>
      <c r="G1102" s="85"/>
      <c r="H1102" s="85"/>
      <c r="I1102" s="85">
        <v>96</v>
      </c>
    </row>
    <row r="1103" spans="3:9">
      <c r="C1103" s="85" t="s">
        <v>2612</v>
      </c>
      <c r="D1103" s="85"/>
      <c r="E1103" s="85"/>
      <c r="F1103" s="85"/>
      <c r="G1103" s="85"/>
      <c r="H1103" s="85"/>
      <c r="I1103" s="85">
        <v>95.474999999999994</v>
      </c>
    </row>
    <row r="1104" spans="3:9">
      <c r="C1104" s="85" t="s">
        <v>2613</v>
      </c>
      <c r="D1104" s="85"/>
      <c r="E1104" s="85"/>
      <c r="F1104" s="85"/>
      <c r="G1104" s="85"/>
      <c r="H1104" s="85"/>
      <c r="I1104" s="85">
        <v>94.715999999999994</v>
      </c>
    </row>
    <row r="1105" spans="3:9">
      <c r="C1105" s="85" t="s">
        <v>2614</v>
      </c>
      <c r="D1105" s="85"/>
      <c r="E1105" s="85"/>
      <c r="F1105" s="85"/>
      <c r="G1105" s="85"/>
      <c r="H1105" s="85"/>
      <c r="I1105" s="85">
        <v>94.45</v>
      </c>
    </row>
    <row r="1106" spans="3:9">
      <c r="C1106" s="85" t="s">
        <v>2615</v>
      </c>
      <c r="D1106" s="85"/>
      <c r="E1106" s="85"/>
      <c r="F1106" s="85"/>
      <c r="G1106" s="85"/>
      <c r="H1106" s="85"/>
      <c r="I1106" s="85">
        <v>94.400999999999996</v>
      </c>
    </row>
    <row r="1107" spans="3:9">
      <c r="C1107" s="85" t="s">
        <v>2616</v>
      </c>
      <c r="D1107" s="85"/>
      <c r="E1107" s="85"/>
      <c r="F1107" s="85"/>
      <c r="G1107" s="85"/>
      <c r="H1107" s="85"/>
      <c r="I1107" s="85">
        <v>94.7</v>
      </c>
    </row>
    <row r="1108" spans="3:9">
      <c r="C1108" s="85" t="s">
        <v>2617</v>
      </c>
      <c r="D1108" s="85"/>
      <c r="E1108" s="85"/>
      <c r="F1108" s="85"/>
      <c r="G1108" s="85"/>
      <c r="H1108" s="85"/>
      <c r="I1108" s="85">
        <v>94.7</v>
      </c>
    </row>
    <row r="1109" spans="3:9">
      <c r="C1109" s="85" t="s">
        <v>2618</v>
      </c>
      <c r="D1109" s="85"/>
      <c r="E1109" s="85"/>
      <c r="F1109" s="85"/>
      <c r="G1109" s="85"/>
      <c r="H1109" s="85"/>
      <c r="I1109" s="85">
        <v>95.465000000000003</v>
      </c>
    </row>
    <row r="1110" spans="3:9">
      <c r="C1110" s="85" t="s">
        <v>2619</v>
      </c>
      <c r="D1110" s="85"/>
      <c r="E1110" s="85"/>
      <c r="F1110" s="85"/>
      <c r="G1110" s="85"/>
      <c r="H1110" s="85"/>
      <c r="I1110" s="85">
        <v>95.504999999999995</v>
      </c>
    </row>
    <row r="1111" spans="3:9">
      <c r="C1111" s="85" t="s">
        <v>2620</v>
      </c>
      <c r="D1111" s="85"/>
      <c r="E1111" s="85"/>
      <c r="F1111" s="85"/>
      <c r="G1111" s="85"/>
      <c r="H1111" s="85"/>
      <c r="I1111" s="85">
        <v>95.5</v>
      </c>
    </row>
    <row r="1112" spans="3:9">
      <c r="C1112" s="85" t="s">
        <v>2621</v>
      </c>
      <c r="D1112" s="85"/>
      <c r="E1112" s="85"/>
      <c r="F1112" s="85"/>
      <c r="G1112" s="85"/>
      <c r="H1112" s="85"/>
      <c r="I1112" s="85">
        <v>95.4</v>
      </c>
    </row>
    <row r="1113" spans="3:9">
      <c r="C1113" s="85" t="s">
        <v>2622</v>
      </c>
      <c r="D1113" s="85"/>
      <c r="E1113" s="85"/>
      <c r="F1113" s="85"/>
      <c r="G1113" s="85"/>
      <c r="H1113" s="85"/>
      <c r="I1113" s="85">
        <v>95.01</v>
      </c>
    </row>
    <row r="1114" spans="3:9">
      <c r="C1114" s="85" t="s">
        <v>2623</v>
      </c>
      <c r="D1114" s="85"/>
      <c r="E1114" s="85"/>
      <c r="F1114" s="85"/>
      <c r="G1114" s="85"/>
      <c r="H1114" s="85"/>
      <c r="I1114" s="85">
        <v>95.299000000000007</v>
      </c>
    </row>
    <row r="1115" spans="3:9">
      <c r="C1115" s="85" t="s">
        <v>2624</v>
      </c>
      <c r="D1115" s="85"/>
      <c r="E1115" s="85"/>
      <c r="F1115" s="85"/>
      <c r="G1115" s="85"/>
      <c r="H1115" s="85"/>
      <c r="I1115" s="85">
        <v>95.367000000000004</v>
      </c>
    </row>
    <row r="1116" spans="3:9">
      <c r="C1116" s="85" t="s">
        <v>2625</v>
      </c>
      <c r="D1116" s="85"/>
      <c r="E1116" s="85"/>
      <c r="F1116" s="85"/>
      <c r="G1116" s="85"/>
      <c r="H1116" s="85"/>
      <c r="I1116" s="85">
        <v>95.233000000000004</v>
      </c>
    </row>
    <row r="1117" spans="3:9">
      <c r="C1117" s="85" t="s">
        <v>2626</v>
      </c>
      <c r="D1117" s="85"/>
      <c r="E1117" s="85"/>
      <c r="F1117" s="85"/>
      <c r="G1117" s="85"/>
      <c r="H1117" s="85"/>
      <c r="I1117" s="85">
        <v>94.85</v>
      </c>
    </row>
    <row r="1118" spans="3:9">
      <c r="C1118" s="85" t="s">
        <v>2627</v>
      </c>
      <c r="D1118" s="85"/>
      <c r="E1118" s="85"/>
      <c r="F1118" s="85"/>
      <c r="G1118" s="85"/>
      <c r="H1118" s="85"/>
      <c r="I1118" s="85">
        <v>94.459000000000003</v>
      </c>
    </row>
    <row r="1119" spans="3:9">
      <c r="C1119" s="85" t="s">
        <v>2628</v>
      </c>
      <c r="D1119" s="85"/>
      <c r="E1119" s="85"/>
      <c r="F1119" s="85"/>
      <c r="G1119" s="85"/>
      <c r="H1119" s="85"/>
      <c r="I1119" s="85">
        <v>94.1</v>
      </c>
    </row>
    <row r="1120" spans="3:9">
      <c r="C1120" s="85" t="s">
        <v>2629</v>
      </c>
      <c r="D1120" s="85"/>
      <c r="E1120" s="85"/>
      <c r="F1120" s="85"/>
      <c r="G1120" s="85"/>
      <c r="H1120" s="85"/>
      <c r="I1120" s="85">
        <v>94.647000000000006</v>
      </c>
    </row>
    <row r="1121" spans="3:9">
      <c r="C1121" s="85" t="s">
        <v>2630</v>
      </c>
      <c r="D1121" s="85"/>
      <c r="E1121" s="85"/>
      <c r="F1121" s="85"/>
      <c r="G1121" s="85"/>
      <c r="H1121" s="85"/>
      <c r="I1121" s="85">
        <v>94.227000000000004</v>
      </c>
    </row>
    <row r="1122" spans="3:9">
      <c r="C1122" s="85" t="s">
        <v>2631</v>
      </c>
      <c r="D1122" s="85"/>
      <c r="E1122" s="85"/>
      <c r="F1122" s="85"/>
      <c r="G1122" s="85"/>
      <c r="H1122" s="85"/>
      <c r="I1122" s="85">
        <v>94.818600000000004</v>
      </c>
    </row>
    <row r="1123" spans="3:9">
      <c r="C1123" s="85" t="s">
        <v>2632</v>
      </c>
      <c r="D1123" s="85"/>
      <c r="E1123" s="85"/>
      <c r="F1123" s="85"/>
      <c r="G1123" s="85"/>
      <c r="H1123" s="85"/>
      <c r="I1123" s="85">
        <v>94.921999999999997</v>
      </c>
    </row>
    <row r="1124" spans="3:9">
      <c r="C1124" s="85" t="s">
        <v>2633</v>
      </c>
      <c r="D1124" s="85"/>
      <c r="E1124" s="85"/>
      <c r="F1124" s="85"/>
      <c r="G1124" s="85"/>
      <c r="H1124" s="85"/>
      <c r="I1124" s="85">
        <v>95.25</v>
      </c>
    </row>
    <row r="1125" spans="3:9">
      <c r="C1125" s="85" t="s">
        <v>2634</v>
      </c>
      <c r="D1125" s="85"/>
      <c r="E1125" s="85"/>
      <c r="F1125" s="85"/>
      <c r="G1125" s="85"/>
      <c r="H1125" s="85"/>
      <c r="I1125" s="85">
        <v>95.325000000000003</v>
      </c>
    </row>
    <row r="1126" spans="3:9">
      <c r="C1126" s="85" t="s">
        <v>2635</v>
      </c>
      <c r="D1126" s="85"/>
      <c r="E1126" s="85"/>
      <c r="F1126" s="85"/>
      <c r="G1126" s="85"/>
      <c r="H1126" s="85"/>
      <c r="I1126" s="85">
        <v>95.298000000000002</v>
      </c>
    </row>
    <row r="1127" spans="3:9">
      <c r="C1127" s="85" t="s">
        <v>2636</v>
      </c>
      <c r="D1127" s="85"/>
      <c r="E1127" s="85"/>
      <c r="F1127" s="85"/>
      <c r="G1127" s="85"/>
      <c r="H1127" s="85"/>
      <c r="I1127" s="85">
        <v>95.25</v>
      </c>
    </row>
    <row r="1128" spans="3:9">
      <c r="C1128" s="85" t="s">
        <v>2637</v>
      </c>
      <c r="D1128" s="85"/>
      <c r="E1128" s="85"/>
      <c r="F1128" s="85"/>
      <c r="G1128" s="85"/>
      <c r="H1128" s="85"/>
      <c r="I1128" s="85">
        <v>95.26</v>
      </c>
    </row>
    <row r="1129" spans="3:9">
      <c r="C1129" s="85" t="s">
        <v>2638</v>
      </c>
      <c r="D1129" s="85"/>
      <c r="E1129" s="85"/>
      <c r="F1129" s="85"/>
      <c r="G1129" s="85"/>
      <c r="H1129" s="85"/>
      <c r="I1129" s="85">
        <v>95.215000000000003</v>
      </c>
    </row>
    <row r="1130" spans="3:9">
      <c r="C1130" s="85" t="s">
        <v>2639</v>
      </c>
      <c r="D1130" s="85"/>
      <c r="E1130" s="85"/>
      <c r="F1130" s="85"/>
      <c r="G1130" s="85"/>
      <c r="H1130" s="85"/>
      <c r="I1130" s="85">
        <v>94.75</v>
      </c>
    </row>
    <row r="1131" spans="3:9">
      <c r="C1131" s="85" t="s">
        <v>2640</v>
      </c>
      <c r="D1131" s="85"/>
      <c r="E1131" s="85"/>
      <c r="F1131" s="85"/>
      <c r="G1131" s="85"/>
      <c r="H1131" s="85"/>
      <c r="I1131" s="85">
        <v>94.6</v>
      </c>
    </row>
    <row r="1132" spans="3:9">
      <c r="C1132" s="85" t="s">
        <v>2641</v>
      </c>
      <c r="D1132" s="85"/>
      <c r="E1132" s="85"/>
      <c r="F1132" s="85"/>
      <c r="G1132" s="85"/>
      <c r="H1132" s="85"/>
      <c r="I1132" s="85">
        <v>95.046999999999997</v>
      </c>
    </row>
    <row r="1133" spans="3:9">
      <c r="C1133" s="85" t="s">
        <v>2642</v>
      </c>
      <c r="D1133" s="85"/>
      <c r="E1133" s="85"/>
      <c r="F1133" s="85"/>
      <c r="G1133" s="85"/>
      <c r="H1133" s="85"/>
      <c r="I1133" s="85">
        <v>95.3</v>
      </c>
    </row>
    <row r="1134" spans="3:9">
      <c r="C1134" s="85" t="s">
        <v>2643</v>
      </c>
      <c r="D1134" s="85"/>
      <c r="E1134" s="85"/>
      <c r="F1134" s="85"/>
      <c r="G1134" s="85"/>
      <c r="H1134" s="85"/>
      <c r="I1134" s="85">
        <v>95.251000000000005</v>
      </c>
    </row>
    <row r="1135" spans="3:9">
      <c r="C1135" s="85" t="s">
        <v>2644</v>
      </c>
      <c r="D1135" s="85"/>
      <c r="E1135" s="85"/>
      <c r="F1135" s="85"/>
      <c r="G1135" s="85"/>
      <c r="H1135" s="85"/>
      <c r="I1135" s="85">
        <v>95.135000000000005</v>
      </c>
    </row>
    <row r="1136" spans="3:9">
      <c r="C1136" s="85" t="s">
        <v>2645</v>
      </c>
      <c r="D1136" s="85"/>
      <c r="E1136" s="85"/>
      <c r="F1136" s="85"/>
      <c r="G1136" s="85"/>
      <c r="H1136" s="85"/>
      <c r="I1136" s="85">
        <v>95.295000000000002</v>
      </c>
    </row>
    <row r="1137" spans="3:9">
      <c r="C1137" s="85" t="s">
        <v>2646</v>
      </c>
      <c r="D1137" s="85"/>
      <c r="E1137" s="85"/>
      <c r="F1137" s="85"/>
      <c r="G1137" s="85"/>
      <c r="H1137" s="85"/>
      <c r="I1137" s="85">
        <v>95.227999999999994</v>
      </c>
    </row>
    <row r="1138" spans="3:9">
      <c r="C1138" s="85" t="s">
        <v>2647</v>
      </c>
      <c r="D1138" s="85"/>
      <c r="E1138" s="85"/>
      <c r="F1138" s="85"/>
      <c r="G1138" s="85"/>
      <c r="H1138" s="85"/>
      <c r="I1138" s="85">
        <v>95.694000000000003</v>
      </c>
    </row>
    <row r="1139" spans="3:9">
      <c r="C1139" s="85" t="s">
        <v>2648</v>
      </c>
      <c r="D1139" s="85"/>
      <c r="E1139" s="85"/>
      <c r="F1139" s="85"/>
      <c r="G1139" s="85"/>
      <c r="H1139" s="85"/>
      <c r="I1139" s="85">
        <v>96.5</v>
      </c>
    </row>
    <row r="1140" spans="3:9">
      <c r="C1140" s="85" t="s">
        <v>2649</v>
      </c>
      <c r="D1140" s="85"/>
      <c r="E1140" s="85"/>
      <c r="F1140" s="85"/>
      <c r="G1140" s="85"/>
      <c r="H1140" s="85"/>
      <c r="I1140" s="85">
        <v>96.528999999999996</v>
      </c>
    </row>
    <row r="1141" spans="3:9">
      <c r="C1141" s="85" t="s">
        <v>2650</v>
      </c>
      <c r="D1141" s="85"/>
      <c r="E1141" s="85"/>
      <c r="F1141" s="85"/>
      <c r="G1141" s="85"/>
      <c r="H1141" s="85"/>
      <c r="I1141" s="85">
        <v>96.203999999999994</v>
      </c>
    </row>
    <row r="1142" spans="3:9">
      <c r="C1142" s="85" t="s">
        <v>2651</v>
      </c>
      <c r="D1142" s="85"/>
      <c r="E1142" s="85"/>
      <c r="F1142" s="85"/>
      <c r="G1142" s="85"/>
      <c r="H1142" s="85"/>
      <c r="I1142" s="85">
        <v>96.2</v>
      </c>
    </row>
    <row r="1143" spans="3:9">
      <c r="C1143" s="85" t="s">
        <v>2652</v>
      </c>
      <c r="D1143" s="85"/>
      <c r="E1143" s="85"/>
      <c r="F1143" s="85"/>
      <c r="G1143" s="85"/>
      <c r="H1143" s="85"/>
      <c r="I1143" s="85">
        <v>96.206999999999994</v>
      </c>
    </row>
    <row r="1144" spans="3:9">
      <c r="C1144" s="85" t="s">
        <v>2653</v>
      </c>
      <c r="D1144" s="85"/>
      <c r="E1144" s="85"/>
      <c r="F1144" s="85"/>
      <c r="G1144" s="85"/>
      <c r="H1144" s="85"/>
      <c r="I1144" s="85">
        <v>96.25</v>
      </c>
    </row>
    <row r="1145" spans="3:9">
      <c r="C1145" s="85" t="s">
        <v>2654</v>
      </c>
      <c r="D1145" s="85"/>
      <c r="E1145" s="85"/>
      <c r="F1145" s="85"/>
      <c r="G1145" s="85"/>
      <c r="H1145" s="85"/>
      <c r="I1145" s="85">
        <v>96.384</v>
      </c>
    </row>
    <row r="1146" spans="3:9">
      <c r="C1146" s="85" t="s">
        <v>2655</v>
      </c>
      <c r="D1146" s="85"/>
      <c r="E1146" s="85"/>
      <c r="F1146" s="85"/>
      <c r="G1146" s="85"/>
      <c r="H1146" s="85"/>
      <c r="I1146" s="85">
        <v>96.26</v>
      </c>
    </row>
    <row r="1147" spans="3:9">
      <c r="C1147" s="85" t="s">
        <v>2656</v>
      </c>
      <c r="D1147" s="85"/>
      <c r="E1147" s="85"/>
      <c r="F1147" s="85"/>
      <c r="G1147" s="85"/>
      <c r="H1147" s="85"/>
      <c r="I1147" s="85">
        <v>96.238</v>
      </c>
    </row>
    <row r="1148" spans="3:9">
      <c r="C1148" s="85" t="s">
        <v>2657</v>
      </c>
      <c r="D1148" s="85"/>
      <c r="E1148" s="85"/>
      <c r="F1148" s="85"/>
      <c r="G1148" s="85"/>
      <c r="H1148" s="85"/>
      <c r="I1148" s="85">
        <v>96.29</v>
      </c>
    </row>
    <row r="1149" spans="3:9">
      <c r="C1149" s="85" t="s">
        <v>2658</v>
      </c>
      <c r="D1149" s="85"/>
      <c r="E1149" s="85"/>
      <c r="F1149" s="85"/>
      <c r="G1149" s="85"/>
      <c r="H1149" s="85"/>
      <c r="I1149" s="85">
        <v>96.397999999999996</v>
      </c>
    </row>
    <row r="1150" spans="3:9">
      <c r="C1150" s="85" t="s">
        <v>2659</v>
      </c>
      <c r="D1150" s="85"/>
      <c r="E1150" s="85"/>
      <c r="F1150" s="85"/>
      <c r="G1150" s="85"/>
      <c r="H1150" s="85"/>
      <c r="I1150" s="85">
        <v>96.305999999999997</v>
      </c>
    </row>
    <row r="1151" spans="3:9">
      <c r="C1151" s="85" t="s">
        <v>2660</v>
      </c>
      <c r="D1151" s="85"/>
      <c r="E1151" s="85"/>
      <c r="F1151" s="85"/>
      <c r="G1151" s="85"/>
      <c r="H1151" s="85"/>
      <c r="I1151" s="85">
        <v>96.25</v>
      </c>
    </row>
    <row r="1152" spans="3:9">
      <c r="C1152" s="85" t="s">
        <v>2661</v>
      </c>
      <c r="D1152" s="85"/>
      <c r="E1152" s="85"/>
      <c r="F1152" s="85"/>
      <c r="G1152" s="85"/>
      <c r="H1152" s="85"/>
      <c r="I1152" s="85">
        <v>96.316000000000003</v>
      </c>
    </row>
    <row r="1153" spans="3:9">
      <c r="C1153" s="85" t="s">
        <v>2662</v>
      </c>
      <c r="D1153" s="85"/>
      <c r="E1153" s="85"/>
      <c r="F1153" s="85"/>
      <c r="G1153" s="85"/>
      <c r="H1153" s="85"/>
      <c r="I1153" s="85">
        <v>96.272999999999996</v>
      </c>
    </row>
    <row r="1154" spans="3:9">
      <c r="C1154" s="85" t="s">
        <v>2663</v>
      </c>
      <c r="D1154" s="85"/>
      <c r="E1154" s="85"/>
      <c r="F1154" s="85"/>
      <c r="G1154" s="85"/>
      <c r="H1154" s="85"/>
      <c r="I1154" s="85">
        <v>96.22</v>
      </c>
    </row>
    <row r="1155" spans="3:9">
      <c r="C1155" s="85" t="s">
        <v>2664</v>
      </c>
      <c r="D1155" s="85"/>
      <c r="E1155" s="85"/>
      <c r="F1155" s="85"/>
      <c r="G1155" s="85"/>
      <c r="H1155" s="85"/>
      <c r="I1155" s="85">
        <v>96.21</v>
      </c>
    </row>
    <row r="1156" spans="3:9">
      <c r="C1156" s="85" t="s">
        <v>2665</v>
      </c>
      <c r="D1156" s="85"/>
      <c r="E1156" s="85"/>
      <c r="F1156" s="85"/>
      <c r="G1156" s="85"/>
      <c r="H1156" s="85"/>
      <c r="I1156" s="85">
        <v>96.144999999999996</v>
      </c>
    </row>
    <row r="1157" spans="3:9">
      <c r="C1157" s="85" t="s">
        <v>2666</v>
      </c>
      <c r="D1157" s="85"/>
      <c r="E1157" s="85"/>
      <c r="F1157" s="85"/>
      <c r="G1157" s="85"/>
      <c r="H1157" s="85"/>
      <c r="I1157" s="85">
        <v>96.164000000000001</v>
      </c>
    </row>
    <row r="1158" spans="3:9">
      <c r="C1158" s="85" t="s">
        <v>2667</v>
      </c>
      <c r="D1158" s="85"/>
      <c r="E1158" s="85"/>
      <c r="F1158" s="85"/>
      <c r="G1158" s="85"/>
      <c r="H1158" s="85"/>
      <c r="I1158" s="85">
        <v>96.6</v>
      </c>
    </row>
    <row r="1159" spans="3:9">
      <c r="C1159" s="85" t="s">
        <v>2668</v>
      </c>
      <c r="D1159" s="85"/>
      <c r="E1159" s="85"/>
      <c r="F1159" s="85"/>
      <c r="G1159" s="85"/>
      <c r="H1159" s="85"/>
      <c r="I1159" s="85">
        <v>96.852999999999994</v>
      </c>
    </row>
    <row r="1160" spans="3:9">
      <c r="C1160" s="85" t="s">
        <v>2669</v>
      </c>
      <c r="D1160" s="85"/>
      <c r="E1160" s="85"/>
      <c r="F1160" s="85"/>
      <c r="G1160" s="85"/>
      <c r="H1160" s="85"/>
      <c r="I1160" s="85">
        <v>96.784999999999997</v>
      </c>
    </row>
    <row r="1161" spans="3:9">
      <c r="C1161" s="85" t="s">
        <v>2670</v>
      </c>
      <c r="D1161" s="85"/>
      <c r="E1161" s="85"/>
      <c r="F1161" s="85"/>
      <c r="G1161" s="85"/>
      <c r="H1161" s="85"/>
      <c r="I1161" s="85">
        <v>97.361000000000004</v>
      </c>
    </row>
    <row r="1162" spans="3:9">
      <c r="C1162" s="85" t="s">
        <v>2671</v>
      </c>
      <c r="D1162" s="85"/>
      <c r="E1162" s="85"/>
      <c r="F1162" s="85"/>
      <c r="G1162" s="85"/>
      <c r="H1162" s="85"/>
      <c r="I1162" s="85">
        <v>97.694000000000003</v>
      </c>
    </row>
    <row r="1163" spans="3:9">
      <c r="C1163" s="85" t="s">
        <v>2672</v>
      </c>
      <c r="D1163" s="85"/>
      <c r="E1163" s="85"/>
      <c r="F1163" s="85"/>
      <c r="G1163" s="85"/>
      <c r="H1163" s="85"/>
      <c r="I1163" s="85">
        <v>97.7</v>
      </c>
    </row>
    <row r="1164" spans="3:9">
      <c r="C1164" s="85" t="s">
        <v>2673</v>
      </c>
      <c r="D1164" s="85"/>
      <c r="E1164" s="85"/>
      <c r="F1164" s="85"/>
      <c r="G1164" s="85"/>
      <c r="H1164" s="85"/>
      <c r="I1164" s="85">
        <v>97.83</v>
      </c>
    </row>
    <row r="1165" spans="3:9">
      <c r="C1165" s="85" t="s">
        <v>2674</v>
      </c>
      <c r="D1165" s="85"/>
      <c r="E1165" s="85"/>
      <c r="F1165" s="85"/>
      <c r="G1165" s="85"/>
      <c r="H1165" s="85"/>
      <c r="I1165" s="85">
        <v>97.756</v>
      </c>
    </row>
    <row r="1166" spans="3:9">
      <c r="C1166" s="85" t="s">
        <v>2675</v>
      </c>
      <c r="D1166" s="85"/>
      <c r="E1166" s="85"/>
      <c r="F1166" s="85"/>
      <c r="G1166" s="85"/>
      <c r="H1166" s="85"/>
      <c r="I1166" s="85">
        <v>97.713999999999999</v>
      </c>
    </row>
    <row r="1167" spans="3:9">
      <c r="C1167" s="85" t="s">
        <v>2676</v>
      </c>
      <c r="D1167" s="85"/>
      <c r="E1167" s="85"/>
      <c r="F1167" s="85"/>
      <c r="G1167" s="85"/>
      <c r="H1167" s="85"/>
      <c r="I1167" s="85">
        <v>97.501999999999995</v>
      </c>
    </row>
    <row r="1168" spans="3:9">
      <c r="C1168" s="85" t="s">
        <v>2677</v>
      </c>
      <c r="D1168" s="85"/>
      <c r="E1168" s="85"/>
      <c r="F1168" s="85"/>
      <c r="G1168" s="85"/>
      <c r="H1168" s="85"/>
      <c r="I1168" s="85">
        <v>97.552999999999997</v>
      </c>
    </row>
    <row r="1169" spans="3:9">
      <c r="C1169" s="85" t="s">
        <v>2678</v>
      </c>
      <c r="D1169" s="85"/>
      <c r="E1169" s="85"/>
      <c r="F1169" s="85"/>
      <c r="G1169" s="85"/>
      <c r="H1169" s="85"/>
      <c r="I1169" s="85">
        <v>97.798000000000002</v>
      </c>
    </row>
    <row r="1170" spans="3:9">
      <c r="C1170" s="85" t="s">
        <v>2679</v>
      </c>
      <c r="D1170" s="85"/>
      <c r="E1170" s="85"/>
      <c r="F1170" s="85"/>
      <c r="G1170" s="85"/>
      <c r="H1170" s="85"/>
      <c r="I1170" s="85">
        <v>97.45</v>
      </c>
    </row>
    <row r="1171" spans="3:9">
      <c r="C1171" s="85" t="s">
        <v>2680</v>
      </c>
      <c r="D1171" s="85"/>
      <c r="E1171" s="85"/>
      <c r="F1171" s="85"/>
      <c r="G1171" s="85"/>
      <c r="H1171" s="85"/>
      <c r="I1171" s="85">
        <v>97.637</v>
      </c>
    </row>
    <row r="1172" spans="3:9">
      <c r="C1172" s="85" t="s">
        <v>2681</v>
      </c>
      <c r="D1172" s="85"/>
      <c r="E1172" s="85"/>
      <c r="F1172" s="85"/>
      <c r="G1172" s="85"/>
      <c r="H1172" s="85"/>
      <c r="I1172" s="85">
        <v>97.643000000000001</v>
      </c>
    </row>
    <row r="1173" spans="3:9">
      <c r="C1173" s="85" t="s">
        <v>2682</v>
      </c>
      <c r="D1173" s="85"/>
      <c r="E1173" s="85"/>
      <c r="F1173" s="85"/>
      <c r="G1173" s="85"/>
      <c r="H1173" s="85"/>
      <c r="I1173" s="85">
        <v>97.37</v>
      </c>
    </row>
    <row r="1174" spans="3:9">
      <c r="C1174" s="85" t="s">
        <v>2683</v>
      </c>
      <c r="D1174" s="85"/>
      <c r="E1174" s="85"/>
      <c r="F1174" s="85"/>
      <c r="G1174" s="85"/>
      <c r="H1174" s="85"/>
      <c r="I1174" s="85">
        <v>97.441999999999993</v>
      </c>
    </row>
    <row r="1175" spans="3:9">
      <c r="C1175" s="85" t="s">
        <v>2684</v>
      </c>
      <c r="D1175" s="85"/>
      <c r="E1175" s="85"/>
      <c r="F1175" s="85"/>
      <c r="G1175" s="85"/>
      <c r="H1175" s="85"/>
      <c r="I1175" s="85">
        <v>97.2</v>
      </c>
    </row>
    <row r="1176" spans="3:9">
      <c r="C1176" s="85" t="s">
        <v>2685</v>
      </c>
      <c r="D1176" s="85"/>
      <c r="E1176" s="85"/>
      <c r="F1176" s="85"/>
      <c r="G1176" s="85"/>
      <c r="H1176" s="85"/>
      <c r="I1176" s="85">
        <v>96.953000000000003</v>
      </c>
    </row>
    <row r="1177" spans="3:9">
      <c r="C1177" s="85" t="s">
        <v>2686</v>
      </c>
      <c r="D1177" s="85"/>
      <c r="E1177" s="85"/>
      <c r="F1177" s="85"/>
      <c r="G1177" s="85"/>
      <c r="H1177" s="85"/>
      <c r="I1177" s="85">
        <v>96.6</v>
      </c>
    </row>
    <row r="1178" spans="3:9">
      <c r="C1178" s="85" t="s">
        <v>2687</v>
      </c>
      <c r="D1178" s="85"/>
      <c r="E1178" s="85"/>
      <c r="F1178" s="85"/>
      <c r="G1178" s="85"/>
      <c r="H1178" s="85"/>
      <c r="I1178" s="85">
        <v>96.9</v>
      </c>
    </row>
    <row r="1179" spans="3:9">
      <c r="C1179" s="85" t="s">
        <v>2688</v>
      </c>
      <c r="D1179" s="85"/>
      <c r="E1179" s="85"/>
      <c r="F1179" s="85"/>
      <c r="G1179" s="85"/>
      <c r="H1179" s="85"/>
      <c r="I1179" s="85">
        <v>97.010999999999996</v>
      </c>
    </row>
    <row r="1180" spans="3:9">
      <c r="C1180" s="85" t="s">
        <v>2689</v>
      </c>
      <c r="D1180" s="85"/>
      <c r="E1180" s="85"/>
      <c r="F1180" s="85"/>
      <c r="G1180" s="85"/>
      <c r="H1180" s="85"/>
      <c r="I1180" s="85">
        <v>96.9</v>
      </c>
    </row>
    <row r="1181" spans="3:9">
      <c r="C1181" s="85" t="s">
        <v>2690</v>
      </c>
      <c r="D1181" s="85"/>
      <c r="E1181" s="85"/>
      <c r="F1181" s="85"/>
      <c r="G1181" s="85"/>
      <c r="H1181" s="85"/>
      <c r="I1181" s="85">
        <v>96.879000000000005</v>
      </c>
    </row>
    <row r="1182" spans="3:9">
      <c r="C1182" s="85" t="s">
        <v>2691</v>
      </c>
      <c r="D1182" s="85"/>
      <c r="E1182" s="85"/>
      <c r="F1182" s="85"/>
      <c r="G1182" s="85"/>
      <c r="H1182" s="85"/>
      <c r="I1182" s="85">
        <v>96.956000000000003</v>
      </c>
    </row>
    <row r="1183" spans="3:9">
      <c r="C1183" s="85" t="s">
        <v>2692</v>
      </c>
      <c r="D1183" s="85"/>
      <c r="E1183" s="85"/>
      <c r="F1183" s="85"/>
      <c r="G1183" s="85"/>
      <c r="H1183" s="85"/>
      <c r="I1183" s="85">
        <v>97.25</v>
      </c>
    </row>
    <row r="1184" spans="3:9">
      <c r="C1184" s="85" t="s">
        <v>2693</v>
      </c>
      <c r="D1184" s="85"/>
      <c r="E1184" s="85"/>
      <c r="F1184" s="85"/>
      <c r="G1184" s="85"/>
      <c r="H1184" s="85"/>
      <c r="I1184" s="85">
        <v>96.905000000000001</v>
      </c>
    </row>
    <row r="1185" spans="3:9">
      <c r="C1185" s="85" t="s">
        <v>2694</v>
      </c>
      <c r="D1185" s="85"/>
      <c r="E1185" s="85"/>
      <c r="F1185" s="85"/>
      <c r="G1185" s="85"/>
      <c r="H1185" s="85"/>
      <c r="I1185" s="85">
        <v>96.852999999999994</v>
      </c>
    </row>
    <row r="1186" spans="3:9">
      <c r="C1186" s="85" t="s">
        <v>2695</v>
      </c>
      <c r="D1186" s="85"/>
      <c r="E1186" s="85"/>
      <c r="F1186" s="85"/>
      <c r="G1186" s="85"/>
      <c r="H1186" s="85"/>
      <c r="I1186" s="85">
        <v>97.120999999999995</v>
      </c>
    </row>
    <row r="1187" spans="3:9">
      <c r="C1187" s="85" t="s">
        <v>2696</v>
      </c>
      <c r="D1187" s="85"/>
      <c r="E1187" s="85"/>
      <c r="F1187" s="85"/>
      <c r="G1187" s="85"/>
      <c r="H1187" s="85"/>
      <c r="I1187" s="85">
        <v>97.367000000000004</v>
      </c>
    </row>
    <row r="1188" spans="3:9">
      <c r="C1188" s="85" t="s">
        <v>2697</v>
      </c>
      <c r="D1188" s="85"/>
      <c r="E1188" s="85"/>
      <c r="F1188" s="85"/>
      <c r="G1188" s="85"/>
      <c r="H1188" s="85"/>
      <c r="I1188" s="85">
        <v>97.543999999999997</v>
      </c>
    </row>
    <row r="1189" spans="3:9">
      <c r="C1189" s="85" t="s">
        <v>2698</v>
      </c>
      <c r="D1189" s="85"/>
      <c r="E1189" s="85"/>
      <c r="F1189" s="85"/>
      <c r="G1189" s="85"/>
      <c r="H1189" s="85"/>
      <c r="I1189" s="85">
        <v>97.766999999999996</v>
      </c>
    </row>
    <row r="1190" spans="3:9">
      <c r="C1190" s="85" t="s">
        <v>2699</v>
      </c>
      <c r="D1190" s="85"/>
      <c r="E1190" s="85"/>
      <c r="F1190" s="85"/>
      <c r="G1190" s="85"/>
      <c r="H1190" s="85"/>
      <c r="I1190" s="85">
        <v>97.486000000000004</v>
      </c>
    </row>
    <row r="1191" spans="3:9">
      <c r="C1191" s="85" t="s">
        <v>2700</v>
      </c>
      <c r="D1191" s="85"/>
      <c r="E1191" s="85"/>
      <c r="F1191" s="85"/>
      <c r="G1191" s="85"/>
      <c r="H1191" s="85"/>
      <c r="I1191" s="85">
        <v>97.468000000000004</v>
      </c>
    </row>
    <row r="1192" spans="3:9">
      <c r="C1192" s="85" t="s">
        <v>2701</v>
      </c>
      <c r="D1192" s="85"/>
      <c r="E1192" s="85"/>
      <c r="F1192" s="85"/>
      <c r="G1192" s="85"/>
      <c r="H1192" s="85"/>
      <c r="I1192" s="85">
        <v>97.397999999999996</v>
      </c>
    </row>
    <row r="1193" spans="3:9">
      <c r="C1193" s="85" t="s">
        <v>2702</v>
      </c>
      <c r="D1193" s="85"/>
      <c r="E1193" s="85"/>
      <c r="F1193" s="85"/>
      <c r="G1193" s="85"/>
      <c r="H1193" s="85"/>
      <c r="I1193" s="85">
        <v>97.506</v>
      </c>
    </row>
    <row r="1194" spans="3:9">
      <c r="C1194" s="85" t="s">
        <v>2703</v>
      </c>
      <c r="D1194" s="85"/>
      <c r="E1194" s="85"/>
      <c r="F1194" s="85"/>
      <c r="G1194" s="85"/>
      <c r="H1194" s="85"/>
      <c r="I1194" s="85">
        <v>97.352000000000004</v>
      </c>
    </row>
    <row r="1195" spans="3:9">
      <c r="C1195" s="85" t="s">
        <v>2704</v>
      </c>
      <c r="D1195" s="85"/>
      <c r="E1195" s="85"/>
      <c r="F1195" s="85"/>
      <c r="G1195" s="85"/>
      <c r="H1195" s="85"/>
      <c r="I1195" s="85">
        <v>97.394999999999996</v>
      </c>
    </row>
    <row r="1196" spans="3:9">
      <c r="C1196" s="85" t="s">
        <v>2705</v>
      </c>
      <c r="D1196" s="85"/>
      <c r="E1196" s="85"/>
      <c r="F1196" s="85"/>
      <c r="G1196" s="85"/>
      <c r="H1196" s="85"/>
      <c r="I1196" s="85">
        <v>97.29</v>
      </c>
    </row>
    <row r="1197" spans="3:9">
      <c r="C1197" s="85" t="s">
        <v>2706</v>
      </c>
      <c r="D1197" s="85"/>
      <c r="E1197" s="85"/>
      <c r="F1197" s="85"/>
      <c r="G1197" s="85"/>
      <c r="H1197" s="85"/>
      <c r="I1197" s="85">
        <v>97.301000000000002</v>
      </c>
    </row>
    <row r="1198" spans="3:9">
      <c r="C1198" s="85" t="s">
        <v>2707</v>
      </c>
      <c r="D1198" s="85"/>
      <c r="E1198" s="85"/>
      <c r="F1198" s="85"/>
      <c r="G1198" s="85"/>
      <c r="H1198" s="85"/>
      <c r="I1198" s="85">
        <v>97.153000000000006</v>
      </c>
    </row>
    <row r="1199" spans="3:9">
      <c r="C1199" s="85" t="s">
        <v>2708</v>
      </c>
      <c r="D1199" s="85"/>
      <c r="E1199" s="85"/>
      <c r="F1199" s="85"/>
      <c r="G1199" s="85"/>
      <c r="H1199" s="85"/>
      <c r="I1199" s="85">
        <v>97</v>
      </c>
    </row>
    <row r="1200" spans="3:9">
      <c r="C1200" s="85" t="s">
        <v>2709</v>
      </c>
      <c r="D1200" s="85"/>
      <c r="E1200" s="85"/>
      <c r="F1200" s="85"/>
      <c r="G1200" s="85"/>
      <c r="H1200" s="85"/>
      <c r="I1200" s="85">
        <v>97.2</v>
      </c>
    </row>
    <row r="1201" spans="3:9">
      <c r="C1201" s="85" t="s">
        <v>2710</v>
      </c>
      <c r="D1201" s="85"/>
      <c r="E1201" s="85"/>
      <c r="F1201" s="85"/>
      <c r="G1201" s="85"/>
      <c r="H1201" s="85"/>
      <c r="I1201" s="85">
        <v>97.018000000000001</v>
      </c>
    </row>
    <row r="1202" spans="3:9">
      <c r="C1202" s="85" t="s">
        <v>2711</v>
      </c>
      <c r="D1202" s="85"/>
      <c r="E1202" s="85"/>
      <c r="F1202" s="85"/>
      <c r="G1202" s="85"/>
      <c r="H1202" s="85"/>
      <c r="I1202" s="85">
        <v>97.266999999999996</v>
      </c>
    </row>
    <row r="1203" spans="3:9">
      <c r="C1203" s="85" t="s">
        <v>2712</v>
      </c>
      <c r="D1203" s="85"/>
      <c r="E1203" s="85"/>
      <c r="F1203" s="85"/>
      <c r="G1203" s="85"/>
      <c r="H1203" s="85"/>
      <c r="I1203" s="85">
        <v>97.15</v>
      </c>
    </row>
    <row r="1204" spans="3:9">
      <c r="C1204" s="85" t="s">
        <v>2713</v>
      </c>
      <c r="D1204" s="85"/>
      <c r="E1204" s="85"/>
      <c r="F1204" s="85"/>
      <c r="G1204" s="85"/>
      <c r="H1204" s="85"/>
      <c r="I1204" s="85">
        <v>96.852000000000004</v>
      </c>
    </row>
    <row r="1205" spans="3:9">
      <c r="C1205" s="85" t="s">
        <v>2714</v>
      </c>
      <c r="D1205" s="85"/>
      <c r="E1205" s="85"/>
      <c r="F1205" s="85"/>
      <c r="G1205" s="85"/>
      <c r="H1205" s="85"/>
      <c r="I1205" s="85">
        <v>97.022999999999996</v>
      </c>
    </row>
    <row r="1206" spans="3:9">
      <c r="C1206" s="85" t="s">
        <v>2715</v>
      </c>
      <c r="D1206" s="85"/>
      <c r="E1206" s="85"/>
      <c r="F1206" s="85"/>
      <c r="G1206" s="85"/>
      <c r="H1206" s="85"/>
      <c r="I1206" s="85">
        <v>96.763000000000005</v>
      </c>
    </row>
    <row r="1207" spans="3:9">
      <c r="C1207" s="85" t="s">
        <v>2716</v>
      </c>
      <c r="D1207" s="85"/>
      <c r="E1207" s="85"/>
      <c r="F1207" s="85"/>
      <c r="G1207" s="85"/>
      <c r="H1207" s="85"/>
      <c r="I1207" s="85">
        <v>96.783000000000001</v>
      </c>
    </row>
    <row r="1208" spans="3:9">
      <c r="C1208" s="85" t="s">
        <v>2717</v>
      </c>
      <c r="D1208" s="85"/>
      <c r="E1208" s="85"/>
      <c r="F1208" s="85"/>
      <c r="G1208" s="85"/>
      <c r="H1208" s="85"/>
      <c r="I1208" s="85">
        <v>96.801000000000002</v>
      </c>
    </row>
    <row r="1209" spans="3:9">
      <c r="C1209" s="85" t="s">
        <v>2718</v>
      </c>
      <c r="D1209" s="85"/>
      <c r="E1209" s="85"/>
      <c r="F1209" s="85"/>
      <c r="G1209" s="85"/>
      <c r="H1209" s="85"/>
      <c r="I1209" s="85">
        <v>96.445999999999998</v>
      </c>
    </row>
    <row r="1210" spans="3:9">
      <c r="C1210" s="85" t="s">
        <v>2719</v>
      </c>
      <c r="D1210" s="85"/>
      <c r="E1210" s="85"/>
      <c r="F1210" s="85"/>
      <c r="G1210" s="85"/>
      <c r="H1210" s="85"/>
      <c r="I1210" s="85">
        <v>96.161000000000001</v>
      </c>
    </row>
    <row r="1211" spans="3:9">
      <c r="C1211" s="85" t="s">
        <v>2720</v>
      </c>
      <c r="D1211" s="85"/>
      <c r="E1211" s="85"/>
      <c r="F1211" s="85"/>
      <c r="G1211" s="85"/>
      <c r="H1211" s="85"/>
      <c r="I1211" s="85">
        <v>96.5</v>
      </c>
    </row>
    <row r="1212" spans="3:9">
      <c r="C1212" s="85" t="s">
        <v>2721</v>
      </c>
      <c r="D1212" s="85"/>
      <c r="E1212" s="85"/>
      <c r="F1212" s="85"/>
      <c r="G1212" s="85"/>
      <c r="H1212" s="85"/>
      <c r="I1212" s="85">
        <v>96.61</v>
      </c>
    </row>
    <row r="1213" spans="3:9">
      <c r="C1213" s="85" t="s">
        <v>2722</v>
      </c>
      <c r="D1213" s="85"/>
      <c r="E1213" s="85"/>
      <c r="F1213" s="85"/>
      <c r="G1213" s="85"/>
      <c r="H1213" s="85"/>
      <c r="I1213" s="85">
        <v>96.7</v>
      </c>
    </row>
    <row r="1214" spans="3:9">
      <c r="C1214" s="85" t="s">
        <v>2723</v>
      </c>
      <c r="D1214" s="85"/>
      <c r="E1214" s="85"/>
      <c r="F1214" s="85"/>
      <c r="G1214" s="85"/>
      <c r="H1214" s="85"/>
      <c r="I1214" s="85">
        <v>96.539000000000001</v>
      </c>
    </row>
    <row r="1215" spans="3:9">
      <c r="C1215" s="85" t="s">
        <v>2724</v>
      </c>
      <c r="D1215" s="85"/>
      <c r="E1215" s="85"/>
      <c r="F1215" s="85"/>
      <c r="G1215" s="85"/>
      <c r="H1215" s="85"/>
      <c r="I1215" s="85">
        <v>96.438999999999993</v>
      </c>
    </row>
    <row r="1216" spans="3:9">
      <c r="C1216" s="85" t="s">
        <v>2725</v>
      </c>
      <c r="D1216" s="85"/>
      <c r="E1216" s="85"/>
      <c r="F1216" s="85"/>
      <c r="G1216" s="85"/>
      <c r="H1216" s="85"/>
      <c r="I1216" s="85">
        <v>96.664000000000001</v>
      </c>
    </row>
    <row r="1217" spans="3:9">
      <c r="C1217" s="85" t="s">
        <v>2726</v>
      </c>
      <c r="D1217" s="85"/>
      <c r="E1217" s="85"/>
      <c r="F1217" s="85"/>
      <c r="G1217" s="85"/>
      <c r="H1217" s="85"/>
      <c r="I1217" s="85">
        <v>96.881</v>
      </c>
    </row>
    <row r="1218" spans="3:9">
      <c r="C1218" s="85" t="s">
        <v>2727</v>
      </c>
      <c r="D1218" s="85"/>
      <c r="E1218" s="85"/>
      <c r="F1218" s="85"/>
      <c r="G1218" s="85"/>
      <c r="H1218" s="85"/>
      <c r="I1218" s="85">
        <v>96.805000000000007</v>
      </c>
    </row>
    <row r="1219" spans="3:9">
      <c r="C1219" s="85" t="s">
        <v>2728</v>
      </c>
      <c r="D1219" s="85"/>
      <c r="E1219" s="85"/>
      <c r="F1219" s="85"/>
      <c r="G1219" s="85"/>
      <c r="H1219" s="85"/>
      <c r="I1219" s="85">
        <v>96.902000000000001</v>
      </c>
    </row>
    <row r="1220" spans="3:9">
      <c r="C1220" s="85" t="s">
        <v>2729</v>
      </c>
      <c r="D1220" s="85"/>
      <c r="E1220" s="85"/>
      <c r="F1220" s="85"/>
      <c r="G1220" s="85"/>
      <c r="H1220" s="85"/>
      <c r="I1220" s="85">
        <v>97.049000000000007</v>
      </c>
    </row>
    <row r="1221" spans="3:9">
      <c r="C1221" s="85" t="s">
        <v>2730</v>
      </c>
      <c r="D1221" s="85"/>
      <c r="E1221" s="85"/>
      <c r="F1221" s="85"/>
      <c r="G1221" s="85"/>
      <c r="H1221" s="85"/>
      <c r="I1221" s="85">
        <v>96.751999999999995</v>
      </c>
    </row>
    <row r="1222" spans="3:9">
      <c r="C1222" s="85" t="s">
        <v>2731</v>
      </c>
      <c r="D1222" s="85"/>
      <c r="E1222" s="85"/>
      <c r="F1222" s="85"/>
      <c r="G1222" s="85"/>
      <c r="H1222" s="85"/>
      <c r="I1222" s="85">
        <v>97</v>
      </c>
    </row>
    <row r="1223" spans="3:9">
      <c r="C1223" s="85" t="s">
        <v>2732</v>
      </c>
      <c r="D1223" s="85"/>
      <c r="E1223" s="85"/>
      <c r="F1223" s="85"/>
      <c r="G1223" s="85"/>
      <c r="H1223" s="85"/>
      <c r="I1223" s="85">
        <v>97.057000000000002</v>
      </c>
    </row>
    <row r="1224" spans="3:9">
      <c r="C1224" s="85" t="s">
        <v>2733</v>
      </c>
      <c r="D1224" s="85"/>
      <c r="E1224" s="85"/>
      <c r="F1224" s="85"/>
      <c r="G1224" s="85"/>
      <c r="H1224" s="85"/>
      <c r="I1224" s="85">
        <v>96.998999999999995</v>
      </c>
    </row>
    <row r="1225" spans="3:9">
      <c r="C1225" s="85" t="s">
        <v>2734</v>
      </c>
      <c r="D1225" s="85"/>
      <c r="E1225" s="85"/>
      <c r="F1225" s="85"/>
      <c r="G1225" s="85"/>
      <c r="H1225" s="85"/>
      <c r="I1225" s="85">
        <v>97.1</v>
      </c>
    </row>
    <row r="1226" spans="3:9">
      <c r="C1226" s="85" t="s">
        <v>2735</v>
      </c>
      <c r="D1226" s="85"/>
      <c r="E1226" s="85"/>
      <c r="F1226" s="85"/>
      <c r="G1226" s="85"/>
      <c r="H1226" s="85"/>
      <c r="I1226" s="85">
        <v>97.001999999999995</v>
      </c>
    </row>
    <row r="1227" spans="3:9">
      <c r="C1227" s="85" t="s">
        <v>2736</v>
      </c>
      <c r="D1227" s="85"/>
      <c r="E1227" s="85"/>
      <c r="F1227" s="85"/>
      <c r="G1227" s="85"/>
      <c r="H1227" s="85"/>
      <c r="I1227" s="85">
        <v>96.953000000000003</v>
      </c>
    </row>
    <row r="1228" spans="3:9">
      <c r="C1228" s="85" t="s">
        <v>2737</v>
      </c>
      <c r="D1228" s="85"/>
      <c r="E1228" s="85"/>
      <c r="F1228" s="85"/>
      <c r="G1228" s="85"/>
      <c r="H1228" s="85"/>
      <c r="I1228" s="85">
        <v>97.188999999999993</v>
      </c>
    </row>
    <row r="1229" spans="3:9">
      <c r="C1229" s="85" t="s">
        <v>2738</v>
      </c>
      <c r="D1229" s="85"/>
      <c r="E1229" s="85"/>
      <c r="F1229" s="85"/>
      <c r="G1229" s="85"/>
      <c r="H1229" s="85"/>
      <c r="I1229" s="85">
        <v>97.100999999999999</v>
      </c>
    </row>
    <row r="1230" spans="3:9">
      <c r="C1230" s="85" t="s">
        <v>2739</v>
      </c>
      <c r="D1230" s="85"/>
      <c r="E1230" s="85"/>
      <c r="F1230" s="85"/>
      <c r="G1230" s="85"/>
      <c r="H1230" s="85"/>
      <c r="I1230" s="85">
        <v>96.998999999999995</v>
      </c>
    </row>
    <row r="1231" spans="3:9">
      <c r="C1231" s="85" t="s">
        <v>2740</v>
      </c>
      <c r="D1231" s="85"/>
      <c r="E1231" s="85"/>
      <c r="F1231" s="85"/>
      <c r="G1231" s="85"/>
      <c r="H1231" s="85"/>
      <c r="I1231" s="85">
        <v>96.974000000000004</v>
      </c>
    </row>
    <row r="1232" spans="3:9">
      <c r="C1232" s="85" t="s">
        <v>2741</v>
      </c>
      <c r="D1232" s="85"/>
      <c r="E1232" s="85"/>
      <c r="F1232" s="85"/>
      <c r="G1232" s="85"/>
      <c r="H1232" s="85"/>
      <c r="I1232" s="85">
        <v>97.04</v>
      </c>
    </row>
    <row r="1233" spans="3:9">
      <c r="C1233" s="85" t="s">
        <v>2742</v>
      </c>
      <c r="D1233" s="85"/>
      <c r="E1233" s="85"/>
      <c r="F1233" s="85"/>
      <c r="G1233" s="85"/>
      <c r="H1233" s="85"/>
      <c r="I1233" s="85">
        <v>97.299000000000007</v>
      </c>
    </row>
    <row r="1234" spans="3:9">
      <c r="C1234" s="85" t="s">
        <v>2743</v>
      </c>
      <c r="D1234" s="85"/>
      <c r="E1234" s="85"/>
      <c r="F1234" s="85"/>
      <c r="G1234" s="85"/>
      <c r="H1234" s="85"/>
      <c r="I1234" s="85">
        <v>97.298000000000002</v>
      </c>
    </row>
    <row r="1235" spans="3:9">
      <c r="C1235" s="85" t="s">
        <v>2744</v>
      </c>
      <c r="D1235" s="85"/>
      <c r="E1235" s="85"/>
      <c r="F1235" s="85"/>
      <c r="G1235" s="85"/>
      <c r="H1235" s="85"/>
      <c r="I1235" s="85">
        <v>97.346999999999994</v>
      </c>
    </row>
    <row r="1236" spans="3:9">
      <c r="C1236" s="85" t="s">
        <v>2745</v>
      </c>
      <c r="D1236" s="85"/>
      <c r="E1236" s="85"/>
      <c r="F1236" s="85"/>
      <c r="G1236" s="85"/>
      <c r="H1236" s="85"/>
      <c r="I1236" s="85">
        <v>97.41</v>
      </c>
    </row>
    <row r="1237" spans="3:9">
      <c r="C1237" s="85" t="s">
        <v>2746</v>
      </c>
      <c r="D1237" s="85"/>
      <c r="E1237" s="85"/>
      <c r="F1237" s="85"/>
      <c r="G1237" s="85"/>
      <c r="H1237" s="85"/>
      <c r="I1237" s="85">
        <v>97.370999999999995</v>
      </c>
    </row>
    <row r="1238" spans="3:9">
      <c r="C1238" s="85" t="s">
        <v>2747</v>
      </c>
      <c r="D1238" s="85"/>
      <c r="E1238" s="85"/>
      <c r="F1238" s="85"/>
      <c r="G1238" s="85"/>
      <c r="H1238" s="85"/>
      <c r="I1238" s="85">
        <v>97.347999999999999</v>
      </c>
    </row>
    <row r="1239" spans="3:9">
      <c r="C1239" s="85" t="s">
        <v>2748</v>
      </c>
      <c r="D1239" s="85"/>
      <c r="E1239" s="85"/>
      <c r="F1239" s="85"/>
      <c r="G1239" s="85"/>
      <c r="H1239" s="85"/>
      <c r="I1239" s="85">
        <v>97.301000000000002</v>
      </c>
    </row>
    <row r="1240" spans="3:9">
      <c r="C1240" s="85" t="s">
        <v>2749</v>
      </c>
      <c r="D1240" s="85"/>
      <c r="E1240" s="85"/>
      <c r="F1240" s="85"/>
      <c r="G1240" s="85"/>
      <c r="H1240" s="85"/>
      <c r="I1240" s="85">
        <v>97.2</v>
      </c>
    </row>
    <row r="1241" spans="3:9">
      <c r="C1241" s="85" t="s">
        <v>2750</v>
      </c>
      <c r="D1241" s="85"/>
      <c r="E1241" s="85"/>
      <c r="F1241" s="85"/>
      <c r="G1241" s="85"/>
      <c r="H1241" s="85"/>
      <c r="I1241" s="85">
        <v>97.153999999999996</v>
      </c>
    </row>
    <row r="1242" spans="3:9">
      <c r="C1242" s="85" t="s">
        <v>2751</v>
      </c>
      <c r="D1242" s="85"/>
      <c r="E1242" s="85"/>
      <c r="F1242" s="85"/>
      <c r="G1242" s="85"/>
      <c r="H1242" s="85"/>
      <c r="I1242" s="85">
        <v>97.210999999999999</v>
      </c>
    </row>
    <row r="1243" spans="3:9">
      <c r="C1243" s="85" t="s">
        <v>2752</v>
      </c>
      <c r="D1243" s="85"/>
      <c r="E1243" s="85"/>
      <c r="F1243" s="85"/>
      <c r="G1243" s="85"/>
      <c r="H1243" s="85"/>
      <c r="I1243" s="85">
        <v>97.22</v>
      </c>
    </row>
    <row r="1244" spans="3:9">
      <c r="C1244" s="85" t="s">
        <v>2753</v>
      </c>
      <c r="D1244" s="85"/>
      <c r="E1244" s="85"/>
      <c r="F1244" s="85"/>
      <c r="G1244" s="85"/>
      <c r="H1244" s="85"/>
      <c r="I1244" s="85">
        <v>97.448999999999998</v>
      </c>
    </row>
    <row r="1245" spans="3:9">
      <c r="C1245" s="85" t="s">
        <v>2754</v>
      </c>
      <c r="D1245" s="85"/>
      <c r="E1245" s="85"/>
      <c r="F1245" s="85"/>
      <c r="G1245" s="85"/>
      <c r="H1245" s="85"/>
      <c r="I1245" s="85">
        <v>97.94</v>
      </c>
    </row>
    <row r="1246" spans="3:9">
      <c r="C1246" s="85" t="s">
        <v>2755</v>
      </c>
      <c r="D1246" s="85"/>
      <c r="E1246" s="85"/>
      <c r="F1246" s="85"/>
      <c r="G1246" s="85"/>
      <c r="H1246" s="85"/>
      <c r="I1246" s="85">
        <v>97.793999999999997</v>
      </c>
    </row>
    <row r="1247" spans="3:9">
      <c r="C1247" s="85" t="s">
        <v>2756</v>
      </c>
      <c r="D1247" s="85"/>
      <c r="E1247" s="85"/>
      <c r="F1247" s="85"/>
      <c r="G1247" s="85"/>
      <c r="H1247" s="85"/>
      <c r="I1247" s="85">
        <v>98.146000000000001</v>
      </c>
    </row>
    <row r="1248" spans="3:9">
      <c r="C1248" s="85" t="s">
        <v>2757</v>
      </c>
      <c r="D1248" s="85"/>
      <c r="E1248" s="85"/>
      <c r="F1248" s="85"/>
      <c r="G1248" s="85"/>
      <c r="H1248" s="85"/>
      <c r="I1248" s="85">
        <v>97.85</v>
      </c>
    </row>
    <row r="1249" spans="3:9">
      <c r="C1249" s="85" t="s">
        <v>2758</v>
      </c>
      <c r="D1249" s="85"/>
      <c r="E1249" s="85"/>
      <c r="F1249" s="85"/>
      <c r="G1249" s="85"/>
      <c r="H1249" s="85"/>
      <c r="I1249" s="85">
        <v>97.899000000000001</v>
      </c>
    </row>
    <row r="1250" spans="3:9">
      <c r="C1250" s="85" t="s">
        <v>2759</v>
      </c>
      <c r="D1250" s="85"/>
      <c r="E1250" s="85"/>
      <c r="F1250" s="85"/>
      <c r="G1250" s="85"/>
      <c r="H1250" s="85"/>
      <c r="I1250" s="85">
        <v>98.367000000000004</v>
      </c>
    </row>
    <row r="1251" spans="3:9">
      <c r="C1251" s="85" t="s">
        <v>2760</v>
      </c>
      <c r="D1251" s="85"/>
      <c r="E1251" s="85"/>
      <c r="F1251" s="85"/>
      <c r="G1251" s="85"/>
      <c r="H1251" s="85"/>
      <c r="I1251" s="85">
        <v>98.447999999999993</v>
      </c>
    </row>
    <row r="1252" spans="3:9">
      <c r="C1252" s="85" t="s">
        <v>2761</v>
      </c>
      <c r="D1252" s="85"/>
      <c r="E1252" s="85"/>
      <c r="F1252" s="85"/>
      <c r="G1252" s="85"/>
      <c r="H1252" s="85"/>
      <c r="I1252" s="85">
        <v>98.376000000000005</v>
      </c>
    </row>
    <row r="1253" spans="3:9">
      <c r="C1253" s="85" t="s">
        <v>2762</v>
      </c>
      <c r="D1253" s="85"/>
      <c r="E1253" s="85"/>
      <c r="F1253" s="85"/>
      <c r="G1253" s="85"/>
      <c r="H1253" s="85"/>
      <c r="I1253" s="85">
        <v>98.301000000000002</v>
      </c>
    </row>
    <row r="1254" spans="3:9">
      <c r="C1254" s="85" t="s">
        <v>2763</v>
      </c>
      <c r="D1254" s="85"/>
      <c r="E1254" s="85"/>
      <c r="F1254" s="85"/>
      <c r="G1254" s="85"/>
      <c r="H1254" s="85"/>
      <c r="I1254" s="85">
        <v>98.355000000000004</v>
      </c>
    </row>
    <row r="1255" spans="3:9">
      <c r="C1255" s="85" t="s">
        <v>2764</v>
      </c>
      <c r="D1255" s="85"/>
      <c r="E1255" s="85"/>
      <c r="F1255" s="85"/>
      <c r="G1255" s="85"/>
      <c r="H1255" s="85"/>
      <c r="I1255" s="85">
        <v>98.4</v>
      </c>
    </row>
    <row r="1256" spans="3:9">
      <c r="C1256" s="85" t="s">
        <v>2765</v>
      </c>
      <c r="D1256" s="85"/>
      <c r="E1256" s="85"/>
      <c r="F1256" s="85"/>
      <c r="G1256" s="85"/>
      <c r="H1256" s="85"/>
      <c r="I1256" s="85">
        <v>98.295000000000002</v>
      </c>
    </row>
    <row r="1257" spans="3:9">
      <c r="C1257" s="85" t="s">
        <v>2766</v>
      </c>
      <c r="D1257" s="85"/>
      <c r="E1257" s="85"/>
      <c r="F1257" s="85"/>
      <c r="G1257" s="85"/>
      <c r="H1257" s="85"/>
      <c r="I1257" s="85">
        <v>98.123000000000005</v>
      </c>
    </row>
    <row r="1258" spans="3:9">
      <c r="C1258" s="85" t="s">
        <v>2767</v>
      </c>
      <c r="D1258" s="85"/>
      <c r="E1258" s="85"/>
      <c r="F1258" s="85"/>
      <c r="G1258" s="85"/>
      <c r="H1258" s="85"/>
      <c r="I1258" s="85">
        <v>98.6</v>
      </c>
    </row>
    <row r="1259" spans="3:9">
      <c r="C1259" s="85" t="s">
        <v>2768</v>
      </c>
      <c r="D1259" s="85"/>
      <c r="E1259" s="85"/>
      <c r="F1259" s="85"/>
      <c r="G1259" s="85"/>
      <c r="H1259" s="85"/>
      <c r="I1259" s="85">
        <v>98.501000000000005</v>
      </c>
    </row>
    <row r="1260" spans="3:9">
      <c r="C1260" s="85" t="s">
        <v>2769</v>
      </c>
      <c r="D1260" s="85"/>
      <c r="E1260" s="85"/>
      <c r="F1260" s="85"/>
      <c r="G1260" s="85"/>
      <c r="H1260" s="85"/>
      <c r="I1260" s="85">
        <v>98.352999999999994</v>
      </c>
    </row>
    <row r="1261" spans="3:9">
      <c r="C1261" s="85" t="s">
        <v>2770</v>
      </c>
      <c r="D1261" s="85"/>
      <c r="E1261" s="85"/>
      <c r="F1261" s="85"/>
      <c r="G1261" s="85"/>
      <c r="H1261" s="85"/>
      <c r="I1261" s="85">
        <v>98.332999999999998</v>
      </c>
    </row>
    <row r="1262" spans="3:9">
      <c r="C1262" s="85" t="s">
        <v>2771</v>
      </c>
      <c r="D1262" s="85"/>
      <c r="E1262" s="85"/>
      <c r="F1262" s="85"/>
      <c r="G1262" s="85"/>
      <c r="H1262" s="85"/>
      <c r="I1262" s="85">
        <v>99.010999999999996</v>
      </c>
    </row>
    <row r="1263" spans="3:9">
      <c r="C1263" s="85" t="s">
        <v>2772</v>
      </c>
      <c r="D1263" s="85"/>
      <c r="E1263" s="85"/>
      <c r="F1263" s="85"/>
      <c r="G1263" s="85"/>
      <c r="H1263" s="85"/>
      <c r="I1263" s="85">
        <v>99.515000000000001</v>
      </c>
    </row>
    <row r="1264" spans="3:9">
      <c r="C1264" s="85" t="s">
        <v>2773</v>
      </c>
      <c r="D1264" s="85"/>
      <c r="E1264" s="85"/>
      <c r="F1264" s="85"/>
      <c r="G1264" s="85"/>
      <c r="H1264" s="85"/>
      <c r="I1264" s="85">
        <v>99.8</v>
      </c>
    </row>
    <row r="1265" spans="3:9">
      <c r="C1265" s="85" t="s">
        <v>2774</v>
      </c>
      <c r="D1265" s="85"/>
      <c r="E1265" s="85"/>
      <c r="F1265" s="85"/>
      <c r="G1265" s="85"/>
      <c r="H1265" s="85"/>
      <c r="I1265" s="85">
        <v>99.805000000000007</v>
      </c>
    </row>
    <row r="1266" spans="3:9">
      <c r="C1266" s="85" t="s">
        <v>2775</v>
      </c>
      <c r="D1266" s="85"/>
      <c r="E1266" s="85"/>
      <c r="F1266" s="85"/>
      <c r="G1266" s="85"/>
      <c r="H1266" s="85"/>
      <c r="I1266" s="85">
        <v>99.85</v>
      </c>
    </row>
    <row r="1267" spans="3:9">
      <c r="C1267" s="85" t="s">
        <v>2776</v>
      </c>
      <c r="D1267" s="85"/>
      <c r="E1267" s="85"/>
      <c r="F1267" s="85"/>
      <c r="G1267" s="85"/>
      <c r="H1267" s="85"/>
      <c r="I1267" s="85">
        <v>99.873999999999995</v>
      </c>
    </row>
    <row r="1268" spans="3:9">
      <c r="C1268" s="85" t="s">
        <v>2777</v>
      </c>
      <c r="D1268" s="85"/>
      <c r="E1268" s="85"/>
      <c r="F1268" s="85"/>
      <c r="G1268" s="85"/>
      <c r="H1268" s="85"/>
      <c r="I1268" s="85">
        <v>100.35</v>
      </c>
    </row>
    <row r="1269" spans="3:9">
      <c r="C1269" s="85" t="s">
        <v>2778</v>
      </c>
      <c r="D1269" s="85"/>
      <c r="E1269" s="85"/>
      <c r="F1269" s="85"/>
      <c r="G1269" s="85"/>
      <c r="H1269" s="85"/>
      <c r="I1269" s="85">
        <v>100.249</v>
      </c>
    </row>
    <row r="1270" spans="3:9">
      <c r="C1270" s="85" t="s">
        <v>2779</v>
      </c>
      <c r="D1270" s="85"/>
      <c r="E1270" s="85"/>
      <c r="F1270" s="85"/>
      <c r="G1270" s="85"/>
      <c r="H1270" s="85"/>
      <c r="I1270" s="85">
        <v>100.188</v>
      </c>
    </row>
    <row r="1271" spans="3:9">
      <c r="C1271" s="85" t="s">
        <v>2780</v>
      </c>
      <c r="D1271" s="85"/>
      <c r="E1271" s="85"/>
      <c r="F1271" s="85"/>
      <c r="G1271" s="85"/>
      <c r="H1271" s="85"/>
      <c r="I1271" s="85">
        <v>100.28</v>
      </c>
    </row>
    <row r="1272" spans="3:9">
      <c r="C1272" s="85" t="s">
        <v>2781</v>
      </c>
      <c r="D1272" s="85"/>
      <c r="E1272" s="85"/>
      <c r="F1272" s="85"/>
      <c r="G1272" s="85"/>
      <c r="H1272" s="85"/>
      <c r="I1272" s="85">
        <v>100.2</v>
      </c>
    </row>
    <row r="1273" spans="3:9">
      <c r="C1273" s="85" t="s">
        <v>2782</v>
      </c>
      <c r="D1273" s="85"/>
      <c r="E1273" s="85"/>
      <c r="F1273" s="85"/>
      <c r="G1273" s="85"/>
      <c r="H1273" s="85"/>
      <c r="I1273" s="85">
        <v>100.26</v>
      </c>
    </row>
    <row r="1274" spans="3:9">
      <c r="C1274" s="85" t="s">
        <v>2783</v>
      </c>
      <c r="D1274" s="85"/>
      <c r="E1274" s="85"/>
      <c r="F1274" s="85"/>
      <c r="G1274" s="85"/>
      <c r="H1274" s="85"/>
      <c r="I1274" s="85">
        <v>100.56</v>
      </c>
    </row>
    <row r="1275" spans="3:9">
      <c r="C1275" s="85" t="s">
        <v>2784</v>
      </c>
      <c r="D1275" s="85"/>
      <c r="E1275" s="85"/>
      <c r="F1275" s="85"/>
      <c r="G1275" s="85"/>
      <c r="H1275" s="85"/>
      <c r="I1275" s="85">
        <v>100.95</v>
      </c>
    </row>
    <row r="1276" spans="3:9">
      <c r="C1276" s="85" t="s">
        <v>2785</v>
      </c>
      <c r="D1276" s="85"/>
      <c r="E1276" s="85"/>
      <c r="F1276" s="85"/>
      <c r="G1276" s="85"/>
      <c r="H1276" s="85"/>
      <c r="I1276" s="85">
        <v>100.85599999999999</v>
      </c>
    </row>
    <row r="1277" spans="3:9">
      <c r="C1277" s="85" t="s">
        <v>2786</v>
      </c>
      <c r="D1277" s="85"/>
      <c r="E1277" s="85"/>
      <c r="F1277" s="85"/>
      <c r="G1277" s="85"/>
      <c r="H1277" s="85"/>
      <c r="I1277" s="85">
        <v>100.55200000000001</v>
      </c>
    </row>
    <row r="1278" spans="3:9">
      <c r="C1278" s="85" t="s">
        <v>2787</v>
      </c>
      <c r="D1278" s="85"/>
      <c r="E1278" s="85"/>
      <c r="F1278" s="85"/>
      <c r="G1278" s="85"/>
      <c r="H1278" s="85"/>
      <c r="I1278" s="85">
        <v>100.95</v>
      </c>
    </row>
    <row r="1279" spans="3:9">
      <c r="C1279" s="85" t="s">
        <v>2788</v>
      </c>
      <c r="D1279" s="85"/>
      <c r="E1279" s="85"/>
      <c r="F1279" s="85"/>
      <c r="G1279" s="85"/>
      <c r="H1279" s="85"/>
      <c r="I1279" s="85">
        <v>100.892</v>
      </c>
    </row>
    <row r="1280" spans="3:9">
      <c r="C1280" s="85" t="s">
        <v>2789</v>
      </c>
      <c r="D1280" s="85"/>
      <c r="E1280" s="85"/>
      <c r="F1280" s="85"/>
      <c r="G1280" s="85"/>
      <c r="H1280" s="85"/>
      <c r="I1280" s="85">
        <v>101.2</v>
      </c>
    </row>
    <row r="1281" spans="3:9">
      <c r="C1281" s="85" t="s">
        <v>2790</v>
      </c>
      <c r="D1281" s="85"/>
      <c r="E1281" s="85"/>
      <c r="F1281" s="85"/>
      <c r="G1281" s="85"/>
      <c r="H1281" s="85"/>
      <c r="I1281" s="85">
        <v>101.096</v>
      </c>
    </row>
    <row r="1282" spans="3:9">
      <c r="C1282" s="85" t="s">
        <v>2791</v>
      </c>
      <c r="D1282" s="85"/>
      <c r="E1282" s="85"/>
      <c r="F1282" s="85"/>
      <c r="G1282" s="85"/>
      <c r="H1282" s="85"/>
      <c r="I1282" s="85">
        <v>101.14400000000001</v>
      </c>
    </row>
    <row r="1283" spans="3:9">
      <c r="C1283" s="85" t="s">
        <v>2792</v>
      </c>
      <c r="D1283" s="85"/>
      <c r="E1283" s="85"/>
      <c r="F1283" s="85"/>
      <c r="G1283" s="85"/>
      <c r="H1283" s="85"/>
      <c r="I1283" s="85">
        <v>100.8</v>
      </c>
    </row>
    <row r="1284" spans="3:9">
      <c r="C1284" s="85" t="s">
        <v>2793</v>
      </c>
      <c r="D1284" s="85"/>
      <c r="E1284" s="85"/>
      <c r="F1284" s="85"/>
      <c r="G1284" s="85"/>
      <c r="H1284" s="85"/>
      <c r="I1284" s="85">
        <v>100.7</v>
      </c>
    </row>
    <row r="1285" spans="3:9">
      <c r="C1285" s="85" t="s">
        <v>2794</v>
      </c>
      <c r="D1285" s="85"/>
      <c r="E1285" s="85"/>
      <c r="F1285" s="85"/>
      <c r="G1285" s="85"/>
      <c r="H1285" s="85"/>
      <c r="I1285" s="85">
        <v>100.834</v>
      </c>
    </row>
    <row r="1286" spans="3:9">
      <c r="C1286" s="85" t="s">
        <v>2795</v>
      </c>
      <c r="D1286" s="85"/>
      <c r="E1286" s="85"/>
      <c r="F1286" s="85"/>
      <c r="G1286" s="85"/>
      <c r="H1286" s="85"/>
      <c r="I1286" s="85">
        <v>100.86799999999999</v>
      </c>
    </row>
    <row r="1287" spans="3:9">
      <c r="C1287" s="85" t="s">
        <v>2796</v>
      </c>
      <c r="D1287" s="85"/>
      <c r="E1287" s="85"/>
      <c r="F1287" s="85"/>
      <c r="G1287" s="85"/>
      <c r="H1287" s="85"/>
      <c r="I1287" s="85">
        <v>101</v>
      </c>
    </row>
    <row r="1288" spans="3:9">
      <c r="C1288" s="85" t="s">
        <v>2797</v>
      </c>
      <c r="D1288" s="85"/>
      <c r="E1288" s="85"/>
      <c r="F1288" s="85"/>
      <c r="G1288" s="85"/>
      <c r="H1288" s="85"/>
      <c r="I1288" s="85">
        <v>100.999</v>
      </c>
    </row>
    <row r="1289" spans="3:9">
      <c r="C1289" s="85" t="s">
        <v>2798</v>
      </c>
      <c r="D1289" s="85"/>
      <c r="E1289" s="85"/>
      <c r="F1289" s="85"/>
      <c r="G1289" s="85"/>
      <c r="H1289" s="85"/>
      <c r="I1289" s="85">
        <v>100.943</v>
      </c>
    </row>
    <row r="1290" spans="3:9">
      <c r="C1290" s="85" t="s">
        <v>2799</v>
      </c>
      <c r="D1290" s="85"/>
      <c r="E1290" s="85"/>
      <c r="F1290" s="85"/>
      <c r="G1290" s="85"/>
      <c r="H1290" s="85"/>
      <c r="I1290" s="85">
        <v>100.93</v>
      </c>
    </row>
    <row r="1291" spans="3:9">
      <c r="C1291" s="85" t="s">
        <v>2800</v>
      </c>
      <c r="D1291" s="85"/>
      <c r="E1291" s="85"/>
      <c r="F1291" s="85"/>
      <c r="G1291" s="85"/>
      <c r="H1291" s="85"/>
      <c r="I1291" s="85">
        <v>100.85</v>
      </c>
    </row>
    <row r="1292" spans="3:9">
      <c r="C1292" s="85" t="s">
        <v>2801</v>
      </c>
      <c r="D1292" s="85"/>
      <c r="E1292" s="85"/>
      <c r="F1292" s="85"/>
      <c r="G1292" s="85"/>
      <c r="H1292" s="85"/>
      <c r="I1292" s="85">
        <v>100.556</v>
      </c>
    </row>
    <row r="1293" spans="3:9">
      <c r="C1293" s="85" t="s">
        <v>2802</v>
      </c>
      <c r="D1293" s="85"/>
      <c r="E1293" s="85"/>
      <c r="F1293" s="85"/>
      <c r="G1293" s="85"/>
      <c r="H1293" s="85"/>
      <c r="I1293" s="85">
        <v>100.62</v>
      </c>
    </row>
    <row r="1294" spans="3:9">
      <c r="C1294" s="85" t="s">
        <v>2803</v>
      </c>
      <c r="D1294" s="85"/>
      <c r="E1294" s="85"/>
      <c r="F1294" s="85"/>
      <c r="G1294" s="85"/>
      <c r="H1294" s="85"/>
      <c r="I1294" s="85">
        <v>100.596</v>
      </c>
    </row>
    <row r="1295" spans="3:9">
      <c r="C1295" s="85" t="s">
        <v>2804</v>
      </c>
      <c r="D1295" s="85"/>
      <c r="E1295" s="85"/>
      <c r="F1295" s="85"/>
      <c r="G1295" s="85"/>
      <c r="H1295" s="85"/>
      <c r="I1295" s="85">
        <v>100.64</v>
      </c>
    </row>
    <row r="1296" spans="3:9">
      <c r="C1296" s="85" t="s">
        <v>2805</v>
      </c>
      <c r="D1296" s="85"/>
      <c r="E1296" s="85"/>
      <c r="F1296" s="85"/>
      <c r="G1296" s="85"/>
      <c r="H1296" s="85"/>
      <c r="I1296" s="85">
        <v>101.048</v>
      </c>
    </row>
    <row r="1297" spans="3:9">
      <c r="C1297" s="85" t="s">
        <v>2806</v>
      </c>
      <c r="D1297" s="85"/>
      <c r="E1297" s="85"/>
      <c r="F1297" s="85"/>
      <c r="G1297" s="85"/>
      <c r="H1297" s="85"/>
      <c r="I1297" s="85">
        <v>101.2</v>
      </c>
    </row>
    <row r="1298" spans="3:9">
      <c r="C1298" s="85" t="s">
        <v>2807</v>
      </c>
      <c r="D1298" s="85"/>
      <c r="E1298" s="85"/>
      <c r="F1298" s="85"/>
      <c r="G1298" s="85"/>
      <c r="H1298" s="85"/>
      <c r="I1298" s="85">
        <v>101.024</v>
      </c>
    </row>
    <row r="1299" spans="3:9">
      <c r="C1299" s="85" t="s">
        <v>2808</v>
      </c>
      <c r="D1299" s="85"/>
      <c r="E1299" s="85"/>
      <c r="F1299" s="85"/>
      <c r="G1299" s="85"/>
      <c r="H1299" s="85"/>
      <c r="I1299" s="85">
        <v>101.16500000000001</v>
      </c>
    </row>
    <row r="1300" spans="3:9">
      <c r="C1300" s="85" t="s">
        <v>2809</v>
      </c>
      <c r="D1300" s="85"/>
      <c r="E1300" s="85"/>
      <c r="F1300" s="85"/>
      <c r="G1300" s="85"/>
      <c r="H1300" s="85"/>
      <c r="I1300" s="85">
        <v>100.851</v>
      </c>
    </row>
    <row r="1301" spans="3:9">
      <c r="C1301" s="85" t="s">
        <v>2810</v>
      </c>
      <c r="D1301" s="85"/>
      <c r="E1301" s="85"/>
      <c r="F1301" s="85"/>
      <c r="G1301" s="85"/>
      <c r="H1301" s="85"/>
      <c r="I1301" s="85">
        <v>100.801</v>
      </c>
    </row>
    <row r="1302" spans="3:9">
      <c r="C1302" s="85" t="s">
        <v>2811</v>
      </c>
      <c r="D1302" s="85"/>
      <c r="E1302" s="85"/>
      <c r="F1302" s="85"/>
      <c r="G1302" s="85"/>
      <c r="H1302" s="85"/>
      <c r="I1302" s="85">
        <v>100.89700000000001</v>
      </c>
    </row>
    <row r="1303" spans="3:9">
      <c r="C1303" s="85" t="s">
        <v>2812</v>
      </c>
      <c r="D1303" s="85"/>
      <c r="E1303" s="85"/>
      <c r="F1303" s="85"/>
      <c r="G1303" s="85"/>
      <c r="H1303" s="85"/>
      <c r="I1303" s="85">
        <v>100.89400000000001</v>
      </c>
    </row>
    <row r="1304" spans="3:9">
      <c r="C1304" s="85" t="s">
        <v>2813</v>
      </c>
      <c r="D1304" s="85"/>
      <c r="E1304" s="85"/>
      <c r="F1304" s="85"/>
      <c r="G1304" s="85"/>
      <c r="H1304" s="85"/>
      <c r="I1304" s="85">
        <v>100.923</v>
      </c>
    </row>
    <row r="1305" spans="3:9">
      <c r="C1305" s="85" t="s">
        <v>2814</v>
      </c>
      <c r="D1305" s="85"/>
      <c r="E1305" s="85"/>
      <c r="F1305" s="85"/>
      <c r="G1305" s="85"/>
      <c r="H1305" s="85"/>
      <c r="I1305" s="85">
        <v>100.86</v>
      </c>
    </row>
    <row r="1306" spans="3:9">
      <c r="C1306" s="85" t="s">
        <v>2815</v>
      </c>
      <c r="D1306" s="85"/>
      <c r="E1306" s="85"/>
      <c r="F1306" s="85"/>
      <c r="G1306" s="85"/>
      <c r="H1306" s="85"/>
      <c r="I1306" s="85">
        <v>100.85</v>
      </c>
    </row>
    <row r="1307" spans="3:9">
      <c r="C1307" s="85" t="s">
        <v>2816</v>
      </c>
      <c r="D1307" s="85"/>
      <c r="E1307" s="85"/>
      <c r="F1307" s="85"/>
      <c r="G1307" s="85"/>
      <c r="H1307" s="85"/>
      <c r="I1307" s="85">
        <v>100.95</v>
      </c>
    </row>
    <row r="1308" spans="3:9">
      <c r="C1308" s="85" t="s">
        <v>2817</v>
      </c>
      <c r="D1308" s="85"/>
      <c r="E1308" s="85"/>
      <c r="F1308" s="85"/>
      <c r="G1308" s="85"/>
      <c r="H1308" s="85"/>
      <c r="I1308" s="85">
        <v>100.849</v>
      </c>
    </row>
    <row r="1309" spans="3:9">
      <c r="C1309" s="85" t="s">
        <v>2818</v>
      </c>
      <c r="D1309" s="85"/>
      <c r="E1309" s="85"/>
      <c r="F1309" s="85"/>
      <c r="G1309" s="85"/>
      <c r="H1309" s="85"/>
      <c r="I1309" s="85">
        <v>99.352000000000004</v>
      </c>
    </row>
    <row r="1310" spans="3:9">
      <c r="C1310" s="85" t="s">
        <v>2819</v>
      </c>
      <c r="D1310" s="85"/>
      <c r="E1310" s="85"/>
      <c r="F1310" s="85"/>
      <c r="G1310" s="85"/>
      <c r="H1310" s="85"/>
      <c r="I1310" s="85">
        <v>97.5</v>
      </c>
    </row>
    <row r="1311" spans="3:9">
      <c r="C1311" s="85" t="s">
        <v>2820</v>
      </c>
      <c r="D1311" s="85"/>
      <c r="E1311" s="85"/>
      <c r="F1311" s="85"/>
      <c r="G1311" s="85"/>
      <c r="H1311" s="85"/>
      <c r="I1311" s="85">
        <v>97.093999999999994</v>
      </c>
    </row>
    <row r="1312" spans="3:9">
      <c r="C1312" s="85" t="s">
        <v>2821</v>
      </c>
      <c r="D1312" s="85"/>
      <c r="E1312" s="85"/>
      <c r="F1312" s="85"/>
      <c r="G1312" s="85"/>
      <c r="H1312" s="85"/>
      <c r="I1312" s="85">
        <v>98.787000000000006</v>
      </c>
    </row>
    <row r="1313" spans="3:9">
      <c r="C1313" s="85" t="s">
        <v>2822</v>
      </c>
      <c r="D1313" s="85"/>
      <c r="E1313" s="85"/>
      <c r="F1313" s="85"/>
      <c r="G1313" s="85"/>
      <c r="H1313" s="85"/>
      <c r="I1313" s="85">
        <v>97.995999999999995</v>
      </c>
    </row>
    <row r="1314" spans="3:9">
      <c r="C1314" s="85" t="s">
        <v>2823</v>
      </c>
      <c r="D1314" s="85"/>
      <c r="E1314" s="85"/>
      <c r="F1314" s="85"/>
      <c r="G1314" s="85"/>
      <c r="H1314" s="85"/>
      <c r="I1314" s="85">
        <v>97.804000000000002</v>
      </c>
    </row>
    <row r="1315" spans="3:9">
      <c r="C1315" s="85" t="s">
        <v>2824</v>
      </c>
      <c r="D1315" s="85"/>
      <c r="E1315" s="85"/>
      <c r="F1315" s="85"/>
      <c r="G1315" s="85"/>
      <c r="H1315" s="85"/>
      <c r="I1315" s="85">
        <v>98.320999999999998</v>
      </c>
    </row>
    <row r="1316" spans="3:9">
      <c r="C1316" s="85" t="s">
        <v>2825</v>
      </c>
      <c r="D1316" s="85"/>
      <c r="E1316" s="85"/>
      <c r="F1316" s="85"/>
      <c r="G1316" s="85"/>
      <c r="H1316" s="85"/>
      <c r="I1316" s="85">
        <v>98.674999999999997</v>
      </c>
    </row>
    <row r="1317" spans="3:9">
      <c r="C1317" s="85" t="s">
        <v>2826</v>
      </c>
      <c r="D1317" s="85"/>
      <c r="E1317" s="85"/>
      <c r="F1317" s="85"/>
      <c r="G1317" s="85"/>
      <c r="H1317" s="85"/>
      <c r="I1317" s="85">
        <v>98.948999999999998</v>
      </c>
    </row>
    <row r="1318" spans="3:9">
      <c r="C1318" s="85" t="s">
        <v>2827</v>
      </c>
      <c r="D1318" s="85"/>
      <c r="E1318" s="85"/>
      <c r="F1318" s="85"/>
      <c r="G1318" s="85"/>
      <c r="H1318" s="85"/>
      <c r="I1318" s="85">
        <v>99.05</v>
      </c>
    </row>
    <row r="1319" spans="3:9">
      <c r="C1319" s="85" t="s">
        <v>2828</v>
      </c>
      <c r="D1319" s="85"/>
      <c r="E1319" s="85"/>
      <c r="F1319" s="85"/>
      <c r="G1319" s="85"/>
      <c r="H1319" s="85"/>
      <c r="I1319" s="85">
        <v>99.087000000000003</v>
      </c>
    </row>
    <row r="1320" spans="3:9">
      <c r="C1320" s="85" t="s">
        <v>2829</v>
      </c>
      <c r="D1320" s="85"/>
      <c r="E1320" s="85"/>
      <c r="F1320" s="85"/>
      <c r="G1320" s="85"/>
      <c r="H1320" s="85"/>
      <c r="I1320" s="85">
        <v>99.424999999999997</v>
      </c>
    </row>
    <row r="1321" spans="3:9">
      <c r="C1321" s="85" t="s">
        <v>2830</v>
      </c>
      <c r="D1321" s="85"/>
      <c r="E1321" s="85"/>
      <c r="F1321" s="85"/>
      <c r="G1321" s="85"/>
      <c r="H1321" s="85"/>
      <c r="I1321" s="85">
        <v>99.403000000000006</v>
      </c>
    </row>
    <row r="1322" spans="3:9">
      <c r="C1322" s="85" t="s">
        <v>2831</v>
      </c>
      <c r="D1322" s="85"/>
      <c r="E1322" s="85"/>
      <c r="F1322" s="85"/>
      <c r="G1322" s="85"/>
      <c r="H1322" s="85"/>
      <c r="I1322" s="85">
        <v>99.197999999999993</v>
      </c>
    </row>
    <row r="1323" spans="3:9">
      <c r="C1323" s="85" t="s">
        <v>2832</v>
      </c>
      <c r="D1323" s="85"/>
      <c r="E1323" s="85"/>
      <c r="F1323" s="85"/>
      <c r="G1323" s="85"/>
      <c r="H1323" s="85"/>
      <c r="I1323" s="85">
        <v>99.299000000000007</v>
      </c>
    </row>
    <row r="1324" spans="3:9">
      <c r="C1324" s="85" t="s">
        <v>2833</v>
      </c>
      <c r="D1324" s="85"/>
      <c r="E1324" s="85"/>
      <c r="F1324" s="85"/>
      <c r="G1324" s="85"/>
      <c r="H1324" s="85"/>
      <c r="I1324" s="85">
        <v>99.448999999999998</v>
      </c>
    </row>
    <row r="1325" spans="3:9">
      <c r="C1325" s="85" t="s">
        <v>2834</v>
      </c>
      <c r="D1325" s="85"/>
      <c r="E1325" s="85"/>
      <c r="F1325" s="85"/>
      <c r="G1325" s="85"/>
      <c r="H1325" s="85"/>
      <c r="I1325" s="85">
        <v>99.581999999999994</v>
      </c>
    </row>
    <row r="1326" spans="3:9">
      <c r="C1326" s="85" t="s">
        <v>2835</v>
      </c>
      <c r="D1326" s="85"/>
      <c r="E1326" s="85"/>
      <c r="F1326" s="85"/>
      <c r="G1326" s="85"/>
      <c r="H1326" s="85"/>
      <c r="I1326" s="85">
        <v>99.64</v>
      </c>
    </row>
    <row r="1327" spans="3:9">
      <c r="C1327" s="85" t="s">
        <v>2836</v>
      </c>
      <c r="D1327" s="85"/>
      <c r="E1327" s="85"/>
      <c r="F1327" s="85"/>
      <c r="G1327" s="85"/>
      <c r="H1327" s="85"/>
      <c r="I1327" s="85">
        <v>99.334999999999994</v>
      </c>
    </row>
    <row r="1328" spans="3:9">
      <c r="C1328" s="85" t="s">
        <v>2837</v>
      </c>
      <c r="D1328" s="85"/>
      <c r="E1328" s="85"/>
      <c r="F1328" s="85"/>
      <c r="G1328" s="85"/>
      <c r="H1328" s="85"/>
      <c r="I1328" s="85">
        <v>98.998999999999995</v>
      </c>
    </row>
    <row r="1329" spans="3:9">
      <c r="C1329" s="85" t="s">
        <v>2838</v>
      </c>
      <c r="D1329" s="85"/>
      <c r="E1329" s="85"/>
      <c r="F1329" s="85"/>
      <c r="G1329" s="85"/>
      <c r="H1329" s="85"/>
      <c r="I1329" s="85">
        <v>99.03</v>
      </c>
    </row>
    <row r="1330" spans="3:9">
      <c r="C1330" s="85" t="s">
        <v>2839</v>
      </c>
      <c r="D1330" s="85"/>
      <c r="E1330" s="85"/>
      <c r="F1330" s="85"/>
      <c r="G1330" s="85"/>
      <c r="H1330" s="85"/>
      <c r="I1330" s="85">
        <v>98.751999999999995</v>
      </c>
    </row>
    <row r="1331" spans="3:9">
      <c r="C1331" s="85" t="s">
        <v>2840</v>
      </c>
      <c r="D1331" s="85"/>
      <c r="E1331" s="85"/>
      <c r="F1331" s="85"/>
      <c r="G1331" s="85"/>
      <c r="H1331" s="85"/>
      <c r="I1331" s="85">
        <v>98.799000000000007</v>
      </c>
    </row>
    <row r="1332" spans="3:9">
      <c r="C1332" s="85" t="s">
        <v>2841</v>
      </c>
      <c r="D1332" s="85"/>
      <c r="E1332" s="85"/>
      <c r="F1332" s="85"/>
      <c r="G1332" s="85"/>
      <c r="H1332" s="85"/>
      <c r="I1332" s="85">
        <v>99.097999999999999</v>
      </c>
    </row>
    <row r="1333" spans="3:9">
      <c r="C1333" s="85" t="s">
        <v>2842</v>
      </c>
      <c r="D1333" s="85"/>
      <c r="E1333" s="85"/>
      <c r="F1333" s="85"/>
      <c r="G1333" s="85"/>
      <c r="H1333" s="85"/>
      <c r="I1333" s="85">
        <v>98.903999999999996</v>
      </c>
    </row>
    <row r="1334" spans="3:9">
      <c r="C1334" s="85" t="s">
        <v>2843</v>
      </c>
      <c r="D1334" s="85"/>
      <c r="E1334" s="85"/>
      <c r="F1334" s="85"/>
      <c r="G1334" s="85"/>
      <c r="H1334" s="85"/>
      <c r="I1334" s="85">
        <v>99.051000000000002</v>
      </c>
    </row>
    <row r="1335" spans="3:9">
      <c r="C1335" s="85" t="s">
        <v>2844</v>
      </c>
      <c r="D1335" s="85"/>
      <c r="E1335" s="85"/>
      <c r="F1335" s="85"/>
      <c r="G1335" s="85"/>
      <c r="H1335" s="85"/>
      <c r="I1335" s="85">
        <v>98.757999999999996</v>
      </c>
    </row>
    <row r="1336" spans="3:9">
      <c r="C1336" s="85" t="s">
        <v>2845</v>
      </c>
      <c r="D1336" s="85"/>
      <c r="E1336" s="85"/>
      <c r="F1336" s="85"/>
      <c r="G1336" s="85"/>
      <c r="H1336" s="85"/>
      <c r="I1336" s="85">
        <v>98.849000000000004</v>
      </c>
    </row>
    <row r="1337" spans="3:9">
      <c r="C1337" s="85" t="s">
        <v>2846</v>
      </c>
      <c r="D1337" s="85"/>
      <c r="E1337" s="85"/>
      <c r="F1337" s="85"/>
      <c r="G1337" s="85"/>
      <c r="H1337" s="85"/>
      <c r="I1337" s="85">
        <v>98.945999999999998</v>
      </c>
    </row>
    <row r="1338" spans="3:9">
      <c r="C1338" s="85" t="s">
        <v>2847</v>
      </c>
      <c r="D1338" s="85"/>
      <c r="E1338" s="85"/>
      <c r="F1338" s="85"/>
      <c r="G1338" s="85"/>
      <c r="H1338" s="85"/>
      <c r="I1338" s="85">
        <v>98.653999999999996</v>
      </c>
    </row>
    <row r="1339" spans="3:9">
      <c r="C1339" s="85" t="s">
        <v>2848</v>
      </c>
      <c r="D1339" s="85"/>
      <c r="E1339" s="85"/>
      <c r="F1339" s="85"/>
      <c r="G1339" s="85"/>
      <c r="H1339" s="85"/>
      <c r="I1339" s="85">
        <v>98.947000000000003</v>
      </c>
    </row>
    <row r="1340" spans="3:9">
      <c r="C1340" s="85" t="s">
        <v>2849</v>
      </c>
      <c r="D1340" s="85"/>
      <c r="E1340" s="85"/>
      <c r="F1340" s="85"/>
      <c r="G1340" s="85"/>
      <c r="H1340" s="85"/>
      <c r="I1340" s="85">
        <v>98.9</v>
      </c>
    </row>
    <row r="1341" spans="3:9">
      <c r="C1341" s="85" t="s">
        <v>2850</v>
      </c>
      <c r="D1341" s="85"/>
      <c r="E1341" s="85"/>
      <c r="F1341" s="85"/>
      <c r="G1341" s="85"/>
      <c r="H1341" s="85"/>
      <c r="I1341" s="85">
        <v>99.356999999999999</v>
      </c>
    </row>
    <row r="1342" spans="3:9">
      <c r="C1342" s="85" t="s">
        <v>2851</v>
      </c>
      <c r="D1342" s="85"/>
      <c r="E1342" s="85"/>
      <c r="F1342" s="85"/>
      <c r="G1342" s="85"/>
      <c r="H1342" s="85"/>
      <c r="I1342" s="85">
        <v>99.19</v>
      </c>
    </row>
    <row r="1343" spans="3:9">
      <c r="C1343" s="85" t="s">
        <v>2852</v>
      </c>
      <c r="D1343" s="85"/>
      <c r="E1343" s="85"/>
      <c r="F1343" s="85"/>
      <c r="G1343" s="85"/>
      <c r="H1343" s="85"/>
      <c r="I1343" s="85">
        <v>99.248000000000005</v>
      </c>
    </row>
    <row r="1344" spans="3:9">
      <c r="C1344" s="85" t="s">
        <v>2853</v>
      </c>
      <c r="D1344" s="85"/>
      <c r="E1344" s="85"/>
      <c r="F1344" s="85"/>
      <c r="G1344" s="85"/>
      <c r="H1344" s="85"/>
      <c r="I1344" s="85">
        <v>98.98</v>
      </c>
    </row>
    <row r="1345" spans="3:9">
      <c r="C1345" s="85" t="s">
        <v>2854</v>
      </c>
      <c r="D1345" s="85"/>
      <c r="E1345" s="85"/>
      <c r="F1345" s="85"/>
      <c r="G1345" s="85"/>
      <c r="H1345" s="85"/>
      <c r="I1345" s="85">
        <v>99.048000000000002</v>
      </c>
    </row>
    <row r="1346" spans="3:9">
      <c r="C1346" s="85" t="s">
        <v>2855</v>
      </c>
      <c r="D1346" s="85"/>
      <c r="E1346" s="85"/>
      <c r="F1346" s="85"/>
      <c r="G1346" s="85"/>
      <c r="H1346" s="85"/>
      <c r="I1346" s="85">
        <v>98.781000000000006</v>
      </c>
    </row>
    <row r="1347" spans="3:9">
      <c r="C1347" s="85" t="s">
        <v>2856</v>
      </c>
      <c r="D1347" s="85"/>
      <c r="E1347" s="85"/>
      <c r="F1347" s="85"/>
      <c r="G1347" s="85"/>
      <c r="H1347" s="85"/>
      <c r="I1347" s="85">
        <v>98.850999999999999</v>
      </c>
    </row>
    <row r="1348" spans="3:9">
      <c r="C1348" s="85" t="s">
        <v>2857</v>
      </c>
      <c r="D1348" s="85"/>
      <c r="E1348" s="85"/>
      <c r="F1348" s="85"/>
      <c r="G1348" s="85"/>
      <c r="H1348" s="85"/>
      <c r="I1348" s="85">
        <v>99.09</v>
      </c>
    </row>
    <row r="1349" spans="3:9">
      <c r="C1349" s="85" t="s">
        <v>2858</v>
      </c>
      <c r="D1349" s="85"/>
      <c r="E1349" s="85"/>
      <c r="F1349" s="85"/>
      <c r="G1349" s="85"/>
      <c r="H1349" s="85"/>
      <c r="I1349" s="85">
        <v>98.799000000000007</v>
      </c>
    </row>
    <row r="1350" spans="3:9">
      <c r="C1350" s="85" t="s">
        <v>2859</v>
      </c>
      <c r="D1350" s="85"/>
      <c r="E1350" s="85"/>
      <c r="F1350" s="85"/>
      <c r="G1350" s="85"/>
      <c r="H1350" s="85"/>
      <c r="I1350" s="85">
        <v>98.82</v>
      </c>
    </row>
    <row r="1351" spans="3:9">
      <c r="C1351" s="85" t="s">
        <v>2860</v>
      </c>
      <c r="D1351" s="85"/>
      <c r="E1351" s="85"/>
      <c r="F1351" s="85"/>
      <c r="G1351" s="85"/>
      <c r="H1351" s="85"/>
      <c r="I1351" s="85">
        <v>98.272000000000006</v>
      </c>
    </row>
    <row r="1352" spans="3:9">
      <c r="C1352" s="85" t="s">
        <v>2861</v>
      </c>
      <c r="D1352" s="85"/>
      <c r="E1352" s="85"/>
      <c r="F1352" s="85"/>
      <c r="G1352" s="85"/>
      <c r="H1352" s="85"/>
      <c r="I1352" s="85">
        <v>97.763999999999996</v>
      </c>
    </row>
    <row r="1353" spans="3:9">
      <c r="C1353" s="85" t="s">
        <v>2862</v>
      </c>
      <c r="D1353" s="85"/>
      <c r="E1353" s="85"/>
      <c r="F1353" s="85"/>
      <c r="G1353" s="85"/>
      <c r="H1353" s="85"/>
      <c r="I1353" s="85">
        <v>97.85</v>
      </c>
    </row>
    <row r="1354" spans="3:9">
      <c r="C1354" s="85" t="s">
        <v>2863</v>
      </c>
      <c r="D1354" s="85"/>
      <c r="E1354" s="85"/>
      <c r="F1354" s="85"/>
      <c r="G1354" s="85"/>
      <c r="H1354" s="85"/>
      <c r="I1354" s="85">
        <v>97.781000000000006</v>
      </c>
    </row>
    <row r="1355" spans="3:9">
      <c r="C1355" s="85" t="s">
        <v>2864</v>
      </c>
      <c r="D1355" s="85"/>
      <c r="E1355" s="85"/>
      <c r="F1355" s="85"/>
      <c r="G1355" s="85"/>
      <c r="H1355" s="85"/>
      <c r="I1355" s="85">
        <v>97.308999999999997</v>
      </c>
    </row>
    <row r="1356" spans="3:9">
      <c r="C1356" s="85" t="s">
        <v>2865</v>
      </c>
      <c r="D1356" s="85"/>
      <c r="E1356" s="85"/>
      <c r="F1356" s="85"/>
      <c r="G1356" s="85"/>
      <c r="H1356" s="85"/>
      <c r="I1356" s="85">
        <v>97.510999999999996</v>
      </c>
    </row>
    <row r="1357" spans="3:9">
      <c r="C1357" s="85" t="s">
        <v>2866</v>
      </c>
      <c r="D1357" s="85"/>
      <c r="E1357" s="85"/>
      <c r="F1357" s="85"/>
      <c r="G1357" s="85"/>
      <c r="H1357" s="85"/>
      <c r="I1357" s="85">
        <v>96.224999999999994</v>
      </c>
    </row>
    <row r="1358" spans="3:9">
      <c r="C1358" s="85" t="s">
        <v>2867</v>
      </c>
      <c r="D1358" s="85"/>
      <c r="E1358" s="85"/>
      <c r="F1358" s="85"/>
      <c r="G1358" s="85"/>
      <c r="H1358" s="85"/>
      <c r="I1358" s="85">
        <v>95.509</v>
      </c>
    </row>
    <row r="1359" spans="3:9">
      <c r="C1359" s="85" t="s">
        <v>2868</v>
      </c>
      <c r="D1359" s="85"/>
      <c r="E1359" s="85"/>
      <c r="F1359" s="85"/>
      <c r="G1359" s="85"/>
      <c r="H1359" s="85"/>
      <c r="I1359" s="85">
        <v>95.555999999999997</v>
      </c>
    </row>
    <row r="1360" spans="3:9">
      <c r="C1360" s="85" t="s">
        <v>2869</v>
      </c>
      <c r="D1360" s="85"/>
      <c r="E1360" s="85"/>
      <c r="F1360" s="85"/>
      <c r="G1360" s="85"/>
      <c r="H1360" s="85"/>
      <c r="I1360" s="85">
        <v>96.65</v>
      </c>
    </row>
    <row r="1361" spans="3:9">
      <c r="C1361" s="85" t="s">
        <v>2870</v>
      </c>
      <c r="D1361" s="85"/>
      <c r="E1361" s="85"/>
      <c r="F1361" s="85"/>
      <c r="G1361" s="85"/>
      <c r="H1361" s="85"/>
      <c r="I1361" s="85">
        <v>96.789000000000001</v>
      </c>
    </row>
    <row r="1362" spans="3:9">
      <c r="C1362" s="85" t="s">
        <v>2871</v>
      </c>
      <c r="D1362" s="85"/>
      <c r="E1362" s="85"/>
      <c r="F1362" s="85"/>
      <c r="G1362" s="85"/>
      <c r="H1362" s="85"/>
      <c r="I1362" s="85">
        <v>96.751999999999995</v>
      </c>
    </row>
    <row r="1363" spans="3:9">
      <c r="C1363" s="85" t="s">
        <v>2872</v>
      </c>
      <c r="D1363" s="85"/>
      <c r="E1363" s="85"/>
      <c r="F1363" s="85"/>
      <c r="G1363" s="85"/>
      <c r="H1363" s="85"/>
      <c r="I1363" s="85">
        <v>96.945999999999998</v>
      </c>
    </row>
    <row r="1364" spans="3:9">
      <c r="C1364" s="85" t="s">
        <v>2873</v>
      </c>
      <c r="D1364" s="85"/>
      <c r="E1364" s="85"/>
      <c r="F1364" s="85"/>
      <c r="G1364" s="85"/>
      <c r="H1364" s="85"/>
      <c r="I1364" s="85">
        <v>96.18</v>
      </c>
    </row>
    <row r="1365" spans="3:9">
      <c r="C1365" s="85" t="s">
        <v>2874</v>
      </c>
      <c r="D1365" s="85"/>
      <c r="E1365" s="85"/>
      <c r="F1365" s="85"/>
      <c r="G1365" s="85"/>
      <c r="H1365" s="85"/>
      <c r="I1365" s="85">
        <v>96.397999999999996</v>
      </c>
    </row>
    <row r="1366" spans="3:9">
      <c r="C1366" s="85" t="s">
        <v>2875</v>
      </c>
      <c r="D1366" s="85"/>
      <c r="E1366" s="85"/>
      <c r="F1366" s="85"/>
      <c r="G1366" s="85"/>
      <c r="H1366" s="85"/>
      <c r="I1366" s="85">
        <v>96.45</v>
      </c>
    </row>
    <row r="1367" spans="3:9">
      <c r="C1367" s="85" t="s">
        <v>2876</v>
      </c>
      <c r="D1367" s="85"/>
      <c r="E1367" s="85"/>
      <c r="F1367" s="85"/>
      <c r="G1367" s="85"/>
      <c r="H1367" s="85"/>
      <c r="I1367" s="85">
        <v>96.563999999999993</v>
      </c>
    </row>
    <row r="1368" spans="3:9">
      <c r="C1368" s="85" t="s">
        <v>2877</v>
      </c>
      <c r="D1368" s="85"/>
      <c r="E1368" s="85"/>
      <c r="F1368" s="85"/>
      <c r="G1368" s="85"/>
      <c r="H1368" s="85"/>
      <c r="I1368" s="85">
        <v>96.56</v>
      </c>
    </row>
    <row r="1369" spans="3:9">
      <c r="C1369" s="85" t="s">
        <v>2878</v>
      </c>
      <c r="D1369" s="85"/>
      <c r="E1369" s="85"/>
      <c r="F1369" s="85"/>
      <c r="G1369" s="85"/>
      <c r="H1369" s="85"/>
      <c r="I1369" s="85">
        <v>96.47</v>
      </c>
    </row>
    <row r="1370" spans="3:9">
      <c r="C1370" s="85" t="s">
        <v>2879</v>
      </c>
      <c r="D1370" s="85"/>
      <c r="E1370" s="85"/>
      <c r="F1370" s="85"/>
      <c r="G1370" s="85"/>
      <c r="H1370" s="85"/>
      <c r="I1370" s="85">
        <v>96.55</v>
      </c>
    </row>
    <row r="1371" spans="3:9">
      <c r="C1371" s="85" t="s">
        <v>2880</v>
      </c>
      <c r="D1371" s="85"/>
      <c r="E1371" s="85"/>
      <c r="F1371" s="85"/>
      <c r="G1371" s="85"/>
      <c r="H1371" s="85"/>
      <c r="I1371" s="85">
        <v>96.8</v>
      </c>
    </row>
    <row r="1372" spans="3:9">
      <c r="C1372" s="85" t="s">
        <v>2881</v>
      </c>
      <c r="D1372" s="85"/>
      <c r="E1372" s="85"/>
      <c r="F1372" s="85"/>
      <c r="G1372" s="85"/>
      <c r="H1372" s="85"/>
      <c r="I1372" s="85">
        <v>96.75</v>
      </c>
    </row>
    <row r="1373" spans="3:9">
      <c r="C1373" s="85" t="s">
        <v>2882</v>
      </c>
      <c r="D1373" s="85"/>
      <c r="E1373" s="85"/>
      <c r="F1373" s="85"/>
      <c r="G1373" s="85"/>
      <c r="H1373" s="85"/>
      <c r="I1373" s="85">
        <v>97.302000000000007</v>
      </c>
    </row>
    <row r="1374" spans="3:9">
      <c r="C1374" s="85" t="s">
        <v>2883</v>
      </c>
      <c r="D1374" s="85"/>
      <c r="E1374" s="85"/>
      <c r="F1374" s="85"/>
      <c r="G1374" s="85"/>
      <c r="H1374" s="85"/>
      <c r="I1374" s="85">
        <v>97.352000000000004</v>
      </c>
    </row>
    <row r="1375" spans="3:9">
      <c r="C1375" s="85" t="s">
        <v>2884</v>
      </c>
      <c r="D1375" s="85"/>
      <c r="E1375" s="85"/>
      <c r="F1375" s="85"/>
      <c r="G1375" s="85"/>
      <c r="H1375" s="85"/>
      <c r="I1375" s="85">
        <v>97.501999999999995</v>
      </c>
    </row>
    <row r="1376" spans="3:9">
      <c r="C1376" s="85" t="s">
        <v>2885</v>
      </c>
      <c r="D1376" s="85"/>
      <c r="E1376" s="85"/>
      <c r="F1376" s="85"/>
      <c r="G1376" s="85"/>
      <c r="H1376" s="85"/>
      <c r="I1376" s="85">
        <v>97.75</v>
      </c>
    </row>
    <row r="1377" spans="3:9">
      <c r="C1377" s="85" t="s">
        <v>2886</v>
      </c>
      <c r="D1377" s="85"/>
      <c r="E1377" s="85"/>
      <c r="F1377" s="85"/>
      <c r="G1377" s="85"/>
      <c r="H1377" s="85"/>
      <c r="I1377" s="85">
        <v>97.8</v>
      </c>
    </row>
    <row r="1378" spans="3:9">
      <c r="C1378" s="85" t="s">
        <v>2887</v>
      </c>
      <c r="D1378" s="85"/>
      <c r="E1378" s="85"/>
      <c r="F1378" s="85"/>
      <c r="G1378" s="85"/>
      <c r="H1378" s="85"/>
      <c r="I1378" s="85">
        <v>97.558999999999997</v>
      </c>
    </row>
    <row r="1379" spans="3:9">
      <c r="C1379" s="85" t="s">
        <v>2888</v>
      </c>
      <c r="D1379" s="85"/>
      <c r="E1379" s="85"/>
      <c r="F1379" s="85"/>
      <c r="G1379" s="85"/>
      <c r="H1379" s="85"/>
      <c r="I1379" s="85">
        <v>97.1</v>
      </c>
    </row>
    <row r="1380" spans="3:9">
      <c r="C1380" s="85" t="s">
        <v>2889</v>
      </c>
      <c r="D1380" s="85"/>
      <c r="E1380" s="85"/>
      <c r="F1380" s="85"/>
      <c r="G1380" s="85"/>
      <c r="H1380" s="85"/>
      <c r="I1380" s="85">
        <v>96.751999999999995</v>
      </c>
    </row>
    <row r="1381" spans="3:9">
      <c r="C1381" s="85" t="s">
        <v>2890</v>
      </c>
      <c r="D1381" s="85"/>
      <c r="E1381" s="85"/>
      <c r="F1381" s="85"/>
      <c r="G1381" s="85"/>
      <c r="H1381" s="85"/>
      <c r="I1381" s="85">
        <v>96.453000000000003</v>
      </c>
    </row>
    <row r="1382" spans="3:9">
      <c r="C1382" s="85" t="s">
        <v>2891</v>
      </c>
      <c r="D1382" s="85"/>
      <c r="E1382" s="85"/>
      <c r="F1382" s="85"/>
      <c r="G1382" s="85"/>
      <c r="H1382" s="85"/>
      <c r="I1382" s="85">
        <v>96.501999999999995</v>
      </c>
    </row>
    <row r="1383" spans="3:9">
      <c r="C1383" s="85" t="s">
        <v>2892</v>
      </c>
      <c r="D1383" s="85"/>
      <c r="E1383" s="85"/>
      <c r="F1383" s="85"/>
      <c r="G1383" s="85"/>
      <c r="H1383" s="85"/>
      <c r="I1383" s="85">
        <v>96.55</v>
      </c>
    </row>
    <row r="1384" spans="3:9">
      <c r="C1384" s="85" t="s">
        <v>2893</v>
      </c>
      <c r="D1384" s="85"/>
      <c r="E1384" s="85"/>
      <c r="F1384" s="85"/>
      <c r="G1384" s="85"/>
      <c r="H1384" s="85"/>
      <c r="I1384" s="85">
        <v>96.501999999999995</v>
      </c>
    </row>
    <row r="1385" spans="3:9">
      <c r="C1385" s="85" t="s">
        <v>2894</v>
      </c>
      <c r="D1385" s="85"/>
      <c r="E1385" s="85"/>
      <c r="F1385" s="85"/>
      <c r="G1385" s="85"/>
      <c r="H1385" s="85"/>
      <c r="I1385" s="85">
        <v>96.251999999999995</v>
      </c>
    </row>
    <row r="1386" spans="3:9">
      <c r="C1386" s="85" t="s">
        <v>2895</v>
      </c>
      <c r="D1386" s="85"/>
      <c r="E1386" s="85"/>
      <c r="F1386" s="85"/>
      <c r="G1386" s="85"/>
      <c r="H1386" s="85"/>
      <c r="I1386" s="85">
        <v>96.296999999999997</v>
      </c>
    </row>
    <row r="1387" spans="3:9">
      <c r="C1387" s="85" t="s">
        <v>2896</v>
      </c>
      <c r="D1387" s="85"/>
      <c r="E1387" s="85"/>
      <c r="F1387" s="85"/>
      <c r="G1387" s="85"/>
      <c r="H1387" s="85"/>
      <c r="I1387" s="85">
        <v>96.150999999999996</v>
      </c>
    </row>
    <row r="1388" spans="3:9">
      <c r="C1388" s="85" t="s">
        <v>2897</v>
      </c>
      <c r="D1388" s="85"/>
      <c r="E1388" s="85"/>
      <c r="F1388" s="85"/>
      <c r="G1388" s="85"/>
      <c r="H1388" s="85"/>
      <c r="I1388" s="85">
        <v>96.454999999999998</v>
      </c>
    </row>
    <row r="1389" spans="3:9">
      <c r="C1389" s="85" t="s">
        <v>2898</v>
      </c>
      <c r="D1389" s="85"/>
      <c r="E1389" s="85"/>
      <c r="F1389" s="85"/>
      <c r="G1389" s="85"/>
      <c r="H1389" s="85"/>
      <c r="I1389" s="85">
        <v>96.65</v>
      </c>
    </row>
    <row r="1390" spans="3:9">
      <c r="C1390" s="85" t="s">
        <v>2899</v>
      </c>
      <c r="D1390" s="85"/>
      <c r="E1390" s="85"/>
      <c r="F1390" s="85"/>
      <c r="G1390" s="85"/>
      <c r="H1390" s="85"/>
      <c r="I1390" s="85">
        <v>96.402000000000001</v>
      </c>
    </row>
    <row r="1391" spans="3:9">
      <c r="C1391" s="85" t="s">
        <v>2900</v>
      </c>
      <c r="D1391" s="85"/>
      <c r="E1391" s="85"/>
      <c r="F1391" s="85"/>
      <c r="G1391" s="85"/>
      <c r="H1391" s="85"/>
      <c r="I1391" s="85">
        <v>95.71</v>
      </c>
    </row>
    <row r="1392" spans="3:9">
      <c r="C1392" s="85" t="s">
        <v>2901</v>
      </c>
      <c r="D1392" s="85"/>
      <c r="E1392" s="85"/>
      <c r="F1392" s="85"/>
      <c r="G1392" s="85"/>
      <c r="H1392" s="85"/>
      <c r="I1392" s="85">
        <v>95.751000000000005</v>
      </c>
    </row>
    <row r="1393" spans="3:9">
      <c r="C1393" s="85" t="s">
        <v>2902</v>
      </c>
      <c r="D1393" s="85"/>
      <c r="E1393" s="85"/>
      <c r="F1393" s="85"/>
      <c r="G1393" s="85"/>
      <c r="H1393" s="85"/>
      <c r="I1393" s="85">
        <v>95.349000000000004</v>
      </c>
    </row>
    <row r="1394" spans="3:9">
      <c r="C1394" s="85" t="s">
        <v>2903</v>
      </c>
      <c r="D1394" s="85"/>
      <c r="E1394" s="85"/>
      <c r="F1394" s="85"/>
      <c r="G1394" s="85"/>
      <c r="H1394" s="85"/>
      <c r="I1394" s="85">
        <v>95.501999999999995</v>
      </c>
    </row>
    <row r="1395" spans="3:9">
      <c r="C1395" s="85" t="s">
        <v>2904</v>
      </c>
      <c r="D1395" s="85"/>
      <c r="E1395" s="85"/>
      <c r="F1395" s="85"/>
      <c r="G1395" s="85"/>
      <c r="H1395" s="85"/>
      <c r="I1395" s="85">
        <v>94.257999999999996</v>
      </c>
    </row>
    <row r="1396" spans="3:9">
      <c r="C1396" s="85" t="s">
        <v>2905</v>
      </c>
      <c r="D1396" s="85"/>
      <c r="E1396" s="85"/>
      <c r="F1396" s="85"/>
      <c r="G1396" s="85"/>
      <c r="H1396" s="85"/>
      <c r="I1396" s="85">
        <v>93.251999999999995</v>
      </c>
    </row>
    <row r="1397" spans="3:9">
      <c r="C1397" s="85" t="s">
        <v>2906</v>
      </c>
      <c r="D1397" s="85"/>
      <c r="E1397" s="85"/>
      <c r="F1397" s="85"/>
      <c r="G1397" s="85"/>
      <c r="H1397" s="85"/>
      <c r="I1397" s="85">
        <v>92.85</v>
      </c>
    </row>
    <row r="1398" spans="3:9">
      <c r="C1398" s="85" t="s">
        <v>2907</v>
      </c>
      <c r="D1398" s="85"/>
      <c r="E1398" s="85"/>
      <c r="F1398" s="85"/>
      <c r="G1398" s="85"/>
      <c r="H1398" s="85"/>
      <c r="I1398" s="85">
        <v>92</v>
      </c>
    </row>
    <row r="1399" spans="3:9">
      <c r="C1399" s="85" t="s">
        <v>2908</v>
      </c>
      <c r="D1399" s="85"/>
      <c r="E1399" s="85"/>
      <c r="F1399" s="85"/>
      <c r="G1399" s="85"/>
      <c r="H1399" s="85"/>
      <c r="I1399" s="85">
        <v>92.400999999999996</v>
      </c>
    </row>
    <row r="1400" spans="3:9">
      <c r="C1400" s="85" t="s">
        <v>2909</v>
      </c>
      <c r="D1400" s="85"/>
      <c r="E1400" s="85"/>
      <c r="F1400" s="85"/>
      <c r="G1400" s="85"/>
      <c r="H1400" s="85"/>
      <c r="I1400" s="85">
        <v>91.808000000000007</v>
      </c>
    </row>
    <row r="1401" spans="3:9">
      <c r="C1401" s="85" t="s">
        <v>2910</v>
      </c>
      <c r="D1401" s="85"/>
      <c r="E1401" s="85"/>
      <c r="F1401" s="85"/>
      <c r="G1401" s="85"/>
      <c r="H1401" s="85"/>
      <c r="I1401" s="85">
        <v>91.57</v>
      </c>
    </row>
    <row r="1402" spans="3:9">
      <c r="C1402" s="85" t="s">
        <v>2911</v>
      </c>
      <c r="D1402" s="85"/>
      <c r="E1402" s="85"/>
      <c r="F1402" s="85"/>
      <c r="G1402" s="85"/>
      <c r="H1402" s="85"/>
      <c r="I1402" s="85">
        <v>90.652000000000001</v>
      </c>
    </row>
    <row r="1403" spans="3:9">
      <c r="C1403" s="85" t="s">
        <v>2912</v>
      </c>
      <c r="D1403" s="85"/>
      <c r="E1403" s="85"/>
      <c r="F1403" s="85"/>
      <c r="G1403" s="85"/>
      <c r="H1403" s="85"/>
      <c r="I1403" s="85">
        <v>90.59</v>
      </c>
    </row>
    <row r="1404" spans="3:9">
      <c r="C1404" s="85" t="s">
        <v>2913</v>
      </c>
      <c r="D1404" s="85"/>
      <c r="E1404" s="85"/>
      <c r="F1404" s="85"/>
      <c r="G1404" s="85"/>
      <c r="H1404" s="85"/>
      <c r="I1404" s="85">
        <v>91.367999999999995</v>
      </c>
    </row>
    <row r="1405" spans="3:9">
      <c r="C1405" s="85" t="s">
        <v>2914</v>
      </c>
      <c r="D1405" s="85"/>
      <c r="E1405" s="85"/>
      <c r="F1405" s="85"/>
      <c r="G1405" s="85"/>
      <c r="H1405" s="85"/>
      <c r="I1405" s="85">
        <v>91.057000000000002</v>
      </c>
    </row>
    <row r="1406" spans="3:9">
      <c r="C1406" s="85" t="s">
        <v>2915</v>
      </c>
      <c r="D1406" s="85"/>
      <c r="E1406" s="85"/>
      <c r="F1406" s="85"/>
      <c r="G1406" s="85"/>
      <c r="H1406" s="85"/>
      <c r="I1406" s="85">
        <v>90.9</v>
      </c>
    </row>
    <row r="1407" spans="3:9">
      <c r="C1407" s="85" t="s">
        <v>2916</v>
      </c>
      <c r="D1407" s="85"/>
      <c r="E1407" s="85"/>
      <c r="F1407" s="85"/>
      <c r="G1407" s="85"/>
      <c r="H1407" s="85"/>
      <c r="I1407" s="85">
        <v>90.935000000000002</v>
      </c>
    </row>
    <row r="1408" spans="3:9">
      <c r="C1408" s="85" t="s">
        <v>2917</v>
      </c>
      <c r="D1408" s="85"/>
      <c r="E1408" s="85"/>
      <c r="F1408" s="85"/>
      <c r="G1408" s="85"/>
      <c r="H1408" s="85"/>
      <c r="I1408" s="85">
        <v>90.852000000000004</v>
      </c>
    </row>
    <row r="1409" spans="3:9">
      <c r="C1409" s="85" t="s">
        <v>2918</v>
      </c>
      <c r="D1409" s="85"/>
      <c r="E1409" s="85"/>
      <c r="F1409" s="85"/>
      <c r="G1409" s="85"/>
      <c r="H1409" s="85"/>
      <c r="I1409" s="85">
        <v>90.995000000000005</v>
      </c>
    </row>
    <row r="1410" spans="3:9">
      <c r="C1410" s="85" t="s">
        <v>2919</v>
      </c>
      <c r="D1410" s="85"/>
      <c r="E1410" s="85"/>
      <c r="F1410" s="85"/>
      <c r="G1410" s="85"/>
      <c r="H1410" s="85"/>
      <c r="I1410" s="85">
        <v>90.75</v>
      </c>
    </row>
    <row r="1411" spans="3:9">
      <c r="C1411" s="85" t="s">
        <v>2920</v>
      </c>
      <c r="D1411" s="85"/>
      <c r="E1411" s="85"/>
      <c r="F1411" s="85"/>
      <c r="G1411" s="85"/>
      <c r="H1411" s="85"/>
      <c r="I1411" s="85">
        <v>90.45</v>
      </c>
    </row>
    <row r="1412" spans="3:9">
      <c r="C1412" s="85" t="s">
        <v>2921</v>
      </c>
      <c r="D1412" s="85"/>
      <c r="E1412" s="85"/>
      <c r="F1412" s="85"/>
      <c r="G1412" s="85"/>
      <c r="H1412" s="85"/>
      <c r="I1412" s="85">
        <v>90.6</v>
      </c>
    </row>
    <row r="1413" spans="3:9">
      <c r="C1413" s="85" t="s">
        <v>2922</v>
      </c>
      <c r="D1413" s="85"/>
      <c r="E1413" s="85"/>
      <c r="F1413" s="85"/>
      <c r="G1413" s="85"/>
      <c r="H1413" s="85"/>
      <c r="I1413" s="85">
        <v>90.7</v>
      </c>
    </row>
    <row r="1414" spans="3:9">
      <c r="C1414" s="85" t="s">
        <v>2923</v>
      </c>
      <c r="D1414" s="85"/>
      <c r="E1414" s="85"/>
      <c r="F1414" s="85"/>
      <c r="G1414" s="85"/>
      <c r="H1414" s="85"/>
      <c r="I1414" s="85">
        <v>90.09</v>
      </c>
    </row>
    <row r="1415" spans="3:9">
      <c r="C1415" s="85" t="s">
        <v>2924</v>
      </c>
      <c r="D1415" s="85"/>
      <c r="E1415" s="85"/>
      <c r="F1415" s="85"/>
      <c r="G1415" s="85"/>
      <c r="H1415" s="85"/>
      <c r="I1415" s="85">
        <v>89.625</v>
      </c>
    </row>
    <row r="1416" spans="3:9">
      <c r="C1416" s="85" t="s">
        <v>2925</v>
      </c>
      <c r="D1416" s="85"/>
      <c r="E1416" s="85"/>
      <c r="F1416" s="85"/>
      <c r="G1416" s="85"/>
      <c r="H1416" s="85"/>
      <c r="I1416" s="85">
        <v>88.396000000000001</v>
      </c>
    </row>
    <row r="1417" spans="3:9">
      <c r="C1417" s="85" t="s">
        <v>2926</v>
      </c>
      <c r="D1417" s="85"/>
      <c r="E1417" s="85"/>
      <c r="F1417" s="85"/>
      <c r="G1417" s="85"/>
      <c r="H1417" s="85"/>
      <c r="I1417" s="85">
        <v>87.984999999999999</v>
      </c>
    </row>
    <row r="1418" spans="3:9">
      <c r="C1418" s="85" t="s">
        <v>2927</v>
      </c>
      <c r="D1418" s="85"/>
      <c r="E1418" s="85"/>
      <c r="F1418" s="85"/>
      <c r="G1418" s="85"/>
      <c r="H1418" s="85"/>
      <c r="I1418" s="85">
        <v>87.8</v>
      </c>
    </row>
    <row r="1419" spans="3:9">
      <c r="C1419" s="85" t="s">
        <v>2928</v>
      </c>
      <c r="D1419" s="85"/>
      <c r="E1419" s="85"/>
      <c r="F1419" s="85"/>
      <c r="G1419" s="85"/>
      <c r="H1419" s="85"/>
      <c r="I1419" s="85">
        <v>89.001000000000005</v>
      </c>
    </row>
    <row r="1420" spans="3:9">
      <c r="C1420" s="85" t="s">
        <v>2929</v>
      </c>
      <c r="D1420" s="85"/>
      <c r="E1420" s="85"/>
      <c r="F1420" s="85"/>
      <c r="G1420" s="85"/>
      <c r="H1420" s="85"/>
      <c r="I1420" s="85">
        <v>89.984999999999999</v>
      </c>
    </row>
    <row r="1421" spans="3:9">
      <c r="C1421" s="85" t="s">
        <v>2930</v>
      </c>
      <c r="D1421" s="85"/>
      <c r="E1421" s="85"/>
      <c r="F1421" s="85"/>
      <c r="G1421" s="85"/>
      <c r="H1421" s="85"/>
      <c r="I1421" s="85">
        <v>89.948999999999998</v>
      </c>
    </row>
    <row r="1422" spans="3:9">
      <c r="C1422" s="85" t="s">
        <v>2931</v>
      </c>
      <c r="D1422" s="85"/>
      <c r="E1422" s="85"/>
      <c r="F1422" s="85"/>
      <c r="G1422" s="85"/>
      <c r="H1422" s="85"/>
      <c r="I1422" s="85">
        <v>89.81</v>
      </c>
    </row>
    <row r="1423" spans="3:9">
      <c r="C1423" s="85" t="s">
        <v>2932</v>
      </c>
      <c r="D1423" s="85"/>
      <c r="E1423" s="85"/>
      <c r="F1423" s="85"/>
      <c r="G1423" s="85"/>
      <c r="H1423" s="85"/>
      <c r="I1423" s="85">
        <v>89.45</v>
      </c>
    </row>
    <row r="1424" spans="3:9">
      <c r="C1424" s="85" t="s">
        <v>2933</v>
      </c>
      <c r="D1424" s="85"/>
      <c r="E1424" s="85"/>
      <c r="F1424" s="85"/>
      <c r="G1424" s="85"/>
      <c r="H1424" s="85"/>
      <c r="I1424" s="85">
        <v>89.8</v>
      </c>
    </row>
    <row r="1425" spans="3:9">
      <c r="C1425" s="85" t="s">
        <v>2934</v>
      </c>
      <c r="D1425" s="85"/>
      <c r="E1425" s="85"/>
      <c r="F1425" s="85"/>
      <c r="G1425" s="85"/>
      <c r="H1425" s="85"/>
      <c r="I1425" s="85">
        <v>90.338999999999999</v>
      </c>
    </row>
    <row r="1426" spans="3:9">
      <c r="C1426" s="85" t="s">
        <v>2935</v>
      </c>
      <c r="D1426" s="85"/>
      <c r="E1426" s="85"/>
      <c r="F1426" s="85"/>
      <c r="G1426" s="85"/>
      <c r="H1426" s="85"/>
      <c r="I1426" s="85">
        <v>90.284000000000006</v>
      </c>
    </row>
    <row r="1427" spans="3:9">
      <c r="C1427" s="85" t="s">
        <v>2936</v>
      </c>
      <c r="D1427" s="85"/>
      <c r="E1427" s="85"/>
      <c r="F1427" s="85"/>
      <c r="G1427" s="85"/>
      <c r="H1427" s="85"/>
      <c r="I1427" s="85">
        <v>90.8</v>
      </c>
    </row>
    <row r="1428" spans="3:9">
      <c r="C1428" s="85" t="s">
        <v>2937</v>
      </c>
      <c r="D1428" s="85"/>
      <c r="E1428" s="85"/>
      <c r="F1428" s="85"/>
      <c r="G1428" s="85"/>
      <c r="H1428" s="85"/>
      <c r="I1428" s="85">
        <v>91.256</v>
      </c>
    </row>
    <row r="1429" spans="3:9">
      <c r="C1429" s="85" t="s">
        <v>2938</v>
      </c>
      <c r="D1429" s="85"/>
      <c r="E1429" s="85"/>
      <c r="F1429" s="85"/>
      <c r="G1429" s="85"/>
      <c r="H1429" s="85"/>
      <c r="I1429" s="85">
        <v>91.15</v>
      </c>
    </row>
    <row r="1430" spans="3:9">
      <c r="C1430" s="85" t="s">
        <v>2939</v>
      </c>
      <c r="D1430" s="85"/>
      <c r="E1430" s="85"/>
      <c r="F1430" s="85"/>
      <c r="G1430" s="85"/>
      <c r="H1430" s="85"/>
      <c r="I1430" s="85">
        <v>91.001000000000005</v>
      </c>
    </row>
    <row r="1431" spans="3:9">
      <c r="C1431" s="85" t="s">
        <v>2940</v>
      </c>
      <c r="D1431" s="85"/>
      <c r="E1431" s="85"/>
      <c r="F1431" s="85"/>
      <c r="G1431" s="85"/>
      <c r="H1431" s="85"/>
      <c r="I1431" s="85">
        <v>91.503</v>
      </c>
    </row>
    <row r="1432" spans="3:9">
      <c r="C1432" s="85" t="s">
        <v>2941</v>
      </c>
      <c r="D1432" s="85"/>
      <c r="E1432" s="85"/>
      <c r="F1432" s="85"/>
      <c r="G1432" s="85"/>
      <c r="H1432" s="85"/>
      <c r="I1432" s="85">
        <v>91.430999999999997</v>
      </c>
    </row>
    <row r="1433" spans="3:9">
      <c r="C1433" s="85" t="s">
        <v>2942</v>
      </c>
      <c r="D1433" s="85"/>
      <c r="E1433" s="85"/>
      <c r="F1433" s="85"/>
      <c r="G1433" s="85"/>
      <c r="H1433" s="85"/>
      <c r="I1433" s="85">
        <v>92.102000000000004</v>
      </c>
    </row>
    <row r="1434" spans="3:9">
      <c r="C1434" s="85" t="s">
        <v>2943</v>
      </c>
      <c r="D1434" s="85"/>
      <c r="E1434" s="85"/>
      <c r="F1434" s="85"/>
      <c r="G1434" s="85"/>
      <c r="H1434" s="85"/>
      <c r="I1434" s="85">
        <v>92.1</v>
      </c>
    </row>
    <row r="1435" spans="3:9">
      <c r="C1435" s="85" t="s">
        <v>2944</v>
      </c>
      <c r="D1435" s="85"/>
      <c r="E1435" s="85"/>
      <c r="F1435" s="85"/>
      <c r="G1435" s="85"/>
      <c r="H1435" s="85"/>
      <c r="I1435" s="85">
        <v>91.8</v>
      </c>
    </row>
    <row r="1436" spans="3:9">
      <c r="C1436" s="85" t="s">
        <v>2945</v>
      </c>
      <c r="D1436" s="85"/>
      <c r="E1436" s="85"/>
      <c r="F1436" s="85"/>
      <c r="G1436" s="85"/>
      <c r="H1436" s="85"/>
      <c r="I1436" s="85">
        <v>90.7</v>
      </c>
    </row>
    <row r="1437" spans="3:9">
      <c r="C1437" s="85" t="s">
        <v>2946</v>
      </c>
      <c r="D1437" s="85"/>
      <c r="E1437" s="85"/>
      <c r="F1437" s="85"/>
      <c r="G1437" s="85"/>
      <c r="H1437" s="85"/>
      <c r="I1437" s="85">
        <v>90.209000000000003</v>
      </c>
    </row>
    <row r="1438" spans="3:9">
      <c r="C1438" s="85" t="s">
        <v>2947</v>
      </c>
      <c r="D1438" s="85"/>
      <c r="E1438" s="85"/>
      <c r="F1438" s="85"/>
      <c r="G1438" s="85"/>
      <c r="H1438" s="85"/>
      <c r="I1438" s="85">
        <v>89.754999999999995</v>
      </c>
    </row>
    <row r="1439" spans="3:9">
      <c r="C1439" s="85" t="s">
        <v>2948</v>
      </c>
      <c r="D1439" s="85"/>
      <c r="E1439" s="85"/>
      <c r="F1439" s="85"/>
      <c r="G1439" s="85"/>
      <c r="H1439" s="85"/>
      <c r="I1439" s="85">
        <v>89.900999999999996</v>
      </c>
    </row>
    <row r="1440" spans="3:9">
      <c r="C1440" s="85" t="s">
        <v>2949</v>
      </c>
      <c r="D1440" s="85"/>
      <c r="E1440" s="85"/>
      <c r="F1440" s="85"/>
      <c r="G1440" s="85"/>
      <c r="H1440" s="85"/>
      <c r="I1440" s="85">
        <v>89.832999999999998</v>
      </c>
    </row>
    <row r="1441" spans="3:9">
      <c r="C1441" s="85" t="s">
        <v>2950</v>
      </c>
      <c r="D1441" s="85"/>
      <c r="E1441" s="85"/>
      <c r="F1441" s="85"/>
      <c r="G1441" s="85"/>
      <c r="H1441" s="85"/>
      <c r="I1441" s="85">
        <v>89.691000000000003</v>
      </c>
    </row>
    <row r="1442" spans="3:9">
      <c r="C1442" s="85" t="s">
        <v>2951</v>
      </c>
      <c r="D1442" s="85"/>
      <c r="E1442" s="85"/>
      <c r="F1442" s="85"/>
      <c r="G1442" s="85"/>
      <c r="H1442" s="85"/>
      <c r="I1442" s="85">
        <v>90.201999999999998</v>
      </c>
    </row>
    <row r="1443" spans="3:9">
      <c r="C1443" s="85" t="s">
        <v>2952</v>
      </c>
      <c r="D1443" s="85"/>
      <c r="E1443" s="85"/>
      <c r="F1443" s="85"/>
      <c r="G1443" s="85"/>
      <c r="H1443" s="85"/>
      <c r="I1443" s="85">
        <v>90.861999999999995</v>
      </c>
    </row>
    <row r="1444" spans="3:9">
      <c r="C1444" s="85" t="s">
        <v>2953</v>
      </c>
      <c r="D1444" s="85"/>
      <c r="E1444" s="85"/>
      <c r="F1444" s="85"/>
      <c r="G1444" s="85"/>
      <c r="H1444" s="85"/>
      <c r="I1444" s="85">
        <v>91.5</v>
      </c>
    </row>
    <row r="1445" spans="3:9">
      <c r="C1445" s="85" t="s">
        <v>2954</v>
      </c>
      <c r="D1445" s="85"/>
      <c r="E1445" s="85"/>
      <c r="F1445" s="85"/>
      <c r="G1445" s="85"/>
      <c r="H1445" s="85"/>
      <c r="I1445" s="85">
        <v>91.5</v>
      </c>
    </row>
    <row r="1446" spans="3:9">
      <c r="C1446" s="85" t="s">
        <v>2955</v>
      </c>
      <c r="D1446" s="85"/>
      <c r="E1446" s="85"/>
      <c r="F1446" s="85"/>
      <c r="G1446" s="85"/>
      <c r="H1446" s="85"/>
      <c r="I1446" s="85">
        <v>91.2</v>
      </c>
    </row>
    <row r="1447" spans="3:9">
      <c r="C1447" s="85" t="s">
        <v>2956</v>
      </c>
      <c r="D1447" s="85"/>
      <c r="E1447" s="85"/>
      <c r="F1447" s="85"/>
      <c r="G1447" s="85"/>
      <c r="H1447" s="85"/>
      <c r="I1447" s="85">
        <v>91.352000000000004</v>
      </c>
    </row>
    <row r="1448" spans="3:9">
      <c r="C1448" s="85" t="s">
        <v>2957</v>
      </c>
      <c r="D1448" s="85"/>
      <c r="E1448" s="85"/>
      <c r="F1448" s="85"/>
      <c r="G1448" s="85"/>
      <c r="H1448" s="85"/>
      <c r="I1448" s="85">
        <v>91.900999999999996</v>
      </c>
    </row>
    <row r="1449" spans="3:9">
      <c r="C1449" s="85" t="s">
        <v>2958</v>
      </c>
      <c r="D1449" s="85"/>
      <c r="E1449" s="85"/>
      <c r="F1449" s="85"/>
      <c r="G1449" s="85"/>
      <c r="H1449" s="85"/>
      <c r="I1449" s="85">
        <v>91.433000000000007</v>
      </c>
    </row>
    <row r="1450" spans="3:9">
      <c r="C1450" s="85" t="s">
        <v>2959</v>
      </c>
      <c r="D1450" s="85"/>
      <c r="E1450" s="85"/>
      <c r="F1450" s="85"/>
      <c r="G1450" s="85"/>
      <c r="H1450" s="85"/>
      <c r="I1450" s="85">
        <v>91.403000000000006</v>
      </c>
    </row>
    <row r="1451" spans="3:9">
      <c r="C1451" s="85" t="s">
        <v>2960</v>
      </c>
      <c r="D1451" s="85"/>
      <c r="E1451" s="85"/>
      <c r="F1451" s="85"/>
      <c r="G1451" s="85"/>
      <c r="H1451" s="85"/>
      <c r="I1451" s="85">
        <v>91.25</v>
      </c>
    </row>
    <row r="1452" spans="3:9">
      <c r="C1452" s="85" t="s">
        <v>2961</v>
      </c>
      <c r="D1452" s="85"/>
      <c r="E1452" s="85"/>
      <c r="F1452" s="85"/>
      <c r="G1452" s="85"/>
      <c r="H1452" s="85"/>
      <c r="I1452" s="85">
        <v>91.18</v>
      </c>
    </row>
    <row r="1453" spans="3:9">
      <c r="C1453" s="85" t="s">
        <v>2962</v>
      </c>
      <c r="D1453" s="85"/>
      <c r="E1453" s="85"/>
      <c r="F1453" s="85"/>
      <c r="G1453" s="85"/>
      <c r="H1453" s="85"/>
      <c r="I1453" s="85">
        <v>91.3</v>
      </c>
    </row>
    <row r="1454" spans="3:9">
      <c r="C1454" s="85" t="s">
        <v>2963</v>
      </c>
      <c r="D1454" s="85"/>
      <c r="E1454" s="85"/>
      <c r="F1454" s="85"/>
      <c r="G1454" s="85"/>
      <c r="H1454" s="85"/>
      <c r="I1454" s="85">
        <v>91.201999999999998</v>
      </c>
    </row>
    <row r="1455" spans="3:9">
      <c r="C1455" s="85" t="s">
        <v>2964</v>
      </c>
      <c r="D1455" s="85"/>
      <c r="E1455" s="85"/>
      <c r="F1455" s="85"/>
      <c r="G1455" s="85"/>
      <c r="H1455" s="85"/>
      <c r="I1455" s="85">
        <v>91.337000000000003</v>
      </c>
    </row>
    <row r="1456" spans="3:9">
      <c r="C1456" s="85" t="s">
        <v>2965</v>
      </c>
      <c r="D1456" s="85"/>
      <c r="E1456" s="85"/>
      <c r="F1456" s="85"/>
      <c r="G1456" s="85"/>
      <c r="H1456" s="85"/>
      <c r="I1456" s="85">
        <v>91.2</v>
      </c>
    </row>
    <row r="1457" spans="3:9">
      <c r="C1457" s="85" t="s">
        <v>2966</v>
      </c>
      <c r="D1457" s="85"/>
      <c r="E1457" s="85"/>
      <c r="F1457" s="85"/>
      <c r="G1457" s="85"/>
      <c r="H1457" s="85"/>
      <c r="I1457" s="85">
        <v>91.325000000000003</v>
      </c>
    </row>
    <row r="1458" spans="3:9">
      <c r="C1458" s="85" t="s">
        <v>2967</v>
      </c>
      <c r="D1458" s="85"/>
      <c r="E1458" s="85"/>
      <c r="F1458" s="85"/>
      <c r="G1458" s="85"/>
      <c r="H1458" s="85"/>
      <c r="I1458" s="85">
        <v>91.164000000000001</v>
      </c>
    </row>
    <row r="1459" spans="3:9">
      <c r="C1459" s="85" t="s">
        <v>2968</v>
      </c>
      <c r="D1459" s="85"/>
      <c r="E1459" s="85"/>
      <c r="F1459" s="85"/>
      <c r="G1459" s="85"/>
      <c r="H1459" s="85"/>
      <c r="I1459" s="85">
        <v>90.754000000000005</v>
      </c>
    </row>
    <row r="1460" spans="3:9">
      <c r="C1460" s="85" t="s">
        <v>2969</v>
      </c>
      <c r="D1460" s="85"/>
      <c r="E1460" s="85"/>
      <c r="F1460" s="85"/>
      <c r="G1460" s="85"/>
      <c r="H1460" s="85"/>
      <c r="I1460" s="85">
        <v>90.072000000000003</v>
      </c>
    </row>
    <row r="1461" spans="3:9">
      <c r="C1461" s="85" t="s">
        <v>2970</v>
      </c>
      <c r="D1461" s="85"/>
      <c r="E1461" s="85"/>
      <c r="F1461" s="85"/>
      <c r="G1461" s="85"/>
      <c r="H1461" s="85"/>
      <c r="I1461" s="85">
        <v>89.402000000000001</v>
      </c>
    </row>
    <row r="1462" spans="3:9">
      <c r="C1462" s="85" t="s">
        <v>2971</v>
      </c>
      <c r="D1462" s="85"/>
      <c r="E1462" s="85"/>
      <c r="F1462" s="85"/>
      <c r="G1462" s="85"/>
      <c r="H1462" s="85"/>
      <c r="I1462" s="85">
        <v>89.125</v>
      </c>
    </row>
    <row r="1463" spans="3:9">
      <c r="C1463" s="85" t="s">
        <v>2972</v>
      </c>
      <c r="D1463" s="85"/>
      <c r="E1463" s="85"/>
      <c r="F1463" s="85"/>
      <c r="G1463" s="85"/>
      <c r="H1463" s="85"/>
      <c r="I1463" s="85">
        <v>88.924999999999997</v>
      </c>
    </row>
    <row r="1464" spans="3:9">
      <c r="C1464" s="85" t="s">
        <v>2973</v>
      </c>
      <c r="D1464" s="85"/>
      <c r="E1464" s="85"/>
      <c r="F1464" s="85"/>
      <c r="G1464" s="85"/>
      <c r="H1464" s="85"/>
      <c r="I1464" s="85">
        <v>90.733000000000004</v>
      </c>
    </row>
    <row r="1465" spans="3:9">
      <c r="C1465" s="85" t="s">
        <v>2974</v>
      </c>
      <c r="D1465" s="85"/>
      <c r="E1465" s="85"/>
      <c r="F1465" s="85"/>
      <c r="G1465" s="85"/>
      <c r="H1465" s="85"/>
      <c r="I1465" s="85">
        <v>91.07</v>
      </c>
    </row>
    <row r="1466" spans="3:9">
      <c r="C1466" s="85" t="s">
        <v>2975</v>
      </c>
      <c r="D1466" s="85"/>
      <c r="E1466" s="85"/>
      <c r="F1466" s="85"/>
      <c r="G1466" s="85"/>
      <c r="H1466" s="85"/>
      <c r="I1466" s="85">
        <v>91.15</v>
      </c>
    </row>
    <row r="1467" spans="3:9">
      <c r="C1467" s="85" t="s">
        <v>2976</v>
      </c>
      <c r="D1467" s="85"/>
      <c r="E1467" s="85"/>
      <c r="F1467" s="85"/>
      <c r="G1467" s="85"/>
      <c r="H1467" s="85"/>
      <c r="I1467" s="85">
        <v>90.903000000000006</v>
      </c>
    </row>
    <row r="1468" spans="3:9">
      <c r="C1468" s="85" t="s">
        <v>2977</v>
      </c>
      <c r="D1468" s="85"/>
      <c r="E1468" s="85"/>
      <c r="F1468" s="85"/>
      <c r="G1468" s="85"/>
      <c r="H1468" s="85"/>
      <c r="I1468" s="85">
        <v>90.451999999999998</v>
      </c>
    </row>
    <row r="1469" spans="3:9">
      <c r="C1469" s="85" t="s">
        <v>2978</v>
      </c>
      <c r="D1469" s="85"/>
      <c r="E1469" s="85"/>
      <c r="F1469" s="85"/>
      <c r="G1469" s="85"/>
      <c r="H1469" s="85"/>
      <c r="I1469" s="85">
        <v>90.751999999999995</v>
      </c>
    </row>
    <row r="1470" spans="3:9">
      <c r="C1470" s="85" t="s">
        <v>2979</v>
      </c>
      <c r="D1470" s="85"/>
      <c r="E1470" s="85"/>
      <c r="F1470" s="85"/>
      <c r="G1470" s="85"/>
      <c r="H1470" s="85"/>
      <c r="I1470" s="85">
        <v>90.656000000000006</v>
      </c>
    </row>
    <row r="1471" spans="3:9">
      <c r="C1471" s="85" t="s">
        <v>2980</v>
      </c>
      <c r="D1471" s="85"/>
      <c r="E1471" s="85"/>
      <c r="F1471" s="85"/>
      <c r="G1471" s="85"/>
      <c r="H1471" s="85"/>
      <c r="I1471" s="85">
        <v>90.203999999999994</v>
      </c>
    </row>
    <row r="1472" spans="3:9">
      <c r="C1472" s="85" t="s">
        <v>2981</v>
      </c>
      <c r="D1472" s="85"/>
      <c r="E1472" s="85"/>
      <c r="F1472" s="85"/>
      <c r="G1472" s="85"/>
      <c r="H1472" s="85"/>
      <c r="I1472" s="85">
        <v>89.555000000000007</v>
      </c>
    </row>
    <row r="1473" spans="3:9">
      <c r="C1473" s="85" t="s">
        <v>2982</v>
      </c>
      <c r="D1473" s="85"/>
      <c r="E1473" s="85"/>
      <c r="F1473" s="85"/>
      <c r="G1473" s="85"/>
      <c r="H1473" s="85"/>
      <c r="I1473" s="85">
        <v>89.900999999999996</v>
      </c>
    </row>
    <row r="1474" spans="3:9">
      <c r="C1474" s="85" t="s">
        <v>2983</v>
      </c>
      <c r="D1474" s="85"/>
      <c r="E1474" s="85"/>
      <c r="F1474" s="85"/>
      <c r="G1474" s="85"/>
      <c r="H1474" s="85"/>
      <c r="I1474" s="85">
        <v>89.908000000000001</v>
      </c>
    </row>
    <row r="1475" spans="3:9">
      <c r="C1475" s="85" t="s">
        <v>2984</v>
      </c>
      <c r="D1475" s="85"/>
      <c r="E1475" s="85"/>
      <c r="F1475" s="85"/>
      <c r="G1475" s="85"/>
      <c r="H1475" s="85"/>
      <c r="I1475" s="85">
        <v>90.71</v>
      </c>
    </row>
    <row r="1476" spans="3:9">
      <c r="C1476" s="85" t="s">
        <v>2985</v>
      </c>
      <c r="D1476" s="85"/>
      <c r="E1476" s="85"/>
      <c r="F1476" s="85"/>
      <c r="G1476" s="85"/>
      <c r="H1476" s="85"/>
      <c r="I1476" s="85">
        <v>90.656000000000006</v>
      </c>
    </row>
    <row r="1477" spans="3:9">
      <c r="C1477" s="85" t="s">
        <v>2986</v>
      </c>
      <c r="D1477" s="85"/>
      <c r="E1477" s="85"/>
      <c r="F1477" s="85"/>
      <c r="G1477" s="85"/>
      <c r="H1477" s="85"/>
      <c r="I1477" s="85">
        <v>91.3</v>
      </c>
    </row>
    <row r="1478" spans="3:9">
      <c r="C1478" s="85" t="s">
        <v>2987</v>
      </c>
      <c r="D1478" s="85"/>
      <c r="E1478" s="85"/>
      <c r="F1478" s="85"/>
      <c r="G1478" s="85"/>
      <c r="H1478" s="85"/>
      <c r="I1478" s="85">
        <v>90.834999999999994</v>
      </c>
    </row>
    <row r="1479" spans="3:9">
      <c r="C1479" s="85" t="s">
        <v>2988</v>
      </c>
      <c r="D1479" s="85"/>
      <c r="E1479" s="85"/>
      <c r="F1479" s="85"/>
      <c r="G1479" s="85"/>
      <c r="H1479" s="85"/>
      <c r="I1479" s="85">
        <v>90.801000000000002</v>
      </c>
    </row>
    <row r="1480" spans="3:9">
      <c r="C1480" s="85" t="s">
        <v>2989</v>
      </c>
      <c r="D1480" s="85"/>
      <c r="E1480" s="85"/>
      <c r="F1480" s="85"/>
      <c r="G1480" s="85"/>
      <c r="H1480" s="85"/>
      <c r="I1480" s="85">
        <v>90.650999999999996</v>
      </c>
    </row>
    <row r="1481" spans="3:9">
      <c r="C1481" s="85" t="s">
        <v>2990</v>
      </c>
      <c r="D1481" s="85"/>
      <c r="E1481" s="85"/>
      <c r="F1481" s="85"/>
      <c r="G1481" s="85"/>
      <c r="H1481" s="85"/>
      <c r="I1481" s="85">
        <v>90.921000000000006</v>
      </c>
    </row>
    <row r="1482" spans="3:9">
      <c r="C1482" s="85" t="s">
        <v>2991</v>
      </c>
      <c r="D1482" s="85"/>
      <c r="E1482" s="85"/>
      <c r="F1482" s="85"/>
      <c r="G1482" s="85"/>
      <c r="H1482" s="85"/>
      <c r="I1482" s="85">
        <v>90.87</v>
      </c>
    </row>
    <row r="1483" spans="3:9">
      <c r="C1483" s="85" t="s">
        <v>2992</v>
      </c>
      <c r="D1483" s="85"/>
      <c r="E1483" s="85"/>
      <c r="F1483" s="85"/>
      <c r="G1483" s="85"/>
      <c r="H1483" s="85"/>
      <c r="I1483" s="85">
        <v>91</v>
      </c>
    </row>
    <row r="1484" spans="3:9">
      <c r="C1484" s="85" t="s">
        <v>2993</v>
      </c>
      <c r="D1484" s="85"/>
      <c r="E1484" s="85"/>
      <c r="F1484" s="85"/>
      <c r="G1484" s="85"/>
      <c r="H1484" s="85"/>
      <c r="I1484" s="85">
        <v>90.9</v>
      </c>
    </row>
    <row r="1485" spans="3:9">
      <c r="C1485" s="85" t="s">
        <v>2994</v>
      </c>
      <c r="D1485" s="85"/>
      <c r="E1485" s="85"/>
      <c r="F1485" s="85"/>
      <c r="G1485" s="85"/>
      <c r="H1485" s="85"/>
      <c r="I1485" s="85">
        <v>90.805000000000007</v>
      </c>
    </row>
    <row r="1486" spans="3:9">
      <c r="C1486" s="85" t="s">
        <v>2995</v>
      </c>
      <c r="D1486" s="85"/>
      <c r="E1486" s="85"/>
      <c r="F1486" s="85"/>
      <c r="G1486" s="85"/>
      <c r="H1486" s="85"/>
      <c r="I1486" s="85">
        <v>90.605000000000004</v>
      </c>
    </row>
    <row r="1487" spans="3:9">
      <c r="C1487" s="85" t="s">
        <v>2996</v>
      </c>
      <c r="D1487" s="85"/>
      <c r="E1487" s="85"/>
      <c r="F1487" s="85"/>
      <c r="G1487" s="85"/>
      <c r="H1487" s="85"/>
      <c r="I1487" s="85">
        <v>90.55</v>
      </c>
    </row>
    <row r="1488" spans="3:9">
      <c r="C1488" s="85" t="s">
        <v>2997</v>
      </c>
      <c r="D1488" s="85"/>
      <c r="E1488" s="85"/>
      <c r="F1488" s="85"/>
      <c r="G1488" s="85"/>
      <c r="H1488" s="85"/>
      <c r="I1488" s="85">
        <v>90.302999999999997</v>
      </c>
    </row>
    <row r="1489" spans="3:9">
      <c r="C1489" s="85" t="s">
        <v>2998</v>
      </c>
      <c r="D1489" s="85"/>
      <c r="E1489" s="85"/>
      <c r="F1489" s="85"/>
      <c r="G1489" s="85"/>
      <c r="H1489" s="85"/>
      <c r="I1489" s="85">
        <v>90.301000000000002</v>
      </c>
    </row>
    <row r="1490" spans="3:9">
      <c r="C1490" s="85" t="s">
        <v>2999</v>
      </c>
      <c r="D1490" s="85"/>
      <c r="E1490" s="85"/>
      <c r="F1490" s="85"/>
      <c r="G1490" s="85"/>
      <c r="H1490" s="85"/>
      <c r="I1490" s="85">
        <v>90.838999999999999</v>
      </c>
    </row>
    <row r="1491" spans="3:9">
      <c r="C1491" s="85" t="s">
        <v>3000</v>
      </c>
      <c r="D1491" s="85"/>
      <c r="E1491" s="85"/>
      <c r="F1491" s="85"/>
      <c r="G1491" s="85"/>
      <c r="H1491" s="85"/>
      <c r="I1491" s="85">
        <v>90.430999999999997</v>
      </c>
    </row>
    <row r="1492" spans="3:9">
      <c r="C1492" s="85" t="s">
        <v>3001</v>
      </c>
      <c r="D1492" s="85"/>
      <c r="E1492" s="85"/>
      <c r="F1492" s="85"/>
      <c r="G1492" s="85"/>
      <c r="H1492" s="85"/>
      <c r="I1492" s="85">
        <v>90.650999999999996</v>
      </c>
    </row>
    <row r="1493" spans="3:9">
      <c r="C1493" s="85" t="s">
        <v>3002</v>
      </c>
      <c r="D1493" s="85"/>
      <c r="E1493" s="85"/>
      <c r="F1493" s="85"/>
      <c r="G1493" s="85"/>
      <c r="H1493" s="85"/>
      <c r="I1493" s="85">
        <v>90.400999999999996</v>
      </c>
    </row>
    <row r="1494" spans="3:9">
      <c r="C1494" s="85" t="s">
        <v>3003</v>
      </c>
      <c r="D1494" s="85"/>
      <c r="E1494" s="85"/>
      <c r="F1494" s="85"/>
      <c r="G1494" s="85"/>
      <c r="H1494" s="85"/>
      <c r="I1494" s="85">
        <v>90.39</v>
      </c>
    </row>
    <row r="1495" spans="3:9">
      <c r="C1495" s="85" t="s">
        <v>3004</v>
      </c>
      <c r="D1495" s="85"/>
      <c r="E1495" s="85"/>
      <c r="F1495" s="85"/>
      <c r="G1495" s="85"/>
      <c r="H1495" s="85"/>
      <c r="I1495" s="85">
        <v>90.716999999999999</v>
      </c>
    </row>
    <row r="1496" spans="3:9">
      <c r="C1496" s="85" t="s">
        <v>3005</v>
      </c>
      <c r="D1496" s="85"/>
      <c r="E1496" s="85"/>
      <c r="F1496" s="85"/>
      <c r="G1496" s="85"/>
      <c r="H1496" s="85"/>
      <c r="I1496" s="85">
        <v>90.802999999999997</v>
      </c>
    </row>
    <row r="1497" spans="3:9">
      <c r="C1497" s="85" t="s">
        <v>3006</v>
      </c>
      <c r="D1497" s="85"/>
      <c r="E1497" s="85"/>
      <c r="F1497" s="85"/>
      <c r="G1497" s="85"/>
      <c r="H1497" s="85"/>
      <c r="I1497" s="85">
        <v>90.95</v>
      </c>
    </row>
    <row r="1498" spans="3:9">
      <c r="C1498" s="85" t="s">
        <v>3007</v>
      </c>
      <c r="D1498" s="85"/>
      <c r="E1498" s="85"/>
      <c r="F1498" s="85"/>
      <c r="G1498" s="85"/>
      <c r="H1498" s="85"/>
      <c r="I1498" s="85">
        <v>91</v>
      </c>
    </row>
    <row r="1499" spans="3:9">
      <c r="C1499" s="85" t="s">
        <v>3008</v>
      </c>
      <c r="D1499" s="85"/>
      <c r="E1499" s="85"/>
      <c r="F1499" s="85"/>
      <c r="G1499" s="85"/>
      <c r="H1499" s="85"/>
      <c r="I1499" s="85">
        <v>91.19</v>
      </c>
    </row>
    <row r="1500" spans="3:9">
      <c r="C1500" s="85" t="s">
        <v>3009</v>
      </c>
      <c r="D1500" s="85"/>
      <c r="E1500" s="85"/>
      <c r="F1500" s="85"/>
      <c r="G1500" s="85"/>
      <c r="H1500" s="85"/>
      <c r="I1500" s="85">
        <v>91.308000000000007</v>
      </c>
    </row>
    <row r="1501" spans="3:9">
      <c r="C1501" s="85" t="s">
        <v>3010</v>
      </c>
      <c r="D1501" s="85"/>
      <c r="E1501" s="85"/>
      <c r="F1501" s="85"/>
      <c r="G1501" s="85"/>
      <c r="H1501" s="85"/>
      <c r="I1501" s="85">
        <v>92.251999999999995</v>
      </c>
    </row>
    <row r="1502" spans="3:9">
      <c r="C1502" s="85" t="s">
        <v>3011</v>
      </c>
      <c r="D1502" s="85"/>
      <c r="E1502" s="85"/>
      <c r="F1502" s="85"/>
      <c r="G1502" s="85"/>
      <c r="H1502" s="85"/>
      <c r="I1502" s="85">
        <v>92.5</v>
      </c>
    </row>
    <row r="1503" spans="3:9">
      <c r="C1503" s="85" t="s">
        <v>3012</v>
      </c>
      <c r="D1503" s="85"/>
      <c r="E1503" s="85"/>
      <c r="F1503" s="85"/>
      <c r="G1503" s="85"/>
      <c r="H1503" s="85"/>
      <c r="I1503" s="85">
        <v>92.888000000000005</v>
      </c>
    </row>
    <row r="1504" spans="3:9">
      <c r="C1504" s="85" t="s">
        <v>3013</v>
      </c>
      <c r="D1504" s="85"/>
      <c r="E1504" s="85"/>
      <c r="F1504" s="85"/>
      <c r="G1504" s="85"/>
      <c r="H1504" s="85"/>
      <c r="I1504" s="85">
        <v>92.805999999999997</v>
      </c>
    </row>
    <row r="1505" spans="3:9">
      <c r="C1505" s="85" t="s">
        <v>3014</v>
      </c>
      <c r="D1505" s="85"/>
      <c r="E1505" s="85"/>
      <c r="F1505" s="85"/>
      <c r="G1505" s="85"/>
      <c r="H1505" s="85"/>
      <c r="I1505" s="85">
        <v>93.35</v>
      </c>
    </row>
    <row r="1506" spans="3:9">
      <c r="C1506" s="85" t="s">
        <v>3015</v>
      </c>
      <c r="D1506" s="85"/>
      <c r="E1506" s="85"/>
      <c r="F1506" s="85"/>
      <c r="G1506" s="85"/>
      <c r="H1506" s="85"/>
      <c r="I1506" s="85">
        <v>93.373999999999995</v>
      </c>
    </row>
    <row r="1507" spans="3:9">
      <c r="C1507" s="85" t="s">
        <v>3016</v>
      </c>
      <c r="D1507" s="85"/>
      <c r="E1507" s="85"/>
      <c r="F1507" s="85"/>
      <c r="G1507" s="85"/>
      <c r="H1507" s="85"/>
      <c r="I1507" s="85">
        <v>93.334999999999994</v>
      </c>
    </row>
    <row r="1508" spans="3:9">
      <c r="C1508" s="85" t="s">
        <v>3017</v>
      </c>
      <c r="D1508" s="85"/>
      <c r="E1508" s="85"/>
      <c r="F1508" s="85"/>
      <c r="G1508" s="85"/>
      <c r="H1508" s="85"/>
      <c r="I1508" s="85">
        <v>93.263000000000005</v>
      </c>
    </row>
    <row r="1509" spans="3:9">
      <c r="C1509" s="85" t="s">
        <v>3018</v>
      </c>
      <c r="D1509" s="85"/>
      <c r="E1509" s="85"/>
      <c r="F1509" s="85"/>
      <c r="G1509" s="85"/>
      <c r="H1509" s="85"/>
      <c r="I1509" s="85">
        <v>93.323999999999998</v>
      </c>
    </row>
    <row r="1510" spans="3:9">
      <c r="C1510" s="85" t="s">
        <v>3019</v>
      </c>
      <c r="D1510" s="85"/>
      <c r="E1510" s="85"/>
      <c r="F1510" s="85"/>
      <c r="G1510" s="85"/>
      <c r="H1510" s="85"/>
      <c r="I1510" s="85">
        <v>93.152000000000001</v>
      </c>
    </row>
    <row r="1511" spans="3:9">
      <c r="C1511" s="85" t="s">
        <v>3020</v>
      </c>
      <c r="D1511" s="85"/>
      <c r="E1511" s="85"/>
      <c r="F1511" s="85"/>
      <c r="G1511" s="85"/>
      <c r="H1511" s="85"/>
      <c r="I1511" s="85">
        <v>93.25</v>
      </c>
    </row>
    <row r="1512" spans="3:9">
      <c r="C1512" s="85" t="s">
        <v>3021</v>
      </c>
      <c r="D1512" s="85"/>
      <c r="E1512" s="85"/>
      <c r="F1512" s="85"/>
      <c r="G1512" s="85"/>
      <c r="H1512" s="85"/>
      <c r="I1512" s="85">
        <v>93.451999999999998</v>
      </c>
    </row>
    <row r="1513" spans="3:9">
      <c r="C1513" s="85" t="s">
        <v>3022</v>
      </c>
      <c r="D1513" s="85"/>
      <c r="E1513" s="85"/>
      <c r="F1513" s="85"/>
      <c r="G1513" s="85"/>
      <c r="H1513" s="85"/>
      <c r="I1513" s="85">
        <v>93.2</v>
      </c>
    </row>
    <row r="1514" spans="3:9">
      <c r="C1514" s="85" t="s">
        <v>3023</v>
      </c>
      <c r="D1514" s="85"/>
      <c r="E1514" s="85"/>
      <c r="F1514" s="85"/>
      <c r="G1514" s="85"/>
      <c r="H1514" s="85"/>
      <c r="I1514" s="85">
        <v>93.106999999999999</v>
      </c>
    </row>
    <row r="1515" spans="3:9">
      <c r="C1515" s="85" t="s">
        <v>3024</v>
      </c>
      <c r="D1515" s="85"/>
      <c r="E1515" s="85"/>
      <c r="F1515" s="85"/>
      <c r="G1515" s="85"/>
      <c r="H1515" s="85"/>
      <c r="I1515" s="85">
        <v>93.054000000000002</v>
      </c>
    </row>
    <row r="1516" spans="3:9">
      <c r="C1516" s="85" t="s">
        <v>3025</v>
      </c>
      <c r="D1516" s="85"/>
      <c r="E1516" s="85"/>
      <c r="F1516" s="85"/>
      <c r="G1516" s="85"/>
      <c r="H1516" s="85"/>
      <c r="I1516" s="85">
        <v>93.271000000000001</v>
      </c>
    </row>
    <row r="1517" spans="3:9">
      <c r="C1517" s="85" t="s">
        <v>3026</v>
      </c>
      <c r="D1517" s="85"/>
      <c r="E1517" s="85"/>
      <c r="F1517" s="85"/>
      <c r="G1517" s="85"/>
      <c r="H1517" s="85"/>
      <c r="I1517" s="85">
        <v>94.123999999999995</v>
      </c>
    </row>
    <row r="1518" spans="3:9">
      <c r="C1518" s="85" t="s">
        <v>3027</v>
      </c>
      <c r="D1518" s="85"/>
      <c r="E1518" s="85"/>
      <c r="F1518" s="85"/>
      <c r="G1518" s="85"/>
      <c r="H1518" s="85"/>
      <c r="I1518" s="85">
        <v>94.21</v>
      </c>
    </row>
    <row r="1519" spans="3:9">
      <c r="C1519" s="85" t="s">
        <v>3028</v>
      </c>
      <c r="D1519" s="85"/>
      <c r="E1519" s="85"/>
      <c r="F1519" s="85"/>
      <c r="G1519" s="85"/>
      <c r="H1519" s="85"/>
      <c r="I1519" s="85">
        <v>94.100999999999999</v>
      </c>
    </row>
    <row r="1520" spans="3:9">
      <c r="C1520" s="85" t="s">
        <v>3029</v>
      </c>
      <c r="D1520" s="85"/>
      <c r="E1520" s="85"/>
      <c r="F1520" s="85"/>
      <c r="G1520" s="85"/>
      <c r="H1520" s="85"/>
      <c r="I1520" s="85">
        <v>94.36</v>
      </c>
    </row>
    <row r="1521" spans="3:9">
      <c r="C1521" s="85" t="s">
        <v>3030</v>
      </c>
      <c r="D1521" s="85"/>
      <c r="E1521" s="85"/>
      <c r="F1521" s="85"/>
      <c r="G1521" s="85"/>
      <c r="H1521" s="85"/>
      <c r="I1521" s="85">
        <v>94.22</v>
      </c>
    </row>
    <row r="1522" spans="3:9">
      <c r="C1522" s="85" t="s">
        <v>3031</v>
      </c>
      <c r="D1522" s="85"/>
      <c r="E1522" s="85"/>
      <c r="F1522" s="85"/>
      <c r="G1522" s="85"/>
      <c r="H1522" s="85"/>
      <c r="I1522" s="85">
        <v>94</v>
      </c>
    </row>
    <row r="1523" spans="3:9">
      <c r="C1523" s="85" t="s">
        <v>3032</v>
      </c>
      <c r="D1523" s="85"/>
      <c r="E1523" s="85"/>
      <c r="F1523" s="85"/>
      <c r="G1523" s="85"/>
      <c r="H1523" s="85"/>
      <c r="I1523" s="85">
        <v>94.052999999999997</v>
      </c>
    </row>
    <row r="1524" spans="3:9">
      <c r="C1524" s="85" t="s">
        <v>3033</v>
      </c>
      <c r="D1524" s="85"/>
      <c r="E1524" s="85"/>
      <c r="F1524" s="85"/>
      <c r="G1524" s="85"/>
      <c r="H1524" s="85"/>
      <c r="I1524" s="85">
        <v>93.802000000000007</v>
      </c>
    </row>
    <row r="1525" spans="3:9">
      <c r="C1525" s="85" t="s">
        <v>3034</v>
      </c>
      <c r="D1525" s="85"/>
      <c r="E1525" s="85"/>
      <c r="F1525" s="85"/>
      <c r="G1525" s="85"/>
      <c r="H1525" s="85"/>
      <c r="I1525" s="85">
        <v>93.8</v>
      </c>
    </row>
    <row r="1526" spans="3:9">
      <c r="C1526" s="85" t="s">
        <v>3035</v>
      </c>
      <c r="D1526" s="85"/>
      <c r="E1526" s="85"/>
      <c r="F1526" s="85"/>
      <c r="G1526" s="85"/>
      <c r="H1526" s="85"/>
      <c r="I1526" s="85">
        <v>93.323999999999998</v>
      </c>
    </row>
    <row r="1527" spans="3:9">
      <c r="C1527" s="85" t="s">
        <v>3036</v>
      </c>
      <c r="D1527" s="85"/>
      <c r="E1527" s="85"/>
      <c r="F1527" s="85"/>
      <c r="G1527" s="85"/>
      <c r="H1527" s="85"/>
      <c r="I1527" s="85">
        <v>92.801000000000002</v>
      </c>
    </row>
    <row r="1528" spans="3:9">
      <c r="C1528" s="85" t="s">
        <v>3037</v>
      </c>
      <c r="D1528" s="85"/>
      <c r="E1528" s="85"/>
      <c r="F1528" s="85"/>
      <c r="G1528" s="85"/>
      <c r="H1528" s="85"/>
      <c r="I1528" s="85">
        <v>93.301000000000002</v>
      </c>
    </row>
    <row r="1529" spans="3:9">
      <c r="C1529" s="85" t="s">
        <v>3038</v>
      </c>
      <c r="D1529" s="85"/>
      <c r="E1529" s="85"/>
      <c r="F1529" s="85"/>
      <c r="G1529" s="85"/>
      <c r="H1529" s="85"/>
      <c r="I1529" s="85">
        <v>93.302999999999997</v>
      </c>
    </row>
    <row r="1530" spans="3:9">
      <c r="C1530" s="85" t="s">
        <v>3039</v>
      </c>
      <c r="D1530" s="85"/>
      <c r="E1530" s="85"/>
      <c r="F1530" s="85"/>
      <c r="G1530" s="85"/>
      <c r="H1530" s="85"/>
      <c r="I1530" s="85">
        <v>93.051000000000002</v>
      </c>
    </row>
    <row r="1531" spans="3:9">
      <c r="C1531" s="85" t="s">
        <v>3040</v>
      </c>
      <c r="D1531" s="85"/>
      <c r="E1531" s="85"/>
      <c r="F1531" s="85"/>
      <c r="G1531" s="85"/>
      <c r="H1531" s="85"/>
      <c r="I1531" s="85">
        <v>93.102000000000004</v>
      </c>
    </row>
    <row r="1532" spans="3:9">
      <c r="C1532" s="85" t="s">
        <v>3041</v>
      </c>
      <c r="D1532" s="85"/>
      <c r="E1532" s="85"/>
      <c r="F1532" s="85"/>
      <c r="G1532" s="85"/>
      <c r="H1532" s="85"/>
      <c r="I1532" s="85">
        <v>93.27</v>
      </c>
    </row>
    <row r="1533" spans="3:9">
      <c r="C1533" s="85" t="s">
        <v>3042</v>
      </c>
      <c r="D1533" s="85"/>
      <c r="E1533" s="85"/>
      <c r="F1533" s="85"/>
      <c r="G1533" s="85"/>
      <c r="H1533" s="85"/>
      <c r="I1533" s="85">
        <v>93.302000000000007</v>
      </c>
    </row>
    <row r="1534" spans="3:9">
      <c r="C1534" s="85" t="s">
        <v>3043</v>
      </c>
      <c r="D1534" s="85"/>
      <c r="E1534" s="85"/>
      <c r="F1534" s="85"/>
      <c r="G1534" s="85"/>
      <c r="H1534" s="85"/>
      <c r="I1534" s="85">
        <v>93.650999999999996</v>
      </c>
    </row>
    <row r="1535" spans="3:9">
      <c r="C1535" s="85" t="s">
        <v>3044</v>
      </c>
      <c r="D1535" s="85"/>
      <c r="E1535" s="85"/>
      <c r="F1535" s="85"/>
      <c r="G1535" s="85"/>
      <c r="H1535" s="85"/>
      <c r="I1535" s="85">
        <v>93.400999999999996</v>
      </c>
    </row>
    <row r="1536" spans="3:9">
      <c r="C1536" s="85" t="s">
        <v>3045</v>
      </c>
      <c r="D1536" s="85"/>
      <c r="E1536" s="85"/>
      <c r="F1536" s="85"/>
      <c r="G1536" s="85"/>
      <c r="H1536" s="85"/>
      <c r="I1536" s="85">
        <v>93.100999999999999</v>
      </c>
    </row>
    <row r="1537" spans="3:9">
      <c r="C1537" s="85" t="s">
        <v>3046</v>
      </c>
      <c r="D1537" s="85"/>
      <c r="E1537" s="85"/>
      <c r="F1537" s="85"/>
      <c r="G1537" s="85"/>
      <c r="H1537" s="85"/>
      <c r="I1537" s="85">
        <v>93.350999999999999</v>
      </c>
    </row>
    <row r="1538" spans="3:9">
      <c r="C1538" s="85" t="s">
        <v>3047</v>
      </c>
      <c r="D1538" s="85"/>
      <c r="E1538" s="85"/>
      <c r="F1538" s="85"/>
      <c r="G1538" s="85"/>
      <c r="H1538" s="85"/>
      <c r="I1538" s="85">
        <v>93.503</v>
      </c>
    </row>
    <row r="1539" spans="3:9">
      <c r="C1539" s="85" t="s">
        <v>3048</v>
      </c>
      <c r="D1539" s="85"/>
      <c r="E1539" s="85"/>
      <c r="F1539" s="85"/>
      <c r="G1539" s="85"/>
      <c r="H1539" s="85"/>
      <c r="I1539" s="85">
        <v>93.375</v>
      </c>
    </row>
    <row r="1540" spans="3:9">
      <c r="C1540" s="85" t="s">
        <v>3049</v>
      </c>
      <c r="D1540" s="85"/>
      <c r="E1540" s="85"/>
      <c r="F1540" s="85"/>
      <c r="G1540" s="85"/>
      <c r="H1540" s="85"/>
      <c r="I1540" s="85">
        <v>93.352999999999994</v>
      </c>
    </row>
    <row r="1541" spans="3:9">
      <c r="C1541" s="85" t="s">
        <v>3050</v>
      </c>
      <c r="D1541" s="85"/>
      <c r="E1541" s="85"/>
      <c r="F1541" s="85"/>
      <c r="G1541" s="85"/>
      <c r="H1541" s="85"/>
      <c r="I1541" s="85">
        <v>93.152000000000001</v>
      </c>
    </row>
    <row r="1542" spans="3:9">
      <c r="C1542" s="85" t="s">
        <v>3051</v>
      </c>
      <c r="D1542" s="85"/>
      <c r="E1542" s="85"/>
      <c r="F1542" s="85"/>
      <c r="G1542" s="85"/>
      <c r="H1542" s="85"/>
      <c r="I1542" s="85">
        <v>93.122</v>
      </c>
    </row>
    <row r="1543" spans="3:9">
      <c r="C1543" s="85" t="s">
        <v>3052</v>
      </c>
      <c r="D1543" s="85"/>
      <c r="E1543" s="85"/>
      <c r="F1543" s="85"/>
      <c r="G1543" s="85"/>
      <c r="H1543" s="85"/>
      <c r="I1543" s="85">
        <v>93.350999999999999</v>
      </c>
    </row>
    <row r="1544" spans="3:9">
      <c r="C1544" s="85" t="s">
        <v>3053</v>
      </c>
      <c r="D1544" s="85"/>
      <c r="E1544" s="85"/>
      <c r="F1544" s="85"/>
      <c r="G1544" s="85"/>
      <c r="H1544" s="85"/>
      <c r="I1544" s="85">
        <v>93.501000000000005</v>
      </c>
    </row>
    <row r="1545" spans="3:9">
      <c r="C1545" s="85" t="s">
        <v>3054</v>
      </c>
      <c r="D1545" s="85"/>
      <c r="E1545" s="85"/>
      <c r="F1545" s="85"/>
      <c r="G1545" s="85"/>
      <c r="H1545" s="85"/>
      <c r="I1545" s="85">
        <v>93.5</v>
      </c>
    </row>
    <row r="1546" spans="3:9">
      <c r="C1546" s="85" t="s">
        <v>3055</v>
      </c>
      <c r="D1546" s="85"/>
      <c r="E1546" s="85"/>
      <c r="F1546" s="85"/>
      <c r="G1546" s="85"/>
      <c r="H1546" s="85"/>
      <c r="I1546" s="85">
        <v>93.4</v>
      </c>
    </row>
    <row r="1547" spans="3:9">
      <c r="C1547" s="85" t="s">
        <v>3056</v>
      </c>
      <c r="D1547" s="85"/>
      <c r="E1547" s="85"/>
      <c r="F1547" s="85"/>
      <c r="G1547" s="85"/>
      <c r="H1547" s="85"/>
      <c r="I1547" s="85">
        <v>93.414000000000001</v>
      </c>
    </row>
    <row r="1548" spans="3:9">
      <c r="C1548" s="85" t="s">
        <v>3057</v>
      </c>
      <c r="D1548" s="85"/>
      <c r="E1548" s="85"/>
      <c r="F1548" s="85"/>
      <c r="G1548" s="85"/>
      <c r="H1548" s="85"/>
      <c r="I1548" s="85">
        <v>94.001000000000005</v>
      </c>
    </row>
    <row r="1549" spans="3:9">
      <c r="C1549" s="85" t="s">
        <v>3058</v>
      </c>
      <c r="D1549" s="85"/>
      <c r="E1549" s="85"/>
      <c r="F1549" s="85"/>
      <c r="G1549" s="85"/>
      <c r="H1549" s="85"/>
      <c r="I1549" s="85">
        <v>94.119</v>
      </c>
    </row>
    <row r="1550" spans="3:9">
      <c r="C1550" s="85" t="s">
        <v>3059</v>
      </c>
      <c r="D1550" s="85"/>
      <c r="E1550" s="85"/>
      <c r="F1550" s="85"/>
      <c r="G1550" s="85"/>
      <c r="H1550" s="85"/>
      <c r="I1550" s="85">
        <v>94.06</v>
      </c>
    </row>
    <row r="1551" spans="3:9">
      <c r="C1551" s="85" t="s">
        <v>3060</v>
      </c>
      <c r="D1551" s="85"/>
      <c r="E1551" s="85"/>
      <c r="F1551" s="85"/>
      <c r="G1551" s="85"/>
      <c r="H1551" s="85"/>
      <c r="I1551" s="85">
        <v>94.7</v>
      </c>
    </row>
    <row r="1552" spans="3:9">
      <c r="C1552" s="85" t="s">
        <v>3061</v>
      </c>
      <c r="D1552" s="85"/>
      <c r="E1552" s="85"/>
      <c r="F1552" s="85"/>
      <c r="G1552" s="85"/>
      <c r="H1552" s="85"/>
      <c r="I1552" s="85">
        <v>94.123999999999995</v>
      </c>
    </row>
    <row r="1553" spans="3:9">
      <c r="C1553" s="85" t="s">
        <v>3062</v>
      </c>
      <c r="D1553" s="85"/>
      <c r="E1553" s="85"/>
      <c r="F1553" s="85"/>
      <c r="G1553" s="85"/>
      <c r="H1553" s="85"/>
      <c r="I1553" s="85">
        <v>94.7</v>
      </c>
    </row>
    <row r="1554" spans="3:9">
      <c r="C1554" s="85" t="s">
        <v>3063</v>
      </c>
      <c r="D1554" s="85"/>
      <c r="E1554" s="85"/>
      <c r="F1554" s="85"/>
      <c r="G1554" s="85"/>
      <c r="H1554" s="85"/>
      <c r="I1554" s="85">
        <v>94.402000000000001</v>
      </c>
    </row>
    <row r="1555" spans="3:9">
      <c r="C1555" s="85" t="s">
        <v>3064</v>
      </c>
      <c r="D1555" s="85"/>
      <c r="E1555" s="85"/>
      <c r="F1555" s="85"/>
      <c r="G1555" s="85"/>
      <c r="H1555" s="85"/>
      <c r="I1555" s="85">
        <v>94.152000000000001</v>
      </c>
    </row>
    <row r="1556" spans="3:9">
      <c r="C1556" s="85" t="s">
        <v>3065</v>
      </c>
      <c r="D1556" s="85"/>
      <c r="E1556" s="85"/>
      <c r="F1556" s="85"/>
      <c r="G1556" s="85"/>
      <c r="H1556" s="85"/>
      <c r="I1556" s="85">
        <v>93.95</v>
      </c>
    </row>
    <row r="1557" spans="3:9">
      <c r="C1557" s="85" t="s">
        <v>3066</v>
      </c>
      <c r="D1557" s="85"/>
      <c r="E1557" s="85"/>
      <c r="F1557" s="85"/>
      <c r="G1557" s="85"/>
      <c r="H1557" s="85"/>
      <c r="I1557" s="85">
        <v>93.301000000000002</v>
      </c>
    </row>
    <row r="1558" spans="3:9">
      <c r="C1558" s="85" t="s">
        <v>3067</v>
      </c>
      <c r="D1558" s="85"/>
      <c r="E1558" s="85"/>
      <c r="F1558" s="85"/>
      <c r="G1558" s="85"/>
      <c r="H1558" s="85"/>
      <c r="I1558" s="85">
        <v>93.600999999999999</v>
      </c>
    </row>
    <row r="1559" spans="3:9">
      <c r="C1559" s="85" t="s">
        <v>3068</v>
      </c>
      <c r="D1559" s="85"/>
      <c r="E1559" s="85"/>
      <c r="F1559" s="85"/>
      <c r="G1559" s="85"/>
      <c r="H1559" s="85"/>
      <c r="I1559" s="85">
        <v>93.453000000000003</v>
      </c>
    </row>
    <row r="1560" spans="3:9">
      <c r="C1560" s="85" t="s">
        <v>3069</v>
      </c>
      <c r="D1560" s="85"/>
      <c r="E1560" s="85"/>
      <c r="F1560" s="85"/>
      <c r="G1560" s="85"/>
      <c r="H1560" s="85"/>
      <c r="I1560" s="85">
        <v>93.501000000000005</v>
      </c>
    </row>
    <row r="1561" spans="3:9">
      <c r="C1561" s="85" t="s">
        <v>3070</v>
      </c>
      <c r="D1561" s="85"/>
      <c r="E1561" s="85"/>
      <c r="F1561" s="85"/>
      <c r="G1561" s="85"/>
      <c r="H1561" s="85"/>
      <c r="I1561" s="85">
        <v>93.501000000000005</v>
      </c>
    </row>
    <row r="1562" spans="3:9">
      <c r="C1562" s="85" t="s">
        <v>3071</v>
      </c>
      <c r="D1562" s="85"/>
      <c r="E1562" s="85"/>
      <c r="F1562" s="85"/>
      <c r="G1562" s="85"/>
      <c r="H1562" s="85"/>
      <c r="I1562" s="85">
        <v>93.703000000000003</v>
      </c>
    </row>
    <row r="1563" spans="3:9">
      <c r="C1563" s="85" t="s">
        <v>3072</v>
      </c>
      <c r="D1563" s="85"/>
      <c r="E1563" s="85"/>
      <c r="F1563" s="85"/>
      <c r="G1563" s="85"/>
      <c r="H1563" s="85"/>
      <c r="I1563" s="85">
        <v>94.001999999999995</v>
      </c>
    </row>
    <row r="1564" spans="3:9">
      <c r="C1564" s="85" t="s">
        <v>3073</v>
      </c>
      <c r="D1564" s="85"/>
      <c r="E1564" s="85"/>
      <c r="F1564" s="85"/>
      <c r="G1564" s="85"/>
      <c r="H1564" s="85"/>
      <c r="I1564" s="85">
        <v>93.900999999999996</v>
      </c>
    </row>
    <row r="1565" spans="3:9">
      <c r="C1565" s="85" t="s">
        <v>3074</v>
      </c>
      <c r="D1565" s="85"/>
      <c r="E1565" s="85"/>
      <c r="F1565" s="85"/>
      <c r="G1565" s="85"/>
      <c r="H1565" s="85"/>
      <c r="I1565" s="85">
        <v>94.301000000000002</v>
      </c>
    </row>
    <row r="1566" spans="3:9">
      <c r="C1566" s="85" t="s">
        <v>3075</v>
      </c>
      <c r="D1566" s="85"/>
      <c r="E1566" s="85"/>
      <c r="F1566" s="85"/>
      <c r="G1566" s="85"/>
      <c r="H1566" s="85"/>
      <c r="I1566" s="85">
        <v>94.400999999999996</v>
      </c>
    </row>
    <row r="1567" spans="3:9">
      <c r="C1567" s="85" t="s">
        <v>3076</v>
      </c>
      <c r="D1567" s="85"/>
      <c r="E1567" s="85"/>
      <c r="F1567" s="85"/>
      <c r="G1567" s="85"/>
      <c r="H1567" s="85"/>
      <c r="I1567" s="85">
        <v>94.352000000000004</v>
      </c>
    </row>
    <row r="1568" spans="3:9">
      <c r="C1568" s="85" t="s">
        <v>3077</v>
      </c>
      <c r="D1568" s="85"/>
      <c r="E1568" s="85"/>
      <c r="F1568" s="85"/>
      <c r="G1568" s="85"/>
      <c r="H1568" s="85"/>
      <c r="I1568" s="85">
        <v>94.200999999999993</v>
      </c>
    </row>
    <row r="1569" spans="3:9">
      <c r="C1569" s="85" t="s">
        <v>3078</v>
      </c>
      <c r="D1569" s="85"/>
      <c r="E1569" s="85"/>
      <c r="F1569" s="85"/>
      <c r="G1569" s="85"/>
      <c r="H1569" s="85"/>
      <c r="I1569" s="85">
        <v>94.21</v>
      </c>
    </row>
    <row r="1570" spans="3:9">
      <c r="C1570" s="85" t="s">
        <v>3079</v>
      </c>
      <c r="D1570" s="85"/>
      <c r="E1570" s="85"/>
      <c r="F1570" s="85"/>
      <c r="G1570" s="85"/>
      <c r="H1570" s="85"/>
      <c r="I1570" s="85">
        <v>94.302000000000007</v>
      </c>
    </row>
    <row r="1571" spans="3:9">
      <c r="C1571" s="85" t="s">
        <v>3080</v>
      </c>
      <c r="D1571" s="85"/>
      <c r="E1571" s="85"/>
      <c r="F1571" s="85"/>
      <c r="G1571" s="85"/>
      <c r="H1571" s="85"/>
      <c r="I1571" s="85">
        <v>94.108999999999995</v>
      </c>
    </row>
    <row r="1572" spans="3:9">
      <c r="C1572" s="85" t="s">
        <v>3081</v>
      </c>
      <c r="D1572" s="85"/>
      <c r="E1572" s="85"/>
      <c r="F1572" s="85"/>
      <c r="G1572" s="85"/>
      <c r="H1572" s="85"/>
      <c r="I1572" s="85">
        <v>94.004000000000005</v>
      </c>
    </row>
    <row r="1573" spans="3:9">
      <c r="C1573" s="85" t="s">
        <v>3082</v>
      </c>
      <c r="D1573" s="85"/>
      <c r="E1573" s="85"/>
      <c r="F1573" s="85"/>
      <c r="G1573" s="85"/>
      <c r="H1573" s="85"/>
      <c r="I1573" s="85">
        <v>94.147000000000006</v>
      </c>
    </row>
    <row r="1574" spans="3:9">
      <c r="C1574" s="85" t="s">
        <v>3083</v>
      </c>
      <c r="D1574" s="85"/>
      <c r="E1574" s="85"/>
      <c r="F1574" s="85"/>
      <c r="G1574" s="85"/>
      <c r="H1574" s="85"/>
      <c r="I1574" s="85">
        <v>94.082999999999998</v>
      </c>
    </row>
    <row r="1575" spans="3:9">
      <c r="C1575" s="85" t="s">
        <v>3084</v>
      </c>
      <c r="D1575" s="85"/>
      <c r="E1575" s="85"/>
      <c r="F1575" s="85"/>
      <c r="G1575" s="85"/>
      <c r="H1575" s="85"/>
      <c r="I1575" s="85">
        <v>94.248999999999995</v>
      </c>
    </row>
    <row r="1576" spans="3:9">
      <c r="C1576" s="85" t="s">
        <v>3085</v>
      </c>
      <c r="D1576" s="85"/>
      <c r="E1576" s="85"/>
      <c r="F1576" s="85"/>
      <c r="G1576" s="85"/>
      <c r="H1576" s="85"/>
      <c r="I1576" s="85">
        <v>94.001000000000005</v>
      </c>
    </row>
    <row r="1577" spans="3:9">
      <c r="C1577" s="85" t="s">
        <v>3086</v>
      </c>
      <c r="D1577" s="85"/>
      <c r="E1577" s="85"/>
      <c r="F1577" s="85"/>
      <c r="G1577" s="85"/>
      <c r="H1577" s="85"/>
      <c r="I1577" s="85">
        <v>94.200999999999993</v>
      </c>
    </row>
    <row r="1578" spans="3:9">
      <c r="C1578" s="85" t="s">
        <v>3087</v>
      </c>
      <c r="D1578" s="85"/>
      <c r="E1578" s="85"/>
      <c r="F1578" s="85"/>
      <c r="G1578" s="85"/>
      <c r="H1578" s="85"/>
      <c r="I1578" s="85">
        <v>94.552000000000007</v>
      </c>
    </row>
    <row r="1579" spans="3:9">
      <c r="C1579" s="85" t="s">
        <v>3088</v>
      </c>
      <c r="D1579" s="85"/>
      <c r="E1579" s="85"/>
      <c r="F1579" s="85"/>
      <c r="G1579" s="85"/>
      <c r="H1579" s="85"/>
      <c r="I1579" s="85">
        <v>94.65</v>
      </c>
    </row>
    <row r="1580" spans="3:9">
      <c r="C1580" s="85" t="s">
        <v>3089</v>
      </c>
      <c r="D1580" s="85"/>
      <c r="E1580" s="85"/>
      <c r="F1580" s="85"/>
      <c r="G1580" s="85"/>
      <c r="H1580" s="85"/>
      <c r="I1580" s="85">
        <v>94.775000000000006</v>
      </c>
    </row>
    <row r="1581" spans="3:9">
      <c r="C1581" s="85" t="s">
        <v>3090</v>
      </c>
      <c r="D1581" s="85"/>
      <c r="E1581" s="85"/>
      <c r="F1581" s="85"/>
      <c r="G1581" s="85"/>
      <c r="H1581" s="85"/>
      <c r="I1581" s="85">
        <v>94.745000000000005</v>
      </c>
    </row>
    <row r="1582" spans="3:9">
      <c r="C1582" s="85" t="s">
        <v>3091</v>
      </c>
      <c r="D1582" s="85"/>
      <c r="E1582" s="85"/>
      <c r="F1582" s="85"/>
      <c r="G1582" s="85"/>
      <c r="H1582" s="85"/>
      <c r="I1582" s="85">
        <v>94.594999999999999</v>
      </c>
    </row>
    <row r="1583" spans="3:9">
      <c r="C1583" s="85" t="s">
        <v>3092</v>
      </c>
      <c r="D1583" s="85"/>
      <c r="E1583" s="85"/>
      <c r="F1583" s="85"/>
      <c r="G1583" s="85"/>
      <c r="H1583" s="85"/>
      <c r="I1583" s="85">
        <v>94.786000000000001</v>
      </c>
    </row>
    <row r="1584" spans="3:9">
      <c r="C1584" s="85" t="s">
        <v>3093</v>
      </c>
      <c r="D1584" s="85"/>
      <c r="E1584" s="85"/>
      <c r="F1584" s="85"/>
      <c r="G1584" s="85"/>
      <c r="H1584" s="85"/>
      <c r="I1584" s="85">
        <v>94.849000000000004</v>
      </c>
    </row>
    <row r="1585" spans="3:9">
      <c r="C1585" s="85" t="s">
        <v>3094</v>
      </c>
      <c r="D1585" s="85"/>
      <c r="E1585" s="85"/>
      <c r="F1585" s="85"/>
      <c r="G1585" s="85"/>
      <c r="H1585" s="85"/>
      <c r="I1585" s="85">
        <v>94.787999999999997</v>
      </c>
    </row>
    <row r="1586" spans="3:9">
      <c r="C1586" s="85" t="s">
        <v>3095</v>
      </c>
      <c r="D1586" s="85"/>
      <c r="E1586" s="85"/>
      <c r="F1586" s="85"/>
      <c r="G1586" s="85"/>
      <c r="H1586" s="85"/>
      <c r="I1586" s="85">
        <v>94.590999999999994</v>
      </c>
    </row>
    <row r="1587" spans="3:9">
      <c r="C1587" s="85" t="s">
        <v>3096</v>
      </c>
      <c r="D1587" s="85"/>
      <c r="E1587" s="85"/>
      <c r="F1587" s="85"/>
      <c r="G1587" s="85"/>
      <c r="H1587" s="85"/>
      <c r="I1587" s="85">
        <v>94.69</v>
      </c>
    </row>
    <row r="1588" spans="3:9">
      <c r="C1588" s="85" t="s">
        <v>3097</v>
      </c>
      <c r="D1588" s="85"/>
      <c r="E1588" s="85"/>
      <c r="F1588" s="85"/>
      <c r="G1588" s="85"/>
      <c r="H1588" s="85"/>
      <c r="I1588" s="85">
        <v>94.691999999999993</v>
      </c>
    </row>
    <row r="1589" spans="3:9">
      <c r="C1589" s="85" t="s">
        <v>3098</v>
      </c>
      <c r="D1589" s="85"/>
      <c r="E1589" s="85"/>
      <c r="F1589" s="85"/>
      <c r="G1589" s="85"/>
      <c r="H1589" s="85"/>
      <c r="I1589" s="85">
        <v>94.947999999999993</v>
      </c>
    </row>
    <row r="1590" spans="3:9">
      <c r="C1590" s="85" t="s">
        <v>3099</v>
      </c>
      <c r="D1590" s="85"/>
      <c r="E1590" s="85"/>
      <c r="F1590" s="85"/>
      <c r="G1590" s="85"/>
      <c r="H1590" s="85"/>
      <c r="I1590" s="85">
        <v>95.183000000000007</v>
      </c>
    </row>
    <row r="1591" spans="3:9">
      <c r="C1591" s="85" t="s">
        <v>3100</v>
      </c>
      <c r="D1591" s="85"/>
      <c r="E1591" s="85"/>
      <c r="F1591" s="85"/>
      <c r="G1591" s="85"/>
      <c r="H1591" s="85"/>
      <c r="I1591" s="85">
        <v>95.206000000000003</v>
      </c>
    </row>
    <row r="1592" spans="3:9">
      <c r="C1592" s="85" t="s">
        <v>3101</v>
      </c>
      <c r="D1592" s="85"/>
      <c r="E1592" s="85"/>
      <c r="F1592" s="85"/>
      <c r="G1592" s="85"/>
      <c r="H1592" s="85"/>
      <c r="I1592" s="85">
        <v>95.4</v>
      </c>
    </row>
    <row r="1593" spans="3:9">
      <c r="C1593" s="85" t="s">
        <v>3102</v>
      </c>
      <c r="D1593" s="85"/>
      <c r="E1593" s="85"/>
      <c r="F1593" s="85"/>
      <c r="G1593" s="85"/>
      <c r="H1593" s="85"/>
      <c r="I1593" s="85">
        <v>96.1</v>
      </c>
    </row>
    <row r="1594" spans="3:9">
      <c r="C1594" s="85" t="s">
        <v>3103</v>
      </c>
      <c r="D1594" s="85"/>
      <c r="E1594" s="85"/>
      <c r="F1594" s="85"/>
      <c r="G1594" s="85"/>
      <c r="H1594" s="85"/>
      <c r="I1594" s="85">
        <v>95.652000000000001</v>
      </c>
    </row>
    <row r="1595" spans="3:9">
      <c r="C1595" s="85" t="s">
        <v>3104</v>
      </c>
      <c r="D1595" s="85"/>
      <c r="E1595" s="85"/>
      <c r="F1595" s="85"/>
      <c r="G1595" s="85"/>
      <c r="H1595" s="85"/>
      <c r="I1595" s="85">
        <v>95.853999999999999</v>
      </c>
    </row>
    <row r="1596" spans="3:9">
      <c r="C1596" s="85" t="s">
        <v>3105</v>
      </c>
      <c r="D1596" s="85"/>
      <c r="E1596" s="85"/>
      <c r="F1596" s="85"/>
      <c r="G1596" s="85"/>
      <c r="H1596" s="85"/>
      <c r="I1596" s="85">
        <v>95.760999999999996</v>
      </c>
    </row>
    <row r="1597" spans="3:9">
      <c r="C1597" s="85" t="s">
        <v>3106</v>
      </c>
      <c r="D1597" s="85"/>
      <c r="E1597" s="85"/>
      <c r="F1597" s="85"/>
      <c r="G1597" s="85"/>
      <c r="H1597" s="85"/>
      <c r="I1597" s="85">
        <v>95.813999999999993</v>
      </c>
    </row>
    <row r="1598" spans="3:9">
      <c r="C1598" s="85" t="s">
        <v>3107</v>
      </c>
      <c r="D1598" s="85"/>
      <c r="E1598" s="85"/>
      <c r="F1598" s="85"/>
      <c r="G1598" s="85"/>
      <c r="H1598" s="85"/>
      <c r="I1598" s="85">
        <v>95.66</v>
      </c>
    </row>
    <row r="1599" spans="3:9">
      <c r="C1599" s="85" t="s">
        <v>3108</v>
      </c>
      <c r="D1599" s="85"/>
      <c r="E1599" s="85"/>
      <c r="F1599" s="85"/>
      <c r="G1599" s="85"/>
      <c r="H1599" s="85"/>
      <c r="I1599" s="85">
        <v>95.912999999999997</v>
      </c>
    </row>
    <row r="1600" spans="3:9">
      <c r="C1600" s="85" t="s">
        <v>3109</v>
      </c>
      <c r="D1600" s="85"/>
      <c r="E1600" s="85"/>
      <c r="F1600" s="85"/>
      <c r="G1600" s="85"/>
      <c r="H1600" s="85"/>
      <c r="I1600" s="85">
        <v>95.921000000000006</v>
      </c>
    </row>
    <row r="1601" spans="3:9">
      <c r="C1601" s="85" t="s">
        <v>3110</v>
      </c>
      <c r="D1601" s="85"/>
      <c r="E1601" s="85"/>
      <c r="F1601" s="85"/>
      <c r="G1601" s="85"/>
      <c r="H1601" s="85"/>
      <c r="I1601" s="85">
        <v>95.62</v>
      </c>
    </row>
    <row r="1602" spans="3:9">
      <c r="C1602" s="85" t="s">
        <v>3111</v>
      </c>
      <c r="D1602" s="85"/>
      <c r="E1602" s="85"/>
      <c r="F1602" s="85"/>
      <c r="G1602" s="85"/>
      <c r="H1602" s="85"/>
      <c r="I1602" s="85">
        <v>96.102000000000004</v>
      </c>
    </row>
    <row r="1603" spans="3:9">
      <c r="C1603" s="85" t="s">
        <v>3112</v>
      </c>
      <c r="D1603" s="85"/>
      <c r="E1603" s="85"/>
      <c r="F1603" s="85"/>
      <c r="G1603" s="85"/>
      <c r="H1603" s="85"/>
      <c r="I1603" s="85">
        <v>96.602000000000004</v>
      </c>
    </row>
    <row r="1604" spans="3:9">
      <c r="C1604" s="85" t="s">
        <v>3113</v>
      </c>
      <c r="D1604" s="85"/>
      <c r="E1604" s="85"/>
      <c r="F1604" s="85"/>
      <c r="G1604" s="85"/>
      <c r="H1604" s="85"/>
      <c r="I1604" s="85">
        <v>96.915000000000006</v>
      </c>
    </row>
    <row r="1605" spans="3:9">
      <c r="C1605" s="85" t="s">
        <v>3114</v>
      </c>
      <c r="D1605" s="85"/>
      <c r="E1605" s="85"/>
      <c r="F1605" s="85"/>
      <c r="G1605" s="85"/>
      <c r="H1605" s="85"/>
      <c r="I1605" s="85">
        <v>97.100999999999999</v>
      </c>
    </row>
    <row r="1606" spans="3:9">
      <c r="C1606" s="85" t="s">
        <v>3115</v>
      </c>
      <c r="D1606" s="85"/>
      <c r="E1606" s="85"/>
      <c r="F1606" s="85"/>
      <c r="G1606" s="85"/>
      <c r="H1606" s="85"/>
      <c r="I1606" s="85">
        <v>97.2</v>
      </c>
    </row>
    <row r="1607" spans="3:9">
      <c r="C1607" s="85" t="s">
        <v>3116</v>
      </c>
      <c r="D1607" s="85"/>
      <c r="E1607" s="85"/>
      <c r="F1607" s="85"/>
      <c r="G1607" s="85"/>
      <c r="H1607" s="85"/>
      <c r="I1607" s="85">
        <v>97.322000000000003</v>
      </c>
    </row>
    <row r="1608" spans="3:9">
      <c r="C1608" s="85" t="s">
        <v>3117</v>
      </c>
      <c r="D1608" s="85"/>
      <c r="E1608" s="85"/>
      <c r="F1608" s="85"/>
      <c r="G1608" s="85"/>
      <c r="H1608" s="85"/>
      <c r="I1608" s="85">
        <v>97.34</v>
      </c>
    </row>
    <row r="1609" spans="3:9">
      <c r="C1609" s="85" t="s">
        <v>3118</v>
      </c>
      <c r="D1609" s="85"/>
      <c r="E1609" s="85"/>
      <c r="F1609" s="85"/>
      <c r="G1609" s="85"/>
      <c r="H1609" s="85"/>
      <c r="I1609" s="85">
        <v>97.405000000000001</v>
      </c>
    </row>
    <row r="1610" spans="3:9">
      <c r="C1610" s="85" t="s">
        <v>3119</v>
      </c>
      <c r="D1610" s="85"/>
      <c r="E1610" s="85"/>
      <c r="F1610" s="85"/>
      <c r="G1610" s="85"/>
      <c r="H1610" s="85"/>
      <c r="I1610" s="85">
        <v>97.581000000000003</v>
      </c>
    </row>
    <row r="1611" spans="3:9">
      <c r="C1611" s="85" t="s">
        <v>3120</v>
      </c>
      <c r="D1611" s="85"/>
      <c r="E1611" s="85"/>
      <c r="F1611" s="85"/>
      <c r="G1611" s="85"/>
      <c r="H1611" s="85"/>
      <c r="I1611" s="85">
        <v>97.953000000000003</v>
      </c>
    </row>
    <row r="1612" spans="3:9">
      <c r="C1612" s="85" t="s">
        <v>3121</v>
      </c>
      <c r="D1612" s="85"/>
      <c r="E1612" s="85"/>
      <c r="F1612" s="85"/>
      <c r="G1612" s="85"/>
      <c r="H1612" s="85"/>
      <c r="I1612" s="85">
        <v>98.55</v>
      </c>
    </row>
    <row r="1613" spans="3:9">
      <c r="C1613" s="85" t="s">
        <v>3122</v>
      </c>
      <c r="D1613" s="85"/>
      <c r="E1613" s="85"/>
      <c r="F1613" s="85"/>
      <c r="G1613" s="85"/>
      <c r="H1613" s="85"/>
      <c r="I1613" s="85">
        <v>98.956999999999994</v>
      </c>
    </row>
    <row r="1614" spans="3:9">
      <c r="C1614" s="85" t="s">
        <v>3123</v>
      </c>
      <c r="D1614" s="85"/>
      <c r="E1614" s="85"/>
      <c r="F1614" s="85"/>
      <c r="G1614" s="85"/>
      <c r="H1614" s="85"/>
      <c r="I1614" s="85">
        <v>98.447000000000003</v>
      </c>
    </row>
    <row r="1615" spans="3:9">
      <c r="C1615" s="85" t="s">
        <v>3124</v>
      </c>
      <c r="D1615" s="85"/>
      <c r="E1615" s="85"/>
      <c r="F1615" s="85"/>
      <c r="G1615" s="85"/>
      <c r="H1615" s="85"/>
      <c r="I1615" s="85">
        <v>98.751999999999995</v>
      </c>
    </row>
    <row r="1616" spans="3:9">
      <c r="C1616" s="85" t="s">
        <v>3125</v>
      </c>
      <c r="D1616" s="85"/>
      <c r="E1616" s="85"/>
      <c r="F1616" s="85"/>
      <c r="G1616" s="85"/>
      <c r="H1616" s="85"/>
      <c r="I1616" s="85">
        <v>98.700999999999993</v>
      </c>
    </row>
    <row r="1617" spans="3:9">
      <c r="C1617" s="85" t="s">
        <v>3126</v>
      </c>
      <c r="D1617" s="85"/>
      <c r="E1617" s="85"/>
      <c r="F1617" s="85"/>
      <c r="G1617" s="85"/>
      <c r="H1617" s="85"/>
      <c r="I1617" s="85">
        <v>98.6</v>
      </c>
    </row>
    <row r="1618" spans="3:9">
      <c r="C1618" s="85" t="s">
        <v>3127</v>
      </c>
      <c r="D1618" s="85"/>
      <c r="E1618" s="85"/>
      <c r="F1618" s="85"/>
      <c r="G1618" s="85"/>
      <c r="H1618" s="85"/>
      <c r="I1618" s="85">
        <v>98.521000000000001</v>
      </c>
    </row>
    <row r="1619" spans="3:9">
      <c r="C1619" s="85" t="s">
        <v>3128</v>
      </c>
      <c r="D1619" s="85"/>
      <c r="E1619" s="85"/>
      <c r="F1619" s="85"/>
      <c r="G1619" s="85"/>
      <c r="H1619" s="85"/>
      <c r="I1619" s="85">
        <v>98.665999999999997</v>
      </c>
    </row>
    <row r="1620" spans="3:9">
      <c r="C1620" s="85" t="s">
        <v>3129</v>
      </c>
      <c r="D1620" s="85"/>
      <c r="E1620" s="85"/>
      <c r="F1620" s="85"/>
      <c r="G1620" s="85"/>
      <c r="H1620" s="85"/>
      <c r="I1620" s="85">
        <v>98.954999999999998</v>
      </c>
    </row>
    <row r="1621" spans="3:9">
      <c r="C1621" s="85" t="s">
        <v>3130</v>
      </c>
      <c r="D1621" s="85"/>
      <c r="E1621" s="85"/>
      <c r="F1621" s="85"/>
      <c r="G1621" s="85"/>
      <c r="H1621" s="85"/>
      <c r="I1621" s="85">
        <v>98.77</v>
      </c>
    </row>
    <row r="1622" spans="3:9">
      <c r="C1622" s="85" t="s">
        <v>3131</v>
      </c>
      <c r="D1622" s="85"/>
      <c r="E1622" s="85"/>
      <c r="F1622" s="85"/>
      <c r="G1622" s="85"/>
      <c r="H1622" s="85"/>
      <c r="I1622" s="85">
        <v>98.983999999999995</v>
      </c>
    </row>
    <row r="1623" spans="3:9">
      <c r="C1623" s="85" t="s">
        <v>3132</v>
      </c>
      <c r="D1623" s="85"/>
      <c r="E1623" s="85"/>
      <c r="F1623" s="85"/>
      <c r="G1623" s="85"/>
      <c r="H1623" s="85"/>
      <c r="I1623" s="85">
        <v>99.001999999999995</v>
      </c>
    </row>
    <row r="1624" spans="3:9">
      <c r="C1624" s="85" t="s">
        <v>3133</v>
      </c>
      <c r="D1624" s="85"/>
      <c r="E1624" s="85"/>
      <c r="F1624" s="85"/>
      <c r="G1624" s="85"/>
      <c r="H1624" s="85"/>
      <c r="I1624" s="85">
        <v>98.959000000000003</v>
      </c>
    </row>
    <row r="1625" spans="3:9">
      <c r="C1625" s="85" t="s">
        <v>3134</v>
      </c>
      <c r="D1625" s="85"/>
      <c r="E1625" s="85"/>
      <c r="F1625" s="85"/>
      <c r="G1625" s="85"/>
      <c r="H1625" s="85"/>
      <c r="I1625" s="85">
        <v>99.1</v>
      </c>
    </row>
    <row r="1626" spans="3:9">
      <c r="C1626" s="85" t="s">
        <v>3135</v>
      </c>
      <c r="D1626" s="85"/>
      <c r="E1626" s="85"/>
      <c r="F1626" s="85"/>
      <c r="G1626" s="85"/>
      <c r="H1626" s="85"/>
      <c r="I1626" s="85">
        <v>98.962000000000003</v>
      </c>
    </row>
    <row r="1627" spans="3:9">
      <c r="C1627" s="85" t="s">
        <v>3136</v>
      </c>
      <c r="D1627" s="85"/>
      <c r="E1627" s="85"/>
      <c r="F1627" s="85"/>
      <c r="G1627" s="85"/>
      <c r="H1627" s="85"/>
      <c r="I1627" s="85">
        <v>99.183000000000007</v>
      </c>
    </row>
    <row r="1628" spans="3:9">
      <c r="C1628" s="85" t="s">
        <v>3137</v>
      </c>
      <c r="D1628" s="85"/>
      <c r="E1628" s="85"/>
      <c r="F1628" s="85"/>
      <c r="G1628" s="85"/>
      <c r="H1628" s="85"/>
      <c r="I1628" s="85">
        <v>99.289000000000001</v>
      </c>
    </row>
    <row r="1629" spans="3:9">
      <c r="C1629" s="85" t="s">
        <v>3138</v>
      </c>
      <c r="D1629" s="85"/>
      <c r="E1629" s="85"/>
      <c r="F1629" s="85"/>
      <c r="G1629" s="85"/>
      <c r="H1629" s="85"/>
      <c r="I1629" s="85">
        <v>98.905000000000001</v>
      </c>
    </row>
    <row r="1630" spans="3:9">
      <c r="C1630" s="85" t="s">
        <v>3139</v>
      </c>
      <c r="D1630" s="85"/>
      <c r="E1630" s="85"/>
      <c r="F1630" s="85"/>
      <c r="G1630" s="85"/>
      <c r="H1630" s="85"/>
      <c r="I1630" s="85">
        <v>98.923000000000002</v>
      </c>
    </row>
    <row r="1631" spans="3:9">
      <c r="C1631" s="85" t="s">
        <v>3140</v>
      </c>
      <c r="D1631" s="85"/>
      <c r="E1631" s="85"/>
      <c r="F1631" s="85"/>
      <c r="G1631" s="85"/>
      <c r="H1631" s="85"/>
      <c r="I1631" s="85">
        <v>98.902000000000001</v>
      </c>
    </row>
    <row r="1632" spans="3:9">
      <c r="C1632" s="85" t="s">
        <v>3141</v>
      </c>
      <c r="D1632" s="85"/>
      <c r="E1632" s="85"/>
      <c r="F1632" s="85"/>
      <c r="G1632" s="85"/>
      <c r="H1632" s="85"/>
      <c r="I1632" s="85">
        <v>99.001999999999995</v>
      </c>
    </row>
    <row r="1633" spans="3:9">
      <c r="C1633" s="85" t="s">
        <v>3142</v>
      </c>
      <c r="D1633" s="85"/>
      <c r="E1633" s="85"/>
      <c r="F1633" s="85"/>
      <c r="G1633" s="85"/>
      <c r="H1633" s="85"/>
      <c r="I1633" s="85">
        <v>98.9</v>
      </c>
    </row>
    <row r="1634" spans="3:9">
      <c r="C1634" s="85" t="s">
        <v>3143</v>
      </c>
      <c r="D1634" s="85"/>
      <c r="E1634" s="85"/>
      <c r="F1634" s="85"/>
      <c r="G1634" s="85"/>
      <c r="H1634" s="85"/>
      <c r="I1634" s="85">
        <v>99.054000000000002</v>
      </c>
    </row>
    <row r="1635" spans="3:9">
      <c r="C1635" s="85" t="s">
        <v>3144</v>
      </c>
      <c r="D1635" s="85"/>
      <c r="E1635" s="85"/>
      <c r="F1635" s="85"/>
      <c r="G1635" s="85"/>
      <c r="H1635" s="85"/>
      <c r="I1635" s="85">
        <v>99.501000000000005</v>
      </c>
    </row>
    <row r="1636" spans="3:9">
      <c r="C1636" s="85" t="s">
        <v>3145</v>
      </c>
      <c r="D1636" s="85"/>
      <c r="E1636" s="85"/>
      <c r="F1636" s="85"/>
      <c r="G1636" s="85"/>
      <c r="H1636" s="85"/>
      <c r="I1636" s="85">
        <v>99.62</v>
      </c>
    </row>
    <row r="1637" spans="3:9">
      <c r="C1637" s="85" t="s">
        <v>3146</v>
      </c>
      <c r="D1637" s="85"/>
      <c r="E1637" s="85"/>
      <c r="F1637" s="85"/>
      <c r="G1637" s="85"/>
      <c r="H1637" s="85"/>
      <c r="I1637" s="85">
        <v>99.850999999999999</v>
      </c>
    </row>
    <row r="1638" spans="3:9">
      <c r="C1638" s="85" t="s">
        <v>3147</v>
      </c>
      <c r="D1638" s="85"/>
      <c r="E1638" s="85"/>
      <c r="F1638" s="85"/>
      <c r="G1638" s="85"/>
      <c r="H1638" s="85"/>
      <c r="I1638" s="85">
        <v>100.15</v>
      </c>
    </row>
    <row r="1639" spans="3:9">
      <c r="C1639" s="85" t="s">
        <v>3148</v>
      </c>
      <c r="D1639" s="85"/>
      <c r="E1639" s="85"/>
      <c r="F1639" s="85"/>
      <c r="G1639" s="85"/>
      <c r="H1639" s="85"/>
      <c r="I1639" s="85">
        <v>99.751000000000005</v>
      </c>
    </row>
    <row r="1640" spans="3:9">
      <c r="C1640" s="85" t="s">
        <v>3149</v>
      </c>
      <c r="D1640" s="85"/>
      <c r="E1640" s="85"/>
      <c r="F1640" s="85"/>
      <c r="G1640" s="85"/>
      <c r="H1640" s="85"/>
      <c r="I1640" s="85">
        <v>99.703000000000003</v>
      </c>
    </row>
    <row r="1641" spans="3:9">
      <c r="C1641" s="85" t="s">
        <v>3150</v>
      </c>
      <c r="D1641" s="85"/>
      <c r="E1641" s="85"/>
      <c r="F1641" s="85"/>
      <c r="G1641" s="85"/>
      <c r="H1641" s="85"/>
      <c r="I1641" s="85">
        <v>99.676000000000002</v>
      </c>
    </row>
    <row r="1642" spans="3:9">
      <c r="C1642" s="85" t="s">
        <v>3151</v>
      </c>
      <c r="D1642" s="85"/>
      <c r="E1642" s="85"/>
      <c r="F1642" s="85"/>
      <c r="G1642" s="85"/>
      <c r="H1642" s="85"/>
      <c r="I1642" s="85">
        <v>99.804000000000002</v>
      </c>
    </row>
    <row r="1643" spans="3:9">
      <c r="C1643" s="85" t="s">
        <v>3152</v>
      </c>
      <c r="D1643" s="85"/>
      <c r="E1643" s="85"/>
      <c r="F1643" s="85"/>
      <c r="G1643" s="85"/>
      <c r="H1643" s="85"/>
      <c r="I1643" s="85">
        <v>99.700999999999993</v>
      </c>
    </row>
    <row r="1644" spans="3:9">
      <c r="C1644" s="85" t="s">
        <v>3153</v>
      </c>
      <c r="D1644" s="85"/>
      <c r="E1644" s="85"/>
      <c r="F1644" s="85"/>
      <c r="G1644" s="85"/>
      <c r="H1644" s="85"/>
      <c r="I1644" s="85">
        <v>98.694999999999993</v>
      </c>
    </row>
    <row r="1645" spans="3:9">
      <c r="C1645" s="85" t="s">
        <v>3154</v>
      </c>
      <c r="D1645" s="85"/>
      <c r="E1645" s="85"/>
      <c r="F1645" s="85"/>
      <c r="G1645" s="85"/>
      <c r="H1645" s="85"/>
      <c r="I1645" s="85">
        <v>99.165000000000006</v>
      </c>
    </row>
    <row r="1646" spans="3:9">
      <c r="C1646" s="85" t="s">
        <v>3155</v>
      </c>
      <c r="D1646" s="85"/>
      <c r="E1646" s="85"/>
      <c r="F1646" s="85"/>
      <c r="G1646" s="85"/>
      <c r="H1646" s="85"/>
      <c r="I1646" s="85">
        <v>99.61</v>
      </c>
    </row>
    <row r="1647" spans="3:9">
      <c r="C1647" s="85" t="s">
        <v>3156</v>
      </c>
      <c r="D1647" s="85"/>
      <c r="E1647" s="85"/>
      <c r="F1647" s="85"/>
      <c r="G1647" s="85"/>
      <c r="H1647" s="85"/>
      <c r="I1647" s="85">
        <v>99.665999999999997</v>
      </c>
    </row>
    <row r="1648" spans="3:9">
      <c r="C1648" s="85" t="s">
        <v>3157</v>
      </c>
      <c r="D1648" s="85"/>
      <c r="E1648" s="85"/>
      <c r="F1648" s="85"/>
      <c r="G1648" s="85"/>
      <c r="H1648" s="85"/>
      <c r="I1648" s="85">
        <v>99.680999999999997</v>
      </c>
    </row>
    <row r="1649" spans="3:9">
      <c r="C1649" s="85" t="s">
        <v>3158</v>
      </c>
      <c r="D1649" s="85"/>
      <c r="E1649" s="85"/>
      <c r="F1649" s="85"/>
      <c r="G1649" s="85"/>
      <c r="H1649" s="85"/>
      <c r="I1649" s="85">
        <v>99.53</v>
      </c>
    </row>
    <row r="1650" spans="3:9">
      <c r="C1650" s="85" t="s">
        <v>3159</v>
      </c>
      <c r="D1650" s="85"/>
      <c r="E1650" s="85"/>
      <c r="F1650" s="85"/>
      <c r="G1650" s="85"/>
      <c r="H1650" s="85"/>
      <c r="I1650" s="85">
        <v>99.320999999999998</v>
      </c>
    </row>
    <row r="1651" spans="3:9">
      <c r="C1651" s="85" t="s">
        <v>3160</v>
      </c>
      <c r="D1651" s="85"/>
      <c r="E1651" s="85"/>
      <c r="F1651" s="85"/>
      <c r="G1651" s="85"/>
      <c r="H1651" s="85"/>
      <c r="I1651" s="85">
        <v>99.305999999999997</v>
      </c>
    </row>
    <row r="1652" spans="3:9">
      <c r="C1652" s="85" t="s">
        <v>3161</v>
      </c>
      <c r="D1652" s="85"/>
      <c r="E1652" s="85"/>
      <c r="F1652" s="85"/>
      <c r="G1652" s="85"/>
      <c r="H1652" s="85"/>
      <c r="I1652" s="85">
        <v>99.350999999999999</v>
      </c>
    </row>
    <row r="1653" spans="3:9">
      <c r="C1653" s="85" t="s">
        <v>3162</v>
      </c>
      <c r="D1653" s="85"/>
      <c r="E1653" s="85"/>
      <c r="F1653" s="85"/>
      <c r="G1653" s="85"/>
      <c r="H1653" s="85"/>
      <c r="I1653" s="85">
        <v>99.406000000000006</v>
      </c>
    </row>
    <row r="1654" spans="3:9">
      <c r="C1654" s="85" t="s">
        <v>3163</v>
      </c>
      <c r="D1654" s="85"/>
      <c r="E1654" s="85"/>
      <c r="F1654" s="85"/>
      <c r="G1654" s="85"/>
      <c r="H1654" s="85"/>
      <c r="I1654" s="85">
        <v>99.451999999999998</v>
      </c>
    </row>
    <row r="1655" spans="3:9">
      <c r="C1655" s="85" t="s">
        <v>3164</v>
      </c>
      <c r="D1655" s="85"/>
      <c r="E1655" s="85"/>
      <c r="F1655" s="85"/>
      <c r="G1655" s="85"/>
      <c r="H1655" s="85"/>
      <c r="I1655" s="85">
        <v>99.42</v>
      </c>
    </row>
    <row r="1656" spans="3:9">
      <c r="C1656" s="85" t="s">
        <v>3165</v>
      </c>
      <c r="D1656" s="85"/>
      <c r="E1656" s="85"/>
      <c r="F1656" s="85"/>
      <c r="G1656" s="85"/>
      <c r="H1656" s="85"/>
      <c r="I1656" s="85">
        <v>99.8</v>
      </c>
    </row>
    <row r="1657" spans="3:9">
      <c r="C1657" s="85" t="s">
        <v>3166</v>
      </c>
      <c r="D1657" s="85"/>
      <c r="E1657" s="85"/>
      <c r="F1657" s="85"/>
      <c r="G1657" s="85"/>
      <c r="H1657" s="85"/>
      <c r="I1657" s="85">
        <v>100.2</v>
      </c>
    </row>
    <row r="1658" spans="3:9">
      <c r="C1658" s="85" t="s">
        <v>3167</v>
      </c>
      <c r="D1658" s="85"/>
      <c r="E1658" s="85"/>
      <c r="F1658" s="85"/>
      <c r="G1658" s="85"/>
      <c r="H1658" s="85"/>
      <c r="I1658" s="85">
        <v>100.251</v>
      </c>
    </row>
    <row r="1659" spans="3:9">
      <c r="C1659" s="85" t="s">
        <v>3168</v>
      </c>
      <c r="D1659" s="85"/>
      <c r="E1659" s="85"/>
      <c r="F1659" s="85"/>
      <c r="G1659" s="85"/>
      <c r="H1659" s="85"/>
      <c r="I1659" s="85">
        <v>100.071</v>
      </c>
    </row>
    <row r="1660" spans="3:9">
      <c r="C1660" s="85" t="s">
        <v>3169</v>
      </c>
      <c r="D1660" s="85"/>
      <c r="E1660" s="85"/>
      <c r="F1660" s="85"/>
      <c r="G1660" s="85"/>
      <c r="H1660" s="85"/>
      <c r="I1660" s="85">
        <v>100.01300000000001</v>
      </c>
    </row>
    <row r="1661" spans="3:9">
      <c r="C1661" s="85" t="s">
        <v>3170</v>
      </c>
      <c r="D1661" s="85"/>
      <c r="E1661" s="85"/>
      <c r="F1661" s="85"/>
      <c r="G1661" s="85"/>
      <c r="H1661" s="85"/>
      <c r="I1661" s="85">
        <v>100.101</v>
      </c>
    </row>
    <row r="1662" spans="3:9">
      <c r="C1662" s="85" t="s">
        <v>3171</v>
      </c>
      <c r="D1662" s="85"/>
      <c r="E1662" s="85"/>
      <c r="F1662" s="85"/>
      <c r="G1662" s="85"/>
      <c r="H1662" s="85"/>
      <c r="I1662" s="85">
        <v>100.31100000000001</v>
      </c>
    </row>
    <row r="1663" spans="3:9">
      <c r="C1663" s="85" t="s">
        <v>3172</v>
      </c>
      <c r="D1663" s="85"/>
      <c r="E1663" s="85"/>
      <c r="F1663" s="85"/>
      <c r="G1663" s="85"/>
      <c r="H1663" s="85"/>
      <c r="I1663" s="85">
        <v>100.38</v>
      </c>
    </row>
    <row r="1664" spans="3:9">
      <c r="C1664" s="85" t="s">
        <v>3173</v>
      </c>
      <c r="D1664" s="85"/>
      <c r="E1664" s="85"/>
      <c r="F1664" s="85"/>
      <c r="G1664" s="85"/>
      <c r="H1664" s="85"/>
      <c r="I1664" s="85">
        <v>100.85</v>
      </c>
    </row>
    <row r="1665" spans="3:9">
      <c r="C1665" s="85" t="s">
        <v>3174</v>
      </c>
      <c r="D1665" s="85"/>
      <c r="E1665" s="85"/>
      <c r="F1665" s="85"/>
      <c r="G1665" s="85"/>
      <c r="H1665" s="85"/>
      <c r="I1665" s="85">
        <v>100.95099999999999</v>
      </c>
    </row>
    <row r="1666" spans="3:9">
      <c r="C1666" s="85" t="s">
        <v>3175</v>
      </c>
      <c r="D1666" s="85"/>
      <c r="E1666" s="85"/>
      <c r="F1666" s="85"/>
      <c r="G1666" s="85"/>
      <c r="H1666" s="85"/>
      <c r="I1666" s="85">
        <v>101</v>
      </c>
    </row>
    <row r="1667" spans="3:9">
      <c r="C1667" s="85" t="s">
        <v>3176</v>
      </c>
      <c r="D1667" s="85"/>
      <c r="E1667" s="85"/>
      <c r="F1667" s="85"/>
      <c r="G1667" s="85"/>
      <c r="H1667" s="85"/>
      <c r="I1667" s="85">
        <v>101.401</v>
      </c>
    </row>
    <row r="1668" spans="3:9">
      <c r="C1668" s="85" t="s">
        <v>3177</v>
      </c>
      <c r="D1668" s="85"/>
      <c r="E1668" s="85"/>
      <c r="F1668" s="85"/>
      <c r="G1668" s="85"/>
      <c r="H1668" s="85"/>
      <c r="I1668" s="85">
        <v>101.44199999999999</v>
      </c>
    </row>
    <row r="1669" spans="3:9">
      <c r="C1669" s="85" t="s">
        <v>3178</v>
      </c>
      <c r="D1669" s="85"/>
      <c r="E1669" s="85"/>
      <c r="F1669" s="85"/>
      <c r="G1669" s="85"/>
      <c r="H1669" s="85"/>
      <c r="I1669" s="85">
        <v>101.253</v>
      </c>
    </row>
    <row r="1670" spans="3:9">
      <c r="C1670" s="85" t="s">
        <v>3179</v>
      </c>
      <c r="D1670" s="85"/>
      <c r="E1670" s="85"/>
      <c r="F1670" s="85"/>
      <c r="G1670" s="85"/>
      <c r="H1670" s="85"/>
      <c r="I1670" s="85">
        <v>101.202</v>
      </c>
    </row>
    <row r="1671" spans="3:9">
      <c r="C1671" s="85" t="s">
        <v>3180</v>
      </c>
      <c r="D1671" s="85"/>
      <c r="E1671" s="85"/>
      <c r="F1671" s="85"/>
      <c r="G1671" s="85"/>
      <c r="H1671" s="85"/>
      <c r="I1671" s="85">
        <v>101.21</v>
      </c>
    </row>
    <row r="1672" spans="3:9">
      <c r="C1672" s="85" t="s">
        <v>3181</v>
      </c>
      <c r="D1672" s="85"/>
      <c r="E1672" s="85"/>
      <c r="F1672" s="85"/>
      <c r="G1672" s="85"/>
      <c r="H1672" s="85"/>
      <c r="I1672" s="85">
        <v>101.212</v>
      </c>
    </row>
    <row r="1673" spans="3:9">
      <c r="C1673" s="85" t="s">
        <v>3182</v>
      </c>
      <c r="D1673" s="85"/>
      <c r="E1673" s="85"/>
      <c r="F1673" s="85"/>
      <c r="G1673" s="85"/>
      <c r="H1673" s="85"/>
      <c r="I1673" s="85">
        <v>101.508</v>
      </c>
    </row>
    <row r="1674" spans="3:9">
      <c r="C1674" s="85" t="s">
        <v>3183</v>
      </c>
      <c r="D1674" s="85"/>
      <c r="E1674" s="85"/>
      <c r="F1674" s="85"/>
      <c r="G1674" s="85"/>
      <c r="H1674" s="85"/>
      <c r="I1674" s="85">
        <v>101.51300000000001</v>
      </c>
    </row>
    <row r="1675" spans="3:9">
      <c r="C1675" s="85" t="s">
        <v>3184</v>
      </c>
      <c r="D1675" s="85"/>
      <c r="E1675" s="85"/>
      <c r="F1675" s="85"/>
      <c r="G1675" s="85"/>
      <c r="H1675" s="85"/>
      <c r="I1675" s="85">
        <v>101.366</v>
      </c>
    </row>
    <row r="1676" spans="3:9">
      <c r="C1676" s="85" t="s">
        <v>3185</v>
      </c>
      <c r="D1676" s="85"/>
      <c r="E1676" s="85"/>
      <c r="F1676" s="85"/>
      <c r="G1676" s="85"/>
      <c r="H1676" s="85"/>
      <c r="I1676" s="85">
        <v>101.136</v>
      </c>
    </row>
    <row r="1677" spans="3:9">
      <c r="C1677" s="85" t="s">
        <v>3186</v>
      </c>
      <c r="D1677" s="85"/>
      <c r="E1677" s="85"/>
      <c r="F1677" s="85"/>
      <c r="G1677" s="85"/>
      <c r="H1677" s="85"/>
      <c r="I1677" s="85">
        <v>101.27</v>
      </c>
    </row>
    <row r="1678" spans="3:9">
      <c r="C1678" s="85" t="s">
        <v>3187</v>
      </c>
      <c r="D1678" s="85"/>
      <c r="E1678" s="85"/>
      <c r="F1678" s="85"/>
      <c r="G1678" s="85"/>
      <c r="H1678" s="85"/>
      <c r="I1678" s="85">
        <v>101.496</v>
      </c>
    </row>
    <row r="1679" spans="3:9">
      <c r="C1679" s="85" t="s">
        <v>3188</v>
      </c>
      <c r="D1679" s="85"/>
      <c r="E1679" s="85"/>
      <c r="F1679" s="85"/>
      <c r="G1679" s="85"/>
      <c r="H1679" s="85"/>
      <c r="I1679" s="85">
        <v>101.479</v>
      </c>
    </row>
    <row r="1680" spans="3:9">
      <c r="C1680" s="85" t="s">
        <v>3189</v>
      </c>
      <c r="D1680" s="85"/>
      <c r="E1680" s="85"/>
      <c r="F1680" s="85"/>
      <c r="G1680" s="85"/>
      <c r="H1680" s="85"/>
      <c r="I1680" s="85">
        <v>101.422</v>
      </c>
    </row>
    <row r="1681" spans="3:9">
      <c r="C1681" s="85" t="s">
        <v>3190</v>
      </c>
      <c r="D1681" s="85"/>
      <c r="E1681" s="85"/>
      <c r="F1681" s="85"/>
      <c r="G1681" s="85"/>
      <c r="H1681" s="85"/>
      <c r="I1681" s="85">
        <v>101.449</v>
      </c>
    </row>
    <row r="1682" spans="3:9">
      <c r="C1682" s="85" t="s">
        <v>3191</v>
      </c>
      <c r="D1682" s="85"/>
      <c r="E1682" s="85"/>
      <c r="F1682" s="85"/>
      <c r="G1682" s="85"/>
      <c r="H1682" s="85"/>
      <c r="I1682" s="85">
        <v>101.265</v>
      </c>
    </row>
    <row r="1683" spans="3:9">
      <c r="C1683" s="85" t="s">
        <v>3192</v>
      </c>
      <c r="D1683" s="85"/>
      <c r="E1683" s="85"/>
      <c r="F1683" s="85"/>
      <c r="G1683" s="85"/>
      <c r="H1683" s="85"/>
      <c r="I1683" s="85">
        <v>101.495</v>
      </c>
    </row>
    <row r="1684" spans="3:9">
      <c r="C1684" s="85" t="s">
        <v>3193</v>
      </c>
      <c r="D1684" s="85"/>
      <c r="E1684" s="85"/>
      <c r="F1684" s="85"/>
      <c r="G1684" s="85"/>
      <c r="H1684" s="85"/>
      <c r="I1684" s="85">
        <v>101.41</v>
      </c>
    </row>
    <row r="1685" spans="3:9">
      <c r="C1685" s="85" t="s">
        <v>3194</v>
      </c>
      <c r="D1685" s="85"/>
      <c r="E1685" s="85"/>
      <c r="F1685" s="85"/>
      <c r="G1685" s="85"/>
      <c r="H1685" s="85"/>
      <c r="I1685" s="85">
        <v>101.372</v>
      </c>
    </row>
    <row r="1686" spans="3:9">
      <c r="C1686" s="85" t="s">
        <v>3195</v>
      </c>
      <c r="D1686" s="85"/>
      <c r="E1686" s="85"/>
      <c r="F1686" s="85"/>
      <c r="G1686" s="85"/>
      <c r="H1686" s="85"/>
      <c r="I1686" s="85">
        <v>101.3</v>
      </c>
    </row>
    <row r="1687" spans="3:9">
      <c r="C1687" s="85" t="s">
        <v>3196</v>
      </c>
      <c r="D1687" s="85"/>
      <c r="E1687" s="85"/>
      <c r="F1687" s="85"/>
      <c r="G1687" s="85"/>
      <c r="H1687" s="85"/>
      <c r="I1687" s="85">
        <v>101.3</v>
      </c>
    </row>
    <row r="1688" spans="3:9">
      <c r="C1688" s="85" t="s">
        <v>3197</v>
      </c>
      <c r="D1688" s="85"/>
      <c r="E1688" s="85"/>
      <c r="F1688" s="85"/>
      <c r="G1688" s="85"/>
      <c r="H1688" s="85"/>
      <c r="I1688" s="85">
        <v>101.30500000000001</v>
      </c>
    </row>
    <row r="1689" spans="3:9">
      <c r="C1689" s="85" t="s">
        <v>3198</v>
      </c>
      <c r="D1689" s="85"/>
      <c r="E1689" s="85"/>
      <c r="F1689" s="85"/>
      <c r="G1689" s="85"/>
      <c r="H1689" s="85"/>
      <c r="I1689" s="85">
        <v>101.813</v>
      </c>
    </row>
    <row r="1690" spans="3:9">
      <c r="C1690" s="85" t="s">
        <v>3199</v>
      </c>
      <c r="D1690" s="85"/>
      <c r="E1690" s="85"/>
      <c r="F1690" s="85"/>
      <c r="G1690" s="85"/>
      <c r="H1690" s="85"/>
      <c r="I1690" s="85">
        <v>102.3</v>
      </c>
    </row>
    <row r="1691" spans="3:9">
      <c r="C1691" s="85" t="s">
        <v>3200</v>
      </c>
      <c r="D1691" s="85"/>
      <c r="E1691" s="85"/>
      <c r="F1691" s="85"/>
      <c r="G1691" s="85"/>
      <c r="H1691" s="85"/>
      <c r="I1691" s="85">
        <v>102.2</v>
      </c>
    </row>
    <row r="1692" spans="3:9">
      <c r="C1692" s="85" t="s">
        <v>3201</v>
      </c>
      <c r="D1692" s="85"/>
      <c r="E1692" s="85"/>
      <c r="F1692" s="85"/>
      <c r="G1692" s="85"/>
      <c r="H1692" s="85"/>
      <c r="I1692" s="85">
        <v>102.4</v>
      </c>
    </row>
    <row r="1693" spans="3:9">
      <c r="C1693" s="85" t="s">
        <v>3202</v>
      </c>
      <c r="D1693" s="85"/>
      <c r="E1693" s="85"/>
      <c r="F1693" s="85"/>
      <c r="G1693" s="85"/>
      <c r="H1693" s="85"/>
      <c r="I1693" s="85">
        <v>103.13200000000001</v>
      </c>
    </row>
    <row r="1694" spans="3:9">
      <c r="C1694" s="85" t="s">
        <v>3203</v>
      </c>
      <c r="D1694" s="85"/>
      <c r="E1694" s="85"/>
      <c r="F1694" s="85"/>
      <c r="G1694" s="85"/>
      <c r="H1694" s="85"/>
      <c r="I1694" s="85">
        <v>103.26</v>
      </c>
    </row>
    <row r="1695" spans="3:9">
      <c r="C1695" s="85" t="s">
        <v>3204</v>
      </c>
      <c r="D1695" s="85"/>
      <c r="E1695" s="85"/>
      <c r="F1695" s="85"/>
      <c r="G1695" s="85"/>
      <c r="H1695" s="85"/>
      <c r="I1695" s="85">
        <v>103.45099999999999</v>
      </c>
    </row>
    <row r="1696" spans="3:9">
      <c r="C1696" s="85" t="s">
        <v>3205</v>
      </c>
      <c r="D1696" s="85"/>
      <c r="E1696" s="85"/>
      <c r="F1696" s="85"/>
      <c r="G1696" s="85"/>
      <c r="H1696" s="85"/>
      <c r="I1696" s="85">
        <v>103.483</v>
      </c>
    </row>
    <row r="1697" spans="3:9">
      <c r="C1697" s="85" t="s">
        <v>3206</v>
      </c>
      <c r="D1697" s="85"/>
      <c r="E1697" s="85"/>
      <c r="F1697" s="85"/>
      <c r="G1697" s="85"/>
      <c r="H1697" s="85"/>
      <c r="I1697" s="85">
        <v>103.398</v>
      </c>
    </row>
    <row r="1698" spans="3:9">
      <c r="C1698" s="85" t="s">
        <v>3207</v>
      </c>
      <c r="D1698" s="85"/>
      <c r="E1698" s="85"/>
      <c r="F1698" s="85"/>
      <c r="G1698" s="85"/>
      <c r="H1698" s="85"/>
      <c r="I1698" s="85">
        <v>103.453</v>
      </c>
    </row>
    <row r="1699" spans="3:9">
      <c r="C1699" s="85" t="s">
        <v>3208</v>
      </c>
      <c r="D1699" s="85"/>
      <c r="E1699" s="85"/>
      <c r="F1699" s="85"/>
      <c r="G1699" s="85"/>
      <c r="H1699" s="85"/>
      <c r="I1699" s="85">
        <v>104.08499999999999</v>
      </c>
    </row>
    <row r="1700" spans="3:9">
      <c r="C1700" s="85" t="s">
        <v>3209</v>
      </c>
      <c r="D1700" s="85"/>
      <c r="E1700" s="85"/>
      <c r="F1700" s="85"/>
      <c r="G1700" s="85"/>
      <c r="H1700" s="85"/>
      <c r="I1700" s="85">
        <v>104.44799999999999</v>
      </c>
    </row>
    <row r="1701" spans="3:9">
      <c r="C1701" s="85" t="s">
        <v>3210</v>
      </c>
      <c r="D1701" s="85"/>
      <c r="E1701" s="85"/>
      <c r="F1701" s="85"/>
      <c r="G1701" s="85"/>
      <c r="H1701" s="85"/>
      <c r="I1701" s="85">
        <v>104.604</v>
      </c>
    </row>
    <row r="1702" spans="3:9">
      <c r="C1702" s="85" t="s">
        <v>3211</v>
      </c>
      <c r="D1702" s="85"/>
      <c r="E1702" s="85"/>
      <c r="F1702" s="85"/>
      <c r="G1702" s="85"/>
      <c r="H1702" s="85"/>
      <c r="I1702" s="85">
        <v>104.652</v>
      </c>
    </row>
    <row r="1703" spans="3:9">
      <c r="C1703" s="85" t="s">
        <v>3212</v>
      </c>
      <c r="D1703" s="85"/>
      <c r="E1703" s="85"/>
      <c r="F1703" s="85"/>
      <c r="G1703" s="85"/>
      <c r="H1703" s="85"/>
      <c r="I1703" s="85">
        <v>104.6</v>
      </c>
    </row>
    <row r="1704" spans="3:9">
      <c r="C1704" s="85" t="s">
        <v>3213</v>
      </c>
      <c r="D1704" s="85"/>
      <c r="E1704" s="85"/>
      <c r="F1704" s="85"/>
      <c r="G1704" s="85"/>
      <c r="H1704" s="85"/>
      <c r="I1704" s="85">
        <v>104.85299999999999</v>
      </c>
    </row>
    <row r="1705" spans="3:9">
      <c r="C1705" s="85" t="s">
        <v>3214</v>
      </c>
      <c r="D1705" s="85"/>
      <c r="E1705" s="85"/>
      <c r="F1705" s="85"/>
      <c r="G1705" s="85"/>
      <c r="H1705" s="85"/>
      <c r="I1705" s="85">
        <v>105.242</v>
      </c>
    </row>
    <row r="1706" spans="3:9">
      <c r="C1706" s="85" t="s">
        <v>3215</v>
      </c>
      <c r="D1706" s="85"/>
      <c r="E1706" s="85"/>
      <c r="F1706" s="85"/>
      <c r="G1706" s="85"/>
      <c r="H1706" s="85"/>
      <c r="I1706" s="85">
        <v>105.01900000000001</v>
      </c>
    </row>
    <row r="1707" spans="3:9">
      <c r="C1707" s="85" t="s">
        <v>3216</v>
      </c>
      <c r="D1707" s="85"/>
      <c r="E1707" s="85"/>
      <c r="F1707" s="85"/>
      <c r="G1707" s="85"/>
      <c r="H1707" s="85"/>
      <c r="I1707" s="85">
        <v>104.745</v>
      </c>
    </row>
    <row r="1708" spans="3:9">
      <c r="C1708" s="85" t="s">
        <v>3217</v>
      </c>
      <c r="D1708" s="85"/>
      <c r="E1708" s="85"/>
      <c r="F1708" s="85"/>
      <c r="G1708" s="85"/>
      <c r="H1708" s="85"/>
      <c r="I1708" s="85">
        <v>104.7</v>
      </c>
    </row>
    <row r="1709" spans="3:9">
      <c r="C1709" s="85" t="s">
        <v>3218</v>
      </c>
      <c r="D1709" s="85"/>
      <c r="E1709" s="85"/>
      <c r="F1709" s="85"/>
      <c r="G1709" s="85"/>
      <c r="H1709" s="85"/>
      <c r="I1709" s="85">
        <v>105.211</v>
      </c>
    </row>
    <row r="1710" spans="3:9">
      <c r="C1710" s="85" t="s">
        <v>3219</v>
      </c>
      <c r="D1710" s="85"/>
      <c r="E1710" s="85"/>
      <c r="F1710" s="85"/>
      <c r="G1710" s="85"/>
      <c r="H1710" s="85"/>
      <c r="I1710" s="85">
        <v>105.087</v>
      </c>
    </row>
    <row r="1711" spans="3:9">
      <c r="C1711" s="85" t="s">
        <v>3220</v>
      </c>
      <c r="D1711" s="85"/>
      <c r="E1711" s="85"/>
      <c r="F1711" s="85"/>
      <c r="G1711" s="85"/>
      <c r="H1711" s="85"/>
      <c r="I1711" s="85">
        <v>105.251</v>
      </c>
    </row>
    <row r="1712" spans="3:9">
      <c r="C1712" s="85" t="s">
        <v>3221</v>
      </c>
      <c r="D1712" s="85"/>
      <c r="E1712" s="85"/>
      <c r="F1712" s="85"/>
      <c r="G1712" s="85"/>
      <c r="H1712" s="85"/>
      <c r="I1712" s="85">
        <v>105.41200000000001</v>
      </c>
    </row>
    <row r="1713" spans="3:9">
      <c r="C1713" s="85" t="s">
        <v>3222</v>
      </c>
      <c r="D1713" s="85"/>
      <c r="E1713" s="85"/>
      <c r="F1713" s="85"/>
      <c r="G1713" s="85"/>
      <c r="H1713" s="85"/>
      <c r="I1713" s="85">
        <v>105.2</v>
      </c>
    </row>
    <row r="1714" spans="3:9">
      <c r="C1714" s="85" t="s">
        <v>3223</v>
      </c>
      <c r="D1714" s="85"/>
      <c r="E1714" s="85"/>
      <c r="F1714" s="85"/>
      <c r="G1714" s="85"/>
      <c r="H1714" s="85"/>
      <c r="I1714" s="85">
        <v>104.9</v>
      </c>
    </row>
    <row r="1715" spans="3:9">
      <c r="C1715" s="85" t="s">
        <v>3224</v>
      </c>
      <c r="D1715" s="85"/>
      <c r="E1715" s="85"/>
      <c r="F1715" s="85"/>
      <c r="G1715" s="85"/>
      <c r="H1715" s="85"/>
      <c r="I1715" s="85">
        <v>104.631</v>
      </c>
    </row>
    <row r="1716" spans="3:9">
      <c r="C1716" s="85" t="s">
        <v>3225</v>
      </c>
      <c r="D1716" s="85"/>
      <c r="E1716" s="85"/>
      <c r="F1716" s="85"/>
      <c r="G1716" s="85"/>
      <c r="H1716" s="85"/>
      <c r="I1716" s="85">
        <v>104.35</v>
      </c>
    </row>
    <row r="1717" spans="3:9">
      <c r="C1717" s="85" t="s">
        <v>3226</v>
      </c>
      <c r="D1717" s="85"/>
      <c r="E1717" s="85"/>
      <c r="F1717" s="85"/>
      <c r="G1717" s="85"/>
      <c r="H1717" s="85"/>
      <c r="I1717" s="85">
        <v>104.797</v>
      </c>
    </row>
    <row r="1718" spans="3:9">
      <c r="C1718" s="85" t="s">
        <v>3227</v>
      </c>
      <c r="D1718" s="85"/>
      <c r="E1718" s="85"/>
      <c r="F1718" s="85"/>
      <c r="G1718" s="85"/>
      <c r="H1718" s="85"/>
      <c r="I1718" s="85">
        <v>104.95</v>
      </c>
    </row>
    <row r="1719" spans="3:9">
      <c r="C1719" s="85" t="s">
        <v>3228</v>
      </c>
      <c r="D1719" s="85"/>
      <c r="E1719" s="85"/>
      <c r="F1719" s="85"/>
      <c r="G1719" s="85"/>
      <c r="H1719" s="85"/>
      <c r="I1719" s="85">
        <v>104.84399999999999</v>
      </c>
    </row>
    <row r="1720" spans="3:9">
      <c r="C1720" s="85" t="s">
        <v>3229</v>
      </c>
      <c r="D1720" s="85"/>
      <c r="E1720" s="85"/>
      <c r="F1720" s="85"/>
      <c r="G1720" s="85"/>
      <c r="H1720" s="85"/>
      <c r="I1720" s="85">
        <v>105.3</v>
      </c>
    </row>
    <row r="1721" spans="3:9">
      <c r="C1721" s="85" t="s">
        <v>3230</v>
      </c>
      <c r="D1721" s="85"/>
      <c r="E1721" s="85"/>
      <c r="F1721" s="85"/>
      <c r="G1721" s="85"/>
      <c r="H1721" s="85"/>
      <c r="I1721" s="85">
        <v>105.398</v>
      </c>
    </row>
    <row r="1722" spans="3:9">
      <c r="C1722" s="85" t="s">
        <v>3231</v>
      </c>
      <c r="D1722" s="85"/>
      <c r="E1722" s="85"/>
      <c r="F1722" s="85"/>
      <c r="G1722" s="85"/>
      <c r="H1722" s="85"/>
      <c r="I1722" s="85">
        <v>105.35599999999999</v>
      </c>
    </row>
    <row r="1723" spans="3:9">
      <c r="C1723" s="85" t="s">
        <v>3232</v>
      </c>
      <c r="D1723" s="85"/>
      <c r="E1723" s="85"/>
      <c r="F1723" s="85"/>
      <c r="G1723" s="85"/>
      <c r="H1723" s="85"/>
      <c r="I1723" s="85">
        <v>105.36499999999999</v>
      </c>
    </row>
    <row r="1724" spans="3:9">
      <c r="C1724" s="85" t="s">
        <v>3233</v>
      </c>
      <c r="D1724" s="85"/>
      <c r="E1724" s="85"/>
      <c r="F1724" s="85"/>
      <c r="G1724" s="85"/>
      <c r="H1724" s="85"/>
      <c r="I1724" s="85">
        <v>105.40300000000001</v>
      </c>
    </row>
    <row r="1725" spans="3:9">
      <c r="C1725" s="85" t="s">
        <v>3234</v>
      </c>
      <c r="D1725" s="85"/>
      <c r="E1725" s="85"/>
      <c r="F1725" s="85"/>
      <c r="G1725" s="85"/>
      <c r="H1725" s="85"/>
      <c r="I1725" s="85">
        <v>105.143</v>
      </c>
    </row>
    <row r="1726" spans="3:9">
      <c r="C1726" s="85" t="s">
        <v>3235</v>
      </c>
      <c r="D1726" s="85"/>
      <c r="E1726" s="85"/>
      <c r="F1726" s="85"/>
      <c r="G1726" s="85"/>
      <c r="H1726" s="85"/>
      <c r="I1726" s="85">
        <v>105.104</v>
      </c>
    </row>
    <row r="1727" spans="3:9">
      <c r="C1727" s="85" t="s">
        <v>3236</v>
      </c>
      <c r="D1727" s="85"/>
      <c r="E1727" s="85"/>
      <c r="F1727" s="85"/>
      <c r="G1727" s="85"/>
      <c r="H1727" s="85"/>
      <c r="I1727" s="85">
        <v>105.04</v>
      </c>
    </row>
    <row r="1728" spans="3:9">
      <c r="C1728" s="85" t="s">
        <v>3237</v>
      </c>
      <c r="D1728" s="85"/>
      <c r="E1728" s="85"/>
      <c r="F1728" s="85"/>
      <c r="G1728" s="85"/>
      <c r="H1728" s="85"/>
      <c r="I1728" s="85">
        <v>104.96</v>
      </c>
    </row>
    <row r="1729" spans="3:9">
      <c r="C1729" s="85" t="s">
        <v>165</v>
      </c>
      <c r="D1729" s="85"/>
      <c r="E1729" s="85"/>
      <c r="F1729" s="85"/>
      <c r="G1729" s="85"/>
      <c r="H1729" s="85"/>
      <c r="I1729" s="85">
        <v>104.85</v>
      </c>
    </row>
    <row r="1730" spans="3:9">
      <c r="C1730" s="85" t="s">
        <v>166</v>
      </c>
      <c r="D1730" s="85"/>
      <c r="E1730" s="85"/>
      <c r="F1730" s="85"/>
      <c r="G1730" s="85"/>
      <c r="H1730" s="85"/>
      <c r="I1730" s="85">
        <v>105.03400000000001</v>
      </c>
    </row>
    <row r="1731" spans="3:9">
      <c r="C1731" s="85" t="s">
        <v>167</v>
      </c>
      <c r="D1731" s="85"/>
      <c r="E1731" s="85"/>
      <c r="F1731" s="85"/>
      <c r="G1731" s="85"/>
      <c r="H1731" s="85"/>
      <c r="I1731" s="85">
        <v>105.21899999999999</v>
      </c>
    </row>
    <row r="1732" spans="3:9">
      <c r="C1732" s="85" t="s">
        <v>168</v>
      </c>
      <c r="D1732" s="85"/>
      <c r="E1732" s="85"/>
      <c r="F1732" s="85"/>
      <c r="G1732" s="85"/>
      <c r="H1732" s="85"/>
      <c r="I1732" s="85">
        <v>105.196</v>
      </c>
    </row>
    <row r="1733" spans="3:9">
      <c r="C1733" s="85" t="s">
        <v>169</v>
      </c>
      <c r="D1733" s="85"/>
      <c r="E1733" s="85"/>
      <c r="F1733" s="85"/>
      <c r="G1733" s="85">
        <v>113</v>
      </c>
      <c r="H1733" s="85"/>
      <c r="I1733" s="85">
        <v>105.19799999999999</v>
      </c>
    </row>
    <row r="1734" spans="3:9">
      <c r="C1734" s="85" t="s">
        <v>170</v>
      </c>
      <c r="D1734" s="85"/>
      <c r="E1734" s="85"/>
      <c r="F1734" s="85"/>
      <c r="G1734" s="85">
        <v>113.25</v>
      </c>
      <c r="H1734" s="85"/>
      <c r="I1734" s="85">
        <v>105.196</v>
      </c>
    </row>
    <row r="1735" spans="3:9">
      <c r="C1735" s="85" t="s">
        <v>171</v>
      </c>
      <c r="D1735" s="85"/>
      <c r="E1735" s="85"/>
      <c r="F1735" s="85"/>
      <c r="G1735" s="85">
        <v>112.35</v>
      </c>
      <c r="H1735" s="85"/>
      <c r="I1735" s="85">
        <v>105.139</v>
      </c>
    </row>
    <row r="1736" spans="3:9">
      <c r="C1736" s="85" t="s">
        <v>172</v>
      </c>
      <c r="D1736" s="85"/>
      <c r="E1736" s="85"/>
      <c r="F1736" s="85"/>
      <c r="G1736" s="85">
        <v>112.41</v>
      </c>
      <c r="H1736" s="85"/>
      <c r="I1736" s="85">
        <v>104.997</v>
      </c>
    </row>
    <row r="1737" spans="3:9">
      <c r="C1737" s="85" t="s">
        <v>173</v>
      </c>
      <c r="D1737" s="85"/>
      <c r="E1737" s="85"/>
      <c r="F1737" s="85"/>
      <c r="G1737" s="85">
        <v>114.65</v>
      </c>
      <c r="H1737" s="85"/>
      <c r="I1737" s="85">
        <v>105.389</v>
      </c>
    </row>
    <row r="1738" spans="3:9">
      <c r="C1738" s="85" t="s">
        <v>174</v>
      </c>
      <c r="D1738" s="85"/>
      <c r="E1738" s="85"/>
      <c r="F1738" s="85"/>
      <c r="G1738" s="85">
        <v>114</v>
      </c>
      <c r="H1738" s="85"/>
      <c r="I1738" s="85">
        <v>104.986</v>
      </c>
    </row>
    <row r="1739" spans="3:9">
      <c r="C1739" s="85" t="s">
        <v>175</v>
      </c>
      <c r="D1739" s="85"/>
      <c r="E1739" s="85"/>
      <c r="F1739" s="85"/>
      <c r="G1739" s="85">
        <v>113.5</v>
      </c>
      <c r="H1739" s="85"/>
      <c r="I1739" s="85">
        <v>105.399</v>
      </c>
    </row>
    <row r="1740" spans="3:9">
      <c r="C1740" s="85" t="s">
        <v>176</v>
      </c>
      <c r="D1740" s="85"/>
      <c r="E1740" s="85"/>
      <c r="F1740" s="85"/>
      <c r="G1740" s="85">
        <v>113.4</v>
      </c>
      <c r="H1740" s="85"/>
      <c r="I1740" s="85">
        <v>105.497</v>
      </c>
    </row>
    <row r="1741" spans="3:9">
      <c r="C1741" s="85" t="s">
        <v>177</v>
      </c>
      <c r="D1741" s="85"/>
      <c r="E1741" s="85"/>
      <c r="F1741" s="85"/>
      <c r="G1741" s="85">
        <v>113.4</v>
      </c>
      <c r="H1741" s="85"/>
      <c r="I1741" s="85">
        <v>105.495</v>
      </c>
    </row>
    <row r="1742" spans="3:9">
      <c r="C1742" s="85" t="s">
        <v>178</v>
      </c>
      <c r="D1742" s="85"/>
      <c r="E1742" s="85"/>
      <c r="F1742" s="85"/>
      <c r="G1742" s="85">
        <v>112</v>
      </c>
      <c r="H1742" s="85"/>
      <c r="I1742" s="85">
        <v>105.235</v>
      </c>
    </row>
    <row r="1743" spans="3:9">
      <c r="C1743" s="85" t="s">
        <v>179</v>
      </c>
      <c r="D1743" s="85"/>
      <c r="E1743" s="85"/>
      <c r="F1743" s="85"/>
      <c r="G1743" s="85">
        <v>113.5</v>
      </c>
      <c r="H1743" s="85"/>
      <c r="I1743" s="85">
        <v>105.21599999999999</v>
      </c>
    </row>
    <row r="1744" spans="3:9">
      <c r="C1744" s="85" t="s">
        <v>180</v>
      </c>
      <c r="D1744" s="85"/>
      <c r="E1744" s="85"/>
      <c r="F1744" s="85"/>
      <c r="G1744" s="85">
        <v>113</v>
      </c>
      <c r="H1744" s="85"/>
      <c r="I1744" s="85">
        <v>105.43300000000001</v>
      </c>
    </row>
    <row r="1745" spans="3:9">
      <c r="C1745" s="85" t="s">
        <v>181</v>
      </c>
      <c r="D1745" s="85"/>
      <c r="E1745" s="85"/>
      <c r="F1745" s="85"/>
      <c r="G1745" s="85">
        <v>113</v>
      </c>
      <c r="H1745" s="85"/>
      <c r="I1745" s="85">
        <v>105.438</v>
      </c>
    </row>
    <row r="1746" spans="3:9">
      <c r="C1746" s="85" t="s">
        <v>182</v>
      </c>
      <c r="D1746" s="85"/>
      <c r="E1746" s="85"/>
      <c r="F1746" s="85"/>
      <c r="G1746" s="85">
        <v>113</v>
      </c>
      <c r="H1746" s="85"/>
      <c r="I1746" s="85">
        <v>105.547</v>
      </c>
    </row>
    <row r="1747" spans="3:9">
      <c r="C1747" s="85" t="s">
        <v>183</v>
      </c>
      <c r="D1747" s="85"/>
      <c r="E1747" s="85"/>
      <c r="F1747" s="85"/>
      <c r="G1747" s="85">
        <v>112.7</v>
      </c>
      <c r="H1747" s="85"/>
      <c r="I1747" s="85">
        <v>105.58</v>
      </c>
    </row>
    <row r="1748" spans="3:9">
      <c r="C1748" s="85" t="s">
        <v>184</v>
      </c>
      <c r="D1748" s="85"/>
      <c r="E1748" s="85">
        <v>100.94</v>
      </c>
      <c r="F1748" s="85"/>
      <c r="G1748" s="85">
        <v>113</v>
      </c>
      <c r="H1748" s="85"/>
      <c r="I1748" s="85">
        <v>105.6</v>
      </c>
    </row>
    <row r="1749" spans="3:9">
      <c r="C1749" s="85" t="s">
        <v>185</v>
      </c>
      <c r="D1749" s="85"/>
      <c r="E1749" s="85">
        <v>100.89</v>
      </c>
      <c r="F1749" s="85"/>
      <c r="G1749" s="85">
        <v>113</v>
      </c>
      <c r="H1749" s="85"/>
      <c r="I1749" s="85">
        <v>105.754</v>
      </c>
    </row>
    <row r="1750" spans="3:9">
      <c r="C1750" s="85" t="s">
        <v>186</v>
      </c>
      <c r="D1750" s="85"/>
      <c r="E1750" s="85">
        <v>101.25</v>
      </c>
      <c r="F1750" s="85"/>
      <c r="G1750" s="85">
        <v>113</v>
      </c>
      <c r="H1750" s="85"/>
      <c r="I1750" s="85">
        <v>105.7</v>
      </c>
    </row>
    <row r="1751" spans="3:9">
      <c r="C1751" s="85" t="s">
        <v>187</v>
      </c>
      <c r="D1751" s="85"/>
      <c r="E1751" s="85">
        <v>101.75</v>
      </c>
      <c r="F1751" s="85"/>
      <c r="G1751" s="85">
        <v>113.96</v>
      </c>
      <c r="H1751" s="85"/>
      <c r="I1751" s="85">
        <v>105.7</v>
      </c>
    </row>
    <row r="1752" spans="3:9">
      <c r="C1752" s="85" t="s">
        <v>188</v>
      </c>
      <c r="D1752" s="85"/>
      <c r="E1752" s="85">
        <v>101.57</v>
      </c>
      <c r="F1752" s="85"/>
      <c r="G1752" s="85">
        <v>113.99</v>
      </c>
      <c r="H1752" s="85"/>
      <c r="I1752" s="85">
        <v>105.57</v>
      </c>
    </row>
    <row r="1753" spans="3:9">
      <c r="C1753" s="85" t="s">
        <v>189</v>
      </c>
      <c r="D1753" s="85"/>
      <c r="E1753" s="85">
        <v>101.5</v>
      </c>
      <c r="F1753" s="85"/>
      <c r="G1753" s="85">
        <v>114</v>
      </c>
      <c r="H1753" s="85"/>
      <c r="I1753" s="85">
        <v>105.89700000000001</v>
      </c>
    </row>
    <row r="1754" spans="3:9">
      <c r="C1754" s="85" t="s">
        <v>190</v>
      </c>
      <c r="D1754" s="85"/>
      <c r="E1754" s="85">
        <v>101.5</v>
      </c>
      <c r="F1754" s="85"/>
      <c r="G1754" s="85">
        <v>114.24</v>
      </c>
      <c r="H1754" s="85"/>
      <c r="I1754" s="85">
        <v>106.32</v>
      </c>
    </row>
    <row r="1755" spans="3:9">
      <c r="C1755" s="85" t="s">
        <v>191</v>
      </c>
      <c r="D1755" s="85"/>
      <c r="E1755" s="85">
        <v>102.52</v>
      </c>
      <c r="F1755" s="85"/>
      <c r="G1755" s="85">
        <v>115</v>
      </c>
      <c r="H1755" s="85"/>
      <c r="I1755" s="85">
        <v>106.502</v>
      </c>
    </row>
    <row r="1756" spans="3:9">
      <c r="C1756" s="85" t="s">
        <v>192</v>
      </c>
      <c r="D1756" s="85"/>
      <c r="E1756" s="85">
        <v>103.24</v>
      </c>
      <c r="F1756" s="85"/>
      <c r="G1756" s="85">
        <v>115</v>
      </c>
      <c r="H1756" s="85"/>
      <c r="I1756" s="85">
        <v>106.694</v>
      </c>
    </row>
    <row r="1757" spans="3:9">
      <c r="C1757" s="85" t="s">
        <v>193</v>
      </c>
      <c r="D1757" s="85"/>
      <c r="E1757" s="85">
        <v>102.7</v>
      </c>
      <c r="F1757" s="85"/>
      <c r="G1757" s="85">
        <v>115</v>
      </c>
      <c r="H1757" s="85"/>
      <c r="I1757" s="85">
        <v>106.205</v>
      </c>
    </row>
    <row r="1758" spans="3:9">
      <c r="C1758" s="85" t="s">
        <v>194</v>
      </c>
      <c r="D1758" s="85"/>
      <c r="E1758" s="85">
        <v>102.67</v>
      </c>
      <c r="F1758" s="85"/>
      <c r="G1758" s="85">
        <v>114.25</v>
      </c>
      <c r="H1758" s="85"/>
      <c r="I1758" s="85">
        <v>106.535</v>
      </c>
    </row>
    <row r="1759" spans="3:9">
      <c r="C1759" s="85" t="s">
        <v>195</v>
      </c>
      <c r="D1759" s="85"/>
      <c r="E1759" s="85">
        <v>102.5</v>
      </c>
      <c r="F1759" s="85"/>
      <c r="G1759" s="85">
        <v>115</v>
      </c>
      <c r="H1759" s="85"/>
      <c r="I1759" s="85">
        <v>106.60899999999999</v>
      </c>
    </row>
    <row r="1760" spans="3:9">
      <c r="C1760" s="85" t="s">
        <v>196</v>
      </c>
      <c r="D1760" s="85"/>
      <c r="E1760" s="85">
        <v>102.9</v>
      </c>
      <c r="F1760" s="85"/>
      <c r="G1760" s="85">
        <v>114.9</v>
      </c>
      <c r="H1760" s="85"/>
      <c r="I1760" s="85">
        <v>106.67</v>
      </c>
    </row>
    <row r="1761" spans="3:9">
      <c r="C1761" s="85" t="s">
        <v>197</v>
      </c>
      <c r="D1761" s="85"/>
      <c r="E1761" s="85">
        <v>102.83</v>
      </c>
      <c r="F1761" s="85"/>
      <c r="G1761" s="85">
        <v>115</v>
      </c>
      <c r="H1761" s="85"/>
      <c r="I1761" s="85">
        <v>106.599</v>
      </c>
    </row>
    <row r="1762" spans="3:9">
      <c r="C1762" s="85" t="s">
        <v>198</v>
      </c>
      <c r="D1762" s="85"/>
      <c r="E1762" s="85">
        <v>103</v>
      </c>
      <c r="F1762" s="85"/>
      <c r="G1762" s="85">
        <v>113.55</v>
      </c>
      <c r="H1762" s="85"/>
      <c r="I1762" s="85">
        <v>106.649</v>
      </c>
    </row>
    <row r="1763" spans="3:9">
      <c r="C1763" s="85" t="s">
        <v>199</v>
      </c>
      <c r="D1763" s="85"/>
      <c r="E1763" s="85">
        <v>102.9</v>
      </c>
      <c r="F1763" s="85"/>
      <c r="G1763" s="85">
        <v>114.99</v>
      </c>
      <c r="H1763" s="85"/>
      <c r="I1763" s="85">
        <v>106.65</v>
      </c>
    </row>
    <row r="1764" spans="3:9">
      <c r="C1764" s="85" t="s">
        <v>200</v>
      </c>
      <c r="D1764" s="85"/>
      <c r="E1764" s="85">
        <v>102.9</v>
      </c>
      <c r="F1764" s="85"/>
      <c r="G1764" s="85">
        <v>117</v>
      </c>
      <c r="H1764" s="85"/>
      <c r="I1764" s="85">
        <v>106.788</v>
      </c>
    </row>
    <row r="1765" spans="3:9">
      <c r="C1765" s="85" t="s">
        <v>201</v>
      </c>
      <c r="D1765" s="85"/>
      <c r="E1765" s="85">
        <v>103</v>
      </c>
      <c r="F1765" s="85"/>
      <c r="G1765" s="85">
        <v>117.5</v>
      </c>
      <c r="H1765" s="85"/>
      <c r="I1765" s="85">
        <v>106.32</v>
      </c>
    </row>
    <row r="1766" spans="3:9">
      <c r="C1766" s="85" t="s">
        <v>202</v>
      </c>
      <c r="D1766" s="85"/>
      <c r="E1766" s="85">
        <v>103</v>
      </c>
      <c r="F1766" s="85"/>
      <c r="G1766" s="85">
        <v>114</v>
      </c>
      <c r="H1766" s="85"/>
      <c r="I1766" s="85">
        <v>106.206</v>
      </c>
    </row>
    <row r="1767" spans="3:9">
      <c r="C1767" s="85" t="s">
        <v>203</v>
      </c>
      <c r="D1767" s="85"/>
      <c r="E1767" s="85">
        <v>102.9</v>
      </c>
      <c r="F1767" s="85"/>
      <c r="G1767" s="85">
        <v>114.6</v>
      </c>
      <c r="H1767" s="85"/>
      <c r="I1767" s="85">
        <v>106.413</v>
      </c>
    </row>
    <row r="1768" spans="3:9">
      <c r="C1768" s="85" t="s">
        <v>204</v>
      </c>
      <c r="D1768" s="85"/>
      <c r="E1768" s="85">
        <v>102.89</v>
      </c>
      <c r="F1768" s="85"/>
      <c r="G1768" s="85">
        <v>114.9</v>
      </c>
      <c r="H1768" s="85"/>
      <c r="I1768" s="85">
        <v>106.37</v>
      </c>
    </row>
    <row r="1769" spans="3:9">
      <c r="C1769" s="85" t="s">
        <v>205</v>
      </c>
      <c r="D1769" s="85"/>
      <c r="E1769" s="85">
        <v>102.93</v>
      </c>
      <c r="F1769" s="85"/>
      <c r="G1769" s="85">
        <v>117</v>
      </c>
      <c r="H1769" s="85"/>
      <c r="I1769" s="85">
        <v>106.194</v>
      </c>
    </row>
    <row r="1770" spans="3:9">
      <c r="C1770" s="85" t="s">
        <v>206</v>
      </c>
      <c r="D1770" s="85"/>
      <c r="E1770" s="85">
        <v>102.5</v>
      </c>
      <c r="F1770" s="85"/>
      <c r="G1770" s="85">
        <v>114.51</v>
      </c>
      <c r="H1770" s="85"/>
      <c r="I1770" s="85">
        <v>106.19799999999999</v>
      </c>
    </row>
    <row r="1771" spans="3:9">
      <c r="C1771" s="85" t="s">
        <v>207</v>
      </c>
      <c r="D1771" s="85"/>
      <c r="E1771" s="85">
        <v>102.59</v>
      </c>
      <c r="F1771" s="85"/>
      <c r="G1771" s="85">
        <v>114</v>
      </c>
      <c r="H1771" s="85"/>
      <c r="I1771" s="85">
        <v>106.446</v>
      </c>
    </row>
    <row r="1772" spans="3:9">
      <c r="C1772" s="85" t="s">
        <v>208</v>
      </c>
      <c r="D1772" s="85"/>
      <c r="E1772" s="85">
        <v>102.85</v>
      </c>
      <c r="F1772" s="85"/>
      <c r="G1772" s="85">
        <v>115.4</v>
      </c>
      <c r="H1772" s="85"/>
      <c r="I1772" s="85">
        <v>106.748</v>
      </c>
    </row>
    <row r="1773" spans="3:9">
      <c r="C1773" s="85" t="s">
        <v>209</v>
      </c>
      <c r="D1773" s="85"/>
      <c r="E1773" s="85">
        <v>102.6</v>
      </c>
      <c r="F1773" s="85"/>
      <c r="G1773" s="85">
        <v>115.4</v>
      </c>
      <c r="H1773" s="85"/>
      <c r="I1773" s="85">
        <v>106.601</v>
      </c>
    </row>
    <row r="1774" spans="3:9">
      <c r="C1774" s="85" t="s">
        <v>210</v>
      </c>
      <c r="D1774" s="85"/>
      <c r="E1774" s="85">
        <v>102.53</v>
      </c>
      <c r="F1774" s="85"/>
      <c r="G1774" s="85">
        <v>115.3</v>
      </c>
      <c r="H1774" s="85"/>
      <c r="I1774" s="85">
        <v>106.77</v>
      </c>
    </row>
    <row r="1775" spans="3:9">
      <c r="C1775" s="85" t="s">
        <v>211</v>
      </c>
      <c r="D1775" s="85"/>
      <c r="E1775" s="85">
        <v>102.45</v>
      </c>
      <c r="F1775" s="85"/>
      <c r="G1775" s="85">
        <v>115</v>
      </c>
      <c r="H1775" s="85"/>
      <c r="I1775" s="85">
        <v>106.773</v>
      </c>
    </row>
    <row r="1776" spans="3:9">
      <c r="C1776" s="85" t="s">
        <v>212</v>
      </c>
      <c r="D1776" s="85"/>
      <c r="E1776" s="85">
        <v>102.54</v>
      </c>
      <c r="F1776" s="85"/>
      <c r="G1776" s="85">
        <v>115.2</v>
      </c>
      <c r="H1776" s="85"/>
      <c r="I1776" s="85">
        <v>106.91500000000001</v>
      </c>
    </row>
    <row r="1777" spans="3:9">
      <c r="C1777" s="85" t="s">
        <v>213</v>
      </c>
      <c r="D1777" s="85"/>
      <c r="E1777" s="85">
        <v>102.69</v>
      </c>
      <c r="F1777" s="85"/>
      <c r="G1777" s="85">
        <v>115.5</v>
      </c>
      <c r="H1777" s="85"/>
      <c r="I1777" s="85">
        <v>107.30500000000001</v>
      </c>
    </row>
    <row r="1778" spans="3:9">
      <c r="C1778" s="85" t="s">
        <v>214</v>
      </c>
      <c r="D1778" s="85"/>
      <c r="E1778" s="85">
        <v>102.65</v>
      </c>
      <c r="F1778" s="85"/>
      <c r="G1778" s="85">
        <v>115.1</v>
      </c>
      <c r="H1778" s="85"/>
      <c r="I1778" s="85">
        <v>107.502</v>
      </c>
    </row>
    <row r="1779" spans="3:9">
      <c r="C1779" s="85" t="s">
        <v>215</v>
      </c>
      <c r="D1779" s="85"/>
      <c r="E1779" s="85">
        <v>102.98</v>
      </c>
      <c r="F1779" s="85"/>
      <c r="G1779" s="85">
        <v>115.5</v>
      </c>
      <c r="H1779" s="85"/>
      <c r="I1779" s="85">
        <v>107.854</v>
      </c>
    </row>
    <row r="1780" spans="3:9">
      <c r="C1780" s="85" t="s">
        <v>216</v>
      </c>
      <c r="D1780" s="85"/>
      <c r="E1780" s="85">
        <v>103</v>
      </c>
      <c r="F1780" s="85"/>
      <c r="G1780" s="85">
        <v>115.4</v>
      </c>
      <c r="H1780" s="85"/>
      <c r="I1780" s="85">
        <v>108.009</v>
      </c>
    </row>
    <row r="1781" spans="3:9">
      <c r="C1781" s="85" t="s">
        <v>217</v>
      </c>
      <c r="D1781" s="85"/>
      <c r="E1781" s="85">
        <v>103.14</v>
      </c>
      <c r="F1781" s="85"/>
      <c r="G1781" s="85">
        <v>115.4</v>
      </c>
      <c r="H1781" s="85"/>
      <c r="I1781" s="85">
        <v>107.90600000000001</v>
      </c>
    </row>
    <row r="1782" spans="3:9">
      <c r="C1782" s="85" t="s">
        <v>218</v>
      </c>
      <c r="D1782" s="85"/>
      <c r="E1782" s="85">
        <v>103.15</v>
      </c>
      <c r="F1782" s="85"/>
      <c r="G1782" s="85">
        <v>115.6</v>
      </c>
      <c r="H1782" s="85"/>
      <c r="I1782" s="85">
        <v>108.108</v>
      </c>
    </row>
    <row r="1783" spans="3:9">
      <c r="C1783" s="85" t="s">
        <v>219</v>
      </c>
      <c r="D1783" s="85"/>
      <c r="E1783" s="85">
        <v>103.4</v>
      </c>
      <c r="F1783" s="85"/>
      <c r="G1783" s="85">
        <v>115.4</v>
      </c>
      <c r="H1783" s="85"/>
      <c r="I1783" s="85">
        <v>108.54600000000001</v>
      </c>
    </row>
    <row r="1784" spans="3:9">
      <c r="C1784" s="85" t="s">
        <v>220</v>
      </c>
      <c r="D1784" s="85"/>
      <c r="E1784" s="85">
        <v>103.7</v>
      </c>
      <c r="F1784" s="85"/>
      <c r="G1784" s="85">
        <v>115.9</v>
      </c>
      <c r="H1784" s="85"/>
      <c r="I1784" s="85">
        <v>108.319</v>
      </c>
    </row>
    <row r="1785" spans="3:9">
      <c r="C1785" s="85" t="s">
        <v>221</v>
      </c>
      <c r="D1785" s="85"/>
      <c r="E1785" s="85">
        <v>103.89</v>
      </c>
      <c r="F1785" s="85"/>
      <c r="G1785" s="85">
        <v>115.45</v>
      </c>
      <c r="H1785" s="85"/>
      <c r="I1785" s="85">
        <v>107.72799999999999</v>
      </c>
    </row>
    <row r="1786" spans="3:9">
      <c r="C1786" s="85" t="s">
        <v>222</v>
      </c>
      <c r="D1786" s="85"/>
      <c r="E1786" s="85">
        <v>104.1</v>
      </c>
      <c r="F1786" s="85"/>
      <c r="G1786" s="85">
        <v>115.5</v>
      </c>
      <c r="H1786" s="85"/>
      <c r="I1786" s="85">
        <v>107.5</v>
      </c>
    </row>
    <row r="1787" spans="3:9">
      <c r="C1787" s="85" t="s">
        <v>223</v>
      </c>
      <c r="D1787" s="85"/>
      <c r="E1787" s="85">
        <v>104.69</v>
      </c>
      <c r="F1787" s="85"/>
      <c r="G1787" s="85">
        <v>115.75</v>
      </c>
      <c r="H1787" s="85"/>
      <c r="I1787" s="85">
        <v>106.306</v>
      </c>
    </row>
    <row r="1788" spans="3:9">
      <c r="C1788" s="85" t="s">
        <v>224</v>
      </c>
      <c r="D1788" s="85"/>
      <c r="E1788" s="85">
        <v>104.6</v>
      </c>
      <c r="F1788" s="85">
        <v>100.4</v>
      </c>
      <c r="G1788" s="85">
        <v>115.9</v>
      </c>
      <c r="H1788" s="85"/>
      <c r="I1788" s="85">
        <v>105.05</v>
      </c>
    </row>
    <row r="1789" spans="3:9">
      <c r="C1789" s="85" t="s">
        <v>225</v>
      </c>
      <c r="D1789" s="85"/>
      <c r="E1789" s="85">
        <v>104.6</v>
      </c>
      <c r="F1789" s="85">
        <v>100.39</v>
      </c>
      <c r="G1789" s="85">
        <v>115.95</v>
      </c>
      <c r="H1789" s="85"/>
      <c r="I1789" s="85">
        <v>105.532</v>
      </c>
    </row>
    <row r="1790" spans="3:9">
      <c r="C1790" s="85" t="s">
        <v>226</v>
      </c>
      <c r="D1790" s="85"/>
      <c r="E1790" s="85">
        <v>104.58</v>
      </c>
      <c r="F1790" s="85">
        <v>100</v>
      </c>
      <c r="G1790" s="85">
        <v>115.5</v>
      </c>
      <c r="H1790" s="85"/>
      <c r="I1790" s="85">
        <v>106.60299999999999</v>
      </c>
    </row>
    <row r="1791" spans="3:9">
      <c r="C1791" s="85" t="s">
        <v>227</v>
      </c>
      <c r="D1791" s="85"/>
      <c r="E1791" s="85">
        <v>104.54</v>
      </c>
      <c r="F1791" s="85">
        <v>100.02</v>
      </c>
      <c r="G1791" s="85">
        <v>115.5</v>
      </c>
      <c r="H1791" s="85"/>
      <c r="I1791" s="85">
        <v>107.851</v>
      </c>
    </row>
    <row r="1792" spans="3:9">
      <c r="C1792" s="85" t="s">
        <v>228</v>
      </c>
      <c r="D1792" s="85"/>
      <c r="E1792" s="85">
        <v>103.7</v>
      </c>
      <c r="F1792" s="85">
        <v>99.49</v>
      </c>
      <c r="G1792" s="85">
        <v>116.37</v>
      </c>
      <c r="H1792" s="85"/>
      <c r="I1792" s="85">
        <v>107</v>
      </c>
    </row>
    <row r="1793" spans="3:9">
      <c r="C1793" s="85" t="s">
        <v>229</v>
      </c>
      <c r="D1793" s="85"/>
      <c r="E1793" s="85">
        <v>103.4</v>
      </c>
      <c r="F1793" s="85">
        <v>99</v>
      </c>
      <c r="G1793" s="85">
        <v>116.1</v>
      </c>
      <c r="H1793" s="85"/>
      <c r="I1793" s="85">
        <v>105.001</v>
      </c>
    </row>
    <row r="1794" spans="3:9">
      <c r="C1794" s="85" t="s">
        <v>230</v>
      </c>
      <c r="D1794" s="85"/>
      <c r="E1794" s="85">
        <v>103.39</v>
      </c>
      <c r="F1794" s="85">
        <v>98.52</v>
      </c>
      <c r="G1794" s="85">
        <v>116.6</v>
      </c>
      <c r="H1794" s="85"/>
      <c r="I1794" s="85">
        <v>101.8</v>
      </c>
    </row>
    <row r="1795" spans="3:9">
      <c r="C1795" s="85" t="s">
        <v>231</v>
      </c>
      <c r="D1795" s="85"/>
      <c r="E1795" s="85">
        <v>104.45</v>
      </c>
      <c r="F1795" s="85">
        <v>99.38</v>
      </c>
      <c r="G1795" s="85">
        <v>116.35</v>
      </c>
      <c r="H1795" s="85"/>
      <c r="I1795" s="85">
        <v>100.143</v>
      </c>
    </row>
    <row r="1796" spans="3:9">
      <c r="C1796" s="85" t="s">
        <v>232</v>
      </c>
      <c r="D1796" s="85"/>
      <c r="E1796" s="85">
        <v>103.99</v>
      </c>
      <c r="F1796" s="85">
        <v>99.8</v>
      </c>
      <c r="G1796" s="85">
        <v>116.4</v>
      </c>
      <c r="H1796" s="85"/>
      <c r="I1796" s="85">
        <v>95.998999999999995</v>
      </c>
    </row>
    <row r="1797" spans="3:9">
      <c r="C1797" s="85" t="s">
        <v>233</v>
      </c>
      <c r="D1797" s="85"/>
      <c r="E1797" s="85">
        <v>103.7</v>
      </c>
      <c r="F1797" s="85">
        <v>99.49</v>
      </c>
      <c r="G1797" s="85">
        <v>116.75</v>
      </c>
      <c r="H1797" s="85"/>
      <c r="I1797" s="85">
        <v>97.498999999999995</v>
      </c>
    </row>
    <row r="1798" spans="3:9">
      <c r="C1798" s="85" t="s">
        <v>234</v>
      </c>
      <c r="D1798" s="85"/>
      <c r="E1798" s="85">
        <v>103.78</v>
      </c>
      <c r="F1798" s="85">
        <v>98.99</v>
      </c>
      <c r="G1798" s="85">
        <v>115.11</v>
      </c>
      <c r="H1798" s="85"/>
      <c r="I1798" s="85">
        <v>95.8</v>
      </c>
    </row>
    <row r="1799" spans="3:9">
      <c r="C1799" s="85" t="s">
        <v>235</v>
      </c>
      <c r="D1799" s="85"/>
      <c r="E1799" s="85">
        <v>100.95</v>
      </c>
      <c r="F1799" s="85">
        <v>96.8</v>
      </c>
      <c r="G1799" s="85">
        <v>116.49</v>
      </c>
      <c r="H1799" s="85"/>
      <c r="I1799" s="85">
        <v>95.945999999999998</v>
      </c>
    </row>
    <row r="1800" spans="3:9">
      <c r="C1800" s="85" t="s">
        <v>236</v>
      </c>
      <c r="D1800" s="85"/>
      <c r="E1800" s="85">
        <v>100.95</v>
      </c>
      <c r="F1800" s="85">
        <v>96.39</v>
      </c>
      <c r="G1800" s="85">
        <v>115.5</v>
      </c>
      <c r="H1800" s="85"/>
      <c r="I1800" s="85">
        <v>93.53</v>
      </c>
    </row>
    <row r="1801" spans="3:9">
      <c r="C1801" s="85" t="s">
        <v>237</v>
      </c>
      <c r="D1801" s="85"/>
      <c r="E1801" s="85">
        <v>98</v>
      </c>
      <c r="F1801" s="85">
        <v>93</v>
      </c>
      <c r="G1801" s="85">
        <v>114.21</v>
      </c>
      <c r="H1801" s="85"/>
      <c r="I1801" s="85">
        <v>95.349000000000004</v>
      </c>
    </row>
    <row r="1802" spans="3:9">
      <c r="C1802" s="85" t="s">
        <v>238</v>
      </c>
      <c r="D1802" s="85"/>
      <c r="E1802" s="85">
        <v>100.25</v>
      </c>
      <c r="F1802" s="85">
        <v>93.14</v>
      </c>
      <c r="G1802" s="85">
        <v>115</v>
      </c>
      <c r="H1802" s="85"/>
      <c r="I1802" s="85">
        <v>97.305000000000007</v>
      </c>
    </row>
    <row r="1803" spans="3:9">
      <c r="C1803" s="85" t="s">
        <v>239</v>
      </c>
      <c r="D1803" s="85"/>
      <c r="E1803" s="85">
        <v>98.96</v>
      </c>
      <c r="F1803" s="85">
        <v>92.9</v>
      </c>
      <c r="G1803" s="85">
        <v>116</v>
      </c>
      <c r="H1803" s="85"/>
      <c r="I1803" s="85">
        <v>98.197999999999993</v>
      </c>
    </row>
    <row r="1804" spans="3:9">
      <c r="C1804" s="85" t="s">
        <v>240</v>
      </c>
      <c r="D1804" s="85"/>
      <c r="E1804" s="85">
        <v>99</v>
      </c>
      <c r="F1804" s="85">
        <v>93.25</v>
      </c>
      <c r="G1804" s="85">
        <v>115.99</v>
      </c>
      <c r="H1804" s="85"/>
      <c r="I1804" s="85">
        <v>100.4</v>
      </c>
    </row>
    <row r="1805" spans="3:9">
      <c r="C1805" s="85" t="s">
        <v>241</v>
      </c>
      <c r="D1805" s="85"/>
      <c r="E1805" s="85">
        <v>97.39</v>
      </c>
      <c r="F1805" s="85">
        <v>92.02</v>
      </c>
      <c r="G1805" s="85">
        <v>115.3</v>
      </c>
      <c r="H1805" s="85"/>
      <c r="I1805" s="85">
        <v>100.137</v>
      </c>
    </row>
    <row r="1806" spans="3:9">
      <c r="C1806" s="85" t="s">
        <v>242</v>
      </c>
      <c r="D1806" s="85"/>
      <c r="E1806" s="85">
        <v>95.98</v>
      </c>
      <c r="F1806" s="85">
        <v>91</v>
      </c>
      <c r="G1806" s="85">
        <v>114.5</v>
      </c>
      <c r="H1806" s="85"/>
      <c r="I1806" s="85">
        <v>100.83499999999999</v>
      </c>
    </row>
    <row r="1807" spans="3:9">
      <c r="C1807" s="85" t="s">
        <v>243</v>
      </c>
      <c r="D1807" s="85"/>
      <c r="E1807" s="85">
        <v>98.8</v>
      </c>
      <c r="F1807" s="85">
        <v>91.71</v>
      </c>
      <c r="G1807" s="85">
        <v>113</v>
      </c>
      <c r="H1807" s="85"/>
      <c r="I1807" s="85">
        <v>101.17</v>
      </c>
    </row>
    <row r="1808" spans="3:9">
      <c r="C1808" s="85" t="s">
        <v>244</v>
      </c>
      <c r="D1808" s="85"/>
      <c r="E1808" s="85">
        <v>98.97</v>
      </c>
      <c r="F1808" s="85">
        <v>92.99</v>
      </c>
      <c r="G1808" s="85">
        <v>115.68</v>
      </c>
      <c r="H1808" s="85"/>
      <c r="I1808" s="85">
        <v>101.57299999999999</v>
      </c>
    </row>
    <row r="1809" spans="3:9">
      <c r="C1809" s="85" t="s">
        <v>245</v>
      </c>
      <c r="D1809" s="85"/>
      <c r="E1809" s="85">
        <v>99.9</v>
      </c>
      <c r="F1809" s="85">
        <v>93.96</v>
      </c>
      <c r="G1809" s="85">
        <v>109.9</v>
      </c>
      <c r="H1809" s="85"/>
      <c r="I1809" s="85">
        <v>102.572</v>
      </c>
    </row>
    <row r="1810" spans="3:9">
      <c r="C1810" s="85" t="s">
        <v>246</v>
      </c>
      <c r="D1810" s="85"/>
      <c r="E1810" s="85">
        <v>98.02</v>
      </c>
      <c r="F1810" s="85">
        <v>94.75</v>
      </c>
      <c r="G1810" s="85">
        <v>109.86</v>
      </c>
      <c r="H1810" s="85"/>
      <c r="I1810" s="85">
        <v>102.628</v>
      </c>
    </row>
    <row r="1811" spans="3:9">
      <c r="C1811" s="85" t="s">
        <v>247</v>
      </c>
      <c r="D1811" s="85"/>
      <c r="E1811" s="85">
        <v>98</v>
      </c>
      <c r="F1811" s="85">
        <v>94</v>
      </c>
      <c r="G1811" s="85">
        <v>104.14</v>
      </c>
      <c r="H1811" s="85"/>
      <c r="I1811" s="85">
        <v>102</v>
      </c>
    </row>
    <row r="1812" spans="3:9">
      <c r="C1812" s="85" t="s">
        <v>248</v>
      </c>
      <c r="D1812" s="85"/>
      <c r="E1812" s="85">
        <v>97.73</v>
      </c>
      <c r="F1812" s="85">
        <v>93</v>
      </c>
      <c r="G1812" s="85">
        <v>106.05</v>
      </c>
      <c r="H1812" s="85"/>
      <c r="I1812" s="85">
        <v>102.261</v>
      </c>
    </row>
    <row r="1813" spans="3:9">
      <c r="C1813" s="85" t="s">
        <v>249</v>
      </c>
      <c r="D1813" s="85"/>
      <c r="E1813" s="85">
        <v>97.74</v>
      </c>
      <c r="F1813" s="85">
        <v>93</v>
      </c>
      <c r="G1813" s="85">
        <v>108</v>
      </c>
      <c r="H1813" s="85"/>
      <c r="I1813" s="85">
        <v>102.99</v>
      </c>
    </row>
    <row r="1814" spans="3:9">
      <c r="C1814" s="85" t="s">
        <v>250</v>
      </c>
      <c r="D1814" s="85"/>
      <c r="E1814" s="85">
        <v>99.5</v>
      </c>
      <c r="F1814" s="85">
        <v>93.6</v>
      </c>
      <c r="G1814" s="85">
        <v>109</v>
      </c>
      <c r="H1814" s="85"/>
      <c r="I1814" s="85">
        <v>102.989</v>
      </c>
    </row>
    <row r="1815" spans="3:9">
      <c r="C1815" s="85" t="s">
        <v>251</v>
      </c>
      <c r="D1815" s="85"/>
      <c r="E1815" s="85">
        <v>99.19</v>
      </c>
      <c r="F1815" s="85">
        <v>94.4</v>
      </c>
      <c r="G1815" s="85">
        <v>108</v>
      </c>
      <c r="H1815" s="85"/>
      <c r="I1815" s="85">
        <v>102.848</v>
      </c>
    </row>
    <row r="1816" spans="3:9">
      <c r="C1816" s="85" t="s">
        <v>252</v>
      </c>
      <c r="D1816" s="85"/>
      <c r="E1816" s="85">
        <v>99</v>
      </c>
      <c r="F1816" s="85">
        <v>94.28</v>
      </c>
      <c r="G1816" s="85">
        <v>108</v>
      </c>
      <c r="H1816" s="85"/>
      <c r="I1816" s="85">
        <v>103.01600000000001</v>
      </c>
    </row>
    <row r="1817" spans="3:9">
      <c r="C1817" s="85" t="s">
        <v>253</v>
      </c>
      <c r="D1817" s="85"/>
      <c r="E1817" s="85">
        <v>99</v>
      </c>
      <c r="F1817" s="85">
        <v>94.3</v>
      </c>
      <c r="G1817" s="85">
        <v>108.5</v>
      </c>
      <c r="H1817" s="85"/>
      <c r="I1817" s="85">
        <v>103.447</v>
      </c>
    </row>
    <row r="1818" spans="3:9">
      <c r="C1818" s="85" t="s">
        <v>254</v>
      </c>
      <c r="D1818" s="85"/>
      <c r="E1818" s="85">
        <v>99.18</v>
      </c>
      <c r="F1818" s="85">
        <v>95.18</v>
      </c>
      <c r="G1818" s="85">
        <v>106.01</v>
      </c>
      <c r="H1818" s="85"/>
      <c r="I1818" s="85">
        <v>103.532</v>
      </c>
    </row>
    <row r="1819" spans="3:9">
      <c r="C1819" s="85" t="s">
        <v>255</v>
      </c>
      <c r="D1819" s="85"/>
      <c r="E1819" s="85">
        <v>99.49</v>
      </c>
      <c r="F1819" s="85">
        <v>96.5</v>
      </c>
      <c r="G1819" s="85">
        <v>108</v>
      </c>
      <c r="H1819" s="85"/>
      <c r="I1819" s="85">
        <v>103.42700000000001</v>
      </c>
    </row>
    <row r="1820" spans="3:9">
      <c r="C1820" s="85" t="s">
        <v>256</v>
      </c>
      <c r="D1820" s="85"/>
      <c r="E1820" s="85">
        <v>99.01</v>
      </c>
      <c r="F1820" s="85">
        <v>96.32</v>
      </c>
      <c r="G1820" s="85">
        <v>108.5</v>
      </c>
      <c r="H1820" s="85"/>
      <c r="I1820" s="85">
        <v>102.815</v>
      </c>
    </row>
    <row r="1821" spans="3:9">
      <c r="C1821" s="85" t="s">
        <v>257</v>
      </c>
      <c r="D1821" s="85"/>
      <c r="E1821" s="85">
        <v>99.49</v>
      </c>
      <c r="F1821" s="85">
        <v>96.82</v>
      </c>
      <c r="G1821" s="85">
        <v>108</v>
      </c>
      <c r="H1821" s="85"/>
      <c r="I1821" s="85">
        <v>103.61</v>
      </c>
    </row>
    <row r="1822" spans="3:9">
      <c r="C1822" s="85" t="s">
        <v>258</v>
      </c>
      <c r="D1822" s="85"/>
      <c r="E1822" s="85">
        <v>99.15</v>
      </c>
      <c r="F1822" s="85">
        <v>96.97</v>
      </c>
      <c r="G1822" s="85">
        <v>108</v>
      </c>
      <c r="H1822" s="85"/>
      <c r="I1822" s="85">
        <v>106.004</v>
      </c>
    </row>
    <row r="1823" spans="3:9">
      <c r="C1823" s="85" t="s">
        <v>259</v>
      </c>
      <c r="D1823" s="85"/>
      <c r="E1823" s="85">
        <v>99.03</v>
      </c>
      <c r="F1823" s="85">
        <v>97.2</v>
      </c>
      <c r="G1823" s="85">
        <v>108</v>
      </c>
      <c r="H1823" s="85"/>
      <c r="I1823" s="85">
        <v>106.598</v>
      </c>
    </row>
    <row r="1824" spans="3:9">
      <c r="C1824" s="85" t="s">
        <v>260</v>
      </c>
      <c r="D1824" s="85"/>
      <c r="E1824" s="85">
        <v>99.9</v>
      </c>
      <c r="F1824" s="85">
        <v>97.1</v>
      </c>
      <c r="G1824" s="85">
        <v>108.2</v>
      </c>
      <c r="H1824" s="85"/>
      <c r="I1824" s="85">
        <v>105.729</v>
      </c>
    </row>
    <row r="1825" spans="3:9">
      <c r="C1825" s="85" t="s">
        <v>261</v>
      </c>
      <c r="D1825" s="85"/>
      <c r="E1825" s="85">
        <v>99.45</v>
      </c>
      <c r="F1825" s="85">
        <v>96.89</v>
      </c>
      <c r="G1825" s="85">
        <v>108.5</v>
      </c>
      <c r="H1825" s="85"/>
      <c r="I1825" s="85">
        <v>106.488</v>
      </c>
    </row>
    <row r="1826" spans="3:9">
      <c r="C1826" s="85" t="s">
        <v>262</v>
      </c>
      <c r="D1826" s="85"/>
      <c r="E1826" s="85">
        <v>99.42</v>
      </c>
      <c r="F1826" s="85">
        <v>96.96</v>
      </c>
      <c r="G1826" s="85">
        <v>110</v>
      </c>
      <c r="H1826" s="85"/>
      <c r="I1826" s="85">
        <v>107.28</v>
      </c>
    </row>
    <row r="1827" spans="3:9">
      <c r="C1827" s="85" t="s">
        <v>263</v>
      </c>
      <c r="D1827" s="85"/>
      <c r="E1827" s="85">
        <v>100.16</v>
      </c>
      <c r="F1827" s="85">
        <v>97.5</v>
      </c>
      <c r="G1827" s="85">
        <v>109.09</v>
      </c>
      <c r="H1827" s="85"/>
      <c r="I1827" s="85">
        <v>107.898</v>
      </c>
    </row>
    <row r="1828" spans="3:9">
      <c r="C1828" s="85" t="s">
        <v>264</v>
      </c>
      <c r="D1828" s="85"/>
      <c r="E1828" s="85">
        <v>102.58</v>
      </c>
      <c r="F1828" s="85">
        <v>98.5</v>
      </c>
      <c r="G1828" s="85">
        <v>109.45</v>
      </c>
      <c r="H1828" s="85"/>
      <c r="I1828" s="85">
        <v>107.699</v>
      </c>
    </row>
    <row r="1829" spans="3:9">
      <c r="C1829" s="85" t="s">
        <v>265</v>
      </c>
      <c r="D1829" s="85"/>
      <c r="E1829" s="85">
        <v>101</v>
      </c>
      <c r="F1829" s="85">
        <v>98.54</v>
      </c>
      <c r="G1829" s="85">
        <v>109.85</v>
      </c>
      <c r="H1829" s="85"/>
      <c r="I1829" s="85">
        <v>107.705</v>
      </c>
    </row>
    <row r="1830" spans="3:9">
      <c r="C1830" s="85" t="s">
        <v>266</v>
      </c>
      <c r="D1830" s="85"/>
      <c r="E1830" s="85">
        <v>103</v>
      </c>
      <c r="F1830" s="85">
        <v>98.98</v>
      </c>
      <c r="G1830" s="85">
        <v>109.9</v>
      </c>
      <c r="H1830" s="85"/>
      <c r="I1830" s="85">
        <v>107.502</v>
      </c>
    </row>
    <row r="1831" spans="3:9">
      <c r="C1831" s="85" t="s">
        <v>267</v>
      </c>
      <c r="D1831" s="85"/>
      <c r="E1831" s="85">
        <v>103.25</v>
      </c>
      <c r="F1831" s="85">
        <v>99.73</v>
      </c>
      <c r="G1831" s="85">
        <v>109.83</v>
      </c>
      <c r="H1831" s="85"/>
      <c r="I1831" s="85">
        <v>107.798</v>
      </c>
    </row>
    <row r="1832" spans="3:9">
      <c r="C1832" s="85" t="s">
        <v>268</v>
      </c>
      <c r="D1832" s="85"/>
      <c r="E1832" s="85">
        <v>103</v>
      </c>
      <c r="F1832" s="85">
        <v>99.8</v>
      </c>
      <c r="G1832" s="85">
        <v>111.25</v>
      </c>
      <c r="H1832" s="85"/>
      <c r="I1832" s="85">
        <v>107.879</v>
      </c>
    </row>
    <row r="1833" spans="3:9">
      <c r="C1833" s="85" t="s">
        <v>269</v>
      </c>
      <c r="D1833" s="85"/>
      <c r="E1833" s="85">
        <v>103</v>
      </c>
      <c r="F1833" s="85">
        <v>99.99</v>
      </c>
      <c r="G1833" s="85">
        <v>109.9</v>
      </c>
      <c r="H1833" s="85"/>
      <c r="I1833" s="85">
        <v>107.82</v>
      </c>
    </row>
    <row r="1834" spans="3:9">
      <c r="C1834" s="85" t="s">
        <v>270</v>
      </c>
      <c r="D1834" s="85"/>
      <c r="E1834" s="85">
        <v>103.07</v>
      </c>
      <c r="F1834" s="85">
        <v>99.98</v>
      </c>
      <c r="G1834" s="85">
        <v>110.35</v>
      </c>
      <c r="H1834" s="85"/>
      <c r="I1834" s="85">
        <v>107.59399999999999</v>
      </c>
    </row>
    <row r="1835" spans="3:9">
      <c r="C1835" s="85" t="s">
        <v>271</v>
      </c>
      <c r="D1835" s="85"/>
      <c r="E1835" s="85">
        <v>103.31</v>
      </c>
      <c r="F1835" s="85">
        <v>100.19</v>
      </c>
      <c r="G1835" s="85">
        <v>112.75</v>
      </c>
      <c r="H1835" s="85"/>
      <c r="I1835" s="85">
        <v>107.65</v>
      </c>
    </row>
    <row r="1836" spans="3:9">
      <c r="C1836" s="85" t="s">
        <v>272</v>
      </c>
      <c r="D1836" s="85"/>
      <c r="E1836" s="85">
        <v>103.55</v>
      </c>
      <c r="F1836" s="85">
        <v>100.15</v>
      </c>
      <c r="G1836" s="85">
        <v>113.89</v>
      </c>
      <c r="H1836" s="85"/>
      <c r="I1836" s="85">
        <v>108.60899999999999</v>
      </c>
    </row>
    <row r="1837" spans="3:9">
      <c r="C1837" s="85" t="s">
        <v>273</v>
      </c>
      <c r="D1837" s="85"/>
      <c r="E1837" s="85">
        <v>103.96</v>
      </c>
      <c r="F1837" s="85">
        <v>100.1</v>
      </c>
      <c r="G1837" s="85">
        <v>113.8</v>
      </c>
      <c r="H1837" s="85"/>
      <c r="I1837" s="85">
        <v>109.11</v>
      </c>
    </row>
    <row r="1838" spans="3:9">
      <c r="C1838" s="85" t="s">
        <v>274</v>
      </c>
      <c r="D1838" s="85"/>
      <c r="E1838" s="85">
        <v>105.23</v>
      </c>
      <c r="F1838" s="85">
        <v>100.1</v>
      </c>
      <c r="G1838" s="85">
        <v>113.3</v>
      </c>
      <c r="H1838" s="85"/>
      <c r="I1838" s="85">
        <v>109.009</v>
      </c>
    </row>
    <row r="1839" spans="3:9">
      <c r="C1839" s="85" t="s">
        <v>275</v>
      </c>
      <c r="D1839" s="85"/>
      <c r="E1839" s="85">
        <v>104.71</v>
      </c>
      <c r="F1839" s="85">
        <v>100.14</v>
      </c>
      <c r="G1839" s="85">
        <v>114.5</v>
      </c>
      <c r="H1839" s="85"/>
      <c r="I1839" s="85">
        <v>109.699</v>
      </c>
    </row>
    <row r="1840" spans="3:9">
      <c r="C1840" s="85" t="s">
        <v>276</v>
      </c>
      <c r="D1840" s="85"/>
      <c r="E1840" s="85">
        <v>104.62</v>
      </c>
      <c r="F1840" s="85">
        <v>99.99</v>
      </c>
      <c r="G1840" s="85">
        <v>114.5</v>
      </c>
      <c r="H1840" s="85"/>
      <c r="I1840" s="85">
        <v>111.14</v>
      </c>
    </row>
    <row r="1841" spans="3:9">
      <c r="C1841" s="85" t="s">
        <v>277</v>
      </c>
      <c r="D1841" s="85"/>
      <c r="E1841" s="85">
        <v>105.01</v>
      </c>
      <c r="F1841" s="85">
        <v>100</v>
      </c>
      <c r="G1841" s="85">
        <v>113.86</v>
      </c>
      <c r="H1841" s="85"/>
      <c r="I1841" s="85">
        <v>111.55200000000001</v>
      </c>
    </row>
    <row r="1842" spans="3:9">
      <c r="C1842" s="85" t="s">
        <v>278</v>
      </c>
      <c r="D1842" s="85"/>
      <c r="E1842" s="85">
        <v>105.8</v>
      </c>
      <c r="F1842" s="85">
        <v>100.29</v>
      </c>
      <c r="G1842" s="85">
        <v>114.8</v>
      </c>
      <c r="H1842" s="85"/>
      <c r="I1842" s="85">
        <v>111.5</v>
      </c>
    </row>
    <row r="1843" spans="3:9">
      <c r="C1843" s="85" t="s">
        <v>279</v>
      </c>
      <c r="D1843" s="85"/>
      <c r="E1843" s="85">
        <v>106.76</v>
      </c>
      <c r="F1843" s="85">
        <v>100.5</v>
      </c>
      <c r="G1843" s="85">
        <v>115</v>
      </c>
      <c r="H1843" s="85"/>
      <c r="I1843" s="85">
        <v>111.99299999999999</v>
      </c>
    </row>
    <row r="1844" spans="3:9">
      <c r="C1844" s="85" t="s">
        <v>280</v>
      </c>
      <c r="D1844" s="85"/>
      <c r="E1844" s="85">
        <v>107.16</v>
      </c>
      <c r="F1844" s="85">
        <v>100.75</v>
      </c>
      <c r="G1844" s="85">
        <v>115.5</v>
      </c>
      <c r="H1844" s="85"/>
      <c r="I1844" s="85">
        <v>111.851</v>
      </c>
    </row>
    <row r="1845" spans="3:9">
      <c r="C1845" s="85" t="s">
        <v>281</v>
      </c>
      <c r="D1845" s="85"/>
      <c r="E1845" s="85">
        <v>108</v>
      </c>
      <c r="F1845" s="85">
        <v>101.65</v>
      </c>
      <c r="G1845" s="85">
        <v>117</v>
      </c>
      <c r="H1845" s="85"/>
      <c r="I1845" s="85">
        <v>111.596</v>
      </c>
    </row>
    <row r="1846" spans="3:9">
      <c r="C1846" s="85" t="s">
        <v>282</v>
      </c>
      <c r="D1846" s="85"/>
      <c r="E1846" s="85">
        <v>107.69</v>
      </c>
      <c r="F1846" s="85">
        <v>102.22</v>
      </c>
      <c r="G1846" s="85">
        <v>117</v>
      </c>
      <c r="H1846" s="85"/>
      <c r="I1846" s="85">
        <v>111.602</v>
      </c>
    </row>
    <row r="1847" spans="3:9">
      <c r="C1847" s="85" t="s">
        <v>283</v>
      </c>
      <c r="D1847" s="85"/>
      <c r="E1847" s="85">
        <v>107.63</v>
      </c>
      <c r="F1847" s="85">
        <v>102.15</v>
      </c>
      <c r="G1847" s="85">
        <v>115.9</v>
      </c>
      <c r="H1847" s="85"/>
      <c r="I1847" s="85">
        <v>111.657</v>
      </c>
    </row>
    <row r="1848" spans="3:9">
      <c r="C1848" s="85" t="s">
        <v>284</v>
      </c>
      <c r="D1848" s="85"/>
      <c r="E1848" s="85">
        <v>106.96</v>
      </c>
      <c r="F1848" s="85">
        <v>103</v>
      </c>
      <c r="G1848" s="85">
        <v>115.51</v>
      </c>
      <c r="H1848" s="85"/>
      <c r="I1848" s="85">
        <v>111.44199999999999</v>
      </c>
    </row>
    <row r="1849" spans="3:9">
      <c r="C1849" s="85" t="s">
        <v>285</v>
      </c>
      <c r="D1849" s="85"/>
      <c r="E1849" s="85">
        <v>107.07</v>
      </c>
      <c r="F1849" s="85">
        <v>102.99</v>
      </c>
      <c r="G1849" s="85">
        <v>115.01</v>
      </c>
      <c r="H1849" s="85"/>
      <c r="I1849" s="85">
        <v>111.373</v>
      </c>
    </row>
    <row r="1850" spans="3:9">
      <c r="C1850" s="85" t="s">
        <v>286</v>
      </c>
      <c r="D1850" s="85"/>
      <c r="E1850" s="85">
        <v>106.93</v>
      </c>
      <c r="F1850" s="85">
        <v>103.25</v>
      </c>
      <c r="G1850" s="85">
        <v>115.99</v>
      </c>
      <c r="H1850" s="85"/>
      <c r="I1850" s="85">
        <v>111.514</v>
      </c>
    </row>
    <row r="1851" spans="3:9">
      <c r="C1851" s="85" t="s">
        <v>287</v>
      </c>
      <c r="D1851" s="85"/>
      <c r="E1851" s="85">
        <v>106.6</v>
      </c>
      <c r="F1851" s="85">
        <v>103.15</v>
      </c>
      <c r="G1851" s="85">
        <v>115.9</v>
      </c>
      <c r="H1851" s="85"/>
      <c r="I1851" s="85">
        <v>111.57599999999999</v>
      </c>
    </row>
    <row r="1852" spans="3:9">
      <c r="C1852" s="85" t="s">
        <v>288</v>
      </c>
      <c r="D1852" s="85"/>
      <c r="E1852" s="85">
        <v>108.2</v>
      </c>
      <c r="F1852" s="85">
        <v>102.95</v>
      </c>
      <c r="G1852" s="85">
        <v>115.01</v>
      </c>
      <c r="H1852" s="85"/>
      <c r="I1852" s="85">
        <v>111.586</v>
      </c>
    </row>
    <row r="1853" spans="3:9">
      <c r="C1853" s="85" t="s">
        <v>289</v>
      </c>
      <c r="D1853" s="85"/>
      <c r="E1853" s="85">
        <v>107.75</v>
      </c>
      <c r="F1853" s="85">
        <v>102.64</v>
      </c>
      <c r="G1853" s="85">
        <v>116.2</v>
      </c>
      <c r="H1853" s="85"/>
      <c r="I1853" s="85">
        <v>111.215</v>
      </c>
    </row>
    <row r="1854" spans="3:9">
      <c r="C1854" s="85" t="s">
        <v>290</v>
      </c>
      <c r="D1854" s="85"/>
      <c r="E1854" s="85">
        <v>107.26</v>
      </c>
      <c r="F1854" s="85">
        <v>102.72</v>
      </c>
      <c r="G1854" s="85">
        <v>117.01</v>
      </c>
      <c r="H1854" s="85"/>
      <c r="I1854" s="85">
        <v>110.75</v>
      </c>
    </row>
    <row r="1855" spans="3:9">
      <c r="C1855" s="85" t="s">
        <v>291</v>
      </c>
      <c r="D1855" s="85"/>
      <c r="E1855" s="85">
        <v>107.5</v>
      </c>
      <c r="F1855" s="85">
        <v>102.4</v>
      </c>
      <c r="G1855" s="85">
        <v>118</v>
      </c>
      <c r="H1855" s="85"/>
      <c r="I1855" s="85">
        <v>110.4</v>
      </c>
    </row>
    <row r="1856" spans="3:9">
      <c r="C1856" s="85" t="s">
        <v>292</v>
      </c>
      <c r="D1856" s="85"/>
      <c r="E1856" s="85">
        <v>107.46</v>
      </c>
      <c r="F1856" s="85">
        <v>102.5</v>
      </c>
      <c r="G1856" s="85">
        <v>118.5</v>
      </c>
      <c r="H1856" s="85"/>
      <c r="I1856" s="85">
        <v>109.89700000000001</v>
      </c>
    </row>
    <row r="1857" spans="3:9">
      <c r="C1857" s="85" t="s">
        <v>293</v>
      </c>
      <c r="D1857" s="85"/>
      <c r="E1857" s="85">
        <v>108.75</v>
      </c>
      <c r="F1857" s="85">
        <v>102.58</v>
      </c>
      <c r="G1857" s="85">
        <v>118.5</v>
      </c>
      <c r="H1857" s="85"/>
      <c r="I1857" s="85">
        <v>110.797</v>
      </c>
    </row>
    <row r="1858" spans="3:9">
      <c r="C1858" s="85" t="s">
        <v>294</v>
      </c>
      <c r="D1858" s="85"/>
      <c r="E1858" s="85">
        <v>108.46</v>
      </c>
      <c r="F1858" s="85">
        <v>102.54</v>
      </c>
      <c r="G1858" s="85">
        <v>118.5</v>
      </c>
      <c r="H1858" s="85"/>
      <c r="I1858" s="85">
        <v>110.998</v>
      </c>
    </row>
    <row r="1859" spans="3:9">
      <c r="C1859" s="85" t="s">
        <v>295</v>
      </c>
      <c r="D1859" s="85"/>
      <c r="E1859" s="85">
        <v>106.98</v>
      </c>
      <c r="F1859" s="85">
        <v>102.4</v>
      </c>
      <c r="G1859" s="85">
        <v>118.8</v>
      </c>
      <c r="H1859" s="85"/>
      <c r="I1859" s="85">
        <v>110.97</v>
      </c>
    </row>
    <row r="1860" spans="3:9">
      <c r="C1860" s="85" t="s">
        <v>296</v>
      </c>
      <c r="D1860" s="85"/>
      <c r="E1860" s="85">
        <v>106.4</v>
      </c>
      <c r="F1860" s="85">
        <v>102.27</v>
      </c>
      <c r="G1860" s="85">
        <v>118.79</v>
      </c>
      <c r="H1860" s="85"/>
      <c r="I1860" s="85">
        <v>110.80200000000001</v>
      </c>
    </row>
    <row r="1861" spans="3:9">
      <c r="C1861" s="85" t="s">
        <v>297</v>
      </c>
      <c r="D1861" s="85"/>
      <c r="E1861" s="85">
        <v>106.9</v>
      </c>
      <c r="F1861" s="85">
        <v>102.36</v>
      </c>
      <c r="G1861" s="85">
        <v>118.55</v>
      </c>
      <c r="H1861" s="85"/>
      <c r="I1861" s="85">
        <v>111.309</v>
      </c>
    </row>
    <row r="1862" spans="3:9">
      <c r="C1862" s="85" t="s">
        <v>298</v>
      </c>
      <c r="D1862" s="85"/>
      <c r="E1862" s="85">
        <v>106.65</v>
      </c>
      <c r="F1862" s="85">
        <v>102</v>
      </c>
      <c r="G1862" s="85">
        <v>118.55</v>
      </c>
      <c r="H1862" s="85"/>
      <c r="I1862" s="85">
        <v>111.40300000000001</v>
      </c>
    </row>
    <row r="1863" spans="3:9">
      <c r="C1863" s="85" t="s">
        <v>299</v>
      </c>
      <c r="D1863" s="85"/>
      <c r="E1863" s="85">
        <v>107</v>
      </c>
      <c r="F1863" s="85">
        <v>102.15</v>
      </c>
      <c r="G1863" s="85">
        <v>118.6</v>
      </c>
      <c r="H1863" s="85"/>
      <c r="I1863" s="85">
        <v>111.79900000000001</v>
      </c>
    </row>
    <row r="1864" spans="3:9">
      <c r="C1864" s="85" t="s">
        <v>300</v>
      </c>
      <c r="D1864" s="85"/>
      <c r="E1864" s="85">
        <v>107.18</v>
      </c>
      <c r="F1864" s="85">
        <v>102.2</v>
      </c>
      <c r="G1864" s="85">
        <v>118.55</v>
      </c>
      <c r="H1864" s="85"/>
      <c r="I1864" s="85">
        <v>111.801</v>
      </c>
    </row>
    <row r="1865" spans="3:9">
      <c r="C1865" s="85" t="s">
        <v>301</v>
      </c>
      <c r="D1865" s="85"/>
      <c r="E1865" s="85">
        <v>106.5</v>
      </c>
      <c r="F1865" s="85">
        <v>102.2</v>
      </c>
      <c r="G1865" s="85">
        <v>118.53</v>
      </c>
      <c r="H1865" s="85"/>
      <c r="I1865" s="85">
        <v>111.035</v>
      </c>
    </row>
    <row r="1866" spans="3:9">
      <c r="C1866" s="85" t="s">
        <v>302</v>
      </c>
      <c r="D1866" s="85"/>
      <c r="E1866" s="85">
        <v>107.01</v>
      </c>
      <c r="F1866" s="85">
        <v>102.45</v>
      </c>
      <c r="G1866" s="85">
        <v>118.5</v>
      </c>
      <c r="H1866" s="85"/>
      <c r="I1866" s="85">
        <v>110.962</v>
      </c>
    </row>
    <row r="1867" spans="3:9">
      <c r="C1867" s="85" t="s">
        <v>303</v>
      </c>
      <c r="D1867" s="85"/>
      <c r="E1867" s="85">
        <v>107.2</v>
      </c>
      <c r="F1867" s="85">
        <v>102.54</v>
      </c>
      <c r="G1867" s="85">
        <v>118.1</v>
      </c>
      <c r="H1867" s="85"/>
      <c r="I1867" s="85">
        <v>110.69</v>
      </c>
    </row>
    <row r="1868" spans="3:9">
      <c r="C1868" s="85" t="s">
        <v>304</v>
      </c>
      <c r="D1868" s="85"/>
      <c r="E1868" s="85">
        <v>107.22</v>
      </c>
      <c r="F1868" s="85">
        <v>102.88</v>
      </c>
      <c r="G1868" s="85">
        <v>118.5</v>
      </c>
      <c r="H1868" s="85"/>
      <c r="I1868" s="85">
        <v>110.649</v>
      </c>
    </row>
    <row r="1869" spans="3:9">
      <c r="C1869" s="85" t="s">
        <v>305</v>
      </c>
      <c r="D1869" s="85"/>
      <c r="E1869" s="85">
        <v>107.94</v>
      </c>
      <c r="F1869" s="85">
        <v>102.99</v>
      </c>
      <c r="G1869" s="85">
        <v>118.42</v>
      </c>
      <c r="H1869" s="85"/>
      <c r="I1869" s="85">
        <v>110.587</v>
      </c>
    </row>
    <row r="1870" spans="3:9">
      <c r="C1870" s="85" t="s">
        <v>306</v>
      </c>
      <c r="D1870" s="85"/>
      <c r="E1870" s="85">
        <v>107.5</v>
      </c>
      <c r="F1870" s="85">
        <v>102.83</v>
      </c>
      <c r="G1870" s="85">
        <v>118.25</v>
      </c>
      <c r="H1870" s="85"/>
      <c r="I1870" s="85">
        <v>109.36799999999999</v>
      </c>
    </row>
    <row r="1871" spans="3:9">
      <c r="C1871" s="85" t="s">
        <v>307</v>
      </c>
      <c r="D1871" s="85"/>
      <c r="E1871" s="85">
        <v>107.81</v>
      </c>
      <c r="F1871" s="85">
        <v>102.59</v>
      </c>
      <c r="G1871" s="85">
        <v>118.5</v>
      </c>
      <c r="H1871" s="85"/>
      <c r="I1871" s="85">
        <v>109.634</v>
      </c>
    </row>
    <row r="1872" spans="3:9">
      <c r="C1872" s="85" t="s">
        <v>308</v>
      </c>
      <c r="D1872" s="85"/>
      <c r="E1872" s="85">
        <v>107.69</v>
      </c>
      <c r="F1872" s="85">
        <v>102.45</v>
      </c>
      <c r="G1872" s="85">
        <v>118.49</v>
      </c>
      <c r="H1872" s="85"/>
      <c r="I1872" s="85">
        <v>108.791</v>
      </c>
    </row>
    <row r="1873" spans="3:9">
      <c r="C1873" s="85" t="s">
        <v>309</v>
      </c>
      <c r="D1873" s="85"/>
      <c r="E1873" s="85">
        <v>107.76</v>
      </c>
      <c r="F1873" s="85">
        <v>102.4</v>
      </c>
      <c r="G1873" s="85">
        <v>118.46</v>
      </c>
      <c r="H1873" s="85"/>
      <c r="I1873" s="85">
        <v>108.706</v>
      </c>
    </row>
    <row r="1874" spans="3:9">
      <c r="C1874" s="85" t="s">
        <v>310</v>
      </c>
      <c r="D1874" s="85"/>
      <c r="E1874" s="85">
        <v>107.7</v>
      </c>
      <c r="F1874" s="85">
        <v>102.34</v>
      </c>
      <c r="G1874" s="85">
        <v>117.95</v>
      </c>
      <c r="H1874" s="85"/>
      <c r="I1874" s="85">
        <v>109.455</v>
      </c>
    </row>
    <row r="1875" spans="3:9">
      <c r="C1875" s="85" t="s">
        <v>311</v>
      </c>
      <c r="D1875" s="85"/>
      <c r="E1875" s="85">
        <v>107.48</v>
      </c>
      <c r="F1875" s="85">
        <v>102</v>
      </c>
      <c r="G1875" s="85">
        <v>117.5</v>
      </c>
      <c r="H1875" s="85"/>
      <c r="I1875" s="85">
        <v>109.438</v>
      </c>
    </row>
    <row r="1876" spans="3:9">
      <c r="C1876" s="85" t="s">
        <v>312</v>
      </c>
      <c r="D1876" s="85"/>
      <c r="E1876" s="85">
        <v>107.49</v>
      </c>
      <c r="F1876" s="85">
        <v>102</v>
      </c>
      <c r="G1876" s="85">
        <v>117.75</v>
      </c>
      <c r="H1876" s="85"/>
      <c r="I1876" s="85">
        <v>109.9</v>
      </c>
    </row>
    <row r="1877" spans="3:9">
      <c r="C1877" s="85" t="s">
        <v>313</v>
      </c>
      <c r="D1877" s="85"/>
      <c r="E1877" s="85">
        <v>107.2</v>
      </c>
      <c r="F1877" s="85">
        <v>101.41</v>
      </c>
      <c r="G1877" s="85">
        <v>117.99</v>
      </c>
      <c r="H1877" s="85"/>
      <c r="I1877" s="85">
        <v>109.57899999999999</v>
      </c>
    </row>
    <row r="1878" spans="3:9">
      <c r="C1878" s="85" t="s">
        <v>314</v>
      </c>
      <c r="D1878" s="85"/>
      <c r="E1878" s="85">
        <v>106.97</v>
      </c>
      <c r="F1878" s="85">
        <v>101.7</v>
      </c>
      <c r="G1878" s="85">
        <v>117.97</v>
      </c>
      <c r="H1878" s="85"/>
      <c r="I1878" s="85">
        <v>109.812</v>
      </c>
    </row>
    <row r="1879" spans="3:9">
      <c r="C1879" s="85" t="s">
        <v>315</v>
      </c>
      <c r="D1879" s="85"/>
      <c r="E1879" s="85">
        <v>106.6</v>
      </c>
      <c r="F1879" s="85">
        <v>101.56</v>
      </c>
      <c r="G1879" s="85">
        <v>117.55</v>
      </c>
      <c r="H1879" s="85"/>
      <c r="I1879" s="85">
        <v>109.81100000000001</v>
      </c>
    </row>
    <row r="1880" spans="3:9">
      <c r="C1880" s="85" t="s">
        <v>316</v>
      </c>
      <c r="D1880" s="85"/>
      <c r="E1880" s="85">
        <v>106.97</v>
      </c>
      <c r="F1880" s="85">
        <v>102</v>
      </c>
      <c r="G1880" s="85">
        <v>117.5</v>
      </c>
      <c r="H1880" s="85"/>
      <c r="I1880" s="85">
        <v>109.78100000000001</v>
      </c>
    </row>
    <row r="1881" spans="3:9">
      <c r="C1881" s="85" t="s">
        <v>317</v>
      </c>
      <c r="D1881" s="85"/>
      <c r="E1881" s="85">
        <v>106.7</v>
      </c>
      <c r="F1881" s="85">
        <v>102</v>
      </c>
      <c r="G1881" s="85">
        <v>117.2</v>
      </c>
      <c r="H1881" s="85"/>
      <c r="I1881" s="85">
        <v>109.61499999999999</v>
      </c>
    </row>
    <row r="1882" spans="3:9">
      <c r="C1882" s="85" t="s">
        <v>318</v>
      </c>
      <c r="D1882" s="85"/>
      <c r="E1882" s="85">
        <v>106.8</v>
      </c>
      <c r="F1882" s="85">
        <v>102.19</v>
      </c>
      <c r="G1882" s="85">
        <v>117.46</v>
      </c>
      <c r="H1882" s="85"/>
      <c r="I1882" s="85">
        <v>109.7</v>
      </c>
    </row>
    <row r="1883" spans="3:9">
      <c r="C1883" s="85" t="s">
        <v>319</v>
      </c>
      <c r="D1883" s="85"/>
      <c r="E1883" s="85">
        <v>106.79</v>
      </c>
      <c r="F1883" s="85">
        <v>102</v>
      </c>
      <c r="G1883" s="85">
        <v>117.5</v>
      </c>
      <c r="H1883" s="85"/>
      <c r="I1883" s="85">
        <v>109.88200000000001</v>
      </c>
    </row>
    <row r="1884" spans="3:9">
      <c r="C1884" s="85" t="s">
        <v>320</v>
      </c>
      <c r="D1884" s="85"/>
      <c r="E1884" s="85">
        <v>106.5</v>
      </c>
      <c r="F1884" s="85">
        <v>102.05</v>
      </c>
      <c r="G1884" s="85">
        <v>118.28</v>
      </c>
      <c r="H1884" s="85"/>
      <c r="I1884" s="85">
        <v>110.10599999999999</v>
      </c>
    </row>
    <row r="1885" spans="3:9">
      <c r="C1885" s="85" t="s">
        <v>321</v>
      </c>
      <c r="D1885" s="85"/>
      <c r="E1885" s="85">
        <v>106.7</v>
      </c>
      <c r="F1885" s="85">
        <v>102.19</v>
      </c>
      <c r="G1885" s="85">
        <v>118.44</v>
      </c>
      <c r="H1885" s="85"/>
      <c r="I1885" s="85">
        <v>110.15</v>
      </c>
    </row>
    <row r="1886" spans="3:9">
      <c r="C1886" s="85" t="s">
        <v>322</v>
      </c>
      <c r="D1886" s="85"/>
      <c r="E1886" s="85">
        <v>106.78</v>
      </c>
      <c r="F1886" s="85">
        <v>102.01</v>
      </c>
      <c r="G1886" s="85">
        <v>118.4</v>
      </c>
      <c r="H1886" s="85"/>
      <c r="I1886" s="85">
        <v>110.099</v>
      </c>
    </row>
    <row r="1887" spans="3:9">
      <c r="C1887" s="85" t="s">
        <v>323</v>
      </c>
      <c r="D1887" s="85"/>
      <c r="E1887" s="85">
        <v>106.8</v>
      </c>
      <c r="F1887" s="85">
        <v>102.16</v>
      </c>
      <c r="G1887" s="85">
        <v>118.4</v>
      </c>
      <c r="H1887" s="85"/>
      <c r="I1887" s="85">
        <v>110.05</v>
      </c>
    </row>
    <row r="1888" spans="3:9">
      <c r="C1888" s="85" t="s">
        <v>324</v>
      </c>
      <c r="D1888" s="85"/>
      <c r="E1888" s="85">
        <v>107.01</v>
      </c>
      <c r="F1888" s="85">
        <v>102.19</v>
      </c>
      <c r="G1888" s="85">
        <v>118.49</v>
      </c>
      <c r="H1888" s="85"/>
      <c r="I1888" s="85">
        <v>109.999</v>
      </c>
    </row>
    <row r="1889" spans="3:9">
      <c r="C1889" s="85" t="s">
        <v>325</v>
      </c>
      <c r="D1889" s="85"/>
      <c r="E1889" s="85">
        <v>106.89</v>
      </c>
      <c r="F1889" s="85">
        <v>102.28</v>
      </c>
      <c r="G1889" s="85">
        <v>118.25</v>
      </c>
      <c r="H1889" s="85"/>
      <c r="I1889" s="85">
        <v>109.66</v>
      </c>
    </row>
    <row r="1890" spans="3:9">
      <c r="C1890" s="85" t="s">
        <v>326</v>
      </c>
      <c r="D1890" s="85"/>
      <c r="E1890" s="85">
        <v>106.99</v>
      </c>
      <c r="F1890" s="85">
        <v>102.32</v>
      </c>
      <c r="G1890" s="85">
        <v>118</v>
      </c>
      <c r="H1890" s="85"/>
      <c r="I1890" s="85">
        <v>109.58499999999999</v>
      </c>
    </row>
    <row r="1891" spans="3:9">
      <c r="C1891" s="85" t="s">
        <v>327</v>
      </c>
      <c r="D1891" s="85"/>
      <c r="E1891" s="85">
        <v>106.9</v>
      </c>
      <c r="F1891" s="85">
        <v>102.28</v>
      </c>
      <c r="G1891" s="85">
        <v>117.86</v>
      </c>
      <c r="H1891" s="85"/>
      <c r="I1891" s="85">
        <v>109.127</v>
      </c>
    </row>
    <row r="1892" spans="3:9">
      <c r="C1892" s="85" t="s">
        <v>328</v>
      </c>
      <c r="D1892" s="85"/>
      <c r="E1892" s="85">
        <v>106.7</v>
      </c>
      <c r="F1892" s="85">
        <v>102.35</v>
      </c>
      <c r="G1892" s="85">
        <v>118.49</v>
      </c>
      <c r="H1892" s="85"/>
      <c r="I1892" s="85">
        <v>108.983</v>
      </c>
    </row>
    <row r="1893" spans="3:9">
      <c r="C1893" s="85" t="s">
        <v>329</v>
      </c>
      <c r="D1893" s="85"/>
      <c r="E1893" s="85">
        <v>106.35</v>
      </c>
      <c r="F1893" s="85">
        <v>102.27</v>
      </c>
      <c r="G1893" s="85">
        <v>118.2</v>
      </c>
      <c r="H1893" s="85"/>
      <c r="I1893" s="85">
        <v>109.41800000000001</v>
      </c>
    </row>
    <row r="1894" spans="3:9">
      <c r="C1894" s="85" t="s">
        <v>330</v>
      </c>
      <c r="D1894" s="85"/>
      <c r="E1894" s="85">
        <v>106</v>
      </c>
      <c r="F1894" s="85">
        <v>102.13</v>
      </c>
      <c r="G1894" s="85">
        <v>119.84</v>
      </c>
      <c r="H1894" s="85"/>
      <c r="I1894" s="85">
        <v>109.65</v>
      </c>
    </row>
    <row r="1895" spans="3:9">
      <c r="C1895" s="85" t="s">
        <v>331</v>
      </c>
      <c r="D1895" s="85"/>
      <c r="E1895" s="85">
        <v>105.95</v>
      </c>
      <c r="F1895" s="85">
        <v>102.2</v>
      </c>
      <c r="G1895" s="85">
        <v>118.43</v>
      </c>
      <c r="H1895" s="85"/>
      <c r="I1895" s="85">
        <v>109.58</v>
      </c>
    </row>
    <row r="1896" spans="3:9">
      <c r="C1896" s="85" t="s">
        <v>332</v>
      </c>
      <c r="D1896" s="85"/>
      <c r="E1896" s="85">
        <v>105.75</v>
      </c>
      <c r="F1896" s="85">
        <v>101.89</v>
      </c>
      <c r="G1896" s="85">
        <v>118.25</v>
      </c>
      <c r="H1896" s="85"/>
      <c r="I1896" s="85">
        <v>109.43300000000001</v>
      </c>
    </row>
    <row r="1897" spans="3:9">
      <c r="C1897" s="85" t="s">
        <v>333</v>
      </c>
      <c r="D1897" s="85"/>
      <c r="E1897" s="85">
        <v>105.29</v>
      </c>
      <c r="F1897" s="85">
        <v>102</v>
      </c>
      <c r="G1897" s="85">
        <v>120.61</v>
      </c>
      <c r="H1897" s="85"/>
      <c r="I1897" s="85">
        <v>109.24</v>
      </c>
    </row>
    <row r="1898" spans="3:9">
      <c r="C1898" s="85" t="s">
        <v>334</v>
      </c>
      <c r="D1898" s="85"/>
      <c r="E1898" s="85">
        <v>104.99</v>
      </c>
      <c r="F1898" s="85">
        <v>102.18</v>
      </c>
      <c r="G1898" s="85">
        <v>118.25</v>
      </c>
      <c r="H1898" s="85"/>
      <c r="I1898" s="85">
        <v>109.11199999999999</v>
      </c>
    </row>
    <row r="1899" spans="3:9">
      <c r="C1899" s="85" t="s">
        <v>335</v>
      </c>
      <c r="D1899" s="85"/>
      <c r="E1899" s="85">
        <v>104.8</v>
      </c>
      <c r="F1899" s="85">
        <v>102.1</v>
      </c>
      <c r="G1899" s="85">
        <v>118.32</v>
      </c>
      <c r="H1899" s="85"/>
      <c r="I1899" s="85">
        <v>109.303</v>
      </c>
    </row>
    <row r="1900" spans="3:9">
      <c r="C1900" s="85" t="s">
        <v>336</v>
      </c>
      <c r="D1900" s="85"/>
      <c r="E1900" s="85">
        <v>105.29</v>
      </c>
      <c r="F1900" s="85">
        <v>102.35</v>
      </c>
      <c r="G1900" s="85">
        <v>118.1</v>
      </c>
      <c r="H1900" s="85"/>
      <c r="I1900" s="85">
        <v>109.21599999999999</v>
      </c>
    </row>
    <row r="1901" spans="3:9">
      <c r="C1901" s="85" t="s">
        <v>337</v>
      </c>
      <c r="D1901" s="85"/>
      <c r="E1901" s="85">
        <v>105.83</v>
      </c>
      <c r="F1901" s="85">
        <v>102.3</v>
      </c>
      <c r="G1901" s="85">
        <v>117.95</v>
      </c>
      <c r="H1901" s="85"/>
      <c r="I1901" s="85">
        <v>108.861</v>
      </c>
    </row>
    <row r="1902" spans="3:9">
      <c r="C1902" s="85" t="s">
        <v>338</v>
      </c>
      <c r="D1902" s="85"/>
      <c r="E1902" s="85">
        <v>105.58</v>
      </c>
      <c r="F1902" s="85">
        <v>102.38</v>
      </c>
      <c r="G1902" s="85">
        <v>118</v>
      </c>
      <c r="H1902" s="85"/>
      <c r="I1902" s="85">
        <v>108.655</v>
      </c>
    </row>
    <row r="1903" spans="3:9">
      <c r="C1903" s="85" t="s">
        <v>339</v>
      </c>
      <c r="D1903" s="85"/>
      <c r="E1903" s="85">
        <v>105.7</v>
      </c>
      <c r="F1903" s="85">
        <v>102.2</v>
      </c>
      <c r="G1903" s="85">
        <v>118</v>
      </c>
      <c r="H1903" s="85"/>
      <c r="I1903" s="85">
        <v>107.276</v>
      </c>
    </row>
    <row r="1904" spans="3:9">
      <c r="C1904" s="85" t="s">
        <v>340</v>
      </c>
      <c r="D1904" s="85"/>
      <c r="E1904" s="85">
        <v>105.6</v>
      </c>
      <c r="F1904" s="85">
        <v>102.29</v>
      </c>
      <c r="G1904" s="85">
        <v>118.35</v>
      </c>
      <c r="H1904" s="85"/>
      <c r="I1904" s="85">
        <v>108.208</v>
      </c>
    </row>
    <row r="1905" spans="3:9">
      <c r="C1905" s="85" t="s">
        <v>341</v>
      </c>
      <c r="D1905" s="85"/>
      <c r="E1905" s="85">
        <v>105.4</v>
      </c>
      <c r="F1905" s="85">
        <v>102</v>
      </c>
      <c r="G1905" s="85">
        <v>118</v>
      </c>
      <c r="H1905" s="85"/>
      <c r="I1905" s="85">
        <v>108.6</v>
      </c>
    </row>
    <row r="1906" spans="3:9">
      <c r="C1906" s="85" t="s">
        <v>342</v>
      </c>
      <c r="D1906" s="85"/>
      <c r="E1906" s="85">
        <v>105.5</v>
      </c>
      <c r="F1906" s="85">
        <v>102.07</v>
      </c>
      <c r="G1906" s="85">
        <v>117.99</v>
      </c>
      <c r="H1906" s="85"/>
      <c r="I1906" s="85">
        <v>108.032</v>
      </c>
    </row>
    <row r="1907" spans="3:9">
      <c r="C1907" s="85" t="s">
        <v>343</v>
      </c>
      <c r="D1907" s="85"/>
      <c r="E1907" s="85">
        <v>104.5</v>
      </c>
      <c r="F1907" s="85">
        <v>102.18</v>
      </c>
      <c r="G1907" s="85">
        <v>118</v>
      </c>
      <c r="H1907" s="85"/>
      <c r="I1907" s="85">
        <v>107.69</v>
      </c>
    </row>
    <row r="1908" spans="3:9">
      <c r="C1908" s="85" t="s">
        <v>344</v>
      </c>
      <c r="D1908" s="85"/>
      <c r="E1908" s="85">
        <v>105.38</v>
      </c>
      <c r="F1908" s="85">
        <v>101.7</v>
      </c>
      <c r="G1908" s="85">
        <v>118</v>
      </c>
      <c r="H1908" s="85"/>
      <c r="I1908" s="85">
        <v>107.84</v>
      </c>
    </row>
    <row r="1909" spans="3:9">
      <c r="C1909" s="85" t="s">
        <v>345</v>
      </c>
      <c r="D1909" s="85"/>
      <c r="E1909" s="85">
        <v>105.5</v>
      </c>
      <c r="F1909" s="85">
        <v>101.7</v>
      </c>
      <c r="G1909" s="85">
        <v>117.45</v>
      </c>
      <c r="H1909" s="85"/>
      <c r="I1909" s="85">
        <v>107.768</v>
      </c>
    </row>
    <row r="1910" spans="3:9">
      <c r="C1910" s="85" t="s">
        <v>346</v>
      </c>
      <c r="D1910" s="85"/>
      <c r="E1910" s="85">
        <v>105.09</v>
      </c>
      <c r="F1910" s="85">
        <v>101.89</v>
      </c>
      <c r="G1910" s="85">
        <v>118.2</v>
      </c>
      <c r="H1910" s="85"/>
      <c r="I1910" s="85">
        <v>107.59</v>
      </c>
    </row>
    <row r="1911" spans="3:9">
      <c r="C1911" s="85" t="s">
        <v>347</v>
      </c>
      <c r="D1911" s="85"/>
      <c r="E1911" s="85">
        <v>105.3</v>
      </c>
      <c r="F1911" s="85">
        <v>102.15</v>
      </c>
      <c r="G1911" s="85">
        <v>118.31</v>
      </c>
      <c r="H1911" s="85"/>
      <c r="I1911" s="85">
        <v>107.768</v>
      </c>
    </row>
    <row r="1912" spans="3:9">
      <c r="C1912" s="85" t="s">
        <v>348</v>
      </c>
      <c r="D1912" s="85"/>
      <c r="E1912" s="85">
        <v>105.29</v>
      </c>
      <c r="F1912" s="85">
        <v>102.14</v>
      </c>
      <c r="G1912" s="85">
        <v>118.3</v>
      </c>
      <c r="H1912" s="85"/>
      <c r="I1912" s="85">
        <v>108.157</v>
      </c>
    </row>
    <row r="1913" spans="3:9">
      <c r="C1913" s="85" t="s">
        <v>349</v>
      </c>
      <c r="D1913" s="85"/>
      <c r="E1913" s="85">
        <v>105.28</v>
      </c>
      <c r="F1913" s="85">
        <v>101.86</v>
      </c>
      <c r="G1913" s="85">
        <v>118.35</v>
      </c>
      <c r="H1913" s="85"/>
      <c r="I1913" s="85">
        <v>107.864</v>
      </c>
    </row>
    <row r="1914" spans="3:9">
      <c r="C1914" s="85" t="s">
        <v>350</v>
      </c>
      <c r="D1914" s="85"/>
      <c r="E1914" s="85">
        <v>105.87</v>
      </c>
      <c r="F1914" s="85">
        <v>101.94</v>
      </c>
      <c r="G1914" s="85">
        <v>118</v>
      </c>
      <c r="H1914" s="85"/>
      <c r="I1914" s="85">
        <v>108.15</v>
      </c>
    </row>
    <row r="1915" spans="3:9">
      <c r="C1915" s="85" t="s">
        <v>351</v>
      </c>
      <c r="D1915" s="85"/>
      <c r="E1915" s="85">
        <v>104.9</v>
      </c>
      <c r="F1915" s="85">
        <v>101.98</v>
      </c>
      <c r="G1915" s="85">
        <v>118.35</v>
      </c>
      <c r="H1915" s="85"/>
      <c r="I1915" s="85">
        <v>107.404</v>
      </c>
    </row>
    <row r="1916" spans="3:9">
      <c r="C1916" s="85" t="s">
        <v>352</v>
      </c>
      <c r="D1916" s="85"/>
      <c r="E1916" s="85">
        <v>105.38</v>
      </c>
      <c r="F1916" s="85">
        <v>101.9</v>
      </c>
      <c r="G1916" s="85">
        <v>118.3</v>
      </c>
      <c r="H1916" s="85"/>
      <c r="I1916" s="85">
        <v>107.495</v>
      </c>
    </row>
    <row r="1917" spans="3:9">
      <c r="C1917" s="85" t="s">
        <v>353</v>
      </c>
      <c r="D1917" s="85"/>
      <c r="E1917" s="85">
        <v>105</v>
      </c>
      <c r="F1917" s="85">
        <v>102</v>
      </c>
      <c r="G1917" s="85">
        <v>118.3</v>
      </c>
      <c r="H1917" s="85"/>
      <c r="I1917" s="85">
        <v>107.56</v>
      </c>
    </row>
    <row r="1918" spans="3:9">
      <c r="C1918" s="85" t="s">
        <v>354</v>
      </c>
      <c r="D1918" s="85"/>
      <c r="E1918" s="85">
        <v>104.58</v>
      </c>
      <c r="F1918" s="85">
        <v>101.85</v>
      </c>
      <c r="G1918" s="85">
        <v>117.39</v>
      </c>
      <c r="H1918" s="85"/>
      <c r="I1918" s="85">
        <v>107.396</v>
      </c>
    </row>
    <row r="1919" spans="3:9">
      <c r="C1919" s="85" t="s">
        <v>355</v>
      </c>
      <c r="D1919" s="85"/>
      <c r="E1919" s="85">
        <v>105.31</v>
      </c>
      <c r="F1919" s="85">
        <v>101.25</v>
      </c>
      <c r="G1919" s="85">
        <v>117.97</v>
      </c>
      <c r="H1919" s="85"/>
      <c r="I1919" s="85">
        <v>106.797</v>
      </c>
    </row>
    <row r="1920" spans="3:9">
      <c r="C1920" s="85" t="s">
        <v>356</v>
      </c>
      <c r="D1920" s="85"/>
      <c r="E1920" s="85">
        <v>104.84</v>
      </c>
      <c r="F1920" s="85">
        <v>101.48</v>
      </c>
      <c r="G1920" s="85">
        <v>117.98</v>
      </c>
      <c r="H1920" s="85"/>
      <c r="I1920" s="85">
        <v>107.29900000000001</v>
      </c>
    </row>
    <row r="1921" spans="3:9">
      <c r="C1921" s="85" t="s">
        <v>357</v>
      </c>
      <c r="D1921" s="85"/>
      <c r="E1921" s="85">
        <v>104.94</v>
      </c>
      <c r="F1921" s="85">
        <v>101.3</v>
      </c>
      <c r="G1921" s="85">
        <v>117.6</v>
      </c>
      <c r="H1921" s="85"/>
      <c r="I1921" s="85">
        <v>107.596</v>
      </c>
    </row>
    <row r="1922" spans="3:9">
      <c r="C1922" s="85" t="s">
        <v>358</v>
      </c>
      <c r="D1922" s="85"/>
      <c r="E1922" s="85">
        <v>104.9</v>
      </c>
      <c r="F1922" s="85">
        <v>101.37</v>
      </c>
      <c r="G1922" s="85">
        <v>118.28</v>
      </c>
      <c r="H1922" s="85"/>
      <c r="I1922" s="85">
        <v>107.05200000000001</v>
      </c>
    </row>
    <row r="1923" spans="3:9">
      <c r="C1923" s="85" t="s">
        <v>359</v>
      </c>
      <c r="D1923" s="85"/>
      <c r="E1923" s="85">
        <v>104.97</v>
      </c>
      <c r="F1923" s="85">
        <v>101.56</v>
      </c>
      <c r="G1923" s="85">
        <v>118.31</v>
      </c>
      <c r="H1923" s="85"/>
      <c r="I1923" s="85">
        <v>107.07</v>
      </c>
    </row>
    <row r="1924" spans="3:9">
      <c r="C1924" s="85" t="s">
        <v>360</v>
      </c>
      <c r="D1924" s="85"/>
      <c r="E1924" s="85">
        <v>104.86</v>
      </c>
      <c r="F1924" s="85">
        <v>101.44</v>
      </c>
      <c r="G1924" s="85">
        <v>118.26</v>
      </c>
      <c r="H1924" s="85"/>
      <c r="I1924" s="85">
        <v>107.5</v>
      </c>
    </row>
    <row r="1925" spans="3:9">
      <c r="C1925" s="85" t="s">
        <v>361</v>
      </c>
      <c r="D1925" s="85"/>
      <c r="E1925" s="85">
        <v>104.75</v>
      </c>
      <c r="F1925" s="85">
        <v>101.15</v>
      </c>
      <c r="G1925" s="85">
        <v>118.29</v>
      </c>
      <c r="H1925" s="85"/>
      <c r="I1925" s="85">
        <v>107.25</v>
      </c>
    </row>
    <row r="1926" spans="3:9">
      <c r="C1926" s="85" t="s">
        <v>362</v>
      </c>
      <c r="D1926" s="85"/>
      <c r="E1926" s="85">
        <v>104.8</v>
      </c>
      <c r="F1926" s="85">
        <v>101.25</v>
      </c>
      <c r="G1926" s="85">
        <v>118.32</v>
      </c>
      <c r="H1926" s="85"/>
      <c r="I1926" s="85">
        <v>107.41</v>
      </c>
    </row>
    <row r="1927" spans="3:9">
      <c r="C1927" s="85" t="s">
        <v>363</v>
      </c>
      <c r="D1927" s="85"/>
      <c r="E1927" s="85">
        <v>104.99</v>
      </c>
      <c r="F1927" s="85">
        <v>101.25</v>
      </c>
      <c r="G1927" s="85">
        <v>118.3</v>
      </c>
      <c r="H1927" s="85"/>
      <c r="I1927" s="85">
        <v>107.4</v>
      </c>
    </row>
    <row r="1928" spans="3:9">
      <c r="C1928" s="85" t="s">
        <v>364</v>
      </c>
      <c r="D1928" s="85"/>
      <c r="E1928" s="85">
        <v>105.22</v>
      </c>
      <c r="F1928" s="85">
        <v>101.59</v>
      </c>
      <c r="G1928" s="85">
        <v>118.3</v>
      </c>
      <c r="H1928" s="85"/>
      <c r="I1928" s="85">
        <v>106.732</v>
      </c>
    </row>
    <row r="1929" spans="3:9">
      <c r="C1929" s="85" t="s">
        <v>365</v>
      </c>
      <c r="D1929" s="85"/>
      <c r="E1929" s="85">
        <v>105.04</v>
      </c>
      <c r="F1929" s="85">
        <v>101.89</v>
      </c>
      <c r="G1929" s="85">
        <v>118.3</v>
      </c>
      <c r="H1929" s="85"/>
      <c r="I1929" s="85">
        <v>106.73</v>
      </c>
    </row>
    <row r="1930" spans="3:9">
      <c r="C1930" s="85" t="s">
        <v>366</v>
      </c>
      <c r="D1930" s="85"/>
      <c r="E1930" s="85">
        <v>105.27</v>
      </c>
      <c r="F1930" s="85">
        <v>101.9</v>
      </c>
      <c r="G1930" s="85">
        <v>118</v>
      </c>
      <c r="H1930" s="85"/>
      <c r="I1930" s="85">
        <v>106.854</v>
      </c>
    </row>
    <row r="1931" spans="3:9">
      <c r="C1931" s="85" t="s">
        <v>367</v>
      </c>
      <c r="D1931" s="85"/>
      <c r="E1931" s="85">
        <v>105.7</v>
      </c>
      <c r="F1931" s="85">
        <v>102</v>
      </c>
      <c r="G1931" s="85">
        <v>118</v>
      </c>
      <c r="H1931" s="85"/>
      <c r="I1931" s="85">
        <v>106.47199999999999</v>
      </c>
    </row>
    <row r="1932" spans="3:9">
      <c r="C1932" s="85" t="s">
        <v>368</v>
      </c>
      <c r="D1932" s="85"/>
      <c r="E1932" s="85">
        <v>105.33</v>
      </c>
      <c r="F1932" s="85">
        <v>102.09</v>
      </c>
      <c r="G1932" s="85">
        <v>117.87</v>
      </c>
      <c r="H1932" s="85"/>
      <c r="I1932" s="85">
        <v>106.5</v>
      </c>
    </row>
    <row r="1933" spans="3:9">
      <c r="C1933" s="85" t="s">
        <v>369</v>
      </c>
      <c r="D1933" s="85"/>
      <c r="E1933" s="85">
        <v>105.63</v>
      </c>
      <c r="F1933" s="85">
        <v>101.7</v>
      </c>
      <c r="G1933" s="85">
        <v>118.1</v>
      </c>
      <c r="H1933" s="85"/>
      <c r="I1933" s="85">
        <v>106.449</v>
      </c>
    </row>
    <row r="1934" spans="3:9">
      <c r="C1934" s="85" t="s">
        <v>370</v>
      </c>
      <c r="D1934" s="85"/>
      <c r="E1934" s="85">
        <v>105.35</v>
      </c>
      <c r="F1934" s="85">
        <v>101.75</v>
      </c>
      <c r="G1934" s="85">
        <v>118.19</v>
      </c>
      <c r="H1934" s="85"/>
      <c r="I1934" s="85">
        <v>106.649</v>
      </c>
    </row>
    <row r="1935" spans="3:9">
      <c r="C1935" s="85" t="s">
        <v>371</v>
      </c>
      <c r="D1935" s="85"/>
      <c r="E1935" s="85">
        <v>105.7</v>
      </c>
      <c r="F1935" s="85">
        <v>101.79</v>
      </c>
      <c r="G1935" s="85">
        <v>118.19</v>
      </c>
      <c r="H1935" s="85"/>
      <c r="I1935" s="85">
        <v>106.82</v>
      </c>
    </row>
    <row r="1936" spans="3:9">
      <c r="C1936" s="85" t="s">
        <v>372</v>
      </c>
      <c r="D1936" s="85"/>
      <c r="E1936" s="85">
        <v>105.74</v>
      </c>
      <c r="F1936" s="85">
        <v>101.8</v>
      </c>
      <c r="G1936" s="85">
        <v>118.2</v>
      </c>
      <c r="H1936" s="85"/>
      <c r="I1936" s="85">
        <v>107.17100000000001</v>
      </c>
    </row>
    <row r="1937" spans="3:9">
      <c r="C1937" s="85" t="s">
        <v>373</v>
      </c>
      <c r="D1937" s="85"/>
      <c r="E1937" s="85">
        <v>105.55</v>
      </c>
      <c r="F1937" s="85">
        <v>101.72</v>
      </c>
      <c r="G1937" s="85">
        <v>118.2</v>
      </c>
      <c r="H1937" s="85"/>
      <c r="I1937" s="85">
        <v>107.38</v>
      </c>
    </row>
    <row r="1938" spans="3:9">
      <c r="C1938" s="85" t="s">
        <v>374</v>
      </c>
      <c r="D1938" s="85"/>
      <c r="E1938" s="85">
        <v>105.99</v>
      </c>
      <c r="F1938" s="85">
        <v>101.8</v>
      </c>
      <c r="G1938" s="85">
        <v>118.26</v>
      </c>
      <c r="H1938" s="85"/>
      <c r="I1938" s="85">
        <v>107.358</v>
      </c>
    </row>
    <row r="1939" spans="3:9">
      <c r="C1939" s="85" t="s">
        <v>375</v>
      </c>
      <c r="D1939" s="85"/>
      <c r="E1939" s="85">
        <v>105.87</v>
      </c>
      <c r="F1939" s="85">
        <v>101.7</v>
      </c>
      <c r="G1939" s="85">
        <v>118.25</v>
      </c>
      <c r="H1939" s="85"/>
      <c r="I1939" s="85">
        <v>107.748</v>
      </c>
    </row>
    <row r="1940" spans="3:9">
      <c r="C1940" s="85" t="s">
        <v>376</v>
      </c>
      <c r="D1940" s="85"/>
      <c r="E1940" s="85">
        <v>105.51</v>
      </c>
      <c r="F1940" s="85">
        <v>101.95</v>
      </c>
      <c r="G1940" s="85">
        <v>118.25</v>
      </c>
      <c r="H1940" s="85"/>
      <c r="I1940" s="85">
        <v>107.869</v>
      </c>
    </row>
    <row r="1941" spans="3:9">
      <c r="C1941" s="85" t="s">
        <v>377</v>
      </c>
      <c r="D1941" s="85"/>
      <c r="E1941" s="85">
        <v>105.34</v>
      </c>
      <c r="F1941" s="85">
        <v>101.96</v>
      </c>
      <c r="G1941" s="85">
        <v>117.81</v>
      </c>
      <c r="H1941" s="85"/>
      <c r="I1941" s="85">
        <v>108.441</v>
      </c>
    </row>
    <row r="1942" spans="3:9">
      <c r="C1942" s="85" t="s">
        <v>378</v>
      </c>
      <c r="D1942" s="85"/>
      <c r="E1942" s="85">
        <v>105.49</v>
      </c>
      <c r="F1942" s="85">
        <v>102</v>
      </c>
      <c r="G1942" s="85">
        <v>118.15</v>
      </c>
      <c r="H1942" s="85"/>
      <c r="I1942" s="85">
        <v>108.416</v>
      </c>
    </row>
    <row r="1943" spans="3:9">
      <c r="C1943" s="85" t="s">
        <v>379</v>
      </c>
      <c r="D1943" s="85"/>
      <c r="E1943" s="85">
        <v>105.5</v>
      </c>
      <c r="F1943" s="85">
        <v>101.9</v>
      </c>
      <c r="G1943" s="85">
        <v>118.15</v>
      </c>
      <c r="H1943" s="85"/>
      <c r="I1943" s="85">
        <v>108.464</v>
      </c>
    </row>
    <row r="1944" spans="3:9">
      <c r="C1944" s="85" t="s">
        <v>380</v>
      </c>
      <c r="D1944" s="85"/>
      <c r="E1944" s="85">
        <v>105.5</v>
      </c>
      <c r="F1944" s="85">
        <v>101.9</v>
      </c>
      <c r="G1944" s="85">
        <v>118.13</v>
      </c>
      <c r="H1944" s="85"/>
      <c r="I1944" s="85">
        <v>108.565</v>
      </c>
    </row>
    <row r="1945" spans="3:9">
      <c r="C1945" s="85" t="s">
        <v>381</v>
      </c>
      <c r="D1945" s="85"/>
      <c r="E1945" s="85">
        <v>105.24</v>
      </c>
      <c r="F1945" s="85">
        <v>102.09</v>
      </c>
      <c r="G1945" s="85">
        <v>117.89</v>
      </c>
      <c r="H1945" s="85"/>
      <c r="I1945" s="85">
        <v>108.42700000000001</v>
      </c>
    </row>
    <row r="1946" spans="3:9">
      <c r="C1946" s="85" t="s">
        <v>382</v>
      </c>
      <c r="D1946" s="85"/>
      <c r="E1946" s="85">
        <v>105.18</v>
      </c>
      <c r="F1946" s="85">
        <v>102</v>
      </c>
      <c r="G1946" s="85">
        <v>117.32</v>
      </c>
      <c r="H1946" s="85"/>
      <c r="I1946" s="85">
        <v>108.241</v>
      </c>
    </row>
    <row r="1947" spans="3:9">
      <c r="C1947" s="85" t="s">
        <v>383</v>
      </c>
      <c r="D1947" s="85"/>
      <c r="E1947" s="85">
        <v>105.18</v>
      </c>
      <c r="F1947" s="85">
        <v>101.99</v>
      </c>
      <c r="G1947" s="85">
        <v>117.7</v>
      </c>
      <c r="H1947" s="85"/>
      <c r="I1947" s="85">
        <v>108.21299999999999</v>
      </c>
    </row>
    <row r="1948" spans="3:9">
      <c r="C1948" s="85" t="s">
        <v>384</v>
      </c>
      <c r="D1948" s="85"/>
      <c r="E1948" s="85">
        <v>104.64</v>
      </c>
      <c r="F1948" s="85">
        <v>102.11</v>
      </c>
      <c r="G1948" s="85">
        <v>117.7</v>
      </c>
      <c r="H1948" s="85"/>
      <c r="I1948" s="85">
        <v>108.5</v>
      </c>
    </row>
    <row r="1949" spans="3:9">
      <c r="C1949" s="85" t="s">
        <v>385</v>
      </c>
      <c r="D1949" s="85"/>
      <c r="E1949" s="85">
        <v>104.99</v>
      </c>
      <c r="F1949" s="85">
        <v>102.11</v>
      </c>
      <c r="G1949" s="85">
        <v>117.63</v>
      </c>
      <c r="H1949" s="85"/>
      <c r="I1949" s="85">
        <v>108.402</v>
      </c>
    </row>
    <row r="1950" spans="3:9">
      <c r="C1950" s="85" t="s">
        <v>386</v>
      </c>
      <c r="D1950" s="85"/>
      <c r="E1950" s="85">
        <v>105.35</v>
      </c>
      <c r="F1950" s="85">
        <v>102</v>
      </c>
      <c r="G1950" s="85">
        <v>117.67</v>
      </c>
      <c r="H1950" s="85"/>
      <c r="I1950" s="85">
        <v>108.48</v>
      </c>
    </row>
    <row r="1951" spans="3:9">
      <c r="C1951" s="85" t="s">
        <v>387</v>
      </c>
      <c r="D1951" s="85"/>
      <c r="E1951" s="85">
        <v>105.2</v>
      </c>
      <c r="F1951" s="85">
        <v>102.03</v>
      </c>
      <c r="G1951" s="85">
        <v>117.67</v>
      </c>
      <c r="H1951" s="85"/>
      <c r="I1951" s="85">
        <v>108.55</v>
      </c>
    </row>
    <row r="1952" spans="3:9">
      <c r="C1952" s="85" t="s">
        <v>388</v>
      </c>
      <c r="D1952" s="85"/>
      <c r="E1952" s="85">
        <v>105.33</v>
      </c>
      <c r="F1952" s="85">
        <v>101.95</v>
      </c>
      <c r="G1952" s="85">
        <v>117.66</v>
      </c>
      <c r="H1952" s="85"/>
      <c r="I1952" s="85">
        <v>108.57299999999999</v>
      </c>
    </row>
    <row r="1953" spans="3:9">
      <c r="C1953" s="85" t="s">
        <v>389</v>
      </c>
      <c r="D1953" s="85"/>
      <c r="E1953" s="85">
        <v>105.54</v>
      </c>
      <c r="F1953" s="85">
        <v>102.1</v>
      </c>
      <c r="G1953" s="85">
        <v>117.7</v>
      </c>
      <c r="H1953" s="85"/>
      <c r="I1953" s="85">
        <v>108.492</v>
      </c>
    </row>
    <row r="1954" spans="3:9">
      <c r="C1954" s="85" t="s">
        <v>390</v>
      </c>
      <c r="D1954" s="85"/>
      <c r="E1954" s="85">
        <v>105.2</v>
      </c>
      <c r="F1954" s="85">
        <v>102.08</v>
      </c>
      <c r="G1954" s="85">
        <v>117.72</v>
      </c>
      <c r="H1954" s="85"/>
      <c r="I1954" s="85">
        <v>108.047</v>
      </c>
    </row>
    <row r="1955" spans="3:9">
      <c r="C1955" s="85" t="s">
        <v>391</v>
      </c>
      <c r="D1955" s="85"/>
      <c r="E1955" s="85">
        <v>104.5</v>
      </c>
      <c r="F1955" s="85">
        <v>101.8</v>
      </c>
      <c r="G1955" s="85">
        <v>116.99</v>
      </c>
      <c r="H1955" s="85"/>
      <c r="I1955" s="85">
        <v>107.70099999999999</v>
      </c>
    </row>
    <row r="1956" spans="3:9">
      <c r="C1956" s="85" t="s">
        <v>392</v>
      </c>
      <c r="D1956" s="85"/>
      <c r="E1956" s="85">
        <v>104.85</v>
      </c>
      <c r="F1956" s="85">
        <v>101.74</v>
      </c>
      <c r="G1956" s="85">
        <v>117.63</v>
      </c>
      <c r="H1956" s="85"/>
      <c r="I1956" s="85">
        <v>107.51900000000001</v>
      </c>
    </row>
    <row r="1957" spans="3:9">
      <c r="C1957" s="85" t="s">
        <v>393</v>
      </c>
      <c r="D1957" s="85"/>
      <c r="E1957" s="85">
        <v>105</v>
      </c>
      <c r="F1957" s="85">
        <v>101.84</v>
      </c>
      <c r="G1957" s="85">
        <v>117.19</v>
      </c>
      <c r="H1957" s="85"/>
      <c r="I1957" s="85">
        <v>107.509</v>
      </c>
    </row>
    <row r="1958" spans="3:9">
      <c r="C1958" s="85" t="s">
        <v>394</v>
      </c>
      <c r="D1958" s="85"/>
      <c r="E1958" s="85">
        <v>104.96</v>
      </c>
      <c r="F1958" s="85">
        <v>101.7</v>
      </c>
      <c r="G1958" s="85">
        <v>117.65</v>
      </c>
      <c r="H1958" s="85"/>
      <c r="I1958" s="85">
        <v>106.8</v>
      </c>
    </row>
    <row r="1959" spans="3:9">
      <c r="C1959" s="85" t="s">
        <v>395</v>
      </c>
      <c r="D1959" s="85"/>
      <c r="E1959" s="85">
        <v>104.99</v>
      </c>
      <c r="F1959" s="85">
        <v>101.61</v>
      </c>
      <c r="G1959" s="85">
        <v>117.1</v>
      </c>
      <c r="H1959" s="85"/>
      <c r="I1959" s="85">
        <v>106.86799999999999</v>
      </c>
    </row>
    <row r="1960" spans="3:9">
      <c r="C1960" s="85" t="s">
        <v>396</v>
      </c>
      <c r="D1960" s="85"/>
      <c r="E1960" s="85">
        <v>104.95</v>
      </c>
      <c r="F1960" s="85">
        <v>101.61</v>
      </c>
      <c r="G1960" s="85">
        <v>117.33</v>
      </c>
      <c r="H1960" s="85"/>
      <c r="I1960" s="85">
        <v>108.43300000000001</v>
      </c>
    </row>
    <row r="1961" spans="3:9">
      <c r="C1961" s="85" t="s">
        <v>397</v>
      </c>
      <c r="D1961" s="85"/>
      <c r="E1961" s="85">
        <v>104.91</v>
      </c>
      <c r="F1961" s="85">
        <v>101.75</v>
      </c>
      <c r="G1961" s="85">
        <v>117.5</v>
      </c>
      <c r="H1961" s="85"/>
      <c r="I1961" s="85">
        <v>108.68899999999999</v>
      </c>
    </row>
    <row r="1962" spans="3:9">
      <c r="C1962" s="85" t="s">
        <v>398</v>
      </c>
      <c r="D1962" s="85"/>
      <c r="E1962" s="85">
        <v>104.96</v>
      </c>
      <c r="F1962" s="85">
        <v>101.7</v>
      </c>
      <c r="G1962" s="85">
        <v>117.01</v>
      </c>
      <c r="H1962" s="85"/>
      <c r="I1962" s="85">
        <v>109.126</v>
      </c>
    </row>
    <row r="1963" spans="3:9">
      <c r="C1963" s="85" t="s">
        <v>399</v>
      </c>
      <c r="D1963" s="85"/>
      <c r="E1963" s="85">
        <v>104.75</v>
      </c>
      <c r="F1963" s="85">
        <v>101.5</v>
      </c>
      <c r="G1963" s="85">
        <v>117.59</v>
      </c>
      <c r="H1963" s="85"/>
      <c r="I1963" s="85">
        <v>108.773</v>
      </c>
    </row>
    <row r="1964" spans="3:9">
      <c r="C1964" s="85" t="s">
        <v>400</v>
      </c>
      <c r="D1964" s="85"/>
      <c r="E1964" s="85">
        <v>104.75</v>
      </c>
      <c r="F1964" s="85">
        <v>101.5</v>
      </c>
      <c r="G1964" s="85">
        <v>117.62</v>
      </c>
      <c r="H1964" s="85"/>
      <c r="I1964" s="85">
        <v>108.934</v>
      </c>
    </row>
    <row r="1965" spans="3:9">
      <c r="C1965" s="85" t="s">
        <v>401</v>
      </c>
      <c r="D1965" s="85"/>
      <c r="E1965" s="85">
        <v>104.75</v>
      </c>
      <c r="F1965" s="85">
        <v>101.88</v>
      </c>
      <c r="G1965" s="85">
        <v>116.97</v>
      </c>
      <c r="H1965" s="85"/>
      <c r="I1965" s="85">
        <v>108.943</v>
      </c>
    </row>
    <row r="1966" spans="3:9">
      <c r="C1966" s="85" t="s">
        <v>402</v>
      </c>
      <c r="D1966" s="85"/>
      <c r="E1966" s="85">
        <v>104.93</v>
      </c>
      <c r="F1966" s="85">
        <v>101.82</v>
      </c>
      <c r="G1966" s="85">
        <v>117.17</v>
      </c>
      <c r="H1966" s="85"/>
      <c r="I1966" s="85">
        <v>109.145</v>
      </c>
    </row>
    <row r="1967" spans="3:9">
      <c r="C1967" s="85" t="s">
        <v>403</v>
      </c>
      <c r="D1967" s="85"/>
      <c r="E1967" s="85">
        <v>105.03</v>
      </c>
      <c r="F1967" s="85">
        <v>101.79</v>
      </c>
      <c r="G1967" s="85">
        <v>116.27</v>
      </c>
      <c r="H1967" s="85"/>
      <c r="I1967" s="85">
        <v>109.176</v>
      </c>
    </row>
    <row r="1968" spans="3:9">
      <c r="C1968" s="85" t="s">
        <v>404</v>
      </c>
      <c r="D1968" s="85"/>
      <c r="E1968" s="85">
        <v>105.9</v>
      </c>
      <c r="F1968" s="85">
        <v>101.83</v>
      </c>
      <c r="G1968" s="85">
        <v>117.17</v>
      </c>
      <c r="H1968" s="85"/>
      <c r="I1968" s="85">
        <v>109.18</v>
      </c>
    </row>
    <row r="1969" spans="3:9">
      <c r="C1969" s="85" t="s">
        <v>405</v>
      </c>
      <c r="D1969" s="85"/>
      <c r="E1969" s="85">
        <v>105.76</v>
      </c>
      <c r="F1969" s="85">
        <v>101.89</v>
      </c>
      <c r="G1969" s="85">
        <v>116.93</v>
      </c>
      <c r="H1969" s="85"/>
      <c r="I1969" s="85">
        <v>109.099</v>
      </c>
    </row>
    <row r="1970" spans="3:9">
      <c r="C1970" s="85" t="s">
        <v>406</v>
      </c>
      <c r="D1970" s="85"/>
      <c r="E1970" s="85">
        <v>105.47</v>
      </c>
      <c r="F1970" s="85">
        <v>102</v>
      </c>
      <c r="G1970" s="85">
        <v>117</v>
      </c>
      <c r="H1970" s="85"/>
      <c r="I1970" s="85">
        <v>109.001</v>
      </c>
    </row>
    <row r="1971" spans="3:9">
      <c r="C1971" s="85" t="s">
        <v>407</v>
      </c>
      <c r="D1971" s="85"/>
      <c r="E1971" s="85">
        <v>105.02</v>
      </c>
      <c r="F1971" s="85">
        <v>102.09</v>
      </c>
      <c r="G1971" s="85">
        <v>117.38</v>
      </c>
      <c r="H1971" s="85"/>
      <c r="I1971" s="85">
        <v>109.1</v>
      </c>
    </row>
    <row r="1972" spans="3:9">
      <c r="C1972" s="85" t="s">
        <v>408</v>
      </c>
      <c r="D1972" s="85"/>
      <c r="E1972" s="85">
        <v>105.3</v>
      </c>
      <c r="F1972" s="85">
        <v>102.04</v>
      </c>
      <c r="G1972" s="85">
        <v>117.25</v>
      </c>
      <c r="H1972" s="85"/>
      <c r="I1972" s="85">
        <v>109.131</v>
      </c>
    </row>
    <row r="1973" spans="3:9">
      <c r="C1973" s="85" t="s">
        <v>409</v>
      </c>
      <c r="D1973" s="85"/>
      <c r="E1973" s="85">
        <v>105</v>
      </c>
      <c r="F1973" s="85">
        <v>102.17</v>
      </c>
      <c r="G1973" s="85">
        <v>117.63</v>
      </c>
      <c r="H1973" s="85"/>
      <c r="I1973" s="85">
        <v>109.008</v>
      </c>
    </row>
    <row r="1974" spans="3:9">
      <c r="C1974" s="85" t="s">
        <v>410</v>
      </c>
      <c r="D1974" s="85"/>
      <c r="E1974" s="85">
        <v>105.35</v>
      </c>
      <c r="F1974" s="85">
        <v>102</v>
      </c>
      <c r="G1974" s="85">
        <v>117.64</v>
      </c>
      <c r="H1974" s="85"/>
      <c r="I1974" s="85">
        <v>108.881</v>
      </c>
    </row>
    <row r="1975" spans="3:9">
      <c r="C1975" s="85" t="s">
        <v>411</v>
      </c>
      <c r="D1975" s="85"/>
      <c r="E1975" s="85">
        <v>105.11</v>
      </c>
      <c r="F1975" s="85">
        <v>101.9</v>
      </c>
      <c r="G1975" s="85">
        <v>117.63</v>
      </c>
      <c r="H1975" s="85"/>
      <c r="I1975" s="85">
        <v>108.89400000000001</v>
      </c>
    </row>
    <row r="1976" spans="3:9">
      <c r="C1976" s="85" t="s">
        <v>412</v>
      </c>
      <c r="D1976" s="85"/>
      <c r="E1976" s="85">
        <v>106.4</v>
      </c>
      <c r="F1976" s="85">
        <v>102.02</v>
      </c>
      <c r="G1976" s="85">
        <v>117.64</v>
      </c>
      <c r="H1976" s="85"/>
      <c r="I1976" s="85">
        <v>108.914</v>
      </c>
    </row>
    <row r="1977" spans="3:9">
      <c r="C1977" s="85" t="s">
        <v>413</v>
      </c>
      <c r="D1977" s="85"/>
      <c r="E1977" s="85">
        <v>106.31</v>
      </c>
      <c r="F1977" s="85">
        <v>101.97</v>
      </c>
      <c r="G1977" s="85">
        <v>117.63</v>
      </c>
      <c r="H1977" s="85"/>
      <c r="I1977" s="85">
        <v>108.8</v>
      </c>
    </row>
    <row r="1978" spans="3:9">
      <c r="C1978" s="85" t="s">
        <v>414</v>
      </c>
      <c r="D1978" s="85"/>
      <c r="E1978" s="85">
        <v>106.27</v>
      </c>
      <c r="F1978" s="85">
        <v>102.02</v>
      </c>
      <c r="G1978" s="85">
        <v>117.67</v>
      </c>
      <c r="H1978" s="85"/>
      <c r="I1978" s="85">
        <v>108.89100000000001</v>
      </c>
    </row>
    <row r="1979" spans="3:9">
      <c r="C1979" s="85" t="s">
        <v>415</v>
      </c>
      <c r="D1979" s="85"/>
      <c r="E1979" s="85">
        <v>105.5</v>
      </c>
      <c r="F1979" s="85">
        <v>102.09</v>
      </c>
      <c r="G1979" s="85">
        <v>117.75</v>
      </c>
      <c r="H1979" s="85"/>
      <c r="I1979" s="85">
        <v>108.905</v>
      </c>
    </row>
    <row r="1980" spans="3:9">
      <c r="C1980" s="85" t="s">
        <v>416</v>
      </c>
      <c r="D1980" s="85"/>
      <c r="E1980" s="85">
        <v>105.4</v>
      </c>
      <c r="F1980" s="85">
        <v>102.19</v>
      </c>
      <c r="G1980" s="85">
        <v>117.79</v>
      </c>
      <c r="H1980" s="85"/>
      <c r="I1980" s="85">
        <v>108.84</v>
      </c>
    </row>
    <row r="1981" spans="3:9">
      <c r="C1981" s="85" t="s">
        <v>417</v>
      </c>
      <c r="D1981" s="85"/>
      <c r="E1981" s="85">
        <v>105.45</v>
      </c>
      <c r="F1981" s="85">
        <v>102.19</v>
      </c>
      <c r="G1981" s="85">
        <v>117.8</v>
      </c>
      <c r="H1981" s="85"/>
      <c r="I1981" s="85">
        <v>109.13800000000001</v>
      </c>
    </row>
    <row r="1982" spans="3:9">
      <c r="C1982" s="85" t="s">
        <v>418</v>
      </c>
      <c r="D1982" s="85"/>
      <c r="E1982" s="85">
        <v>105.57</v>
      </c>
      <c r="F1982" s="85">
        <v>102.03</v>
      </c>
      <c r="G1982" s="85">
        <v>117.86</v>
      </c>
      <c r="H1982" s="85"/>
      <c r="I1982" s="85">
        <v>109.098</v>
      </c>
    </row>
    <row r="1983" spans="3:9">
      <c r="C1983" s="85" t="s">
        <v>419</v>
      </c>
      <c r="D1983" s="85"/>
      <c r="E1983" s="85">
        <v>105.6</v>
      </c>
      <c r="F1983" s="85">
        <v>102.18</v>
      </c>
      <c r="G1983" s="85">
        <v>117.8</v>
      </c>
      <c r="H1983" s="85"/>
      <c r="I1983" s="85">
        <v>109.16800000000001</v>
      </c>
    </row>
    <row r="1984" spans="3:9">
      <c r="C1984" s="85" t="s">
        <v>420</v>
      </c>
      <c r="D1984" s="85"/>
      <c r="E1984" s="85">
        <v>105.59</v>
      </c>
      <c r="F1984" s="85">
        <v>102.03</v>
      </c>
      <c r="G1984" s="85">
        <v>117.6</v>
      </c>
      <c r="H1984" s="85"/>
      <c r="I1984" s="85">
        <v>109.197</v>
      </c>
    </row>
    <row r="1985" spans="3:9">
      <c r="C1985" s="85" t="s">
        <v>421</v>
      </c>
      <c r="D1985" s="85"/>
      <c r="E1985" s="85">
        <v>105.81</v>
      </c>
      <c r="F1985" s="85">
        <v>101.8</v>
      </c>
      <c r="G1985" s="85">
        <v>117.6</v>
      </c>
      <c r="H1985" s="85"/>
      <c r="I1985" s="85">
        <v>109.113</v>
      </c>
    </row>
    <row r="1986" spans="3:9">
      <c r="C1986" s="85" t="s">
        <v>422</v>
      </c>
      <c r="D1986" s="85"/>
      <c r="E1986" s="85">
        <v>105.4</v>
      </c>
      <c r="F1986" s="85">
        <v>102.07</v>
      </c>
      <c r="G1986" s="85">
        <v>117.78</v>
      </c>
      <c r="H1986" s="85"/>
      <c r="I1986" s="85">
        <v>108.883</v>
      </c>
    </row>
    <row r="1987" spans="3:9">
      <c r="C1987" s="85" t="s">
        <v>423</v>
      </c>
      <c r="D1987" s="85"/>
      <c r="E1987" s="85">
        <v>105.2</v>
      </c>
      <c r="F1987" s="85">
        <v>102</v>
      </c>
      <c r="G1987" s="85">
        <v>117.76</v>
      </c>
      <c r="H1987" s="85"/>
      <c r="I1987" s="85">
        <v>108.94799999999999</v>
      </c>
    </row>
    <row r="1988" spans="3:9">
      <c r="C1988" s="85" t="s">
        <v>424</v>
      </c>
      <c r="D1988" s="85"/>
      <c r="E1988" s="85">
        <v>105.35</v>
      </c>
      <c r="F1988" s="85">
        <v>101.83</v>
      </c>
      <c r="G1988" s="85">
        <v>117.5</v>
      </c>
      <c r="H1988" s="85"/>
      <c r="I1988" s="85">
        <v>108.785</v>
      </c>
    </row>
    <row r="1989" spans="3:9">
      <c r="C1989" s="85" t="s">
        <v>425</v>
      </c>
      <c r="D1989" s="85"/>
      <c r="E1989" s="85">
        <v>105.19</v>
      </c>
      <c r="F1989" s="85">
        <v>102.05</v>
      </c>
      <c r="G1989" s="85">
        <v>117.5</v>
      </c>
      <c r="H1989" s="85"/>
      <c r="I1989" s="85">
        <v>108.7</v>
      </c>
    </row>
    <row r="1990" spans="3:9">
      <c r="C1990" s="85" t="s">
        <v>426</v>
      </c>
      <c r="D1990" s="85"/>
      <c r="E1990" s="85">
        <v>105.27</v>
      </c>
      <c r="F1990" s="85">
        <v>101.91</v>
      </c>
      <c r="G1990" s="85">
        <v>117.49</v>
      </c>
      <c r="H1990" s="85"/>
      <c r="I1990" s="85">
        <v>108.804</v>
      </c>
    </row>
    <row r="1991" spans="3:9">
      <c r="C1991" s="85" t="s">
        <v>427</v>
      </c>
      <c r="D1991" s="85"/>
      <c r="E1991" s="85">
        <v>105.32</v>
      </c>
      <c r="F1991" s="85">
        <v>101.5</v>
      </c>
      <c r="G1991" s="85">
        <v>117.43</v>
      </c>
      <c r="H1991" s="85"/>
      <c r="I1991" s="85">
        <v>108.611</v>
      </c>
    </row>
    <row r="1992" spans="3:9">
      <c r="C1992" s="85" t="s">
        <v>428</v>
      </c>
      <c r="D1992" s="85"/>
      <c r="E1992" s="85">
        <v>105.34</v>
      </c>
      <c r="F1992" s="85">
        <v>101.4</v>
      </c>
      <c r="G1992" s="85">
        <v>118.16</v>
      </c>
      <c r="H1992" s="85"/>
      <c r="I1992" s="85">
        <v>107.913</v>
      </c>
    </row>
    <row r="1993" spans="3:9">
      <c r="C1993" s="85" t="s">
        <v>429</v>
      </c>
      <c r="D1993" s="85"/>
      <c r="E1993" s="85">
        <v>105.35</v>
      </c>
      <c r="F1993" s="85">
        <v>101.89</v>
      </c>
      <c r="G1993" s="85">
        <v>117.99</v>
      </c>
      <c r="H1993" s="85"/>
      <c r="I1993" s="85">
        <v>108.04</v>
      </c>
    </row>
    <row r="1994" spans="3:9">
      <c r="C1994" s="85" t="s">
        <v>430</v>
      </c>
      <c r="D1994" s="85"/>
      <c r="E1994" s="85">
        <v>105.34</v>
      </c>
      <c r="F1994" s="85">
        <v>101.8</v>
      </c>
      <c r="G1994" s="85">
        <v>118</v>
      </c>
      <c r="H1994" s="85"/>
      <c r="I1994" s="85">
        <v>107.93</v>
      </c>
    </row>
    <row r="1995" spans="3:9">
      <c r="C1995" s="85" t="s">
        <v>431</v>
      </c>
      <c r="D1995" s="85"/>
      <c r="E1995" s="85">
        <v>105.35</v>
      </c>
      <c r="F1995" s="85">
        <v>101.97</v>
      </c>
      <c r="G1995" s="85">
        <v>117.5</v>
      </c>
      <c r="H1995" s="85"/>
      <c r="I1995" s="85">
        <v>107.956</v>
      </c>
    </row>
    <row r="1996" spans="3:9">
      <c r="C1996" s="85" t="s">
        <v>432</v>
      </c>
      <c r="D1996" s="85"/>
      <c r="E1996" s="85">
        <v>105.28</v>
      </c>
      <c r="F1996" s="85">
        <v>101.93</v>
      </c>
      <c r="G1996" s="85">
        <v>117.5</v>
      </c>
      <c r="H1996" s="85"/>
      <c r="I1996" s="85">
        <v>107.996</v>
      </c>
    </row>
    <row r="1997" spans="3:9">
      <c r="C1997" s="85" t="s">
        <v>433</v>
      </c>
      <c r="D1997" s="85"/>
      <c r="E1997" s="85">
        <v>105.42</v>
      </c>
      <c r="F1997" s="85">
        <v>101.81</v>
      </c>
      <c r="G1997" s="85">
        <v>119.2</v>
      </c>
      <c r="H1997" s="85"/>
      <c r="I1997" s="85">
        <v>108.01</v>
      </c>
    </row>
    <row r="1998" spans="3:9">
      <c r="C1998" s="85" t="s">
        <v>434</v>
      </c>
      <c r="D1998" s="85"/>
      <c r="E1998" s="85">
        <v>105.39</v>
      </c>
      <c r="F1998" s="85">
        <v>101.89</v>
      </c>
      <c r="G1998" s="85">
        <v>118</v>
      </c>
      <c r="H1998" s="85"/>
      <c r="I1998" s="85">
        <v>108.05800000000001</v>
      </c>
    </row>
    <row r="1999" spans="3:9">
      <c r="C1999" s="85" t="s">
        <v>435</v>
      </c>
      <c r="D1999" s="85"/>
      <c r="E1999" s="85">
        <v>105.09</v>
      </c>
      <c r="F1999" s="85">
        <v>101.87</v>
      </c>
      <c r="G1999" s="85">
        <v>119</v>
      </c>
      <c r="H1999" s="85"/>
      <c r="I1999" s="85">
        <v>108.09699999999999</v>
      </c>
    </row>
    <row r="2000" spans="3:9">
      <c r="C2000" s="85" t="s">
        <v>436</v>
      </c>
      <c r="D2000" s="85"/>
      <c r="E2000" s="85">
        <v>105.24</v>
      </c>
      <c r="F2000" s="85">
        <v>101.97</v>
      </c>
      <c r="G2000" s="85">
        <v>119.9</v>
      </c>
      <c r="H2000" s="85"/>
      <c r="I2000" s="85">
        <v>108.25</v>
      </c>
    </row>
    <row r="2001" spans="3:9">
      <c r="C2001" s="85" t="s">
        <v>437</v>
      </c>
      <c r="D2001" s="85"/>
      <c r="E2001" s="85">
        <v>105.49</v>
      </c>
      <c r="F2001" s="85">
        <v>101.94</v>
      </c>
      <c r="G2001" s="85">
        <v>117.64</v>
      </c>
      <c r="H2001" s="85"/>
      <c r="I2001" s="85">
        <v>108.435</v>
      </c>
    </row>
    <row r="2002" spans="3:9">
      <c r="C2002" s="85" t="s">
        <v>438</v>
      </c>
      <c r="D2002" s="85"/>
      <c r="E2002" s="85">
        <v>105.25</v>
      </c>
      <c r="F2002" s="85">
        <v>101.98</v>
      </c>
      <c r="G2002" s="85">
        <v>117.99</v>
      </c>
      <c r="H2002" s="85"/>
      <c r="I2002" s="85">
        <v>108.5</v>
      </c>
    </row>
    <row r="2003" spans="3:9">
      <c r="C2003" s="85" t="s">
        <v>439</v>
      </c>
      <c r="D2003" s="85"/>
      <c r="E2003" s="85">
        <v>105.25</v>
      </c>
      <c r="F2003" s="85">
        <v>102.05</v>
      </c>
      <c r="G2003" s="85">
        <v>119.76</v>
      </c>
      <c r="H2003" s="85"/>
      <c r="I2003" s="85">
        <v>108.49299999999999</v>
      </c>
    </row>
    <row r="2004" spans="3:9">
      <c r="C2004" s="85" t="s">
        <v>440</v>
      </c>
      <c r="D2004" s="85"/>
      <c r="E2004" s="85">
        <v>105.25</v>
      </c>
      <c r="F2004" s="85">
        <v>102</v>
      </c>
      <c r="G2004" s="85">
        <v>117.85</v>
      </c>
      <c r="H2004" s="85"/>
      <c r="I2004" s="85">
        <v>107.9</v>
      </c>
    </row>
    <row r="2005" spans="3:9">
      <c r="C2005" s="85" t="s">
        <v>441</v>
      </c>
      <c r="D2005" s="85"/>
      <c r="E2005" s="85">
        <v>105.57</v>
      </c>
      <c r="F2005" s="85">
        <v>102.35</v>
      </c>
      <c r="G2005" s="85">
        <v>118.5</v>
      </c>
      <c r="H2005" s="85"/>
      <c r="I2005" s="85">
        <v>107.91</v>
      </c>
    </row>
    <row r="2006" spans="3:9">
      <c r="C2006" s="85" t="s">
        <v>442</v>
      </c>
      <c r="D2006" s="85"/>
      <c r="E2006" s="85">
        <v>105.56</v>
      </c>
      <c r="F2006" s="85">
        <v>102.43</v>
      </c>
      <c r="G2006" s="85">
        <v>118.21</v>
      </c>
      <c r="H2006" s="85"/>
      <c r="I2006" s="85">
        <v>107.46599999999999</v>
      </c>
    </row>
    <row r="2007" spans="3:9">
      <c r="C2007" s="85" t="s">
        <v>443</v>
      </c>
      <c r="D2007" s="85"/>
      <c r="E2007" s="85">
        <v>105.53</v>
      </c>
      <c r="F2007" s="85">
        <v>102.4</v>
      </c>
      <c r="G2007" s="85">
        <v>118.49</v>
      </c>
      <c r="H2007" s="85"/>
      <c r="I2007" s="85">
        <v>107.399</v>
      </c>
    </row>
    <row r="2008" spans="3:9">
      <c r="C2008" s="85" t="s">
        <v>444</v>
      </c>
      <c r="D2008" s="85"/>
      <c r="E2008" s="85">
        <v>105.54</v>
      </c>
      <c r="F2008" s="85">
        <v>102.6</v>
      </c>
      <c r="G2008" s="85">
        <v>117.99</v>
      </c>
      <c r="H2008" s="85"/>
      <c r="I2008" s="85">
        <v>106.607</v>
      </c>
    </row>
    <row r="2009" spans="3:9">
      <c r="C2009" s="85" t="s">
        <v>445</v>
      </c>
      <c r="D2009" s="85"/>
      <c r="E2009" s="85">
        <v>105.8</v>
      </c>
      <c r="F2009" s="85">
        <v>102.21</v>
      </c>
      <c r="G2009" s="85">
        <v>118.16</v>
      </c>
      <c r="H2009" s="85"/>
      <c r="I2009" s="85">
        <v>106.744</v>
      </c>
    </row>
    <row r="2010" spans="3:9">
      <c r="C2010" s="85" t="s">
        <v>446</v>
      </c>
      <c r="D2010" s="85"/>
      <c r="E2010" s="85">
        <v>106.01</v>
      </c>
      <c r="F2010" s="85">
        <v>102.11</v>
      </c>
      <c r="G2010" s="85">
        <v>118.5</v>
      </c>
      <c r="H2010" s="85"/>
      <c r="I2010" s="85">
        <v>106.84699999999999</v>
      </c>
    </row>
    <row r="2011" spans="3:9">
      <c r="C2011" s="85" t="s">
        <v>447</v>
      </c>
      <c r="D2011" s="85"/>
      <c r="E2011" s="85">
        <v>105.34</v>
      </c>
      <c r="F2011" s="85">
        <v>101.97</v>
      </c>
      <c r="G2011" s="85">
        <v>118.6</v>
      </c>
      <c r="H2011" s="85"/>
      <c r="I2011" s="85">
        <v>107.008</v>
      </c>
    </row>
    <row r="2012" spans="3:9">
      <c r="C2012" s="85" t="s">
        <v>448</v>
      </c>
      <c r="D2012" s="85"/>
      <c r="E2012" s="85">
        <v>105</v>
      </c>
      <c r="F2012" s="85">
        <v>101.85</v>
      </c>
      <c r="G2012" s="85">
        <v>118.5</v>
      </c>
      <c r="H2012" s="85"/>
      <c r="I2012" s="85">
        <v>106.797</v>
      </c>
    </row>
    <row r="2013" spans="3:9">
      <c r="C2013" s="85" t="s">
        <v>449</v>
      </c>
      <c r="D2013" s="85"/>
      <c r="E2013" s="85">
        <v>105.2</v>
      </c>
      <c r="F2013" s="85">
        <v>101.98</v>
      </c>
      <c r="G2013" s="85">
        <v>118.52</v>
      </c>
      <c r="H2013" s="85"/>
      <c r="I2013" s="85">
        <v>106.1</v>
      </c>
    </row>
    <row r="2014" spans="3:9">
      <c r="C2014" s="85" t="s">
        <v>450</v>
      </c>
      <c r="D2014" s="85"/>
      <c r="E2014" s="85">
        <v>105.15</v>
      </c>
      <c r="F2014" s="85">
        <v>101.61</v>
      </c>
      <c r="G2014" s="85">
        <v>118.69</v>
      </c>
      <c r="H2014" s="85"/>
      <c r="I2014" s="85">
        <v>106.291</v>
      </c>
    </row>
    <row r="2015" spans="3:9">
      <c r="C2015" s="85" t="s">
        <v>451</v>
      </c>
      <c r="D2015" s="85"/>
      <c r="E2015" s="85">
        <v>105.15</v>
      </c>
      <c r="F2015" s="85">
        <v>101.18</v>
      </c>
      <c r="G2015" s="85">
        <v>118.78</v>
      </c>
      <c r="H2015" s="85"/>
      <c r="I2015" s="85">
        <v>106.41200000000001</v>
      </c>
    </row>
    <row r="2016" spans="3:9">
      <c r="C2016" s="85" t="s">
        <v>452</v>
      </c>
      <c r="D2016" s="85"/>
      <c r="E2016" s="85">
        <v>105</v>
      </c>
      <c r="F2016" s="85">
        <v>101.53</v>
      </c>
      <c r="G2016" s="85">
        <v>118.79</v>
      </c>
      <c r="H2016" s="85"/>
      <c r="I2016" s="85">
        <v>106.13800000000001</v>
      </c>
    </row>
    <row r="2017" spans="3:9">
      <c r="C2017" s="85" t="s">
        <v>453</v>
      </c>
      <c r="D2017" s="85"/>
      <c r="E2017" s="85">
        <v>104.98</v>
      </c>
      <c r="F2017" s="85">
        <v>101.47</v>
      </c>
      <c r="G2017" s="85">
        <v>118.84</v>
      </c>
      <c r="H2017" s="85"/>
      <c r="I2017" s="85">
        <v>106.099</v>
      </c>
    </row>
    <row r="2018" spans="3:9">
      <c r="C2018" s="85" t="s">
        <v>454</v>
      </c>
      <c r="D2018" s="85"/>
      <c r="E2018" s="85">
        <v>105.18</v>
      </c>
      <c r="F2018" s="85">
        <v>101.15</v>
      </c>
      <c r="G2018" s="85">
        <v>118.78</v>
      </c>
      <c r="H2018" s="85"/>
      <c r="I2018" s="85">
        <v>106.25700000000001</v>
      </c>
    </row>
    <row r="2019" spans="3:9">
      <c r="C2019" s="85" t="s">
        <v>455</v>
      </c>
      <c r="D2019" s="85"/>
      <c r="E2019" s="85">
        <v>105</v>
      </c>
      <c r="F2019" s="85">
        <v>101.19</v>
      </c>
      <c r="G2019" s="85">
        <v>118.78</v>
      </c>
      <c r="H2019" s="85"/>
      <c r="I2019" s="85">
        <v>106.133</v>
      </c>
    </row>
    <row r="2020" spans="3:9">
      <c r="C2020" s="85" t="s">
        <v>456</v>
      </c>
      <c r="D2020" s="85"/>
      <c r="E2020" s="85">
        <v>104.82</v>
      </c>
      <c r="F2020" s="85">
        <v>101.15</v>
      </c>
      <c r="G2020" s="85">
        <v>119</v>
      </c>
      <c r="H2020" s="85"/>
      <c r="I2020" s="85">
        <v>106.227</v>
      </c>
    </row>
    <row r="2021" spans="3:9">
      <c r="C2021" s="85" t="s">
        <v>457</v>
      </c>
      <c r="D2021" s="85"/>
      <c r="E2021" s="85">
        <v>105.25</v>
      </c>
      <c r="F2021" s="85">
        <v>101.14</v>
      </c>
      <c r="G2021" s="85">
        <v>118.87</v>
      </c>
      <c r="H2021" s="85"/>
      <c r="I2021" s="85">
        <v>105.904</v>
      </c>
    </row>
    <row r="2022" spans="3:9">
      <c r="C2022" s="85" t="s">
        <v>458</v>
      </c>
      <c r="D2022" s="85"/>
      <c r="E2022" s="85">
        <v>105.25</v>
      </c>
      <c r="F2022" s="85">
        <v>101.26</v>
      </c>
      <c r="G2022" s="85">
        <v>118.14</v>
      </c>
      <c r="H2022" s="85"/>
      <c r="I2022" s="85">
        <v>106.099</v>
      </c>
    </row>
    <row r="2023" spans="3:9">
      <c r="C2023" s="85" t="s">
        <v>459</v>
      </c>
      <c r="D2023" s="85"/>
      <c r="E2023" s="85">
        <v>105.19</v>
      </c>
      <c r="F2023" s="85">
        <v>101.05</v>
      </c>
      <c r="G2023" s="85">
        <v>118.8</v>
      </c>
      <c r="H2023" s="85"/>
      <c r="I2023" s="85">
        <v>106.395</v>
      </c>
    </row>
    <row r="2024" spans="3:9">
      <c r="C2024" s="85" t="s">
        <v>460</v>
      </c>
      <c r="D2024" s="85"/>
      <c r="E2024" s="85">
        <v>105.1</v>
      </c>
      <c r="F2024" s="85">
        <v>101.35</v>
      </c>
      <c r="G2024" s="85">
        <v>118.5</v>
      </c>
      <c r="H2024" s="85"/>
      <c r="I2024" s="85">
        <v>106.60899999999999</v>
      </c>
    </row>
    <row r="2025" spans="3:9">
      <c r="C2025" s="85" t="s">
        <v>461</v>
      </c>
      <c r="D2025" s="85"/>
      <c r="E2025" s="85">
        <v>104.92</v>
      </c>
      <c r="F2025" s="85">
        <v>101.4</v>
      </c>
      <c r="G2025" s="85">
        <v>118.32</v>
      </c>
      <c r="H2025" s="85"/>
      <c r="I2025" s="85">
        <v>106.34</v>
      </c>
    </row>
    <row r="2026" spans="3:9">
      <c r="C2026" s="85" t="s">
        <v>462</v>
      </c>
      <c r="D2026" s="85"/>
      <c r="E2026" s="85">
        <v>104.81</v>
      </c>
      <c r="F2026" s="85">
        <v>101.44</v>
      </c>
      <c r="G2026" s="85">
        <v>118.55</v>
      </c>
      <c r="H2026" s="85"/>
      <c r="I2026" s="85">
        <v>105.88200000000001</v>
      </c>
    </row>
    <row r="2027" spans="3:9">
      <c r="C2027" s="85" t="s">
        <v>463</v>
      </c>
      <c r="D2027" s="85"/>
      <c r="E2027" s="85">
        <v>104.99</v>
      </c>
      <c r="F2027" s="85">
        <v>101.44</v>
      </c>
      <c r="G2027" s="85">
        <v>118.69</v>
      </c>
      <c r="H2027" s="85"/>
      <c r="I2027" s="85">
        <v>105.458</v>
      </c>
    </row>
    <row r="2028" spans="3:9">
      <c r="C2028" s="85" t="s">
        <v>464</v>
      </c>
      <c r="D2028" s="85"/>
      <c r="E2028" s="85">
        <v>105.2</v>
      </c>
      <c r="F2028" s="85">
        <v>101.36</v>
      </c>
      <c r="G2028" s="85">
        <v>118.71</v>
      </c>
      <c r="H2028" s="85"/>
      <c r="I2028" s="85">
        <v>105.04900000000001</v>
      </c>
    </row>
    <row r="2029" spans="3:9">
      <c r="C2029" s="85" t="s">
        <v>465</v>
      </c>
      <c r="D2029" s="85"/>
      <c r="E2029" s="85">
        <v>105.2</v>
      </c>
      <c r="F2029" s="85">
        <v>101.41</v>
      </c>
      <c r="G2029" s="85">
        <v>118.5</v>
      </c>
      <c r="H2029" s="85"/>
      <c r="I2029" s="85">
        <v>104.47</v>
      </c>
    </row>
    <row r="2030" spans="3:9">
      <c r="C2030" s="85" t="s">
        <v>466</v>
      </c>
      <c r="D2030" s="85"/>
      <c r="E2030" s="85">
        <v>105.22</v>
      </c>
      <c r="F2030" s="85">
        <v>101.29</v>
      </c>
      <c r="G2030" s="85">
        <v>118</v>
      </c>
      <c r="H2030" s="85"/>
      <c r="I2030" s="85">
        <v>103.973</v>
      </c>
    </row>
    <row r="2031" spans="3:9">
      <c r="C2031" s="85" t="s">
        <v>467</v>
      </c>
      <c r="D2031" s="85"/>
      <c r="E2031" s="85">
        <v>104.89</v>
      </c>
      <c r="F2031" s="85">
        <v>101.49</v>
      </c>
      <c r="G2031" s="85">
        <v>118.45</v>
      </c>
      <c r="H2031" s="85"/>
      <c r="I2031" s="85">
        <v>104.117</v>
      </c>
    </row>
    <row r="2032" spans="3:9">
      <c r="C2032" s="85" t="s">
        <v>468</v>
      </c>
      <c r="D2032" s="85"/>
      <c r="E2032" s="85">
        <v>104.97</v>
      </c>
      <c r="F2032" s="85">
        <v>101.09</v>
      </c>
      <c r="G2032" s="85">
        <v>118.23</v>
      </c>
      <c r="H2032" s="85"/>
      <c r="I2032" s="85">
        <v>104.011</v>
      </c>
    </row>
    <row r="2033" spans="3:9">
      <c r="C2033" s="85" t="s">
        <v>469</v>
      </c>
      <c r="D2033" s="85"/>
      <c r="E2033" s="85">
        <v>104.48</v>
      </c>
      <c r="F2033" s="85">
        <v>101.2</v>
      </c>
      <c r="G2033" s="85">
        <v>117.8</v>
      </c>
      <c r="H2033" s="85"/>
      <c r="I2033" s="85">
        <v>103.908</v>
      </c>
    </row>
    <row r="2034" spans="3:9">
      <c r="C2034" s="85" t="s">
        <v>470</v>
      </c>
      <c r="D2034" s="85"/>
      <c r="E2034" s="85">
        <v>104.02</v>
      </c>
      <c r="F2034" s="85">
        <v>101</v>
      </c>
      <c r="G2034" s="85">
        <v>118.39</v>
      </c>
      <c r="H2034" s="85"/>
      <c r="I2034" s="85">
        <v>103.971</v>
      </c>
    </row>
    <row r="2035" spans="3:9">
      <c r="C2035" s="85" t="s">
        <v>471</v>
      </c>
      <c r="D2035" s="85"/>
      <c r="E2035" s="85">
        <v>102.44</v>
      </c>
      <c r="F2035" s="85">
        <v>100.67</v>
      </c>
      <c r="G2035" s="85">
        <v>118</v>
      </c>
      <c r="H2035" s="85"/>
      <c r="I2035" s="85">
        <v>103.913</v>
      </c>
    </row>
    <row r="2036" spans="3:9">
      <c r="C2036" s="85" t="s">
        <v>472</v>
      </c>
      <c r="D2036" s="85"/>
      <c r="E2036" s="85">
        <v>103.29</v>
      </c>
      <c r="F2036" s="85">
        <v>100.64</v>
      </c>
      <c r="G2036" s="85">
        <v>117.04</v>
      </c>
      <c r="H2036" s="85"/>
      <c r="I2036" s="85">
        <v>103.992</v>
      </c>
    </row>
    <row r="2037" spans="3:9">
      <c r="C2037" s="85" t="s">
        <v>473</v>
      </c>
      <c r="D2037" s="85"/>
      <c r="E2037" s="85">
        <v>103.01</v>
      </c>
      <c r="F2037" s="85">
        <v>100.47</v>
      </c>
      <c r="G2037" s="85">
        <v>117.2</v>
      </c>
      <c r="H2037" s="85"/>
      <c r="I2037" s="85">
        <v>103.598</v>
      </c>
    </row>
    <row r="2038" spans="3:9">
      <c r="C2038" s="85" t="s">
        <v>474</v>
      </c>
      <c r="D2038" s="85"/>
      <c r="E2038" s="85">
        <v>101.96</v>
      </c>
      <c r="F2038" s="85">
        <v>100.53</v>
      </c>
      <c r="G2038" s="85">
        <v>118.01</v>
      </c>
      <c r="H2038" s="85"/>
      <c r="I2038" s="85">
        <v>103.252</v>
      </c>
    </row>
    <row r="2039" spans="3:9">
      <c r="C2039" s="85" t="s">
        <v>475</v>
      </c>
      <c r="D2039" s="85"/>
      <c r="E2039" s="85">
        <v>102.17</v>
      </c>
      <c r="F2039" s="85">
        <v>100.67</v>
      </c>
      <c r="G2039" s="85">
        <v>118.48</v>
      </c>
      <c r="H2039" s="85"/>
      <c r="I2039" s="85">
        <v>103.283</v>
      </c>
    </row>
    <row r="2040" spans="3:9">
      <c r="C2040" s="85" t="s">
        <v>476</v>
      </c>
      <c r="D2040" s="85"/>
      <c r="E2040" s="85">
        <v>102.36</v>
      </c>
      <c r="F2040" s="85">
        <v>100.47</v>
      </c>
      <c r="G2040" s="85">
        <v>118.4</v>
      </c>
      <c r="H2040" s="85"/>
      <c r="I2040" s="85">
        <v>103.736</v>
      </c>
    </row>
    <row r="2041" spans="3:9">
      <c r="C2041" s="85" t="s">
        <v>477</v>
      </c>
      <c r="D2041" s="85"/>
      <c r="E2041" s="85">
        <v>102.35</v>
      </c>
      <c r="F2041" s="85">
        <v>100.35</v>
      </c>
      <c r="G2041" s="85">
        <v>117.7</v>
      </c>
      <c r="H2041" s="85"/>
      <c r="I2041" s="85">
        <v>104.071</v>
      </c>
    </row>
    <row r="2042" spans="3:9">
      <c r="C2042" s="85" t="s">
        <v>478</v>
      </c>
      <c r="D2042" s="85"/>
      <c r="E2042" s="85">
        <v>102</v>
      </c>
      <c r="F2042" s="85">
        <v>100.39</v>
      </c>
      <c r="G2042" s="85">
        <v>117.4</v>
      </c>
      <c r="H2042" s="85"/>
      <c r="I2042" s="85">
        <v>104.33799999999999</v>
      </c>
    </row>
    <row r="2043" spans="3:9">
      <c r="C2043" s="85" t="s">
        <v>479</v>
      </c>
      <c r="D2043" s="85"/>
      <c r="E2043" s="85">
        <v>101.7</v>
      </c>
      <c r="F2043" s="85">
        <v>100.11</v>
      </c>
      <c r="G2043" s="85">
        <v>116.95</v>
      </c>
      <c r="H2043" s="85"/>
      <c r="I2043" s="85">
        <v>103.792</v>
      </c>
    </row>
    <row r="2044" spans="3:9">
      <c r="C2044" s="85" t="s">
        <v>480</v>
      </c>
      <c r="D2044" s="85"/>
      <c r="E2044" s="85">
        <v>102.84</v>
      </c>
      <c r="F2044" s="85">
        <v>99.99</v>
      </c>
      <c r="G2044" s="85">
        <v>117.66</v>
      </c>
      <c r="H2044" s="85"/>
      <c r="I2044" s="85">
        <v>103.601</v>
      </c>
    </row>
    <row r="2045" spans="3:9">
      <c r="C2045" s="85" t="s">
        <v>481</v>
      </c>
      <c r="D2045" s="85"/>
      <c r="E2045" s="85">
        <v>101.51</v>
      </c>
      <c r="F2045" s="85">
        <v>100.18</v>
      </c>
      <c r="G2045" s="85">
        <v>116.31</v>
      </c>
      <c r="H2045" s="85"/>
      <c r="I2045" s="85">
        <v>103.35</v>
      </c>
    </row>
    <row r="2046" spans="3:9">
      <c r="C2046" s="85" t="s">
        <v>482</v>
      </c>
      <c r="D2046" s="85"/>
      <c r="E2046" s="85">
        <v>102.89</v>
      </c>
      <c r="F2046" s="85">
        <v>100.3</v>
      </c>
      <c r="G2046" s="85">
        <v>116.01</v>
      </c>
      <c r="H2046" s="85"/>
      <c r="I2046" s="85">
        <v>103</v>
      </c>
    </row>
    <row r="2047" spans="3:9">
      <c r="C2047" s="85" t="s">
        <v>483</v>
      </c>
      <c r="D2047" s="85"/>
      <c r="E2047" s="85">
        <v>102.9</v>
      </c>
      <c r="F2047" s="85">
        <v>100.2</v>
      </c>
      <c r="G2047" s="85">
        <v>117.71</v>
      </c>
      <c r="H2047" s="85"/>
      <c r="I2047" s="85">
        <v>102.84699999999999</v>
      </c>
    </row>
    <row r="2048" spans="3:9">
      <c r="C2048" s="85" t="s">
        <v>484</v>
      </c>
      <c r="D2048" s="85"/>
      <c r="E2048" s="85">
        <v>102.34</v>
      </c>
      <c r="F2048" s="85">
        <v>100.11</v>
      </c>
      <c r="G2048" s="85">
        <v>117.34</v>
      </c>
      <c r="H2048" s="85"/>
      <c r="I2048" s="85">
        <v>102.599</v>
      </c>
    </row>
    <row r="2049" spans="3:9">
      <c r="C2049" s="85" t="s">
        <v>485</v>
      </c>
      <c r="D2049" s="85"/>
      <c r="E2049" s="85">
        <v>103</v>
      </c>
      <c r="F2049" s="85">
        <v>100.1</v>
      </c>
      <c r="G2049" s="85">
        <v>118.12</v>
      </c>
      <c r="H2049" s="85"/>
      <c r="I2049" s="85">
        <v>102.6</v>
      </c>
    </row>
    <row r="2050" spans="3:9">
      <c r="C2050" s="85" t="s">
        <v>486</v>
      </c>
      <c r="D2050" s="85"/>
      <c r="E2050" s="85">
        <v>102.92</v>
      </c>
      <c r="F2050" s="85">
        <v>100.15</v>
      </c>
      <c r="G2050" s="85">
        <v>117.12</v>
      </c>
      <c r="H2050" s="85"/>
      <c r="I2050" s="85">
        <v>102.468</v>
      </c>
    </row>
    <row r="2051" spans="3:9">
      <c r="C2051" s="85" t="s">
        <v>487</v>
      </c>
      <c r="D2051" s="85"/>
      <c r="E2051" s="85">
        <v>103.63</v>
      </c>
      <c r="F2051" s="85">
        <v>100.04</v>
      </c>
      <c r="G2051" s="85">
        <v>117.55</v>
      </c>
      <c r="H2051" s="85"/>
      <c r="I2051" s="85">
        <v>101.724</v>
      </c>
    </row>
    <row r="2052" spans="3:9">
      <c r="C2052" s="85" t="s">
        <v>488</v>
      </c>
      <c r="D2052" s="85"/>
      <c r="E2052" s="85">
        <v>103.11</v>
      </c>
      <c r="F2052" s="85">
        <v>99.9</v>
      </c>
      <c r="G2052" s="85">
        <v>117.01</v>
      </c>
      <c r="H2052" s="85"/>
      <c r="I2052" s="85">
        <v>101.21299999999999</v>
      </c>
    </row>
    <row r="2053" spans="3:9">
      <c r="C2053" s="85" t="s">
        <v>489</v>
      </c>
      <c r="D2053" s="85"/>
      <c r="E2053" s="85">
        <v>103.81</v>
      </c>
      <c r="F2053" s="85">
        <v>99.95</v>
      </c>
      <c r="G2053" s="85">
        <v>116.71</v>
      </c>
      <c r="H2053" s="85"/>
      <c r="I2053" s="85">
        <v>101.123</v>
      </c>
    </row>
    <row r="2054" spans="3:9">
      <c r="C2054" s="85" t="s">
        <v>490</v>
      </c>
      <c r="D2054" s="85"/>
      <c r="E2054" s="85">
        <v>103.7</v>
      </c>
      <c r="F2054" s="85">
        <v>99.87</v>
      </c>
      <c r="G2054" s="85">
        <v>115.5</v>
      </c>
      <c r="H2054" s="85"/>
      <c r="I2054" s="85">
        <v>100.498</v>
      </c>
    </row>
    <row r="2055" spans="3:9">
      <c r="C2055" s="85" t="s">
        <v>491</v>
      </c>
      <c r="D2055" s="85"/>
      <c r="E2055" s="85">
        <v>103.35</v>
      </c>
      <c r="F2055" s="85">
        <v>99.33</v>
      </c>
      <c r="G2055" s="85">
        <v>116.27</v>
      </c>
      <c r="H2055" s="85"/>
      <c r="I2055" s="85">
        <v>100.559</v>
      </c>
    </row>
    <row r="2056" spans="3:9">
      <c r="C2056" s="85" t="s">
        <v>492</v>
      </c>
      <c r="D2056" s="85"/>
      <c r="E2056" s="85">
        <v>102.28</v>
      </c>
      <c r="F2056" s="85">
        <v>99.06</v>
      </c>
      <c r="G2056" s="85">
        <v>115.1</v>
      </c>
      <c r="H2056" s="85"/>
      <c r="I2056" s="85">
        <v>101.015</v>
      </c>
    </row>
    <row r="2057" spans="3:9">
      <c r="C2057" s="85" t="s">
        <v>493</v>
      </c>
      <c r="D2057" s="85"/>
      <c r="E2057" s="85">
        <v>102.23</v>
      </c>
      <c r="F2057" s="85">
        <v>98.29</v>
      </c>
      <c r="G2057" s="85">
        <v>115.5</v>
      </c>
      <c r="H2057" s="85"/>
      <c r="I2057" s="85">
        <v>101.5</v>
      </c>
    </row>
    <row r="2058" spans="3:9">
      <c r="C2058" s="85" t="s">
        <v>494</v>
      </c>
      <c r="D2058" s="85"/>
      <c r="E2058" s="85">
        <v>101.56</v>
      </c>
      <c r="F2058" s="85">
        <v>97.74</v>
      </c>
      <c r="G2058" s="85">
        <v>115.31</v>
      </c>
      <c r="H2058" s="85"/>
      <c r="I2058" s="85">
        <v>101.501</v>
      </c>
    </row>
    <row r="2059" spans="3:9">
      <c r="C2059" s="85" t="s">
        <v>495</v>
      </c>
      <c r="D2059" s="85"/>
      <c r="E2059" s="85">
        <v>101.7</v>
      </c>
      <c r="F2059" s="85">
        <v>97.66</v>
      </c>
      <c r="G2059" s="85">
        <v>116.36</v>
      </c>
      <c r="H2059" s="85"/>
      <c r="I2059" s="85">
        <v>101.027</v>
      </c>
    </row>
    <row r="2060" spans="3:9">
      <c r="C2060" s="85" t="s">
        <v>496</v>
      </c>
      <c r="D2060" s="85"/>
      <c r="E2060" s="85">
        <v>101</v>
      </c>
      <c r="F2060" s="85">
        <v>97.15</v>
      </c>
      <c r="G2060" s="85">
        <v>116.37</v>
      </c>
      <c r="H2060" s="85"/>
      <c r="I2060" s="85">
        <v>101.328</v>
      </c>
    </row>
    <row r="2061" spans="3:9">
      <c r="C2061" s="85" t="s">
        <v>497</v>
      </c>
      <c r="D2061" s="85"/>
      <c r="E2061" s="85">
        <v>100.9</v>
      </c>
      <c r="F2061" s="85">
        <v>97.13</v>
      </c>
      <c r="G2061" s="85">
        <v>116.04</v>
      </c>
      <c r="H2061" s="85"/>
      <c r="I2061" s="85">
        <v>100.965</v>
      </c>
    </row>
    <row r="2062" spans="3:9">
      <c r="C2062" s="85" t="s">
        <v>498</v>
      </c>
      <c r="D2062" s="85"/>
      <c r="E2062" s="85">
        <v>102.16</v>
      </c>
      <c r="F2062" s="85">
        <v>97.99</v>
      </c>
      <c r="G2062" s="85">
        <v>116.43</v>
      </c>
      <c r="H2062" s="85"/>
      <c r="I2062" s="85">
        <v>101.09699999999999</v>
      </c>
    </row>
    <row r="2063" spans="3:9">
      <c r="C2063" s="85" t="s">
        <v>499</v>
      </c>
      <c r="D2063" s="85"/>
      <c r="E2063" s="85">
        <v>101.99</v>
      </c>
      <c r="F2063" s="85">
        <v>98.8</v>
      </c>
      <c r="G2063" s="85">
        <v>115.6</v>
      </c>
      <c r="H2063" s="85"/>
      <c r="I2063" s="85">
        <v>100.955</v>
      </c>
    </row>
    <row r="2064" spans="3:9">
      <c r="C2064" s="85" t="s">
        <v>500</v>
      </c>
      <c r="D2064" s="85"/>
      <c r="E2064" s="85">
        <v>101.95</v>
      </c>
      <c r="F2064" s="85">
        <v>98.11</v>
      </c>
      <c r="G2064" s="85">
        <v>115.67</v>
      </c>
      <c r="H2064" s="85"/>
      <c r="I2064" s="85">
        <v>100.334</v>
      </c>
    </row>
    <row r="2065" spans="3:9">
      <c r="C2065" s="85" t="s">
        <v>501</v>
      </c>
      <c r="D2065" s="85"/>
      <c r="E2065" s="85">
        <v>101.32</v>
      </c>
      <c r="F2065" s="85">
        <v>98.77</v>
      </c>
      <c r="G2065" s="85">
        <v>114.98</v>
      </c>
      <c r="H2065" s="85"/>
      <c r="I2065" s="85">
        <v>100.099</v>
      </c>
    </row>
    <row r="2066" spans="3:9">
      <c r="C2066" s="85" t="s">
        <v>502</v>
      </c>
      <c r="D2066" s="85"/>
      <c r="E2066" s="85">
        <v>101.2</v>
      </c>
      <c r="F2066" s="85">
        <v>98.69</v>
      </c>
      <c r="G2066" s="85">
        <v>115.2</v>
      </c>
      <c r="H2066" s="85"/>
      <c r="I2066" s="85">
        <v>99.99</v>
      </c>
    </row>
    <row r="2067" spans="3:9">
      <c r="C2067" s="85" t="s">
        <v>503</v>
      </c>
      <c r="D2067" s="85"/>
      <c r="E2067" s="85">
        <v>100.99</v>
      </c>
      <c r="F2067" s="85">
        <v>98.73</v>
      </c>
      <c r="G2067" s="85">
        <v>116.54</v>
      </c>
      <c r="H2067" s="85"/>
      <c r="I2067" s="85">
        <v>99.948999999999998</v>
      </c>
    </row>
    <row r="2068" spans="3:9">
      <c r="C2068" s="85" t="s">
        <v>504</v>
      </c>
      <c r="D2068" s="85"/>
      <c r="E2068" s="85">
        <v>100.62</v>
      </c>
      <c r="F2068" s="85">
        <v>98.58</v>
      </c>
      <c r="G2068" s="85">
        <v>117.41</v>
      </c>
      <c r="H2068" s="85"/>
      <c r="I2068" s="85">
        <v>100.1</v>
      </c>
    </row>
    <row r="2069" spans="3:9">
      <c r="C2069" s="85" t="s">
        <v>505</v>
      </c>
      <c r="D2069" s="85"/>
      <c r="E2069" s="85">
        <v>100.48</v>
      </c>
      <c r="F2069" s="85">
        <v>98.01</v>
      </c>
      <c r="G2069" s="85">
        <v>117.35</v>
      </c>
      <c r="H2069" s="85"/>
      <c r="I2069" s="85">
        <v>100.121</v>
      </c>
    </row>
    <row r="2070" spans="3:9">
      <c r="C2070" s="85" t="s">
        <v>506</v>
      </c>
      <c r="D2070" s="85"/>
      <c r="E2070" s="85">
        <v>100.48</v>
      </c>
      <c r="F2070" s="85">
        <v>97.98</v>
      </c>
      <c r="G2070" s="85">
        <v>116.5</v>
      </c>
      <c r="H2070" s="85"/>
      <c r="I2070" s="85">
        <v>101.197</v>
      </c>
    </row>
    <row r="2071" spans="3:9">
      <c r="C2071" s="85" t="s">
        <v>507</v>
      </c>
      <c r="D2071" s="85"/>
      <c r="E2071" s="85">
        <v>100.35</v>
      </c>
      <c r="F2071" s="85">
        <v>97.69</v>
      </c>
      <c r="G2071" s="85">
        <v>115.03</v>
      </c>
      <c r="H2071" s="85"/>
      <c r="I2071" s="85">
        <v>100.992</v>
      </c>
    </row>
    <row r="2072" spans="3:9">
      <c r="C2072" s="85" t="s">
        <v>508</v>
      </c>
      <c r="D2072" s="85"/>
      <c r="E2072" s="85">
        <v>100.29</v>
      </c>
      <c r="F2072" s="85">
        <v>98.03</v>
      </c>
      <c r="G2072" s="85">
        <v>115.47</v>
      </c>
      <c r="H2072" s="85"/>
      <c r="I2072" s="85">
        <v>101.405</v>
      </c>
    </row>
    <row r="2073" spans="3:9">
      <c r="C2073" s="85" t="s">
        <v>509</v>
      </c>
      <c r="D2073" s="85"/>
      <c r="E2073" s="85">
        <v>100.19</v>
      </c>
      <c r="F2073" s="85">
        <v>98.22</v>
      </c>
      <c r="G2073" s="85">
        <v>114.29</v>
      </c>
      <c r="H2073" s="85"/>
      <c r="I2073" s="85">
        <v>101.05</v>
      </c>
    </row>
    <row r="2074" spans="3:9">
      <c r="C2074" s="85" t="s">
        <v>510</v>
      </c>
      <c r="D2074" s="85"/>
      <c r="E2074" s="85">
        <v>100.3</v>
      </c>
      <c r="F2074" s="85">
        <v>97.88</v>
      </c>
      <c r="G2074" s="85">
        <v>114.6</v>
      </c>
      <c r="H2074" s="85"/>
      <c r="I2074" s="85">
        <v>100.82</v>
      </c>
    </row>
    <row r="2075" spans="3:9">
      <c r="C2075" s="85" t="s">
        <v>511</v>
      </c>
      <c r="D2075" s="85"/>
      <c r="E2075" s="85">
        <v>100.3</v>
      </c>
      <c r="F2075" s="85">
        <v>97.7</v>
      </c>
      <c r="G2075" s="85">
        <v>114.07</v>
      </c>
      <c r="H2075" s="85"/>
      <c r="I2075" s="85">
        <v>101.34</v>
      </c>
    </row>
    <row r="2076" spans="3:9">
      <c r="C2076" s="85" t="s">
        <v>512</v>
      </c>
      <c r="D2076" s="85"/>
      <c r="E2076" s="85">
        <v>100</v>
      </c>
      <c r="F2076" s="85">
        <v>97.65</v>
      </c>
      <c r="G2076" s="85">
        <v>114.59</v>
      </c>
      <c r="H2076" s="85"/>
      <c r="I2076" s="85">
        <v>101.751</v>
      </c>
    </row>
    <row r="2077" spans="3:9">
      <c r="C2077" s="85" t="s">
        <v>513</v>
      </c>
      <c r="D2077" s="85"/>
      <c r="E2077" s="85">
        <v>100</v>
      </c>
      <c r="F2077" s="85">
        <v>97.85</v>
      </c>
      <c r="G2077" s="85">
        <v>114</v>
      </c>
      <c r="H2077" s="85"/>
      <c r="I2077" s="85">
        <v>101.801</v>
      </c>
    </row>
    <row r="2078" spans="3:9">
      <c r="C2078" s="85" t="s">
        <v>514</v>
      </c>
      <c r="D2078" s="85"/>
      <c r="E2078" s="85">
        <v>100.1</v>
      </c>
      <c r="F2078" s="85">
        <v>98.15</v>
      </c>
      <c r="G2078" s="85">
        <v>114.71</v>
      </c>
      <c r="H2078" s="85"/>
      <c r="I2078" s="85">
        <v>101.988</v>
      </c>
    </row>
    <row r="2079" spans="3:9">
      <c r="C2079" s="85" t="s">
        <v>515</v>
      </c>
      <c r="D2079" s="85"/>
      <c r="E2079" s="85">
        <v>99.91</v>
      </c>
      <c r="F2079" s="85">
        <v>98.21</v>
      </c>
      <c r="G2079" s="85">
        <v>113.61</v>
      </c>
      <c r="H2079" s="85"/>
      <c r="I2079" s="85">
        <v>101.821</v>
      </c>
    </row>
    <row r="2080" spans="3:9">
      <c r="C2080" s="85" t="s">
        <v>516</v>
      </c>
      <c r="D2080" s="85"/>
      <c r="E2080" s="85">
        <v>99.99</v>
      </c>
      <c r="F2080" s="85">
        <v>98.04</v>
      </c>
      <c r="G2080" s="85">
        <v>113</v>
      </c>
      <c r="H2080" s="85"/>
      <c r="I2080" s="85">
        <v>101.79900000000001</v>
      </c>
    </row>
    <row r="2081" spans="3:9">
      <c r="C2081" s="85" t="s">
        <v>517</v>
      </c>
      <c r="D2081" s="85"/>
      <c r="E2081" s="85">
        <v>100.15</v>
      </c>
      <c r="F2081" s="85">
        <v>98.23</v>
      </c>
      <c r="G2081" s="85">
        <v>113.01</v>
      </c>
      <c r="H2081" s="85"/>
      <c r="I2081" s="85">
        <v>101.708</v>
      </c>
    </row>
    <row r="2082" spans="3:9">
      <c r="C2082" s="85" t="s">
        <v>518</v>
      </c>
      <c r="D2082" s="85"/>
      <c r="E2082" s="85">
        <v>100.03</v>
      </c>
      <c r="F2082" s="85">
        <v>98.01</v>
      </c>
      <c r="G2082" s="85">
        <v>113</v>
      </c>
      <c r="H2082" s="85"/>
      <c r="I2082" s="85">
        <v>101.836</v>
      </c>
    </row>
    <row r="2083" spans="3:9">
      <c r="C2083" s="85" t="s">
        <v>519</v>
      </c>
      <c r="D2083" s="85"/>
      <c r="E2083" s="85">
        <v>100</v>
      </c>
      <c r="F2083" s="85">
        <v>98.2</v>
      </c>
      <c r="G2083" s="85">
        <v>113.3</v>
      </c>
      <c r="H2083" s="85"/>
      <c r="I2083" s="85">
        <v>101.962</v>
      </c>
    </row>
    <row r="2084" spans="3:9">
      <c r="C2084" s="85" t="s">
        <v>520</v>
      </c>
      <c r="D2084" s="85"/>
      <c r="E2084" s="85">
        <v>100.05</v>
      </c>
      <c r="F2084" s="85">
        <v>98.29</v>
      </c>
      <c r="G2084" s="85">
        <v>114.48</v>
      </c>
      <c r="H2084" s="85"/>
      <c r="I2084" s="85">
        <v>101.949</v>
      </c>
    </row>
    <row r="2085" spans="3:9">
      <c r="C2085" s="85" t="s">
        <v>521</v>
      </c>
      <c r="D2085" s="85"/>
      <c r="E2085" s="85">
        <v>100</v>
      </c>
      <c r="F2085" s="85">
        <v>98.23</v>
      </c>
      <c r="G2085" s="85">
        <v>114.34</v>
      </c>
      <c r="H2085" s="85"/>
      <c r="I2085" s="85">
        <v>101.806</v>
      </c>
    </row>
    <row r="2086" spans="3:9">
      <c r="C2086" s="85" t="s">
        <v>522</v>
      </c>
      <c r="D2086" s="85"/>
      <c r="E2086" s="85">
        <v>100</v>
      </c>
      <c r="F2086" s="85">
        <v>98.15</v>
      </c>
      <c r="G2086" s="85">
        <v>113.37</v>
      </c>
      <c r="H2086" s="85"/>
      <c r="I2086" s="85">
        <v>101.911</v>
      </c>
    </row>
    <row r="2087" spans="3:9">
      <c r="C2087" s="85" t="s">
        <v>523</v>
      </c>
      <c r="D2087" s="85"/>
      <c r="E2087" s="85">
        <v>100</v>
      </c>
      <c r="F2087" s="85">
        <v>98.32</v>
      </c>
      <c r="G2087" s="85">
        <v>112.69</v>
      </c>
      <c r="H2087" s="85"/>
      <c r="I2087" s="85">
        <v>101.974</v>
      </c>
    </row>
    <row r="2088" spans="3:9">
      <c r="C2088" s="85" t="s">
        <v>524</v>
      </c>
      <c r="D2088" s="85"/>
      <c r="E2088" s="85">
        <v>100</v>
      </c>
      <c r="F2088" s="85">
        <v>98.21</v>
      </c>
      <c r="G2088" s="85">
        <v>113.01</v>
      </c>
      <c r="H2088" s="85"/>
      <c r="I2088" s="85">
        <v>101.755</v>
      </c>
    </row>
    <row r="2089" spans="3:9">
      <c r="C2089" s="85" t="s">
        <v>525</v>
      </c>
      <c r="D2089" s="85"/>
      <c r="E2089" s="85">
        <v>100</v>
      </c>
      <c r="F2089" s="85">
        <v>98.48</v>
      </c>
      <c r="G2089" s="85">
        <v>115.92</v>
      </c>
      <c r="H2089" s="85"/>
      <c r="I2089" s="85">
        <v>101.696</v>
      </c>
    </row>
    <row r="2090" spans="3:9">
      <c r="C2090" s="85" t="s">
        <v>526</v>
      </c>
      <c r="D2090" s="85"/>
      <c r="E2090" s="85">
        <v>100.25</v>
      </c>
      <c r="F2090" s="85">
        <v>98.35</v>
      </c>
      <c r="G2090" s="85">
        <v>112.55</v>
      </c>
      <c r="H2090" s="85"/>
      <c r="I2090" s="85">
        <v>101.315</v>
      </c>
    </row>
    <row r="2091" spans="3:9">
      <c r="C2091" s="85" t="s">
        <v>527</v>
      </c>
      <c r="D2091" s="85"/>
      <c r="E2091" s="85">
        <v>100.2</v>
      </c>
      <c r="F2091" s="85">
        <v>98.44</v>
      </c>
      <c r="G2091" s="85">
        <v>113.45</v>
      </c>
      <c r="H2091" s="85"/>
      <c r="I2091" s="85">
        <v>101.504</v>
      </c>
    </row>
    <row r="2092" spans="3:9">
      <c r="C2092" s="85" t="s">
        <v>528</v>
      </c>
      <c r="D2092" s="85"/>
      <c r="E2092" s="85">
        <v>99.99</v>
      </c>
      <c r="F2092" s="85">
        <v>98.77</v>
      </c>
      <c r="G2092" s="85">
        <v>113.94</v>
      </c>
      <c r="H2092" s="85"/>
      <c r="I2092" s="85">
        <v>101.482</v>
      </c>
    </row>
    <row r="2093" spans="3:9">
      <c r="C2093" s="85" t="s">
        <v>529</v>
      </c>
      <c r="D2093" s="85"/>
      <c r="E2093" s="85">
        <v>99.95</v>
      </c>
      <c r="F2093" s="85">
        <v>98.21</v>
      </c>
      <c r="G2093" s="85">
        <v>113.98</v>
      </c>
      <c r="H2093" s="85"/>
      <c r="I2093" s="85">
        <v>101.498</v>
      </c>
    </row>
    <row r="2094" spans="3:9">
      <c r="C2094" s="85" t="s">
        <v>530</v>
      </c>
      <c r="D2094" s="85"/>
      <c r="E2094" s="85">
        <v>99.96</v>
      </c>
      <c r="F2094" s="85">
        <v>98.5</v>
      </c>
      <c r="G2094" s="85">
        <v>113.63</v>
      </c>
      <c r="H2094" s="85"/>
      <c r="I2094" s="85">
        <v>101.434</v>
      </c>
    </row>
    <row r="2095" spans="3:9">
      <c r="C2095" s="85" t="s">
        <v>531</v>
      </c>
      <c r="D2095" s="85"/>
      <c r="E2095" s="85">
        <v>99.88</v>
      </c>
      <c r="F2095" s="85">
        <v>98.19</v>
      </c>
      <c r="G2095" s="85">
        <v>114.86</v>
      </c>
      <c r="H2095" s="85"/>
      <c r="I2095" s="85">
        <v>101.595</v>
      </c>
    </row>
    <row r="2096" spans="3:9">
      <c r="C2096" s="85" t="s">
        <v>532</v>
      </c>
      <c r="D2096" s="85"/>
      <c r="E2096" s="85">
        <v>99.84</v>
      </c>
      <c r="F2096" s="85">
        <v>98.18</v>
      </c>
      <c r="G2096" s="85">
        <v>114.19</v>
      </c>
      <c r="H2096" s="85"/>
      <c r="I2096" s="85">
        <v>101.593</v>
      </c>
    </row>
    <row r="2097" spans="3:9">
      <c r="C2097" s="85" t="s">
        <v>533</v>
      </c>
      <c r="D2097" s="85"/>
      <c r="E2097" s="85">
        <v>99.76</v>
      </c>
      <c r="F2097" s="85">
        <v>98.06</v>
      </c>
      <c r="G2097" s="85">
        <v>113.92</v>
      </c>
      <c r="H2097" s="85"/>
      <c r="I2097" s="85">
        <v>101.56100000000001</v>
      </c>
    </row>
    <row r="2098" spans="3:9">
      <c r="C2098" s="85" t="s">
        <v>534</v>
      </c>
      <c r="D2098" s="85"/>
      <c r="E2098" s="85">
        <v>99.69</v>
      </c>
      <c r="F2098" s="85">
        <v>98.1</v>
      </c>
      <c r="G2098" s="85">
        <v>113.1</v>
      </c>
      <c r="H2098" s="85"/>
      <c r="I2098" s="85">
        <v>101.48099999999999</v>
      </c>
    </row>
    <row r="2099" spans="3:9">
      <c r="C2099" s="85" t="s">
        <v>535</v>
      </c>
      <c r="D2099" s="85"/>
      <c r="E2099" s="85">
        <v>99.68</v>
      </c>
      <c r="F2099" s="85">
        <v>98.06</v>
      </c>
      <c r="G2099" s="85">
        <v>114.02</v>
      </c>
      <c r="H2099" s="85"/>
      <c r="I2099" s="85">
        <v>101.625</v>
      </c>
    </row>
    <row r="2100" spans="3:9">
      <c r="C2100" s="85" t="s">
        <v>536</v>
      </c>
      <c r="D2100" s="85"/>
      <c r="E2100" s="85">
        <v>99.62</v>
      </c>
      <c r="F2100" s="85">
        <v>98.25</v>
      </c>
      <c r="G2100" s="85">
        <v>116.79</v>
      </c>
      <c r="H2100" s="85"/>
      <c r="I2100" s="85">
        <v>101.623</v>
      </c>
    </row>
    <row r="2101" spans="3:9">
      <c r="C2101" s="85" t="s">
        <v>537</v>
      </c>
      <c r="D2101" s="85"/>
      <c r="E2101" s="85">
        <v>99.53</v>
      </c>
      <c r="F2101" s="85">
        <v>98.12</v>
      </c>
      <c r="G2101" s="85">
        <v>116.86</v>
      </c>
      <c r="H2101" s="85"/>
      <c r="I2101" s="85">
        <v>101.592</v>
      </c>
    </row>
    <row r="2102" spans="3:9">
      <c r="C2102" s="85" t="s">
        <v>538</v>
      </c>
      <c r="D2102" s="85"/>
      <c r="E2102" s="85">
        <v>99.59</v>
      </c>
      <c r="F2102" s="85">
        <v>98.01</v>
      </c>
      <c r="G2102" s="85">
        <v>115.42</v>
      </c>
      <c r="H2102" s="85"/>
      <c r="I2102" s="85">
        <v>101.485</v>
      </c>
    </row>
    <row r="2103" spans="3:9">
      <c r="C2103" s="85" t="s">
        <v>539</v>
      </c>
      <c r="D2103" s="85"/>
      <c r="E2103" s="85">
        <v>99.78</v>
      </c>
      <c r="F2103" s="85">
        <v>98.15</v>
      </c>
      <c r="G2103" s="85">
        <v>113.5</v>
      </c>
      <c r="H2103" s="85"/>
      <c r="I2103" s="85">
        <v>101.414</v>
      </c>
    </row>
    <row r="2104" spans="3:9">
      <c r="C2104" s="85" t="s">
        <v>540</v>
      </c>
      <c r="D2104" s="85"/>
      <c r="E2104" s="85">
        <v>100</v>
      </c>
      <c r="F2104" s="85">
        <v>98.16</v>
      </c>
      <c r="G2104" s="85">
        <v>113.5</v>
      </c>
      <c r="H2104" s="85"/>
      <c r="I2104" s="85">
        <v>101.491</v>
      </c>
    </row>
    <row r="2105" spans="3:9">
      <c r="C2105" s="85" t="s">
        <v>541</v>
      </c>
      <c r="D2105" s="85"/>
      <c r="E2105" s="85">
        <v>100</v>
      </c>
      <c r="F2105" s="85">
        <v>98.39</v>
      </c>
      <c r="G2105" s="85">
        <v>112.44</v>
      </c>
      <c r="H2105" s="85"/>
      <c r="I2105" s="85">
        <v>101.19799999999999</v>
      </c>
    </row>
    <row r="2106" spans="3:9">
      <c r="C2106" s="85" t="s">
        <v>542</v>
      </c>
      <c r="D2106" s="85"/>
      <c r="E2106" s="85">
        <v>100.04</v>
      </c>
      <c r="F2106" s="85">
        <v>98.51</v>
      </c>
      <c r="G2106" s="85">
        <v>113.5</v>
      </c>
      <c r="H2106" s="85"/>
      <c r="I2106" s="85">
        <v>101.14</v>
      </c>
    </row>
    <row r="2107" spans="3:9">
      <c r="C2107" s="85" t="s">
        <v>543</v>
      </c>
      <c r="D2107" s="85"/>
      <c r="E2107" s="85">
        <v>100.02</v>
      </c>
      <c r="F2107" s="85">
        <v>98.63</v>
      </c>
      <c r="G2107" s="85">
        <v>112.79</v>
      </c>
      <c r="H2107" s="85"/>
      <c r="I2107" s="85">
        <v>100.9</v>
      </c>
    </row>
    <row r="2108" spans="3:9">
      <c r="C2108" s="85" t="s">
        <v>544</v>
      </c>
      <c r="D2108" s="85"/>
      <c r="E2108" s="85">
        <v>99.81</v>
      </c>
      <c r="F2108" s="85">
        <v>98.55</v>
      </c>
      <c r="G2108" s="85">
        <v>113.42</v>
      </c>
      <c r="H2108" s="85"/>
      <c r="I2108" s="85">
        <v>100.6</v>
      </c>
    </row>
    <row r="2109" spans="3:9">
      <c r="C2109" s="85" t="s">
        <v>545</v>
      </c>
      <c r="D2109" s="85"/>
      <c r="E2109" s="85">
        <v>99.3</v>
      </c>
      <c r="F2109" s="85">
        <v>98.01</v>
      </c>
      <c r="G2109" s="85">
        <v>113.3</v>
      </c>
      <c r="H2109" s="85"/>
      <c r="I2109" s="85">
        <v>100.715</v>
      </c>
    </row>
    <row r="2110" spans="3:9">
      <c r="C2110" s="85" t="s">
        <v>546</v>
      </c>
      <c r="D2110" s="85"/>
      <c r="E2110" s="85">
        <v>98.09</v>
      </c>
      <c r="F2110" s="85">
        <v>98.33</v>
      </c>
      <c r="G2110" s="85">
        <v>112.4</v>
      </c>
      <c r="H2110" s="85"/>
      <c r="I2110" s="85">
        <v>100.806</v>
      </c>
    </row>
    <row r="2111" spans="3:9">
      <c r="C2111" s="85" t="s">
        <v>547</v>
      </c>
      <c r="D2111" s="85"/>
      <c r="E2111" s="85">
        <v>98.45</v>
      </c>
      <c r="F2111" s="85">
        <v>98.05</v>
      </c>
      <c r="G2111" s="85">
        <v>112.4</v>
      </c>
      <c r="H2111" s="85"/>
      <c r="I2111" s="85">
        <v>101.11499999999999</v>
      </c>
    </row>
    <row r="2112" spans="3:9">
      <c r="C2112" s="85" t="s">
        <v>548</v>
      </c>
      <c r="D2112" s="85"/>
      <c r="E2112" s="85">
        <v>98.5</v>
      </c>
      <c r="F2112" s="85">
        <v>97.9</v>
      </c>
      <c r="G2112" s="85">
        <v>113.5</v>
      </c>
      <c r="H2112" s="85"/>
      <c r="I2112" s="85">
        <v>101.21</v>
      </c>
    </row>
    <row r="2113" spans="3:9">
      <c r="C2113" s="85" t="s">
        <v>549</v>
      </c>
      <c r="D2113" s="85"/>
      <c r="E2113" s="85">
        <v>98.52</v>
      </c>
      <c r="F2113" s="85">
        <v>97.69</v>
      </c>
      <c r="G2113" s="85">
        <v>113.36</v>
      </c>
      <c r="H2113" s="85"/>
      <c r="I2113" s="85">
        <v>100.956</v>
      </c>
    </row>
    <row r="2114" spans="3:9">
      <c r="C2114" s="85" t="s">
        <v>550</v>
      </c>
      <c r="D2114" s="85"/>
      <c r="E2114" s="85">
        <v>98.49</v>
      </c>
      <c r="F2114" s="85">
        <v>97.17</v>
      </c>
      <c r="G2114" s="85">
        <v>113.49</v>
      </c>
      <c r="H2114" s="85"/>
      <c r="I2114" s="85">
        <v>100.71</v>
      </c>
    </row>
    <row r="2115" spans="3:9">
      <c r="C2115" s="85" t="s">
        <v>551</v>
      </c>
      <c r="D2115" s="85"/>
      <c r="E2115" s="85">
        <v>98.4</v>
      </c>
      <c r="F2115" s="85">
        <v>97.13</v>
      </c>
      <c r="G2115" s="85">
        <v>113.5</v>
      </c>
      <c r="H2115" s="85"/>
      <c r="I2115" s="85">
        <v>100.97</v>
      </c>
    </row>
    <row r="2116" spans="3:9">
      <c r="C2116" s="85" t="s">
        <v>552</v>
      </c>
      <c r="D2116" s="85"/>
      <c r="E2116" s="85">
        <v>98.4</v>
      </c>
      <c r="F2116" s="85">
        <v>96.45</v>
      </c>
      <c r="G2116" s="85">
        <v>113.48</v>
      </c>
      <c r="H2116" s="85"/>
      <c r="I2116" s="85">
        <v>101.27</v>
      </c>
    </row>
    <row r="2117" spans="3:9">
      <c r="C2117" s="85" t="s">
        <v>553</v>
      </c>
      <c r="D2117" s="85"/>
      <c r="E2117" s="85">
        <v>98.72</v>
      </c>
      <c r="F2117" s="85">
        <v>96.64</v>
      </c>
      <c r="G2117" s="85">
        <v>112.9</v>
      </c>
      <c r="H2117" s="85"/>
      <c r="I2117" s="85">
        <v>100.989</v>
      </c>
    </row>
    <row r="2118" spans="3:9">
      <c r="C2118" s="85" t="s">
        <v>554</v>
      </c>
      <c r="D2118" s="85"/>
      <c r="E2118" s="85">
        <v>99.07</v>
      </c>
      <c r="F2118" s="85">
        <v>96.46</v>
      </c>
      <c r="G2118" s="85">
        <v>113.5</v>
      </c>
      <c r="H2118" s="85"/>
      <c r="I2118" s="85">
        <v>100.95</v>
      </c>
    </row>
    <row r="2119" spans="3:9">
      <c r="C2119" s="85" t="s">
        <v>555</v>
      </c>
      <c r="D2119" s="85"/>
      <c r="E2119" s="85">
        <v>98.53</v>
      </c>
      <c r="F2119" s="85">
        <v>95.78</v>
      </c>
      <c r="G2119" s="85">
        <v>110.05</v>
      </c>
      <c r="H2119" s="85"/>
      <c r="I2119" s="85">
        <v>101.249</v>
      </c>
    </row>
    <row r="2120" spans="3:9">
      <c r="C2120" s="85" t="s">
        <v>556</v>
      </c>
      <c r="D2120" s="85"/>
      <c r="E2120" s="85">
        <v>99.28</v>
      </c>
      <c r="F2120" s="85">
        <v>96.59</v>
      </c>
      <c r="G2120" s="85">
        <v>112.02</v>
      </c>
      <c r="H2120" s="85"/>
      <c r="I2120" s="85">
        <v>101.22</v>
      </c>
    </row>
    <row r="2121" spans="3:9">
      <c r="C2121" s="85" t="s">
        <v>557</v>
      </c>
      <c r="D2121" s="85"/>
      <c r="E2121" s="85">
        <v>99</v>
      </c>
      <c r="F2121" s="85">
        <v>96.7</v>
      </c>
      <c r="G2121" s="85">
        <v>113.11</v>
      </c>
      <c r="H2121" s="85"/>
      <c r="I2121" s="85">
        <v>101.148</v>
      </c>
    </row>
    <row r="2122" spans="3:9">
      <c r="C2122" s="85" t="s">
        <v>558</v>
      </c>
      <c r="D2122" s="85"/>
      <c r="E2122" s="85">
        <v>98.86</v>
      </c>
      <c r="F2122" s="85">
        <v>96.8</v>
      </c>
      <c r="G2122" s="85">
        <v>111.09</v>
      </c>
      <c r="H2122" s="85"/>
      <c r="I2122" s="85">
        <v>100.849</v>
      </c>
    </row>
    <row r="2123" spans="3:9">
      <c r="C2123" s="85" t="s">
        <v>559</v>
      </c>
      <c r="D2123" s="85"/>
      <c r="E2123" s="85">
        <v>98.99</v>
      </c>
      <c r="F2123" s="85">
        <v>96.79</v>
      </c>
      <c r="G2123" s="85">
        <v>113.39</v>
      </c>
      <c r="H2123" s="85"/>
      <c r="I2123" s="85">
        <v>100.616</v>
      </c>
    </row>
    <row r="2124" spans="3:9">
      <c r="C2124" s="85" t="s">
        <v>560</v>
      </c>
      <c r="D2124" s="85"/>
      <c r="E2124" s="85">
        <v>99.95</v>
      </c>
      <c r="F2124" s="85">
        <v>97.28</v>
      </c>
      <c r="G2124" s="85">
        <v>113.5</v>
      </c>
      <c r="H2124" s="85"/>
      <c r="I2124" s="85">
        <v>100.71599999999999</v>
      </c>
    </row>
    <row r="2125" spans="3:9">
      <c r="C2125" s="85" t="s">
        <v>561</v>
      </c>
      <c r="D2125" s="85"/>
      <c r="E2125" s="85">
        <v>99.6</v>
      </c>
      <c r="F2125" s="85">
        <v>97.04</v>
      </c>
      <c r="G2125" s="85">
        <v>113.5</v>
      </c>
      <c r="H2125" s="85"/>
      <c r="I2125" s="85">
        <v>100.58199999999999</v>
      </c>
    </row>
    <row r="2126" spans="3:9">
      <c r="C2126" s="85" t="s">
        <v>562</v>
      </c>
      <c r="D2126" s="85"/>
      <c r="E2126" s="85">
        <v>99.98</v>
      </c>
      <c r="F2126" s="85">
        <v>97.21</v>
      </c>
      <c r="G2126" s="85">
        <v>113.42</v>
      </c>
      <c r="H2126" s="85"/>
      <c r="I2126" s="85">
        <v>100.679</v>
      </c>
    </row>
    <row r="2127" spans="3:9">
      <c r="C2127" s="85" t="s">
        <v>563</v>
      </c>
      <c r="D2127" s="85"/>
      <c r="E2127" s="85">
        <v>99.5</v>
      </c>
      <c r="F2127" s="85">
        <v>97</v>
      </c>
      <c r="G2127" s="85">
        <v>111.74</v>
      </c>
      <c r="H2127" s="85"/>
      <c r="I2127" s="85">
        <v>100.747</v>
      </c>
    </row>
    <row r="2128" spans="3:9">
      <c r="C2128" s="85" t="s">
        <v>564</v>
      </c>
      <c r="D2128" s="85"/>
      <c r="E2128" s="85">
        <v>98.8</v>
      </c>
      <c r="F2128" s="85">
        <v>96.59</v>
      </c>
      <c r="G2128" s="85">
        <v>112.99</v>
      </c>
      <c r="H2128" s="85"/>
      <c r="I2128" s="85">
        <v>100.547</v>
      </c>
    </row>
    <row r="2129" spans="3:9">
      <c r="C2129" s="85" t="s">
        <v>565</v>
      </c>
      <c r="D2129" s="85"/>
      <c r="E2129" s="85">
        <v>99.26</v>
      </c>
      <c r="F2129" s="85">
        <v>96.5</v>
      </c>
      <c r="G2129" s="85">
        <v>113</v>
      </c>
      <c r="H2129" s="85"/>
      <c r="I2129" s="85">
        <v>100.69499999999999</v>
      </c>
    </row>
    <row r="2130" spans="3:9">
      <c r="C2130" s="85" t="s">
        <v>566</v>
      </c>
      <c r="D2130" s="85"/>
      <c r="E2130" s="85">
        <v>98.25</v>
      </c>
      <c r="F2130" s="85">
        <v>96.53</v>
      </c>
      <c r="G2130" s="85">
        <v>113</v>
      </c>
      <c r="H2130" s="85"/>
      <c r="I2130" s="85">
        <v>100.48699999999999</v>
      </c>
    </row>
    <row r="2131" spans="3:9">
      <c r="C2131" s="85" t="s">
        <v>567</v>
      </c>
      <c r="D2131" s="85"/>
      <c r="E2131" s="85">
        <v>98.2</v>
      </c>
      <c r="F2131" s="85">
        <v>96.37</v>
      </c>
      <c r="G2131" s="85">
        <v>110.78</v>
      </c>
      <c r="H2131" s="85"/>
      <c r="I2131" s="85">
        <v>100.438</v>
      </c>
    </row>
    <row r="2132" spans="3:9">
      <c r="C2132" s="85" t="s">
        <v>568</v>
      </c>
      <c r="D2132" s="85"/>
      <c r="E2132" s="85">
        <v>98</v>
      </c>
      <c r="F2132" s="85">
        <v>96.4</v>
      </c>
      <c r="G2132" s="85">
        <v>111.74</v>
      </c>
      <c r="H2132" s="85"/>
      <c r="I2132" s="85">
        <v>100.379</v>
      </c>
    </row>
    <row r="2133" spans="3:9">
      <c r="C2133" s="85" t="s">
        <v>569</v>
      </c>
      <c r="D2133" s="85"/>
      <c r="E2133" s="85">
        <v>97.9</v>
      </c>
      <c r="F2133" s="85">
        <v>96.33</v>
      </c>
      <c r="G2133" s="85">
        <v>111.94</v>
      </c>
      <c r="H2133" s="85"/>
      <c r="I2133" s="85">
        <v>100.376</v>
      </c>
    </row>
    <row r="2134" spans="3:9">
      <c r="C2134" s="85" t="s">
        <v>570</v>
      </c>
      <c r="D2134" s="85"/>
      <c r="E2134" s="85">
        <v>97.49</v>
      </c>
      <c r="F2134" s="85">
        <v>96.44</v>
      </c>
      <c r="G2134" s="85">
        <v>111.49</v>
      </c>
      <c r="H2134" s="85"/>
      <c r="I2134" s="85">
        <v>100.30200000000001</v>
      </c>
    </row>
    <row r="2135" spans="3:9">
      <c r="C2135" s="85" t="s">
        <v>571</v>
      </c>
      <c r="D2135" s="85"/>
      <c r="E2135" s="85">
        <v>97.3</v>
      </c>
      <c r="F2135" s="85">
        <v>96.22</v>
      </c>
      <c r="G2135" s="85">
        <v>110.55</v>
      </c>
      <c r="H2135" s="85"/>
      <c r="I2135" s="85">
        <v>100.289</v>
      </c>
    </row>
    <row r="2136" spans="3:9">
      <c r="C2136" s="85" t="s">
        <v>572</v>
      </c>
      <c r="D2136" s="85"/>
      <c r="E2136" s="85">
        <v>97.76</v>
      </c>
      <c r="F2136" s="85">
        <v>96.2</v>
      </c>
      <c r="G2136" s="85">
        <v>112</v>
      </c>
      <c r="H2136" s="85"/>
      <c r="I2136" s="85">
        <v>100.374</v>
      </c>
    </row>
    <row r="2137" spans="3:9">
      <c r="C2137" s="85" t="s">
        <v>573</v>
      </c>
      <c r="D2137" s="85"/>
      <c r="E2137" s="85">
        <v>97.7</v>
      </c>
      <c r="F2137" s="85">
        <v>95.95</v>
      </c>
      <c r="G2137" s="85">
        <v>112</v>
      </c>
      <c r="H2137" s="85"/>
      <c r="I2137" s="85">
        <v>100.38</v>
      </c>
    </row>
    <row r="2138" spans="3:9">
      <c r="C2138" s="85" t="s">
        <v>574</v>
      </c>
      <c r="D2138" s="85"/>
      <c r="E2138" s="85">
        <v>98.18</v>
      </c>
      <c r="F2138" s="85">
        <v>95.28</v>
      </c>
      <c r="G2138" s="85">
        <v>111.55</v>
      </c>
      <c r="H2138" s="85"/>
      <c r="I2138" s="85">
        <v>100.486</v>
      </c>
    </row>
    <row r="2139" spans="3:9">
      <c r="C2139" s="85" t="s">
        <v>575</v>
      </c>
      <c r="D2139" s="85"/>
      <c r="E2139" s="85">
        <v>98.09</v>
      </c>
      <c r="F2139" s="85">
        <v>95.18</v>
      </c>
      <c r="G2139" s="85">
        <v>110.21</v>
      </c>
      <c r="H2139" s="85"/>
      <c r="I2139" s="85">
        <v>100.905</v>
      </c>
    </row>
    <row r="2140" spans="3:9">
      <c r="C2140" s="85" t="s">
        <v>576</v>
      </c>
      <c r="D2140" s="85"/>
      <c r="E2140" s="85">
        <v>98.01</v>
      </c>
      <c r="F2140" s="85">
        <v>95.23</v>
      </c>
      <c r="G2140" s="85">
        <v>110.94</v>
      </c>
      <c r="H2140" s="85"/>
      <c r="I2140" s="85">
        <v>101.253</v>
      </c>
    </row>
    <row r="2141" spans="3:9">
      <c r="C2141" s="85" t="s">
        <v>577</v>
      </c>
      <c r="D2141" s="85"/>
      <c r="E2141" s="85">
        <v>98.46</v>
      </c>
      <c r="F2141" s="85">
        <v>95.63</v>
      </c>
      <c r="G2141" s="85">
        <v>110.2</v>
      </c>
      <c r="H2141" s="85"/>
      <c r="I2141" s="85">
        <v>101.39</v>
      </c>
    </row>
    <row r="2142" spans="3:9">
      <c r="C2142" s="85" t="s">
        <v>578</v>
      </c>
      <c r="D2142" s="85"/>
      <c r="E2142" s="85">
        <v>98.38</v>
      </c>
      <c r="F2142" s="85">
        <v>95.21</v>
      </c>
      <c r="G2142" s="85">
        <v>110.56</v>
      </c>
      <c r="H2142" s="85"/>
      <c r="I2142" s="85">
        <v>101.498</v>
      </c>
    </row>
    <row r="2143" spans="3:9">
      <c r="C2143" s="85" t="s">
        <v>579</v>
      </c>
      <c r="D2143" s="85"/>
      <c r="E2143" s="85">
        <v>98.47</v>
      </c>
      <c r="F2143" s="85">
        <v>95.37</v>
      </c>
      <c r="G2143" s="85">
        <v>110.21</v>
      </c>
      <c r="H2143" s="85"/>
      <c r="I2143" s="85">
        <v>101.627</v>
      </c>
    </row>
    <row r="2144" spans="3:9">
      <c r="C2144" s="85" t="s">
        <v>580</v>
      </c>
      <c r="D2144" s="85"/>
      <c r="E2144" s="85">
        <v>97.64</v>
      </c>
      <c r="F2144" s="85">
        <v>95.74</v>
      </c>
      <c r="G2144" s="85">
        <v>109.95</v>
      </c>
      <c r="H2144" s="85"/>
      <c r="I2144" s="85">
        <v>101.699</v>
      </c>
    </row>
    <row r="2145" spans="3:9">
      <c r="C2145" s="85" t="s">
        <v>581</v>
      </c>
      <c r="D2145" s="85"/>
      <c r="E2145" s="85">
        <v>97.97</v>
      </c>
      <c r="F2145" s="85">
        <v>95.95</v>
      </c>
      <c r="G2145" s="85">
        <v>109.11</v>
      </c>
      <c r="H2145" s="85"/>
      <c r="I2145" s="85">
        <v>101.673</v>
      </c>
    </row>
    <row r="2146" spans="3:9">
      <c r="C2146" s="85" t="s">
        <v>582</v>
      </c>
      <c r="D2146" s="85"/>
      <c r="E2146" s="85">
        <v>97.88</v>
      </c>
      <c r="F2146" s="85">
        <v>95.83</v>
      </c>
      <c r="G2146" s="85">
        <v>108.91</v>
      </c>
      <c r="H2146" s="85"/>
      <c r="I2146" s="85">
        <v>101.825</v>
      </c>
    </row>
    <row r="2147" spans="3:9">
      <c r="C2147" s="85" t="s">
        <v>583</v>
      </c>
      <c r="D2147" s="85"/>
      <c r="E2147" s="85">
        <v>97.8</v>
      </c>
      <c r="F2147" s="85">
        <v>96.03</v>
      </c>
      <c r="G2147" s="85">
        <v>108.3</v>
      </c>
      <c r="H2147" s="85"/>
      <c r="I2147" s="85">
        <v>101.742</v>
      </c>
    </row>
    <row r="2148" spans="3:9">
      <c r="C2148" s="85" t="s">
        <v>584</v>
      </c>
      <c r="D2148" s="85"/>
      <c r="E2148" s="85">
        <v>98.09</v>
      </c>
      <c r="F2148" s="85">
        <v>96.67</v>
      </c>
      <c r="G2148" s="85">
        <v>109</v>
      </c>
      <c r="H2148" s="85"/>
      <c r="I2148" s="85">
        <v>101.694</v>
      </c>
    </row>
    <row r="2149" spans="3:9">
      <c r="C2149" s="85" t="s">
        <v>585</v>
      </c>
      <c r="D2149" s="85"/>
      <c r="E2149" s="85">
        <v>98.4</v>
      </c>
      <c r="F2149" s="85">
        <v>96.11</v>
      </c>
      <c r="G2149" s="85">
        <v>108.98</v>
      </c>
      <c r="H2149" s="85"/>
      <c r="I2149" s="85">
        <v>101.59399999999999</v>
      </c>
    </row>
    <row r="2150" spans="3:9">
      <c r="C2150" s="85" t="s">
        <v>586</v>
      </c>
      <c r="D2150" s="85"/>
      <c r="E2150" s="85">
        <v>98.02</v>
      </c>
      <c r="F2150" s="85">
        <v>96.2</v>
      </c>
      <c r="G2150" s="85">
        <v>108.07</v>
      </c>
      <c r="H2150" s="85"/>
      <c r="I2150" s="85">
        <v>101.628</v>
      </c>
    </row>
    <row r="2151" spans="3:9">
      <c r="C2151" s="85" t="s">
        <v>587</v>
      </c>
      <c r="D2151" s="85"/>
      <c r="E2151" s="85">
        <v>98.38</v>
      </c>
      <c r="F2151" s="85">
        <v>96.79</v>
      </c>
      <c r="G2151" s="85">
        <v>108.1</v>
      </c>
      <c r="H2151" s="85"/>
      <c r="I2151" s="85">
        <v>101.578</v>
      </c>
    </row>
    <row r="2152" spans="3:9">
      <c r="C2152" s="85" t="s">
        <v>588</v>
      </c>
      <c r="D2152" s="85"/>
      <c r="E2152" s="85">
        <v>98.17</v>
      </c>
      <c r="F2152" s="85">
        <v>96.66</v>
      </c>
      <c r="G2152" s="85">
        <v>108.5</v>
      </c>
      <c r="H2152" s="85"/>
      <c r="I2152" s="85">
        <v>101.279</v>
      </c>
    </row>
    <row r="2153" spans="3:9">
      <c r="C2153" s="85" t="s">
        <v>589</v>
      </c>
      <c r="D2153" s="85"/>
      <c r="E2153" s="85">
        <v>98.34</v>
      </c>
      <c r="F2153" s="85">
        <v>96.41</v>
      </c>
      <c r="G2153" s="85">
        <v>108.62</v>
      </c>
      <c r="H2153" s="85"/>
      <c r="I2153" s="85">
        <v>101.09</v>
      </c>
    </row>
    <row r="2154" spans="3:9">
      <c r="C2154" s="85" t="s">
        <v>590</v>
      </c>
      <c r="D2154" s="85"/>
      <c r="E2154" s="85">
        <v>98.37</v>
      </c>
      <c r="F2154" s="85">
        <v>96.59</v>
      </c>
      <c r="G2154" s="85">
        <v>109.33</v>
      </c>
      <c r="H2154" s="85"/>
      <c r="I2154" s="85">
        <v>101.05800000000001</v>
      </c>
    </row>
    <row r="2155" spans="3:9">
      <c r="C2155" s="85" t="s">
        <v>591</v>
      </c>
      <c r="D2155" s="85"/>
      <c r="E2155" s="85">
        <v>98.76</v>
      </c>
      <c r="F2155" s="85">
        <v>96.36</v>
      </c>
      <c r="G2155" s="85">
        <v>115.82</v>
      </c>
      <c r="H2155" s="85"/>
      <c r="I2155" s="85">
        <v>101.127</v>
      </c>
    </row>
    <row r="2156" spans="3:9">
      <c r="C2156" s="85" t="s">
        <v>592</v>
      </c>
      <c r="D2156" s="85"/>
      <c r="E2156" s="85">
        <v>98.7</v>
      </c>
      <c r="F2156" s="85">
        <v>96.51</v>
      </c>
      <c r="G2156" s="85">
        <v>110.56</v>
      </c>
      <c r="H2156" s="85"/>
      <c r="I2156" s="85">
        <v>101.295</v>
      </c>
    </row>
    <row r="2157" spans="3:9">
      <c r="C2157" s="85" t="s">
        <v>593</v>
      </c>
      <c r="D2157" s="85"/>
      <c r="E2157" s="85">
        <v>98.79</v>
      </c>
      <c r="F2157" s="85">
        <v>96.67</v>
      </c>
      <c r="G2157" s="85">
        <v>111.06</v>
      </c>
      <c r="H2157" s="85"/>
      <c r="I2157" s="85">
        <v>101.622</v>
      </c>
    </row>
    <row r="2158" spans="3:9">
      <c r="C2158" s="85" t="s">
        <v>594</v>
      </c>
      <c r="D2158" s="85"/>
      <c r="E2158" s="85">
        <v>98.72</v>
      </c>
      <c r="F2158" s="85">
        <v>97.35</v>
      </c>
      <c r="G2158" s="85">
        <v>111.5</v>
      </c>
      <c r="H2158" s="85"/>
      <c r="I2158" s="85">
        <v>101.742</v>
      </c>
    </row>
    <row r="2159" spans="3:9">
      <c r="C2159" s="85" t="s">
        <v>595</v>
      </c>
      <c r="D2159" s="85"/>
      <c r="E2159" s="85">
        <v>98.75</v>
      </c>
      <c r="F2159" s="85">
        <v>97.39</v>
      </c>
      <c r="G2159" s="85">
        <v>112.46</v>
      </c>
      <c r="H2159" s="85"/>
      <c r="I2159" s="85">
        <v>101.791</v>
      </c>
    </row>
    <row r="2160" spans="3:9">
      <c r="C2160" s="85" t="s">
        <v>596</v>
      </c>
      <c r="D2160" s="85"/>
      <c r="E2160" s="85">
        <v>98.71</v>
      </c>
      <c r="F2160" s="85">
        <v>97.19</v>
      </c>
      <c r="G2160" s="85">
        <v>112.04</v>
      </c>
      <c r="H2160" s="85"/>
      <c r="I2160" s="85">
        <v>101.482</v>
      </c>
    </row>
    <row r="2161" spans="3:9">
      <c r="C2161" s="85" t="s">
        <v>597</v>
      </c>
      <c r="D2161" s="85"/>
      <c r="E2161" s="85">
        <v>98.6</v>
      </c>
      <c r="F2161" s="85">
        <v>97.4</v>
      </c>
      <c r="G2161" s="85">
        <v>112.45</v>
      </c>
      <c r="H2161" s="85"/>
      <c r="I2161" s="85">
        <v>101.52800000000001</v>
      </c>
    </row>
    <row r="2162" spans="3:9">
      <c r="C2162" s="85" t="s">
        <v>598</v>
      </c>
      <c r="D2162" s="85"/>
      <c r="E2162" s="85">
        <v>98.6</v>
      </c>
      <c r="F2162" s="85">
        <v>97.29</v>
      </c>
      <c r="G2162" s="85">
        <v>111.77</v>
      </c>
      <c r="H2162" s="85"/>
      <c r="I2162" s="85">
        <v>101.501</v>
      </c>
    </row>
    <row r="2163" spans="3:9">
      <c r="C2163" s="85" t="s">
        <v>599</v>
      </c>
      <c r="D2163" s="85"/>
      <c r="E2163" s="85">
        <v>98.71</v>
      </c>
      <c r="F2163" s="85">
        <v>97.29</v>
      </c>
      <c r="G2163" s="85">
        <v>111.56</v>
      </c>
      <c r="H2163" s="85"/>
      <c r="I2163" s="85">
        <v>101.354</v>
      </c>
    </row>
    <row r="2164" spans="3:9">
      <c r="C2164" s="85" t="s">
        <v>600</v>
      </c>
      <c r="D2164" s="85"/>
      <c r="E2164" s="85">
        <v>98.5</v>
      </c>
      <c r="F2164" s="85">
        <v>97.3</v>
      </c>
      <c r="G2164" s="85">
        <v>112.06</v>
      </c>
      <c r="H2164" s="85"/>
      <c r="I2164" s="85">
        <v>101.41800000000001</v>
      </c>
    </row>
    <row r="2165" spans="3:9">
      <c r="C2165" s="85" t="s">
        <v>601</v>
      </c>
      <c r="D2165" s="85"/>
      <c r="E2165" s="85">
        <v>98.36</v>
      </c>
      <c r="F2165" s="85">
        <v>96.62</v>
      </c>
      <c r="G2165" s="85">
        <v>112.44</v>
      </c>
      <c r="H2165" s="85"/>
      <c r="I2165" s="85">
        <v>101.22799999999999</v>
      </c>
    </row>
    <row r="2166" spans="3:9">
      <c r="C2166" s="85" t="s">
        <v>602</v>
      </c>
      <c r="D2166" s="85"/>
      <c r="E2166" s="85">
        <v>98.37</v>
      </c>
      <c r="F2166" s="85">
        <v>96.35</v>
      </c>
      <c r="G2166" s="85">
        <v>111.54</v>
      </c>
      <c r="H2166" s="85"/>
      <c r="I2166" s="85">
        <v>101.264</v>
      </c>
    </row>
    <row r="2167" spans="3:9">
      <c r="C2167" s="85" t="s">
        <v>603</v>
      </c>
      <c r="D2167" s="85"/>
      <c r="E2167" s="85">
        <v>98.38</v>
      </c>
      <c r="F2167" s="85">
        <v>96.27</v>
      </c>
      <c r="G2167" s="85">
        <v>111.06</v>
      </c>
      <c r="H2167" s="85"/>
      <c r="I2167" s="85">
        <v>101.495</v>
      </c>
    </row>
    <row r="2168" spans="3:9">
      <c r="C2168" s="85" t="s">
        <v>604</v>
      </c>
      <c r="D2168" s="85"/>
      <c r="E2168" s="85">
        <v>98.4</v>
      </c>
      <c r="F2168" s="85">
        <v>96.49</v>
      </c>
      <c r="G2168" s="85">
        <v>110.93</v>
      </c>
      <c r="H2168" s="85"/>
      <c r="I2168" s="85">
        <v>101.53</v>
      </c>
    </row>
    <row r="2169" spans="3:9">
      <c r="C2169" s="85" t="s">
        <v>605</v>
      </c>
      <c r="D2169" s="85"/>
      <c r="E2169" s="85">
        <v>98.39</v>
      </c>
      <c r="F2169" s="85">
        <v>96.32</v>
      </c>
      <c r="G2169" s="85">
        <v>111.71</v>
      </c>
      <c r="H2169" s="85"/>
      <c r="I2169" s="85">
        <v>101.577</v>
      </c>
    </row>
    <row r="2170" spans="3:9">
      <c r="C2170" s="85" t="s">
        <v>606</v>
      </c>
      <c r="D2170" s="85"/>
      <c r="E2170" s="85">
        <v>98.24</v>
      </c>
      <c r="F2170" s="85">
        <v>96.15</v>
      </c>
      <c r="G2170" s="85">
        <v>110.73</v>
      </c>
      <c r="H2170" s="85"/>
      <c r="I2170" s="85">
        <v>101.52800000000001</v>
      </c>
    </row>
    <row r="2171" spans="3:9">
      <c r="C2171" s="85" t="s">
        <v>607</v>
      </c>
      <c r="D2171" s="85"/>
      <c r="E2171" s="85">
        <v>98.4</v>
      </c>
      <c r="F2171" s="85">
        <v>96.34</v>
      </c>
      <c r="G2171" s="85">
        <v>111.33</v>
      </c>
      <c r="H2171" s="85"/>
      <c r="I2171" s="85">
        <v>101.386</v>
      </c>
    </row>
    <row r="2172" spans="3:9">
      <c r="C2172" s="85" t="s">
        <v>608</v>
      </c>
      <c r="D2172" s="85"/>
      <c r="E2172" s="85">
        <v>98.4</v>
      </c>
      <c r="F2172" s="85">
        <v>96.52</v>
      </c>
      <c r="G2172" s="85">
        <v>109.94</v>
      </c>
      <c r="H2172" s="85"/>
      <c r="I2172" s="85">
        <v>101.381</v>
      </c>
    </row>
    <row r="2173" spans="3:9">
      <c r="C2173" s="85" t="s">
        <v>609</v>
      </c>
      <c r="D2173" s="85"/>
      <c r="E2173" s="85">
        <v>98.87</v>
      </c>
      <c r="F2173" s="85">
        <v>96.57</v>
      </c>
      <c r="G2173" s="85">
        <v>110.11</v>
      </c>
      <c r="H2173" s="85"/>
      <c r="I2173" s="85">
        <v>101.268</v>
      </c>
    </row>
    <row r="2174" spans="3:9">
      <c r="C2174" s="85" t="s">
        <v>610</v>
      </c>
      <c r="D2174" s="85"/>
      <c r="E2174" s="85">
        <v>98.98</v>
      </c>
      <c r="F2174" s="85">
        <v>97.13</v>
      </c>
      <c r="G2174" s="85">
        <v>110.7</v>
      </c>
      <c r="H2174" s="85"/>
      <c r="I2174" s="85">
        <v>101.176</v>
      </c>
    </row>
    <row r="2175" spans="3:9">
      <c r="C2175" s="85" t="s">
        <v>611</v>
      </c>
      <c r="D2175" s="85"/>
      <c r="E2175" s="85">
        <v>98.72</v>
      </c>
      <c r="F2175" s="85">
        <v>97.04</v>
      </c>
      <c r="G2175" s="85">
        <v>110.9</v>
      </c>
      <c r="H2175" s="85"/>
      <c r="I2175" s="85">
        <v>101.1</v>
      </c>
    </row>
    <row r="2176" spans="3:9">
      <c r="C2176" s="85" t="s">
        <v>612</v>
      </c>
      <c r="D2176" s="85"/>
      <c r="E2176" s="85">
        <v>98.77</v>
      </c>
      <c r="F2176" s="85">
        <v>96.72</v>
      </c>
      <c r="G2176" s="85">
        <v>110.93</v>
      </c>
      <c r="H2176" s="85"/>
      <c r="I2176" s="85">
        <v>101.3</v>
      </c>
    </row>
    <row r="2177" spans="3:9">
      <c r="C2177" s="85" t="s">
        <v>613</v>
      </c>
      <c r="D2177" s="85"/>
      <c r="E2177" s="85">
        <v>98.45</v>
      </c>
      <c r="F2177" s="85">
        <v>96.33</v>
      </c>
      <c r="G2177" s="85">
        <v>110.3</v>
      </c>
      <c r="H2177" s="85"/>
      <c r="I2177" s="85">
        <v>101.18899999999999</v>
      </c>
    </row>
    <row r="2178" spans="3:9">
      <c r="C2178" s="85" t="s">
        <v>614</v>
      </c>
      <c r="D2178" s="85"/>
      <c r="E2178" s="85">
        <v>98.27</v>
      </c>
      <c r="F2178" s="85">
        <v>96.12</v>
      </c>
      <c r="G2178" s="85">
        <v>110.21</v>
      </c>
      <c r="H2178" s="85"/>
      <c r="I2178" s="85">
        <v>101.1</v>
      </c>
    </row>
    <row r="2179" spans="3:9">
      <c r="C2179" s="85" t="s">
        <v>615</v>
      </c>
      <c r="D2179" s="85"/>
      <c r="E2179" s="85">
        <v>98.38</v>
      </c>
      <c r="F2179" s="85">
        <v>96.31</v>
      </c>
      <c r="G2179" s="85">
        <v>110.4</v>
      </c>
      <c r="H2179" s="85"/>
      <c r="I2179" s="85">
        <v>100.949</v>
      </c>
    </row>
    <row r="2180" spans="3:9">
      <c r="C2180" s="85" t="s">
        <v>616</v>
      </c>
      <c r="D2180" s="85"/>
      <c r="E2180" s="85">
        <v>98.3</v>
      </c>
      <c r="F2180" s="85">
        <v>96.21</v>
      </c>
      <c r="G2180" s="85">
        <v>109.96</v>
      </c>
      <c r="H2180" s="85"/>
      <c r="I2180" s="85">
        <v>100.803</v>
      </c>
    </row>
    <row r="2181" spans="3:9">
      <c r="C2181" s="85" t="s">
        <v>617</v>
      </c>
      <c r="D2181" s="85"/>
      <c r="E2181" s="85">
        <v>98.5</v>
      </c>
      <c r="F2181" s="85">
        <v>96.27</v>
      </c>
      <c r="G2181" s="85">
        <v>109.6</v>
      </c>
      <c r="H2181" s="85"/>
      <c r="I2181" s="85">
        <v>100.71</v>
      </c>
    </row>
    <row r="2182" spans="3:9">
      <c r="C2182" s="85" t="s">
        <v>618</v>
      </c>
      <c r="D2182" s="85"/>
      <c r="E2182" s="85">
        <v>98.5</v>
      </c>
      <c r="F2182" s="85">
        <v>96.52</v>
      </c>
      <c r="G2182" s="85">
        <v>109.88</v>
      </c>
      <c r="H2182" s="85"/>
      <c r="I2182" s="85">
        <v>100.27200000000001</v>
      </c>
    </row>
    <row r="2183" spans="3:9">
      <c r="C2183" s="85" t="s">
        <v>619</v>
      </c>
      <c r="D2183" s="85"/>
      <c r="E2183" s="85">
        <v>98.4</v>
      </c>
      <c r="F2183" s="85">
        <v>96.09</v>
      </c>
      <c r="G2183" s="85">
        <v>109.59</v>
      </c>
      <c r="H2183" s="85"/>
      <c r="I2183" s="85">
        <v>100.30200000000001</v>
      </c>
    </row>
    <row r="2184" spans="3:9">
      <c r="C2184" s="85" t="s">
        <v>620</v>
      </c>
      <c r="D2184" s="85"/>
      <c r="E2184" s="85">
        <v>97.8</v>
      </c>
      <c r="F2184" s="85">
        <v>96.42</v>
      </c>
      <c r="G2184" s="85">
        <v>111.13</v>
      </c>
      <c r="H2184" s="85"/>
      <c r="I2184" s="85">
        <v>100.446</v>
      </c>
    </row>
    <row r="2185" spans="3:9">
      <c r="C2185" s="85" t="s">
        <v>621</v>
      </c>
      <c r="D2185" s="85"/>
      <c r="E2185" s="85">
        <v>98.03</v>
      </c>
      <c r="F2185" s="85">
        <v>96.19</v>
      </c>
      <c r="G2185" s="85">
        <v>114.9</v>
      </c>
      <c r="H2185" s="85"/>
      <c r="I2185" s="85">
        <v>100.194</v>
      </c>
    </row>
    <row r="2186" spans="3:9">
      <c r="C2186" s="85" t="s">
        <v>622</v>
      </c>
      <c r="D2186" s="85"/>
      <c r="E2186" s="85">
        <v>98</v>
      </c>
      <c r="F2186" s="85">
        <v>96.06</v>
      </c>
      <c r="G2186" s="85">
        <v>109.75</v>
      </c>
      <c r="H2186" s="85"/>
      <c r="I2186" s="85">
        <v>99.885999999999996</v>
      </c>
    </row>
    <row r="2187" spans="3:9">
      <c r="C2187" s="85" t="s">
        <v>623</v>
      </c>
      <c r="D2187" s="85"/>
      <c r="E2187" s="85">
        <v>97.99</v>
      </c>
      <c r="F2187" s="85">
        <v>96.01</v>
      </c>
      <c r="G2187" s="85">
        <v>109.5</v>
      </c>
      <c r="H2187" s="85"/>
      <c r="I2187" s="85">
        <v>99.802000000000007</v>
      </c>
    </row>
    <row r="2188" spans="3:9">
      <c r="C2188" s="85" t="s">
        <v>624</v>
      </c>
      <c r="D2188" s="85"/>
      <c r="E2188" s="85">
        <v>98</v>
      </c>
      <c r="F2188" s="85">
        <v>95.97</v>
      </c>
      <c r="G2188" s="85">
        <v>110.11</v>
      </c>
      <c r="H2188" s="85"/>
      <c r="I2188" s="85">
        <v>99.867000000000004</v>
      </c>
    </row>
    <row r="2189" spans="3:9">
      <c r="C2189" s="85" t="s">
        <v>625</v>
      </c>
      <c r="D2189" s="85"/>
      <c r="E2189" s="85">
        <v>97.88</v>
      </c>
      <c r="F2189" s="85">
        <v>96.1</v>
      </c>
      <c r="G2189" s="85">
        <v>110.56</v>
      </c>
      <c r="H2189" s="85"/>
      <c r="I2189" s="85">
        <v>99.474000000000004</v>
      </c>
    </row>
    <row r="2190" spans="3:9">
      <c r="C2190" s="85" t="s">
        <v>626</v>
      </c>
      <c r="D2190" s="85"/>
      <c r="E2190" s="85">
        <v>97.84</v>
      </c>
      <c r="F2190" s="85">
        <v>96.1</v>
      </c>
      <c r="G2190" s="85">
        <v>110.13</v>
      </c>
      <c r="H2190" s="85"/>
      <c r="I2190" s="85">
        <v>99.748999999999995</v>
      </c>
    </row>
    <row r="2191" spans="3:9">
      <c r="C2191" s="85" t="s">
        <v>627</v>
      </c>
      <c r="D2191" s="85"/>
      <c r="E2191" s="85">
        <v>97.99</v>
      </c>
      <c r="F2191" s="85">
        <v>96.18</v>
      </c>
      <c r="G2191" s="85">
        <v>111.05</v>
      </c>
      <c r="H2191" s="85"/>
      <c r="I2191" s="85">
        <v>99.5</v>
      </c>
    </row>
    <row r="2192" spans="3:9">
      <c r="C2192" s="85" t="s">
        <v>628</v>
      </c>
      <c r="D2192" s="85"/>
      <c r="E2192" s="85">
        <v>97.49</v>
      </c>
      <c r="F2192" s="85">
        <v>95.69</v>
      </c>
      <c r="G2192" s="85">
        <v>111</v>
      </c>
      <c r="H2192" s="85"/>
      <c r="I2192" s="85">
        <v>99.019000000000005</v>
      </c>
    </row>
    <row r="2193" spans="3:9">
      <c r="C2193" s="85" t="s">
        <v>629</v>
      </c>
      <c r="D2193" s="85"/>
      <c r="E2193" s="85">
        <v>97.48</v>
      </c>
      <c r="F2193" s="85">
        <v>95.57</v>
      </c>
      <c r="G2193" s="85">
        <v>110.43</v>
      </c>
      <c r="H2193" s="85"/>
      <c r="I2193" s="85">
        <v>98.4</v>
      </c>
    </row>
    <row r="2194" spans="3:9">
      <c r="C2194" s="85" t="s">
        <v>630</v>
      </c>
      <c r="D2194" s="85"/>
      <c r="E2194" s="85">
        <v>97.31</v>
      </c>
      <c r="F2194" s="85">
        <v>95.69</v>
      </c>
      <c r="G2194" s="85">
        <v>109.18</v>
      </c>
      <c r="H2194" s="85"/>
      <c r="I2194" s="85">
        <v>98.406999999999996</v>
      </c>
    </row>
    <row r="2195" spans="3:9">
      <c r="C2195" s="85" t="s">
        <v>631</v>
      </c>
      <c r="D2195" s="85"/>
      <c r="E2195" s="85">
        <v>96.81</v>
      </c>
      <c r="F2195" s="85">
        <v>96.05</v>
      </c>
      <c r="G2195" s="85">
        <v>109.48</v>
      </c>
      <c r="H2195" s="85"/>
      <c r="I2195" s="85">
        <v>98.882000000000005</v>
      </c>
    </row>
    <row r="2196" spans="3:9">
      <c r="C2196" s="85" t="s">
        <v>632</v>
      </c>
      <c r="D2196" s="85"/>
      <c r="E2196" s="85">
        <v>96.56</v>
      </c>
      <c r="F2196" s="85">
        <v>95.59</v>
      </c>
      <c r="G2196" s="85">
        <v>109.88</v>
      </c>
      <c r="H2196" s="85"/>
      <c r="I2196" s="85">
        <v>99.036000000000001</v>
      </c>
    </row>
    <row r="2197" spans="3:9">
      <c r="C2197" s="85" t="s">
        <v>633</v>
      </c>
      <c r="D2197" s="85"/>
      <c r="E2197" s="85">
        <v>96.6</v>
      </c>
      <c r="F2197" s="85">
        <v>95.46</v>
      </c>
      <c r="G2197" s="85">
        <v>110.42</v>
      </c>
      <c r="H2197" s="85"/>
      <c r="I2197" s="85">
        <v>98.85</v>
      </c>
    </row>
    <row r="2198" spans="3:9">
      <c r="C2198" s="85" t="s">
        <v>634</v>
      </c>
      <c r="D2198" s="85"/>
      <c r="E2198" s="85">
        <v>96.48</v>
      </c>
      <c r="F2198" s="85">
        <v>95.56</v>
      </c>
      <c r="G2198" s="85">
        <v>110.44</v>
      </c>
      <c r="H2198" s="85"/>
      <c r="I2198" s="85">
        <v>98.582999999999998</v>
      </c>
    </row>
    <row r="2199" spans="3:9">
      <c r="C2199" s="85" t="s">
        <v>635</v>
      </c>
      <c r="D2199" s="85"/>
      <c r="E2199" s="85">
        <v>96.35</v>
      </c>
      <c r="F2199" s="85">
        <v>94.91</v>
      </c>
      <c r="G2199" s="85">
        <v>110.26</v>
      </c>
      <c r="H2199" s="85"/>
      <c r="I2199" s="85">
        <v>99</v>
      </c>
    </row>
    <row r="2200" spans="3:9">
      <c r="C2200" s="85" t="s">
        <v>636</v>
      </c>
      <c r="D2200" s="85"/>
      <c r="E2200" s="85">
        <v>95.77</v>
      </c>
      <c r="F2200" s="85">
        <v>95.03</v>
      </c>
      <c r="G2200" s="85">
        <v>109.42</v>
      </c>
      <c r="H2200" s="85"/>
      <c r="I2200" s="85">
        <v>99.042000000000002</v>
      </c>
    </row>
    <row r="2201" spans="3:9">
      <c r="C2201" s="85" t="s">
        <v>637</v>
      </c>
      <c r="D2201" s="85"/>
      <c r="E2201" s="85">
        <v>96.05</v>
      </c>
      <c r="F2201" s="85">
        <v>95.03</v>
      </c>
      <c r="G2201" s="85">
        <v>109.32</v>
      </c>
      <c r="H2201" s="85"/>
      <c r="I2201" s="85">
        <v>98.808999999999997</v>
      </c>
    </row>
    <row r="2202" spans="3:9">
      <c r="C2202" s="85" t="s">
        <v>638</v>
      </c>
      <c r="D2202" s="85"/>
      <c r="E2202" s="85">
        <v>96.18</v>
      </c>
      <c r="F2202" s="85">
        <v>94.83</v>
      </c>
      <c r="G2202" s="85">
        <v>108.79</v>
      </c>
      <c r="H2202" s="85"/>
      <c r="I2202" s="85">
        <v>98.531000000000006</v>
      </c>
    </row>
    <row r="2203" spans="3:9">
      <c r="C2203" s="85" t="s">
        <v>639</v>
      </c>
      <c r="D2203" s="85"/>
      <c r="E2203" s="85">
        <v>96.29</v>
      </c>
      <c r="F2203" s="85">
        <v>94.81</v>
      </c>
      <c r="G2203" s="85">
        <v>108.66</v>
      </c>
      <c r="H2203" s="85"/>
      <c r="I2203" s="85">
        <v>98.644999999999996</v>
      </c>
    </row>
    <row r="2204" spans="3:9">
      <c r="C2204" s="85" t="s">
        <v>640</v>
      </c>
      <c r="D2204" s="85"/>
      <c r="E2204" s="85">
        <v>96.22</v>
      </c>
      <c r="F2204" s="85">
        <v>94.74</v>
      </c>
      <c r="G2204" s="85">
        <v>110.9</v>
      </c>
      <c r="H2204" s="85"/>
      <c r="I2204" s="85">
        <v>98.337999999999994</v>
      </c>
    </row>
    <row r="2205" spans="3:9">
      <c r="C2205" s="85" t="s">
        <v>641</v>
      </c>
      <c r="D2205" s="85"/>
      <c r="E2205" s="85">
        <v>96.29</v>
      </c>
      <c r="F2205" s="85">
        <v>94.35</v>
      </c>
      <c r="G2205" s="85">
        <v>110.46</v>
      </c>
      <c r="H2205" s="85"/>
      <c r="I2205" s="85">
        <v>98.04</v>
      </c>
    </row>
    <row r="2206" spans="3:9">
      <c r="C2206" s="85" t="s">
        <v>642</v>
      </c>
      <c r="D2206" s="85"/>
      <c r="E2206" s="85">
        <v>95.95</v>
      </c>
      <c r="F2206" s="85">
        <v>94.3</v>
      </c>
      <c r="G2206" s="85">
        <v>110.4</v>
      </c>
      <c r="H2206" s="85"/>
      <c r="I2206" s="85">
        <v>96.997</v>
      </c>
    </row>
    <row r="2207" spans="3:9">
      <c r="C2207" s="85" t="s">
        <v>643</v>
      </c>
      <c r="D2207" s="85"/>
      <c r="E2207" s="85">
        <v>95.69</v>
      </c>
      <c r="F2207" s="85">
        <v>94.61</v>
      </c>
      <c r="G2207" s="85">
        <v>108.97</v>
      </c>
      <c r="H2207" s="85"/>
      <c r="I2207" s="85">
        <v>95.983000000000004</v>
      </c>
    </row>
    <row r="2208" spans="3:9">
      <c r="C2208" s="85" t="s">
        <v>644</v>
      </c>
      <c r="D2208" s="85"/>
      <c r="E2208" s="85">
        <v>95.53</v>
      </c>
      <c r="F2208" s="85">
        <v>95.01</v>
      </c>
      <c r="G2208" s="85">
        <v>108.54</v>
      </c>
      <c r="H2208" s="85"/>
      <c r="I2208" s="85">
        <v>95.599000000000004</v>
      </c>
    </row>
    <row r="2209" spans="3:9">
      <c r="C2209" s="85" t="s">
        <v>645</v>
      </c>
      <c r="D2209" s="85"/>
      <c r="E2209" s="85">
        <v>95.5</v>
      </c>
      <c r="F2209" s="85">
        <v>94.3</v>
      </c>
      <c r="G2209" s="85">
        <v>108.78</v>
      </c>
      <c r="H2209" s="85"/>
      <c r="I2209" s="85">
        <v>95.804000000000002</v>
      </c>
    </row>
    <row r="2210" spans="3:9">
      <c r="C2210" s="85" t="s">
        <v>646</v>
      </c>
      <c r="D2210" s="85"/>
      <c r="E2210" s="85">
        <v>94.68</v>
      </c>
      <c r="F2210" s="85">
        <v>93.99</v>
      </c>
      <c r="G2210" s="85">
        <v>108.81</v>
      </c>
      <c r="H2210" s="85"/>
      <c r="I2210" s="85">
        <v>94.917000000000002</v>
      </c>
    </row>
    <row r="2211" spans="3:9">
      <c r="C2211" s="85" t="s">
        <v>647</v>
      </c>
      <c r="D2211" s="85"/>
      <c r="E2211" s="85">
        <v>94.49</v>
      </c>
      <c r="F2211" s="85">
        <v>93.44</v>
      </c>
      <c r="G2211" s="85">
        <v>108.85</v>
      </c>
      <c r="H2211" s="85"/>
      <c r="I2211" s="85">
        <v>94.912000000000006</v>
      </c>
    </row>
    <row r="2212" spans="3:9">
      <c r="C2212" s="85" t="s">
        <v>648</v>
      </c>
      <c r="D2212" s="85"/>
      <c r="E2212" s="85">
        <v>94.3</v>
      </c>
      <c r="F2212" s="85">
        <v>92.5</v>
      </c>
      <c r="G2212" s="85">
        <v>108.79</v>
      </c>
      <c r="H2212" s="85"/>
      <c r="I2212" s="85">
        <v>94.507999999999996</v>
      </c>
    </row>
    <row r="2213" spans="3:9">
      <c r="C2213" s="85" t="s">
        <v>649</v>
      </c>
      <c r="D2213" s="85"/>
      <c r="E2213" s="85">
        <v>94.02</v>
      </c>
      <c r="F2213" s="85">
        <v>92.29</v>
      </c>
      <c r="G2213" s="85">
        <v>107.99</v>
      </c>
      <c r="H2213" s="85"/>
      <c r="I2213" s="85">
        <v>94.653000000000006</v>
      </c>
    </row>
    <row r="2214" spans="3:9">
      <c r="C2214" s="85" t="s">
        <v>650</v>
      </c>
      <c r="D2214" s="85"/>
      <c r="E2214" s="85">
        <v>93.04</v>
      </c>
      <c r="F2214" s="85">
        <v>92.11</v>
      </c>
      <c r="G2214" s="85">
        <v>107.9</v>
      </c>
      <c r="H2214" s="85"/>
      <c r="I2214" s="85">
        <v>94.512</v>
      </c>
    </row>
    <row r="2215" spans="3:9">
      <c r="C2215" s="85" t="s">
        <v>651</v>
      </c>
      <c r="D2215" s="85"/>
      <c r="E2215" s="85">
        <v>94.3</v>
      </c>
      <c r="F2215" s="85">
        <v>91.77</v>
      </c>
      <c r="G2215" s="85">
        <v>107.49</v>
      </c>
      <c r="H2215" s="85"/>
      <c r="I2215" s="85">
        <v>94.512</v>
      </c>
    </row>
    <row r="2216" spans="3:9">
      <c r="C2216" s="85" t="s">
        <v>652</v>
      </c>
      <c r="D2216" s="85"/>
      <c r="E2216" s="85">
        <v>93.99</v>
      </c>
      <c r="F2216" s="85">
        <v>91.85</v>
      </c>
      <c r="G2216" s="85">
        <v>107.48</v>
      </c>
      <c r="H2216" s="85"/>
      <c r="I2216" s="85">
        <v>94.799000000000007</v>
      </c>
    </row>
    <row r="2217" spans="3:9">
      <c r="C2217" s="85" t="s">
        <v>653</v>
      </c>
      <c r="D2217" s="85"/>
      <c r="E2217" s="85">
        <v>94.2</v>
      </c>
      <c r="F2217" s="85">
        <v>91.68</v>
      </c>
      <c r="G2217" s="85">
        <v>106.72</v>
      </c>
      <c r="H2217" s="85"/>
      <c r="I2217" s="85">
        <v>95.23</v>
      </c>
    </row>
    <row r="2218" spans="3:9">
      <c r="C2218" s="85" t="s">
        <v>654</v>
      </c>
      <c r="D2218" s="85"/>
      <c r="E2218" s="85">
        <v>94.25</v>
      </c>
      <c r="F2218" s="85">
        <v>91.77</v>
      </c>
      <c r="G2218" s="85">
        <v>105.53</v>
      </c>
      <c r="H2218" s="85"/>
      <c r="I2218" s="85">
        <v>95.75</v>
      </c>
    </row>
    <row r="2219" spans="3:9">
      <c r="C2219" s="85" t="s">
        <v>655</v>
      </c>
      <c r="D2219" s="85"/>
      <c r="E2219" s="85">
        <v>93.86</v>
      </c>
      <c r="F2219" s="85">
        <v>91.94</v>
      </c>
      <c r="G2219" s="85">
        <v>103.68</v>
      </c>
      <c r="H2219" s="85"/>
      <c r="I2219" s="85">
        <v>95.451999999999998</v>
      </c>
    </row>
    <row r="2220" spans="3:9">
      <c r="C2220" s="85" t="s">
        <v>656</v>
      </c>
      <c r="D2220" s="85"/>
      <c r="E2220" s="85">
        <v>93.54</v>
      </c>
      <c r="F2220" s="85">
        <v>91.68</v>
      </c>
      <c r="G2220" s="85">
        <v>104.63</v>
      </c>
      <c r="H2220" s="85"/>
      <c r="I2220" s="85">
        <v>95.501000000000005</v>
      </c>
    </row>
    <row r="2221" spans="3:9">
      <c r="C2221" s="85" t="s">
        <v>657</v>
      </c>
      <c r="D2221" s="85"/>
      <c r="E2221" s="85">
        <v>93.51</v>
      </c>
      <c r="F2221" s="85">
        <v>92.01</v>
      </c>
      <c r="G2221" s="85">
        <v>104.17</v>
      </c>
      <c r="H2221" s="85"/>
      <c r="I2221" s="85">
        <v>94.445999999999998</v>
      </c>
    </row>
    <row r="2222" spans="3:9">
      <c r="C2222" s="85" t="s">
        <v>658</v>
      </c>
      <c r="D2222" s="85"/>
      <c r="E2222" s="85">
        <v>93.07</v>
      </c>
      <c r="F2222" s="85">
        <v>91.99</v>
      </c>
      <c r="G2222" s="85">
        <v>104.9</v>
      </c>
      <c r="H2222" s="85"/>
      <c r="I2222" s="85">
        <v>94.284999999999997</v>
      </c>
    </row>
    <row r="2223" spans="3:9">
      <c r="C2223" s="85" t="s">
        <v>659</v>
      </c>
      <c r="D2223" s="85"/>
      <c r="E2223" s="85">
        <v>92.54</v>
      </c>
      <c r="F2223" s="85">
        <v>91.79</v>
      </c>
      <c r="G2223" s="85">
        <v>104.97</v>
      </c>
      <c r="H2223" s="85"/>
      <c r="I2223" s="85">
        <v>94.158000000000001</v>
      </c>
    </row>
    <row r="2224" spans="3:9">
      <c r="C2224" s="85" t="s">
        <v>660</v>
      </c>
      <c r="D2224" s="85"/>
      <c r="E2224" s="85">
        <v>92.61</v>
      </c>
      <c r="F2224" s="85">
        <v>91.84</v>
      </c>
      <c r="G2224" s="85">
        <v>104.98</v>
      </c>
      <c r="H2224" s="85"/>
      <c r="I2224" s="85">
        <v>93.68</v>
      </c>
    </row>
    <row r="2225" spans="3:9">
      <c r="C2225" s="85" t="s">
        <v>661</v>
      </c>
      <c r="D2225" s="85"/>
      <c r="E2225" s="85">
        <v>92.01</v>
      </c>
      <c r="F2225" s="85">
        <v>91.75</v>
      </c>
      <c r="G2225" s="85">
        <v>104.99</v>
      </c>
      <c r="H2225" s="85"/>
      <c r="I2225" s="85">
        <v>93.55</v>
      </c>
    </row>
    <row r="2226" spans="3:9">
      <c r="C2226" s="85" t="s">
        <v>662</v>
      </c>
      <c r="D2226" s="85"/>
      <c r="E2226" s="85">
        <v>92.36</v>
      </c>
      <c r="F2226" s="85">
        <v>91.45</v>
      </c>
      <c r="G2226" s="85">
        <v>105</v>
      </c>
      <c r="H2226" s="85"/>
      <c r="I2226" s="85">
        <v>92.185000000000002</v>
      </c>
    </row>
    <row r="2227" spans="3:9">
      <c r="C2227" s="85" t="s">
        <v>663</v>
      </c>
      <c r="D2227" s="85"/>
      <c r="E2227" s="85">
        <v>91.48</v>
      </c>
      <c r="F2227" s="85">
        <v>91.51</v>
      </c>
      <c r="G2227" s="85">
        <v>104.73</v>
      </c>
      <c r="H2227" s="85"/>
      <c r="I2227" s="85">
        <v>92.518000000000001</v>
      </c>
    </row>
    <row r="2228" spans="3:9">
      <c r="C2228" s="85" t="s">
        <v>664</v>
      </c>
      <c r="D2228" s="85"/>
      <c r="E2228" s="85">
        <v>90.54</v>
      </c>
      <c r="F2228" s="85">
        <v>91.54</v>
      </c>
      <c r="G2228" s="85">
        <v>104.92</v>
      </c>
      <c r="H2228" s="85"/>
      <c r="I2228" s="85">
        <v>92.4</v>
      </c>
    </row>
    <row r="2229" spans="3:9">
      <c r="C2229" s="85" t="s">
        <v>665</v>
      </c>
      <c r="D2229" s="85"/>
      <c r="E2229" s="85">
        <v>91.12</v>
      </c>
      <c r="F2229" s="85">
        <v>90.39</v>
      </c>
      <c r="G2229" s="85">
        <v>103.97</v>
      </c>
      <c r="H2229" s="85"/>
      <c r="I2229" s="85">
        <v>92.820999999999998</v>
      </c>
    </row>
    <row r="2230" spans="3:9">
      <c r="C2230" s="85" t="s">
        <v>666</v>
      </c>
      <c r="D2230" s="85"/>
      <c r="E2230" s="85">
        <v>91.26</v>
      </c>
      <c r="F2230" s="85">
        <v>90.58</v>
      </c>
      <c r="G2230" s="85">
        <v>105</v>
      </c>
      <c r="H2230" s="85"/>
      <c r="I2230" s="85">
        <v>93.197999999999993</v>
      </c>
    </row>
    <row r="2231" spans="3:9">
      <c r="C2231" s="85" t="s">
        <v>667</v>
      </c>
      <c r="D2231" s="85"/>
      <c r="E2231" s="85">
        <v>90.9</v>
      </c>
      <c r="F2231" s="85">
        <v>90.36</v>
      </c>
      <c r="G2231" s="85">
        <v>104.3</v>
      </c>
      <c r="H2231" s="85"/>
      <c r="I2231" s="85">
        <v>93.747</v>
      </c>
    </row>
    <row r="2232" spans="3:9">
      <c r="C2232" s="85" t="s">
        <v>668</v>
      </c>
      <c r="D2232" s="85"/>
      <c r="E2232" s="85">
        <v>90.97</v>
      </c>
      <c r="F2232" s="85">
        <v>89.02</v>
      </c>
      <c r="G2232" s="85">
        <v>104.32</v>
      </c>
      <c r="H2232" s="85"/>
      <c r="I2232" s="85">
        <v>93.923000000000002</v>
      </c>
    </row>
    <row r="2233" spans="3:9">
      <c r="C2233" s="85" t="s">
        <v>669</v>
      </c>
      <c r="D2233" s="85"/>
      <c r="E2233" s="85">
        <v>90.62</v>
      </c>
      <c r="F2233" s="85">
        <v>89.94</v>
      </c>
      <c r="G2233" s="85">
        <v>103.77</v>
      </c>
      <c r="H2233" s="85"/>
      <c r="I2233" s="85">
        <v>93.5</v>
      </c>
    </row>
    <row r="2234" spans="3:9">
      <c r="C2234" s="85" t="s">
        <v>670</v>
      </c>
      <c r="D2234" s="85"/>
      <c r="E2234" s="85">
        <v>90.27</v>
      </c>
      <c r="F2234" s="85">
        <v>90.38</v>
      </c>
      <c r="G2234" s="85">
        <v>102.47</v>
      </c>
      <c r="H2234" s="85"/>
      <c r="I2234" s="85">
        <v>93.795000000000002</v>
      </c>
    </row>
    <row r="2235" spans="3:9">
      <c r="C2235" s="85" t="s">
        <v>671</v>
      </c>
      <c r="D2235" s="85"/>
      <c r="E2235" s="85">
        <v>90.56</v>
      </c>
      <c r="F2235" s="85">
        <v>90.3</v>
      </c>
      <c r="G2235" s="85">
        <v>103.28</v>
      </c>
      <c r="H2235" s="85"/>
      <c r="I2235" s="85">
        <v>93.635999999999996</v>
      </c>
    </row>
    <row r="2236" spans="3:9">
      <c r="C2236" s="85" t="s">
        <v>672</v>
      </c>
      <c r="D2236" s="85"/>
      <c r="E2236" s="85">
        <v>90.43</v>
      </c>
      <c r="F2236" s="85">
        <v>90.2</v>
      </c>
      <c r="G2236" s="85">
        <v>103.99</v>
      </c>
      <c r="H2236" s="85"/>
      <c r="I2236" s="85">
        <v>93.201999999999998</v>
      </c>
    </row>
    <row r="2237" spans="3:9">
      <c r="C2237" s="85" t="s">
        <v>673</v>
      </c>
      <c r="D2237" s="85"/>
      <c r="E2237" s="85">
        <v>90.4</v>
      </c>
      <c r="F2237" s="85">
        <v>89.97</v>
      </c>
      <c r="G2237" s="85">
        <v>103.97</v>
      </c>
      <c r="H2237" s="85"/>
      <c r="I2237" s="85">
        <v>93.283000000000001</v>
      </c>
    </row>
    <row r="2238" spans="3:9">
      <c r="C2238" s="85" t="s">
        <v>674</v>
      </c>
      <c r="D2238" s="85"/>
      <c r="E2238" s="85">
        <v>90.46</v>
      </c>
      <c r="F2238" s="85">
        <v>90.12</v>
      </c>
      <c r="G2238" s="85">
        <v>104.96</v>
      </c>
      <c r="H2238" s="85"/>
      <c r="I2238" s="85">
        <v>93.212999999999994</v>
      </c>
    </row>
    <row r="2239" spans="3:9">
      <c r="C2239" s="85" t="s">
        <v>675</v>
      </c>
      <c r="D2239" s="85"/>
      <c r="E2239" s="85">
        <v>90.99</v>
      </c>
      <c r="F2239" s="85">
        <v>89.92</v>
      </c>
      <c r="G2239" s="85">
        <v>104.97</v>
      </c>
      <c r="H2239" s="85"/>
      <c r="I2239" s="85">
        <v>93.412000000000006</v>
      </c>
    </row>
    <row r="2240" spans="3:9">
      <c r="C2240" s="85" t="s">
        <v>676</v>
      </c>
      <c r="D2240" s="85"/>
      <c r="E2240" s="85">
        <v>91.16</v>
      </c>
      <c r="F2240" s="85">
        <v>90</v>
      </c>
      <c r="G2240" s="85">
        <v>106.73</v>
      </c>
      <c r="H2240" s="85"/>
      <c r="I2240" s="85">
        <v>93.200999999999993</v>
      </c>
    </row>
    <row r="2241" spans="3:9">
      <c r="C2241" s="85" t="s">
        <v>677</v>
      </c>
      <c r="D2241" s="85"/>
      <c r="E2241" s="85">
        <v>90.69</v>
      </c>
      <c r="F2241" s="85">
        <v>90</v>
      </c>
      <c r="G2241" s="85">
        <v>107</v>
      </c>
      <c r="H2241" s="85"/>
      <c r="I2241" s="85">
        <v>93.004000000000005</v>
      </c>
    </row>
    <row r="2242" spans="3:9">
      <c r="C2242" s="85" t="s">
        <v>678</v>
      </c>
      <c r="D2242" s="85"/>
      <c r="E2242" s="85">
        <v>89.98</v>
      </c>
      <c r="F2242" s="85">
        <v>89.06</v>
      </c>
      <c r="G2242" s="85">
        <v>105.99</v>
      </c>
      <c r="H2242" s="85"/>
      <c r="I2242" s="85">
        <v>93.111000000000004</v>
      </c>
    </row>
    <row r="2243" spans="3:9">
      <c r="C2243" s="85" t="s">
        <v>679</v>
      </c>
      <c r="D2243" s="85"/>
      <c r="E2243" s="85">
        <v>89.49</v>
      </c>
      <c r="F2243" s="85">
        <v>89.43</v>
      </c>
      <c r="G2243" s="85">
        <v>105</v>
      </c>
      <c r="H2243" s="85"/>
      <c r="I2243" s="85">
        <v>93.007999999999996</v>
      </c>
    </row>
    <row r="2244" spans="3:9">
      <c r="C2244" s="85" t="s">
        <v>680</v>
      </c>
      <c r="D2244" s="85"/>
      <c r="E2244" s="85">
        <v>89.5</v>
      </c>
      <c r="F2244" s="85">
        <v>89.37</v>
      </c>
      <c r="G2244" s="85">
        <v>105</v>
      </c>
      <c r="H2244" s="85"/>
      <c r="I2244" s="85">
        <v>93.45</v>
      </c>
    </row>
    <row r="2245" spans="3:9">
      <c r="C2245" s="85" t="s">
        <v>681</v>
      </c>
      <c r="D2245" s="85"/>
      <c r="E2245" s="85">
        <v>89</v>
      </c>
      <c r="F2245" s="85">
        <v>89.12</v>
      </c>
      <c r="G2245" s="85">
        <v>104</v>
      </c>
      <c r="H2245" s="85"/>
      <c r="I2245" s="85">
        <v>93.712999999999994</v>
      </c>
    </row>
    <row r="2246" spans="3:9">
      <c r="C2246" s="85" t="s">
        <v>682</v>
      </c>
      <c r="D2246" s="85"/>
      <c r="E2246" s="85">
        <v>88.89</v>
      </c>
      <c r="F2246" s="85">
        <v>89.18</v>
      </c>
      <c r="G2246" s="85">
        <v>104.99</v>
      </c>
      <c r="H2246" s="85"/>
      <c r="I2246" s="85">
        <v>93.748000000000005</v>
      </c>
    </row>
    <row r="2247" spans="3:9">
      <c r="C2247" s="85" t="s">
        <v>683</v>
      </c>
      <c r="D2247" s="85"/>
      <c r="E2247" s="85">
        <v>88.7</v>
      </c>
      <c r="F2247" s="85">
        <v>89.12</v>
      </c>
      <c r="G2247" s="85">
        <v>104.57</v>
      </c>
      <c r="H2247" s="85"/>
      <c r="I2247" s="85">
        <v>93.584000000000003</v>
      </c>
    </row>
    <row r="2248" spans="3:9">
      <c r="C2248" s="85" t="s">
        <v>684</v>
      </c>
      <c r="D2248" s="85"/>
      <c r="E2248" s="85">
        <v>88.98</v>
      </c>
      <c r="F2248" s="85">
        <v>89.11</v>
      </c>
      <c r="G2248" s="85">
        <v>104.38</v>
      </c>
      <c r="H2248" s="85"/>
      <c r="I2248" s="85">
        <v>94.036000000000001</v>
      </c>
    </row>
    <row r="2249" spans="3:9">
      <c r="C2249" s="85" t="s">
        <v>685</v>
      </c>
      <c r="D2249" s="85"/>
      <c r="E2249" s="85">
        <v>89.14</v>
      </c>
      <c r="F2249" s="85">
        <v>89.17</v>
      </c>
      <c r="G2249" s="85">
        <v>105.11</v>
      </c>
      <c r="H2249" s="85"/>
      <c r="I2249" s="85">
        <v>93.91</v>
      </c>
    </row>
    <row r="2250" spans="3:9">
      <c r="C2250" s="85" t="s">
        <v>686</v>
      </c>
      <c r="D2250" s="85"/>
      <c r="E2250" s="85">
        <v>89.42</v>
      </c>
      <c r="F2250" s="85">
        <v>89.6</v>
      </c>
      <c r="G2250" s="85">
        <v>107</v>
      </c>
      <c r="H2250" s="85"/>
      <c r="I2250" s="85">
        <v>94.197000000000003</v>
      </c>
    </row>
    <row r="2251" spans="3:9">
      <c r="C2251" s="85" t="s">
        <v>687</v>
      </c>
      <c r="D2251" s="85"/>
      <c r="E2251" s="85">
        <v>89.44</v>
      </c>
      <c r="F2251" s="85">
        <v>90.1</v>
      </c>
      <c r="G2251" s="85">
        <v>100.94</v>
      </c>
      <c r="H2251" s="85"/>
      <c r="I2251" s="85">
        <v>94.156999999999996</v>
      </c>
    </row>
    <row r="2252" spans="3:9">
      <c r="C2252" s="85" t="s">
        <v>688</v>
      </c>
      <c r="D2252" s="85"/>
      <c r="E2252" s="85">
        <v>89.99</v>
      </c>
      <c r="F2252" s="85">
        <v>89.68</v>
      </c>
      <c r="G2252" s="85">
        <v>104.11</v>
      </c>
      <c r="H2252" s="85"/>
      <c r="I2252" s="85">
        <v>94.2</v>
      </c>
    </row>
    <row r="2253" spans="3:9">
      <c r="C2253" s="85" t="s">
        <v>689</v>
      </c>
      <c r="D2253" s="85"/>
      <c r="E2253" s="85">
        <v>90.78</v>
      </c>
      <c r="F2253" s="85">
        <v>90.18</v>
      </c>
      <c r="G2253" s="85">
        <v>103.99</v>
      </c>
      <c r="H2253" s="85"/>
      <c r="I2253" s="85">
        <v>94.186000000000007</v>
      </c>
    </row>
    <row r="2254" spans="3:9">
      <c r="C2254" s="85" t="s">
        <v>690</v>
      </c>
      <c r="D2254" s="85"/>
      <c r="E2254" s="85">
        <v>91.33</v>
      </c>
      <c r="F2254" s="85">
        <v>90.67</v>
      </c>
      <c r="G2254" s="85">
        <v>103.29</v>
      </c>
      <c r="H2254" s="85"/>
      <c r="I2254" s="85">
        <v>94.347999999999999</v>
      </c>
    </row>
    <row r="2255" spans="3:9">
      <c r="C2255" s="85" t="s">
        <v>691</v>
      </c>
      <c r="D2255" s="85"/>
      <c r="E2255" s="85">
        <v>92.09</v>
      </c>
      <c r="F2255" s="85">
        <v>90.74</v>
      </c>
      <c r="G2255" s="85">
        <v>103.75</v>
      </c>
      <c r="H2255" s="85"/>
      <c r="I2255" s="85">
        <v>94.573999999999998</v>
      </c>
    </row>
    <row r="2256" spans="3:9">
      <c r="C2256" s="85" t="s">
        <v>692</v>
      </c>
      <c r="D2256" s="85"/>
      <c r="E2256" s="85">
        <v>92.04</v>
      </c>
      <c r="F2256" s="85">
        <v>90.95</v>
      </c>
      <c r="G2256" s="85">
        <v>103.74</v>
      </c>
      <c r="H2256" s="85"/>
      <c r="I2256" s="85">
        <v>94.751000000000005</v>
      </c>
    </row>
    <row r="2257" spans="3:9">
      <c r="C2257" s="85" t="s">
        <v>693</v>
      </c>
      <c r="D2257" s="85"/>
      <c r="E2257" s="85">
        <v>91.85</v>
      </c>
      <c r="F2257" s="85">
        <v>91.26</v>
      </c>
      <c r="G2257" s="85">
        <v>103.73</v>
      </c>
      <c r="H2257" s="85"/>
      <c r="I2257" s="85">
        <v>94.373000000000005</v>
      </c>
    </row>
    <row r="2258" spans="3:9">
      <c r="C2258" s="85" t="s">
        <v>694</v>
      </c>
      <c r="D2258" s="85"/>
      <c r="E2258" s="85">
        <v>91.06</v>
      </c>
      <c r="F2258" s="85">
        <v>91.55</v>
      </c>
      <c r="G2258" s="85">
        <v>103.98</v>
      </c>
      <c r="H2258" s="85"/>
      <c r="I2258" s="85">
        <v>94.131</v>
      </c>
    </row>
    <row r="2259" spans="3:9">
      <c r="C2259" s="85" t="s">
        <v>695</v>
      </c>
      <c r="D2259" s="85"/>
      <c r="E2259" s="85">
        <v>91.85</v>
      </c>
      <c r="F2259" s="85">
        <v>91.81</v>
      </c>
      <c r="G2259" s="85">
        <v>105</v>
      </c>
      <c r="H2259" s="85"/>
      <c r="I2259" s="85">
        <v>93.53</v>
      </c>
    </row>
    <row r="2260" spans="3:9">
      <c r="C2260" s="85" t="s">
        <v>696</v>
      </c>
      <c r="D2260" s="85"/>
      <c r="E2260" s="85">
        <v>91.55</v>
      </c>
      <c r="F2260" s="85">
        <v>92.39</v>
      </c>
      <c r="G2260" s="85">
        <v>106.73</v>
      </c>
      <c r="H2260" s="85"/>
      <c r="I2260" s="85">
        <v>92.79</v>
      </c>
    </row>
    <row r="2261" spans="3:9">
      <c r="C2261" s="85" t="s">
        <v>697</v>
      </c>
      <c r="D2261" s="85"/>
      <c r="E2261" s="85">
        <v>91.82</v>
      </c>
      <c r="F2261" s="85">
        <v>92.81</v>
      </c>
      <c r="G2261" s="85">
        <v>107.04</v>
      </c>
      <c r="H2261" s="85"/>
      <c r="I2261" s="85">
        <v>92.533000000000001</v>
      </c>
    </row>
    <row r="2262" spans="3:9">
      <c r="C2262" s="85" t="s">
        <v>698</v>
      </c>
      <c r="D2262" s="85"/>
      <c r="E2262" s="85">
        <v>91.62</v>
      </c>
      <c r="F2262" s="85">
        <v>92.75</v>
      </c>
      <c r="G2262" s="85">
        <v>107.01</v>
      </c>
      <c r="H2262" s="85"/>
      <c r="I2262" s="85">
        <v>91.108000000000004</v>
      </c>
    </row>
    <row r="2263" spans="3:9">
      <c r="C2263" s="85" t="s">
        <v>699</v>
      </c>
      <c r="D2263" s="85"/>
      <c r="E2263" s="85">
        <v>91.5</v>
      </c>
      <c r="F2263" s="85">
        <v>92.92</v>
      </c>
      <c r="G2263" s="85">
        <v>107.57</v>
      </c>
      <c r="H2263" s="85"/>
      <c r="I2263" s="85">
        <v>90.19</v>
      </c>
    </row>
    <row r="2264" spans="3:9">
      <c r="C2264" s="85" t="s">
        <v>700</v>
      </c>
      <c r="D2264" s="85"/>
      <c r="E2264" s="85">
        <v>92.64</v>
      </c>
      <c r="F2264" s="85">
        <v>92.1</v>
      </c>
      <c r="G2264" s="85">
        <v>107.94</v>
      </c>
      <c r="H2264" s="85"/>
      <c r="I2264" s="85">
        <v>89.56</v>
      </c>
    </row>
    <row r="2265" spans="3:9">
      <c r="C2265" s="85" t="s">
        <v>701</v>
      </c>
      <c r="D2265" s="85"/>
      <c r="E2265" s="85">
        <v>92.49</v>
      </c>
      <c r="F2265" s="85">
        <v>91.96</v>
      </c>
      <c r="G2265" s="85">
        <v>107</v>
      </c>
      <c r="H2265" s="85"/>
      <c r="I2265" s="85">
        <v>89.849000000000004</v>
      </c>
    </row>
    <row r="2266" spans="3:9">
      <c r="C2266" s="85" t="s">
        <v>702</v>
      </c>
      <c r="D2266" s="85"/>
      <c r="E2266" s="85">
        <v>92.24</v>
      </c>
      <c r="F2266" s="85">
        <v>91.83</v>
      </c>
      <c r="G2266" s="85">
        <v>107.15</v>
      </c>
      <c r="H2266" s="85"/>
      <c r="I2266" s="85">
        <v>90.052999999999997</v>
      </c>
    </row>
    <row r="2267" spans="3:9">
      <c r="C2267" s="85" t="s">
        <v>703</v>
      </c>
      <c r="D2267" s="85"/>
      <c r="E2267" s="85">
        <v>90.98</v>
      </c>
      <c r="F2267" s="85">
        <v>91.56</v>
      </c>
      <c r="G2267" s="85">
        <v>104.73</v>
      </c>
      <c r="H2267" s="85"/>
      <c r="I2267" s="85">
        <v>89.766000000000005</v>
      </c>
    </row>
    <row r="2268" spans="3:9">
      <c r="C2268" s="85" t="s">
        <v>704</v>
      </c>
      <c r="D2268" s="85"/>
      <c r="E2268" s="85">
        <v>88.99</v>
      </c>
      <c r="F2268" s="85">
        <v>89.65</v>
      </c>
      <c r="G2268" s="85">
        <v>107</v>
      </c>
      <c r="H2268" s="85"/>
      <c r="I2268" s="85">
        <v>89.551000000000002</v>
      </c>
    </row>
    <row r="2269" spans="3:9">
      <c r="C2269" s="85" t="s">
        <v>705</v>
      </c>
      <c r="D2269" s="85"/>
      <c r="E2269" s="85">
        <v>88.99</v>
      </c>
      <c r="F2269" s="85">
        <v>89.59</v>
      </c>
      <c r="G2269" s="85">
        <v>106.04</v>
      </c>
      <c r="H2269" s="85"/>
      <c r="I2269" s="85">
        <v>88.308000000000007</v>
      </c>
    </row>
    <row r="2270" spans="3:9">
      <c r="C2270" s="85" t="s">
        <v>706</v>
      </c>
      <c r="D2270" s="85"/>
      <c r="E2270" s="85">
        <v>88.79</v>
      </c>
      <c r="F2270" s="85">
        <v>89.26</v>
      </c>
      <c r="G2270" s="85">
        <v>105</v>
      </c>
      <c r="H2270" s="85"/>
      <c r="I2270" s="85">
        <v>88.287999999999997</v>
      </c>
    </row>
    <row r="2271" spans="3:9">
      <c r="C2271" s="85" t="s">
        <v>707</v>
      </c>
      <c r="D2271" s="85"/>
      <c r="E2271" s="85">
        <v>89</v>
      </c>
      <c r="F2271" s="85">
        <v>89.88</v>
      </c>
      <c r="G2271" s="85">
        <v>104.47</v>
      </c>
      <c r="H2271" s="85"/>
      <c r="I2271" s="85">
        <v>87.96</v>
      </c>
    </row>
    <row r="2272" spans="3:9">
      <c r="C2272" s="85" t="s">
        <v>708</v>
      </c>
      <c r="D2272" s="85"/>
      <c r="E2272" s="85">
        <v>88.65</v>
      </c>
      <c r="F2272" s="85">
        <v>89.46</v>
      </c>
      <c r="G2272" s="85">
        <v>106.99</v>
      </c>
      <c r="H2272" s="85"/>
      <c r="I2272" s="85">
        <v>89.084999999999994</v>
      </c>
    </row>
    <row r="2273" spans="3:9">
      <c r="C2273" s="85" t="s">
        <v>709</v>
      </c>
      <c r="D2273" s="85"/>
      <c r="E2273" s="85">
        <v>88.03</v>
      </c>
      <c r="F2273" s="85">
        <v>89.85</v>
      </c>
      <c r="G2273" s="85">
        <v>106</v>
      </c>
      <c r="H2273" s="85"/>
      <c r="I2273" s="85">
        <v>89.257000000000005</v>
      </c>
    </row>
    <row r="2274" spans="3:9">
      <c r="C2274" s="85" t="s">
        <v>710</v>
      </c>
      <c r="D2274" s="85"/>
      <c r="E2274" s="85">
        <v>88.12</v>
      </c>
      <c r="F2274" s="85">
        <v>88.43</v>
      </c>
      <c r="G2274" s="85">
        <v>101.51</v>
      </c>
      <c r="H2274" s="85"/>
      <c r="I2274" s="85">
        <v>89.534999999999997</v>
      </c>
    </row>
    <row r="2275" spans="3:9">
      <c r="C2275" s="85" t="s">
        <v>711</v>
      </c>
      <c r="D2275" s="85"/>
      <c r="E2275" s="85">
        <v>87.6</v>
      </c>
      <c r="F2275" s="85">
        <v>88.19</v>
      </c>
      <c r="G2275" s="85">
        <v>102.65</v>
      </c>
      <c r="H2275" s="85"/>
      <c r="I2275" s="85">
        <v>89.491</v>
      </c>
    </row>
    <row r="2276" spans="3:9">
      <c r="C2276" s="85" t="s">
        <v>712</v>
      </c>
      <c r="D2276" s="85"/>
      <c r="E2276" s="85">
        <v>87.89</v>
      </c>
      <c r="F2276" s="85">
        <v>88.59</v>
      </c>
      <c r="G2276" s="85">
        <v>99.5</v>
      </c>
      <c r="H2276" s="85"/>
      <c r="I2276" s="85">
        <v>89.98</v>
      </c>
    </row>
    <row r="2277" spans="3:9">
      <c r="C2277" s="85" t="s">
        <v>713</v>
      </c>
      <c r="D2277" s="85"/>
      <c r="E2277" s="85">
        <v>87.42</v>
      </c>
      <c r="F2277" s="85">
        <v>90.9</v>
      </c>
      <c r="G2277" s="85">
        <v>100</v>
      </c>
      <c r="H2277" s="85"/>
      <c r="I2277" s="85">
        <v>89.888999999999996</v>
      </c>
    </row>
    <row r="2278" spans="3:9">
      <c r="C2278" s="85" t="s">
        <v>714</v>
      </c>
      <c r="D2278" s="85"/>
      <c r="E2278" s="85">
        <v>88.66</v>
      </c>
      <c r="F2278" s="85">
        <v>91.14</v>
      </c>
      <c r="G2278" s="85">
        <v>99.79</v>
      </c>
      <c r="H2278" s="85"/>
      <c r="I2278" s="85">
        <v>90.031999999999996</v>
      </c>
    </row>
    <row r="2279" spans="3:9">
      <c r="C2279" s="85" t="s">
        <v>715</v>
      </c>
      <c r="D2279" s="85"/>
      <c r="E2279" s="85">
        <v>87.92</v>
      </c>
      <c r="F2279" s="85">
        <v>89.79</v>
      </c>
      <c r="G2279" s="85">
        <v>101.6</v>
      </c>
      <c r="H2279" s="85"/>
      <c r="I2279" s="85">
        <v>89.8</v>
      </c>
    </row>
    <row r="2280" spans="3:9">
      <c r="C2280" s="85" t="s">
        <v>716</v>
      </c>
      <c r="D2280" s="85"/>
      <c r="E2280" s="85">
        <v>87.71</v>
      </c>
      <c r="F2280" s="85">
        <v>90.01</v>
      </c>
      <c r="G2280" s="85">
        <v>100.7</v>
      </c>
      <c r="H2280" s="85"/>
      <c r="I2280" s="85">
        <v>89.998999999999995</v>
      </c>
    </row>
    <row r="2281" spans="3:9">
      <c r="C2281" s="85" t="s">
        <v>717</v>
      </c>
      <c r="D2281" s="85"/>
      <c r="E2281" s="85">
        <v>88.2</v>
      </c>
      <c r="F2281" s="85">
        <v>92.81</v>
      </c>
      <c r="G2281" s="85">
        <v>100</v>
      </c>
      <c r="H2281" s="85"/>
      <c r="I2281" s="85">
        <v>90.075999999999993</v>
      </c>
    </row>
    <row r="2282" spans="3:9">
      <c r="C2282" s="85" t="s">
        <v>718</v>
      </c>
      <c r="D2282" s="85"/>
      <c r="E2282" s="85">
        <v>87.73</v>
      </c>
      <c r="F2282" s="85">
        <v>89.99</v>
      </c>
      <c r="G2282" s="85">
        <v>101.45</v>
      </c>
      <c r="H2282" s="85"/>
      <c r="I2282" s="85">
        <v>89.802000000000007</v>
      </c>
    </row>
    <row r="2283" spans="3:9">
      <c r="C2283" s="85" t="s">
        <v>719</v>
      </c>
      <c r="D2283" s="85"/>
      <c r="E2283" s="85">
        <v>88</v>
      </c>
      <c r="F2283" s="85">
        <v>89.17</v>
      </c>
      <c r="G2283" s="85">
        <v>101.49</v>
      </c>
      <c r="H2283" s="85"/>
      <c r="I2283" s="85">
        <v>88.04</v>
      </c>
    </row>
    <row r="2284" spans="3:9">
      <c r="C2284" s="85" t="s">
        <v>720</v>
      </c>
      <c r="D2284" s="85"/>
      <c r="E2284" s="85">
        <v>88.2</v>
      </c>
      <c r="F2284" s="85">
        <v>89.77</v>
      </c>
      <c r="G2284" s="85">
        <v>100.24</v>
      </c>
      <c r="H2284" s="85"/>
      <c r="I2284" s="85">
        <v>86.91</v>
      </c>
    </row>
    <row r="2285" spans="3:9">
      <c r="C2285" s="85" t="s">
        <v>721</v>
      </c>
      <c r="D2285" s="85"/>
      <c r="E2285" s="85">
        <v>87.98</v>
      </c>
      <c r="F2285" s="85">
        <v>89.63</v>
      </c>
      <c r="G2285" s="85">
        <v>100</v>
      </c>
      <c r="H2285" s="85"/>
      <c r="I2285" s="85">
        <v>88.137</v>
      </c>
    </row>
    <row r="2286" spans="3:9">
      <c r="C2286" s="85" t="s">
        <v>722</v>
      </c>
      <c r="D2286" s="85"/>
      <c r="E2286" s="85">
        <v>88.28</v>
      </c>
      <c r="F2286" s="85">
        <v>89.01</v>
      </c>
      <c r="G2286" s="85">
        <v>101.14</v>
      </c>
      <c r="H2286" s="85"/>
      <c r="I2286" s="85">
        <v>88.778000000000006</v>
      </c>
    </row>
    <row r="2287" spans="3:9">
      <c r="C2287" s="85" t="s">
        <v>723</v>
      </c>
      <c r="D2287" s="85"/>
      <c r="E2287" s="85">
        <v>87.82</v>
      </c>
      <c r="F2287" s="85">
        <v>89.44</v>
      </c>
      <c r="G2287" s="85">
        <v>101.01</v>
      </c>
      <c r="H2287" s="85"/>
      <c r="I2287" s="85">
        <v>87.998000000000005</v>
      </c>
    </row>
    <row r="2288" spans="3:9">
      <c r="C2288" s="85" t="s">
        <v>724</v>
      </c>
      <c r="D2288" s="85"/>
      <c r="E2288" s="85">
        <v>87.18</v>
      </c>
      <c r="F2288" s="85">
        <v>89.52</v>
      </c>
      <c r="G2288" s="85">
        <v>100.61</v>
      </c>
      <c r="H2288" s="85"/>
      <c r="I2288" s="85">
        <v>87.466999999999999</v>
      </c>
    </row>
    <row r="2289" spans="3:9">
      <c r="C2289" s="85" t="s">
        <v>725</v>
      </c>
      <c r="D2289" s="85"/>
      <c r="E2289" s="85">
        <v>86.39</v>
      </c>
      <c r="F2289" s="85">
        <v>88.41</v>
      </c>
      <c r="G2289" s="85">
        <v>100.83</v>
      </c>
      <c r="H2289" s="85"/>
      <c r="I2289" s="85">
        <v>84.591999999999999</v>
      </c>
    </row>
    <row r="2290" spans="3:9">
      <c r="C2290" s="85" t="s">
        <v>726</v>
      </c>
      <c r="D2290" s="85"/>
      <c r="E2290" s="85">
        <v>86.5</v>
      </c>
      <c r="F2290" s="85">
        <v>88.29</v>
      </c>
      <c r="G2290" s="85">
        <v>100.47</v>
      </c>
      <c r="H2290" s="85"/>
      <c r="I2290" s="85">
        <v>83.738</v>
      </c>
    </row>
    <row r="2291" spans="3:9">
      <c r="C2291" s="85" t="s">
        <v>727</v>
      </c>
      <c r="D2291" s="85"/>
      <c r="E2291" s="85">
        <v>87.37</v>
      </c>
      <c r="F2291" s="85">
        <v>88.69</v>
      </c>
      <c r="G2291" s="85">
        <v>100</v>
      </c>
      <c r="H2291" s="85"/>
      <c r="I2291" s="85">
        <v>70.998999999999995</v>
      </c>
    </row>
    <row r="2292" spans="3:9">
      <c r="C2292" s="85" t="s">
        <v>728</v>
      </c>
      <c r="D2292" s="85"/>
      <c r="E2292" s="85">
        <v>87.87</v>
      </c>
      <c r="F2292" s="85">
        <v>88.78</v>
      </c>
      <c r="G2292" s="85">
        <v>100.34</v>
      </c>
      <c r="H2292" s="85"/>
      <c r="I2292" s="85">
        <v>76</v>
      </c>
    </row>
    <row r="2293" spans="3:9">
      <c r="C2293" s="85" t="s">
        <v>3238</v>
      </c>
      <c r="D2293" s="85"/>
      <c r="E2293" s="85">
        <v>86.98</v>
      </c>
      <c r="F2293" s="85">
        <v>87.85</v>
      </c>
      <c r="G2293" s="85">
        <v>100</v>
      </c>
      <c r="H2293" s="85"/>
      <c r="I2293" s="85">
        <v>71.875</v>
      </c>
    </row>
    <row r="2294" spans="3:9">
      <c r="C2294" s="85" t="s">
        <v>3239</v>
      </c>
      <c r="D2294" s="85"/>
      <c r="E2294" s="85">
        <v>84.45</v>
      </c>
      <c r="F2294" s="85">
        <v>85.43</v>
      </c>
      <c r="G2294" s="85">
        <v>101.1</v>
      </c>
      <c r="H2294" s="85"/>
      <c r="I2294" s="85">
        <v>73.989999999999995</v>
      </c>
    </row>
    <row r="2295" spans="3:9">
      <c r="C2295" s="85" t="s">
        <v>3240</v>
      </c>
      <c r="D2295" s="85"/>
      <c r="E2295" s="85">
        <v>82.48</v>
      </c>
      <c r="F2295" s="85">
        <v>82.48</v>
      </c>
      <c r="G2295" s="85">
        <v>99.91</v>
      </c>
      <c r="H2295" s="85"/>
      <c r="I2295" s="85">
        <v>73.448999999999998</v>
      </c>
    </row>
    <row r="2296" spans="3:9">
      <c r="C2296" s="85" t="s">
        <v>3241</v>
      </c>
      <c r="D2296" s="85"/>
      <c r="E2296" s="85">
        <v>78.84</v>
      </c>
      <c r="F2296" s="85">
        <v>69.02</v>
      </c>
      <c r="G2296" s="85">
        <v>98.22</v>
      </c>
      <c r="H2296" s="85"/>
      <c r="I2296" s="85">
        <v>74.42</v>
      </c>
    </row>
    <row r="2297" spans="3:9">
      <c r="C2297" s="85" t="s">
        <v>729</v>
      </c>
      <c r="D2297" s="85"/>
      <c r="E2297" s="85">
        <v>71.98</v>
      </c>
      <c r="F2297" s="85">
        <v>79.430000000000007</v>
      </c>
      <c r="G2297" s="85">
        <v>99.99</v>
      </c>
      <c r="H2297" s="85"/>
      <c r="I2297" s="85">
        <v>74.587000000000003</v>
      </c>
    </row>
    <row r="2298" spans="3:9">
      <c r="C2298" s="85" t="s">
        <v>730</v>
      </c>
      <c r="D2298" s="85"/>
      <c r="E2298" s="85">
        <v>76.5</v>
      </c>
      <c r="F2298" s="85">
        <v>73.44</v>
      </c>
      <c r="G2298" s="85">
        <v>97.14</v>
      </c>
      <c r="H2298" s="85"/>
      <c r="I2298" s="85">
        <v>74.599999999999994</v>
      </c>
    </row>
    <row r="2299" spans="3:9">
      <c r="C2299" s="85" t="s">
        <v>731</v>
      </c>
      <c r="D2299" s="85"/>
      <c r="E2299" s="85">
        <v>74.2</v>
      </c>
      <c r="F2299" s="85">
        <v>75.39</v>
      </c>
      <c r="G2299" s="85">
        <v>97.14</v>
      </c>
      <c r="H2299" s="85"/>
      <c r="I2299" s="85">
        <v>77.459000000000003</v>
      </c>
    </row>
    <row r="2300" spans="3:9">
      <c r="C2300" s="85" t="s">
        <v>732</v>
      </c>
      <c r="D2300" s="85"/>
      <c r="E2300" s="85">
        <v>76.150000000000006</v>
      </c>
      <c r="F2300" s="85">
        <v>76.27</v>
      </c>
      <c r="G2300" s="85">
        <v>94.97</v>
      </c>
      <c r="H2300" s="85"/>
      <c r="I2300" s="85">
        <v>79.89</v>
      </c>
    </row>
    <row r="2301" spans="3:9">
      <c r="C2301" s="85" t="s">
        <v>733</v>
      </c>
      <c r="D2301" s="85"/>
      <c r="E2301" s="85">
        <v>77.2</v>
      </c>
      <c r="F2301" s="85">
        <v>77.2</v>
      </c>
      <c r="G2301" s="85">
        <v>88.1</v>
      </c>
      <c r="H2301" s="85"/>
      <c r="I2301" s="85">
        <v>81.56</v>
      </c>
    </row>
    <row r="2302" spans="3:9">
      <c r="C2302" s="85" t="s">
        <v>734</v>
      </c>
      <c r="D2302" s="85"/>
      <c r="E2302" s="85">
        <v>77</v>
      </c>
      <c r="F2302" s="85">
        <v>77.540000000000006</v>
      </c>
      <c r="G2302" s="85">
        <v>93.19</v>
      </c>
      <c r="H2302" s="85"/>
      <c r="I2302" s="85">
        <v>80.789000000000001</v>
      </c>
    </row>
    <row r="2303" spans="3:9">
      <c r="C2303" s="85" t="s">
        <v>735</v>
      </c>
      <c r="D2303" s="85"/>
      <c r="E2303" s="85">
        <v>76</v>
      </c>
      <c r="F2303" s="85">
        <v>77</v>
      </c>
      <c r="G2303" s="85">
        <v>96.97</v>
      </c>
      <c r="H2303" s="85"/>
      <c r="I2303" s="85">
        <v>79.796999999999997</v>
      </c>
    </row>
    <row r="2304" spans="3:9">
      <c r="C2304" s="85" t="s">
        <v>736</v>
      </c>
      <c r="D2304" s="85"/>
      <c r="E2304" s="85">
        <v>73</v>
      </c>
      <c r="F2304" s="85">
        <v>76.760000000000005</v>
      </c>
      <c r="G2304" s="85">
        <v>100</v>
      </c>
      <c r="H2304" s="85"/>
      <c r="I2304" s="85">
        <v>80.150000000000006</v>
      </c>
    </row>
    <row r="2305" spans="3:9">
      <c r="C2305" s="85" t="s">
        <v>737</v>
      </c>
      <c r="D2305" s="85"/>
      <c r="E2305" s="85">
        <v>72.8</v>
      </c>
      <c r="F2305" s="85">
        <v>76.3</v>
      </c>
      <c r="G2305" s="85">
        <v>98.78</v>
      </c>
      <c r="H2305" s="85"/>
      <c r="I2305" s="85">
        <v>79.817999999999998</v>
      </c>
    </row>
    <row r="2306" spans="3:9">
      <c r="C2306" s="85" t="s">
        <v>738</v>
      </c>
      <c r="D2306" s="85"/>
      <c r="E2306" s="85">
        <v>72</v>
      </c>
      <c r="F2306" s="85">
        <v>76</v>
      </c>
      <c r="G2306" s="85">
        <v>95.45</v>
      </c>
      <c r="H2306" s="85"/>
      <c r="I2306" s="85">
        <v>79.98</v>
      </c>
    </row>
    <row r="2307" spans="3:9">
      <c r="C2307" s="85" t="s">
        <v>739</v>
      </c>
      <c r="D2307" s="85"/>
      <c r="E2307" s="85">
        <v>77.89</v>
      </c>
      <c r="F2307" s="85">
        <v>78.989999999999995</v>
      </c>
      <c r="G2307" s="85">
        <v>99.99</v>
      </c>
      <c r="H2307" s="85"/>
      <c r="I2307" s="85">
        <v>84.879000000000005</v>
      </c>
    </row>
    <row r="2308" spans="3:9">
      <c r="C2308" s="85" t="s">
        <v>740</v>
      </c>
      <c r="D2308" s="85"/>
      <c r="E2308" s="85">
        <v>78.849999999999994</v>
      </c>
      <c r="F2308" s="85">
        <v>78.400000000000006</v>
      </c>
      <c r="G2308" s="85">
        <v>97.25</v>
      </c>
      <c r="H2308" s="85"/>
      <c r="I2308" s="85">
        <v>84.611000000000004</v>
      </c>
    </row>
    <row r="2309" spans="3:9">
      <c r="C2309" s="85" t="s">
        <v>741</v>
      </c>
      <c r="D2309" s="85"/>
      <c r="E2309" s="85">
        <v>77.98</v>
      </c>
      <c r="F2309" s="85">
        <v>78.2</v>
      </c>
      <c r="G2309" s="85">
        <v>99.46</v>
      </c>
      <c r="H2309" s="85"/>
      <c r="I2309" s="85">
        <v>84.899000000000001</v>
      </c>
    </row>
    <row r="2310" spans="3:9">
      <c r="C2310" s="85" t="s">
        <v>742</v>
      </c>
      <c r="D2310" s="85"/>
      <c r="E2310" s="85">
        <v>78.22</v>
      </c>
      <c r="F2310" s="85">
        <v>78.84</v>
      </c>
      <c r="G2310" s="85">
        <v>86.82</v>
      </c>
      <c r="H2310" s="85"/>
      <c r="I2310" s="85">
        <v>85.427000000000007</v>
      </c>
    </row>
    <row r="2311" spans="3:9">
      <c r="C2311" s="85" t="s">
        <v>743</v>
      </c>
      <c r="D2311" s="85"/>
      <c r="E2311" s="85">
        <v>76.97</v>
      </c>
      <c r="F2311" s="85">
        <v>78.41</v>
      </c>
      <c r="G2311" s="85">
        <v>98.75</v>
      </c>
      <c r="H2311" s="85"/>
      <c r="I2311" s="85">
        <v>85.222999999999999</v>
      </c>
    </row>
    <row r="2312" spans="3:9">
      <c r="C2312" s="85" t="s">
        <v>744</v>
      </c>
      <c r="D2312" s="85"/>
      <c r="E2312" s="85">
        <v>77</v>
      </c>
      <c r="F2312" s="85">
        <v>78.260000000000005</v>
      </c>
      <c r="G2312" s="85">
        <v>95.01</v>
      </c>
      <c r="H2312" s="85"/>
      <c r="I2312" s="85">
        <v>85.02</v>
      </c>
    </row>
    <row r="2313" spans="3:9">
      <c r="C2313" s="85" t="s">
        <v>745</v>
      </c>
      <c r="D2313" s="85"/>
      <c r="E2313" s="85">
        <v>77.83</v>
      </c>
      <c r="F2313" s="85">
        <v>78.599999999999994</v>
      </c>
      <c r="G2313" s="85">
        <v>90.66</v>
      </c>
      <c r="H2313" s="85"/>
      <c r="I2313" s="85">
        <v>85.710999999999999</v>
      </c>
    </row>
    <row r="2314" spans="3:9">
      <c r="C2314" s="85" t="s">
        <v>746</v>
      </c>
      <c r="D2314" s="85"/>
      <c r="E2314" s="85">
        <v>78.010000000000005</v>
      </c>
      <c r="F2314" s="85">
        <v>79.22</v>
      </c>
      <c r="G2314" s="85">
        <v>97.91</v>
      </c>
      <c r="H2314" s="85"/>
      <c r="I2314" s="85">
        <v>86.608999999999995</v>
      </c>
    </row>
    <row r="2315" spans="3:9">
      <c r="C2315" s="85" t="s">
        <v>747</v>
      </c>
      <c r="D2315" s="85"/>
      <c r="E2315" s="85">
        <v>80.16</v>
      </c>
      <c r="F2315" s="85">
        <v>80</v>
      </c>
      <c r="G2315" s="85">
        <v>91.81</v>
      </c>
      <c r="H2315" s="85"/>
      <c r="I2315" s="85">
        <v>87.3</v>
      </c>
    </row>
    <row r="2316" spans="3:9">
      <c r="C2316" s="85" t="s">
        <v>748</v>
      </c>
      <c r="D2316" s="85"/>
      <c r="E2316" s="85">
        <v>81.5</v>
      </c>
      <c r="F2316" s="85">
        <v>81.8</v>
      </c>
      <c r="G2316" s="85">
        <v>97.91</v>
      </c>
      <c r="H2316" s="85"/>
      <c r="I2316" s="85">
        <v>88.146000000000001</v>
      </c>
    </row>
    <row r="2317" spans="3:9">
      <c r="C2317" s="85" t="s">
        <v>749</v>
      </c>
      <c r="D2317" s="85"/>
      <c r="E2317" s="85">
        <v>80.989999999999995</v>
      </c>
      <c r="F2317" s="85">
        <v>82.22</v>
      </c>
      <c r="G2317" s="85">
        <v>97.01</v>
      </c>
      <c r="H2317" s="85"/>
      <c r="I2317" s="85">
        <v>87.963999999999999</v>
      </c>
    </row>
    <row r="2318" spans="3:9">
      <c r="C2318" s="85" t="s">
        <v>750</v>
      </c>
      <c r="D2318" s="85"/>
      <c r="E2318" s="85">
        <v>80</v>
      </c>
      <c r="F2318" s="85">
        <v>81.89</v>
      </c>
      <c r="G2318" s="85">
        <v>94.99</v>
      </c>
      <c r="H2318" s="85"/>
      <c r="I2318" s="85">
        <v>87.340999999999994</v>
      </c>
    </row>
    <row r="2319" spans="3:9">
      <c r="C2319" s="85" t="s">
        <v>751</v>
      </c>
      <c r="D2319" s="85"/>
      <c r="E2319" s="85">
        <v>80.19</v>
      </c>
      <c r="F2319" s="85">
        <v>81.98</v>
      </c>
      <c r="G2319" s="85">
        <v>98.66</v>
      </c>
      <c r="H2319" s="85"/>
      <c r="I2319" s="85">
        <v>87.64</v>
      </c>
    </row>
    <row r="2320" spans="3:9">
      <c r="C2320" s="85" t="s">
        <v>752</v>
      </c>
      <c r="D2320" s="85"/>
      <c r="E2320" s="85">
        <v>80.2</v>
      </c>
      <c r="F2320" s="85">
        <v>82.4</v>
      </c>
      <c r="G2320" s="85">
        <v>94.62</v>
      </c>
      <c r="H2320" s="85"/>
      <c r="I2320" s="85">
        <v>87.319000000000003</v>
      </c>
    </row>
    <row r="2321" spans="3:9">
      <c r="C2321" s="85" t="s">
        <v>753</v>
      </c>
      <c r="D2321" s="85"/>
      <c r="E2321" s="85">
        <v>80.23</v>
      </c>
      <c r="F2321" s="85">
        <v>82.42</v>
      </c>
      <c r="G2321" s="85">
        <v>96.7</v>
      </c>
      <c r="H2321" s="85"/>
      <c r="I2321" s="85">
        <v>87.299000000000007</v>
      </c>
    </row>
    <row r="2322" spans="3:9">
      <c r="C2322" s="85" t="s">
        <v>754</v>
      </c>
      <c r="D2322" s="85"/>
      <c r="E2322" s="85">
        <v>80</v>
      </c>
      <c r="F2322" s="85">
        <v>82.8</v>
      </c>
      <c r="G2322" s="85">
        <v>96.21</v>
      </c>
      <c r="H2322" s="85"/>
      <c r="I2322" s="85">
        <v>87.284999999999997</v>
      </c>
    </row>
    <row r="2323" spans="3:9">
      <c r="C2323" s="85" t="s">
        <v>755</v>
      </c>
      <c r="D2323" s="85"/>
      <c r="E2323" s="85">
        <v>78</v>
      </c>
      <c r="F2323" s="85">
        <v>82.36</v>
      </c>
      <c r="G2323" s="85">
        <v>97.56</v>
      </c>
      <c r="H2323" s="85"/>
      <c r="I2323" s="85">
        <v>87.063000000000002</v>
      </c>
    </row>
    <row r="2324" spans="3:9">
      <c r="C2324" s="85" t="s">
        <v>756</v>
      </c>
      <c r="D2324" s="85"/>
      <c r="E2324" s="85">
        <v>79.260000000000005</v>
      </c>
      <c r="F2324" s="85">
        <v>81.3</v>
      </c>
      <c r="G2324" s="85">
        <v>99</v>
      </c>
      <c r="H2324" s="85"/>
      <c r="I2324" s="85">
        <v>86.641000000000005</v>
      </c>
    </row>
    <row r="2325" spans="3:9">
      <c r="C2325" s="85" t="s">
        <v>757</v>
      </c>
      <c r="D2325" s="85"/>
      <c r="E2325" s="85">
        <v>79.64</v>
      </c>
      <c r="F2325" s="85">
        <v>81.900000000000006</v>
      </c>
      <c r="G2325" s="85">
        <v>99</v>
      </c>
      <c r="H2325" s="85"/>
      <c r="I2325" s="85">
        <v>86.700999999999993</v>
      </c>
    </row>
    <row r="2326" spans="3:9">
      <c r="C2326" s="85" t="s">
        <v>758</v>
      </c>
      <c r="D2326" s="85"/>
      <c r="E2326" s="85">
        <v>79.040000000000006</v>
      </c>
      <c r="F2326" s="85">
        <v>81.650000000000006</v>
      </c>
      <c r="G2326" s="85">
        <v>99.91</v>
      </c>
      <c r="H2326" s="85"/>
      <c r="I2326" s="85">
        <v>86.668000000000006</v>
      </c>
    </row>
    <row r="2327" spans="3:9">
      <c r="C2327" s="85" t="s">
        <v>759</v>
      </c>
      <c r="D2327" s="85"/>
      <c r="E2327" s="85">
        <v>79</v>
      </c>
      <c r="F2327" s="85">
        <v>81.41</v>
      </c>
      <c r="G2327" s="85">
        <v>95.7</v>
      </c>
      <c r="H2327" s="85"/>
      <c r="I2327" s="85">
        <v>86.411000000000001</v>
      </c>
    </row>
    <row r="2328" spans="3:9">
      <c r="C2328" s="85" t="s">
        <v>760</v>
      </c>
      <c r="D2328" s="85"/>
      <c r="E2328" s="85">
        <v>78.86</v>
      </c>
      <c r="F2328" s="85">
        <v>81.53</v>
      </c>
      <c r="G2328" s="85">
        <v>97.02</v>
      </c>
      <c r="H2328" s="85"/>
      <c r="I2328" s="85">
        <v>86.93</v>
      </c>
    </row>
    <row r="2329" spans="3:9">
      <c r="C2329" s="85" t="s">
        <v>761</v>
      </c>
      <c r="D2329" s="85"/>
      <c r="E2329" s="85">
        <v>79</v>
      </c>
      <c r="F2329" s="85">
        <v>80.709999999999994</v>
      </c>
      <c r="G2329" s="85">
        <v>98.77</v>
      </c>
      <c r="H2329" s="85"/>
      <c r="I2329" s="85">
        <v>86.89</v>
      </c>
    </row>
    <row r="2330" spans="3:9">
      <c r="C2330" s="85" t="s">
        <v>762</v>
      </c>
      <c r="D2330" s="85"/>
      <c r="E2330" s="85">
        <v>80.44</v>
      </c>
      <c r="F2330" s="85">
        <v>80.95</v>
      </c>
      <c r="G2330" s="85">
        <v>99.28</v>
      </c>
      <c r="H2330" s="85"/>
      <c r="I2330" s="85">
        <v>86.927999999999997</v>
      </c>
    </row>
    <row r="2331" spans="3:9">
      <c r="C2331" s="85" t="s">
        <v>763</v>
      </c>
      <c r="D2331" s="85"/>
      <c r="E2331" s="85">
        <v>80.58</v>
      </c>
      <c r="F2331" s="85">
        <v>80.709999999999994</v>
      </c>
      <c r="G2331" s="85">
        <v>97.45</v>
      </c>
      <c r="H2331" s="85"/>
      <c r="I2331" s="85">
        <v>86.753</v>
      </c>
    </row>
    <row r="2332" spans="3:9">
      <c r="C2332" s="85" t="s">
        <v>764</v>
      </c>
      <c r="D2332" s="85"/>
      <c r="E2332" s="85">
        <v>81.52</v>
      </c>
      <c r="F2332" s="85">
        <v>81.47</v>
      </c>
      <c r="G2332" s="85">
        <v>97.69</v>
      </c>
      <c r="H2332" s="85"/>
      <c r="I2332" s="85">
        <v>87.153999999999996</v>
      </c>
    </row>
    <row r="2333" spans="3:9">
      <c r="C2333" s="85" t="s">
        <v>765</v>
      </c>
      <c r="D2333" s="85"/>
      <c r="E2333" s="85">
        <v>81.53</v>
      </c>
      <c r="F2333" s="85">
        <v>80.2</v>
      </c>
      <c r="G2333" s="85">
        <v>97.64</v>
      </c>
      <c r="H2333" s="85"/>
      <c r="I2333" s="85">
        <v>87.231999999999999</v>
      </c>
    </row>
    <row r="2334" spans="3:9">
      <c r="C2334" s="85" t="s">
        <v>766</v>
      </c>
      <c r="D2334" s="85"/>
      <c r="E2334" s="85">
        <v>82</v>
      </c>
      <c r="F2334" s="85">
        <v>81</v>
      </c>
      <c r="G2334" s="85">
        <v>94.55</v>
      </c>
      <c r="H2334" s="85"/>
      <c r="I2334" s="85">
        <v>87.2</v>
      </c>
    </row>
    <row r="2335" spans="3:9">
      <c r="C2335" s="85" t="s">
        <v>767</v>
      </c>
      <c r="D2335" s="85"/>
      <c r="E2335" s="85">
        <v>82.01</v>
      </c>
      <c r="F2335" s="85">
        <v>81</v>
      </c>
      <c r="G2335" s="85">
        <v>94.6</v>
      </c>
      <c r="H2335" s="85"/>
      <c r="I2335" s="85">
        <v>87.29</v>
      </c>
    </row>
    <row r="2336" spans="3:9">
      <c r="C2336" s="85" t="s">
        <v>768</v>
      </c>
      <c r="D2336" s="85"/>
      <c r="E2336" s="85">
        <v>86.26</v>
      </c>
      <c r="F2336" s="85">
        <v>82.71</v>
      </c>
      <c r="G2336" s="85">
        <v>97.75</v>
      </c>
      <c r="H2336" s="85"/>
      <c r="I2336" s="85">
        <v>89.376999999999995</v>
      </c>
    </row>
    <row r="2337" spans="3:9">
      <c r="C2337" s="85" t="s">
        <v>769</v>
      </c>
      <c r="D2337" s="85"/>
      <c r="E2337" s="85">
        <v>86.84</v>
      </c>
      <c r="F2337" s="85">
        <v>84.07</v>
      </c>
      <c r="G2337" s="85">
        <v>95.01</v>
      </c>
      <c r="H2337" s="85"/>
      <c r="I2337" s="85">
        <v>89.930999999999997</v>
      </c>
    </row>
    <row r="2338" spans="3:9">
      <c r="C2338" s="85" t="s">
        <v>770</v>
      </c>
      <c r="D2338" s="85"/>
      <c r="E2338" s="85">
        <v>86.94</v>
      </c>
      <c r="F2338" s="85">
        <v>84.49</v>
      </c>
      <c r="G2338" s="85">
        <v>98.18</v>
      </c>
      <c r="H2338" s="85"/>
      <c r="I2338" s="85">
        <v>89.65</v>
      </c>
    </row>
    <row r="2339" spans="3:9">
      <c r="C2339" s="85" t="s">
        <v>771</v>
      </c>
      <c r="D2339" s="85"/>
      <c r="E2339" s="85">
        <v>86.2</v>
      </c>
      <c r="F2339" s="85">
        <v>84.01</v>
      </c>
      <c r="G2339" s="85">
        <v>99.26</v>
      </c>
      <c r="H2339" s="85"/>
      <c r="I2339" s="85">
        <v>89.1</v>
      </c>
    </row>
    <row r="2340" spans="3:9">
      <c r="C2340" s="85" t="s">
        <v>772</v>
      </c>
      <c r="D2340" s="85"/>
      <c r="E2340" s="85">
        <v>86</v>
      </c>
      <c r="F2340" s="85">
        <v>85.46</v>
      </c>
      <c r="G2340" s="85">
        <v>97.86</v>
      </c>
      <c r="H2340" s="85"/>
      <c r="I2340" s="85">
        <v>89.498000000000005</v>
      </c>
    </row>
    <row r="2341" spans="3:9">
      <c r="C2341" s="85" t="s">
        <v>773</v>
      </c>
      <c r="D2341" s="85"/>
      <c r="E2341" s="85">
        <v>86.01</v>
      </c>
      <c r="F2341" s="85">
        <v>85.49</v>
      </c>
      <c r="G2341" s="85">
        <v>98.1</v>
      </c>
      <c r="H2341" s="85"/>
      <c r="I2341" s="85">
        <v>91</v>
      </c>
    </row>
    <row r="2342" spans="3:9">
      <c r="C2342" s="85" t="s">
        <v>774</v>
      </c>
      <c r="D2342" s="85"/>
      <c r="E2342" s="85">
        <v>86.48</v>
      </c>
      <c r="F2342" s="85">
        <v>86.18</v>
      </c>
      <c r="G2342" s="85">
        <v>99.99</v>
      </c>
      <c r="H2342" s="85"/>
      <c r="I2342" s="85">
        <v>91.119</v>
      </c>
    </row>
    <row r="2343" spans="3:9">
      <c r="C2343" s="85" t="s">
        <v>775</v>
      </c>
      <c r="D2343" s="85"/>
      <c r="E2343" s="85">
        <v>86.53</v>
      </c>
      <c r="F2343" s="85">
        <v>86.28</v>
      </c>
      <c r="G2343" s="85">
        <v>99.99</v>
      </c>
      <c r="H2343" s="85"/>
      <c r="I2343" s="85">
        <v>91.686999999999998</v>
      </c>
    </row>
    <row r="2344" spans="3:9">
      <c r="C2344" s="85" t="s">
        <v>776</v>
      </c>
      <c r="D2344" s="85"/>
      <c r="E2344" s="85">
        <v>87.6</v>
      </c>
      <c r="F2344" s="85">
        <v>86.61</v>
      </c>
      <c r="G2344" s="85">
        <v>101.94</v>
      </c>
      <c r="H2344" s="85"/>
      <c r="I2344" s="85">
        <v>91.724000000000004</v>
      </c>
    </row>
    <row r="2345" spans="3:9">
      <c r="C2345" s="85" t="s">
        <v>777</v>
      </c>
      <c r="D2345" s="85"/>
      <c r="E2345" s="85">
        <v>87.41</v>
      </c>
      <c r="F2345" s="85">
        <v>87.94</v>
      </c>
      <c r="G2345" s="85">
        <v>103.06</v>
      </c>
      <c r="H2345" s="85"/>
      <c r="I2345" s="85">
        <v>91.85</v>
      </c>
    </row>
    <row r="2346" spans="3:9">
      <c r="C2346" s="85" t="s">
        <v>778</v>
      </c>
      <c r="D2346" s="85"/>
      <c r="E2346" s="85">
        <v>89.64</v>
      </c>
      <c r="F2346" s="85">
        <v>89.17</v>
      </c>
      <c r="G2346" s="85">
        <v>103.16</v>
      </c>
      <c r="H2346" s="85"/>
      <c r="I2346" s="85">
        <v>91.957999999999998</v>
      </c>
    </row>
    <row r="2347" spans="3:9">
      <c r="C2347" s="85" t="s">
        <v>779</v>
      </c>
      <c r="D2347" s="85"/>
      <c r="E2347" s="85">
        <v>91</v>
      </c>
      <c r="F2347" s="85">
        <v>89.62</v>
      </c>
      <c r="G2347" s="85">
        <v>99.23</v>
      </c>
      <c r="H2347" s="85"/>
      <c r="I2347" s="85">
        <v>92.171999999999997</v>
      </c>
    </row>
    <row r="2348" spans="3:9">
      <c r="C2348" s="85" t="s">
        <v>780</v>
      </c>
      <c r="D2348" s="85"/>
      <c r="E2348" s="85">
        <v>91.39</v>
      </c>
      <c r="F2348" s="85">
        <v>89.6</v>
      </c>
      <c r="G2348" s="85">
        <v>103.8</v>
      </c>
      <c r="H2348" s="85"/>
      <c r="I2348" s="85">
        <v>92.027000000000001</v>
      </c>
    </row>
    <row r="2349" spans="3:9">
      <c r="C2349" s="85" t="s">
        <v>781</v>
      </c>
      <c r="D2349" s="85"/>
      <c r="E2349" s="85">
        <v>88.45</v>
      </c>
      <c r="F2349" s="85">
        <v>88.61</v>
      </c>
      <c r="G2349" s="85">
        <v>103.99</v>
      </c>
      <c r="H2349" s="85"/>
      <c r="I2349" s="85">
        <v>91.698999999999998</v>
      </c>
    </row>
    <row r="2350" spans="3:9">
      <c r="C2350" s="85" t="s">
        <v>782</v>
      </c>
      <c r="D2350" s="85"/>
      <c r="E2350" s="85">
        <v>88.1</v>
      </c>
      <c r="F2350" s="85">
        <v>88.9</v>
      </c>
      <c r="G2350" s="85">
        <v>102.99</v>
      </c>
      <c r="H2350" s="85"/>
      <c r="I2350" s="85">
        <v>91.914000000000001</v>
      </c>
    </row>
    <row r="2351" spans="3:9">
      <c r="C2351" s="85" t="s">
        <v>783</v>
      </c>
      <c r="D2351" s="85"/>
      <c r="E2351" s="85">
        <v>90.07</v>
      </c>
      <c r="F2351" s="85">
        <v>88.5</v>
      </c>
      <c r="G2351" s="85">
        <v>103.63</v>
      </c>
      <c r="H2351" s="85"/>
      <c r="I2351" s="85">
        <v>92.04</v>
      </c>
    </row>
    <row r="2352" spans="3:9">
      <c r="C2352" s="85" t="s">
        <v>784</v>
      </c>
      <c r="D2352" s="85"/>
      <c r="E2352" s="85">
        <v>90.97</v>
      </c>
      <c r="F2352" s="85">
        <v>89.39</v>
      </c>
      <c r="G2352" s="85">
        <v>104.21</v>
      </c>
      <c r="H2352" s="85"/>
      <c r="I2352" s="85">
        <v>92.09</v>
      </c>
    </row>
    <row r="2353" spans="3:9">
      <c r="C2353" s="85" t="s">
        <v>785</v>
      </c>
      <c r="D2353" s="85"/>
      <c r="E2353" s="85">
        <v>91.92</v>
      </c>
      <c r="F2353" s="85">
        <v>89.06</v>
      </c>
      <c r="G2353" s="85">
        <v>103.61</v>
      </c>
      <c r="H2353" s="85"/>
      <c r="I2353" s="85">
        <v>92.102000000000004</v>
      </c>
    </row>
    <row r="2354" spans="3:9">
      <c r="C2354" s="85" t="s">
        <v>786</v>
      </c>
      <c r="D2354" s="85"/>
      <c r="E2354" s="85">
        <v>91.5</v>
      </c>
      <c r="F2354" s="85">
        <v>89.11</v>
      </c>
      <c r="G2354" s="85">
        <v>102.55</v>
      </c>
      <c r="H2354" s="85"/>
      <c r="I2354" s="85">
        <v>92.441999999999993</v>
      </c>
    </row>
    <row r="2355" spans="3:9">
      <c r="C2355" s="85" t="s">
        <v>787</v>
      </c>
      <c r="D2355" s="85"/>
      <c r="E2355" s="85">
        <v>91.25</v>
      </c>
      <c r="F2355" s="85">
        <v>89.21</v>
      </c>
      <c r="G2355" s="85">
        <v>102.5</v>
      </c>
      <c r="H2355" s="85"/>
      <c r="I2355" s="85">
        <v>92.397999999999996</v>
      </c>
    </row>
    <row r="2356" spans="3:9">
      <c r="C2356" s="85" t="s">
        <v>788</v>
      </c>
      <c r="D2356" s="85"/>
      <c r="E2356" s="85">
        <v>91.3</v>
      </c>
      <c r="F2356" s="85">
        <v>89.26</v>
      </c>
      <c r="G2356" s="85">
        <v>103.31</v>
      </c>
      <c r="H2356" s="85"/>
      <c r="I2356" s="85">
        <v>93.17</v>
      </c>
    </row>
    <row r="2357" spans="3:9">
      <c r="C2357" s="85" t="s">
        <v>789</v>
      </c>
      <c r="D2357" s="85"/>
      <c r="E2357" s="85">
        <v>91.47</v>
      </c>
      <c r="F2357" s="85">
        <v>89.17</v>
      </c>
      <c r="G2357" s="85">
        <v>102.64</v>
      </c>
      <c r="H2357" s="85"/>
      <c r="I2357" s="85">
        <v>93.349000000000004</v>
      </c>
    </row>
    <row r="2358" spans="3:9">
      <c r="C2358" s="85" t="s">
        <v>790</v>
      </c>
      <c r="D2358" s="85"/>
      <c r="E2358" s="85">
        <v>91.16</v>
      </c>
      <c r="F2358" s="85">
        <v>89.13</v>
      </c>
      <c r="G2358" s="85">
        <v>103.19</v>
      </c>
      <c r="H2358" s="85"/>
      <c r="I2358" s="85">
        <v>93.805000000000007</v>
      </c>
    </row>
    <row r="2359" spans="3:9">
      <c r="C2359" s="85" t="s">
        <v>791</v>
      </c>
      <c r="D2359" s="85"/>
      <c r="E2359" s="85">
        <v>90.71</v>
      </c>
      <c r="F2359" s="85">
        <v>89.52</v>
      </c>
      <c r="G2359" s="85">
        <v>102.63</v>
      </c>
      <c r="H2359" s="85"/>
      <c r="I2359" s="85">
        <v>93.8</v>
      </c>
    </row>
    <row r="2360" spans="3:9">
      <c r="C2360" s="85" t="s">
        <v>792</v>
      </c>
      <c r="D2360" s="85"/>
      <c r="E2360" s="85">
        <v>90.5</v>
      </c>
      <c r="F2360" s="85">
        <v>90.15</v>
      </c>
      <c r="G2360" s="85">
        <v>102.75</v>
      </c>
      <c r="H2360" s="85"/>
      <c r="I2360" s="85">
        <v>93.632999999999996</v>
      </c>
    </row>
    <row r="2361" spans="3:9">
      <c r="C2361" s="85" t="s">
        <v>793</v>
      </c>
      <c r="D2361" s="85"/>
      <c r="E2361" s="85">
        <v>90.42</v>
      </c>
      <c r="F2361" s="85">
        <v>89.71</v>
      </c>
      <c r="G2361" s="85">
        <v>102.55</v>
      </c>
      <c r="H2361" s="85"/>
      <c r="I2361" s="85">
        <v>93.242000000000004</v>
      </c>
    </row>
    <row r="2362" spans="3:9">
      <c r="C2362" s="85" t="s">
        <v>794</v>
      </c>
      <c r="D2362" s="85"/>
      <c r="E2362" s="85">
        <v>90.9</v>
      </c>
      <c r="F2362" s="85">
        <v>90</v>
      </c>
      <c r="G2362" s="85">
        <v>102.78</v>
      </c>
      <c r="H2362" s="85"/>
      <c r="I2362" s="85">
        <v>92.965999999999994</v>
      </c>
    </row>
    <row r="2363" spans="3:9">
      <c r="C2363" s="85" t="s">
        <v>795</v>
      </c>
      <c r="D2363" s="85"/>
      <c r="E2363" s="85">
        <v>90</v>
      </c>
      <c r="F2363" s="85">
        <v>89.99</v>
      </c>
      <c r="G2363" s="85">
        <v>103.38</v>
      </c>
      <c r="H2363" s="85"/>
      <c r="I2363" s="85">
        <v>92.581000000000003</v>
      </c>
    </row>
    <row r="2364" spans="3:9">
      <c r="C2364" s="85" t="s">
        <v>796</v>
      </c>
      <c r="D2364" s="85"/>
      <c r="E2364" s="85">
        <v>90.2</v>
      </c>
      <c r="F2364" s="85">
        <v>89.4</v>
      </c>
      <c r="G2364" s="85">
        <v>102.5</v>
      </c>
      <c r="H2364" s="85"/>
      <c r="I2364" s="85">
        <v>92.4</v>
      </c>
    </row>
    <row r="2365" spans="3:9">
      <c r="C2365" s="85" t="s">
        <v>797</v>
      </c>
      <c r="D2365" s="85"/>
      <c r="E2365" s="85">
        <v>89.67</v>
      </c>
      <c r="F2365" s="85">
        <v>89.79</v>
      </c>
      <c r="G2365" s="85">
        <v>102.36</v>
      </c>
      <c r="H2365" s="85"/>
      <c r="I2365" s="85">
        <v>92.572999999999993</v>
      </c>
    </row>
    <row r="2366" spans="3:9">
      <c r="C2366" s="85" t="s">
        <v>798</v>
      </c>
      <c r="D2366" s="85"/>
      <c r="E2366" s="85">
        <v>90.79</v>
      </c>
      <c r="F2366" s="85">
        <v>89.74</v>
      </c>
      <c r="G2366" s="85">
        <v>101.64</v>
      </c>
      <c r="H2366" s="85"/>
      <c r="I2366" s="85">
        <v>92.899000000000001</v>
      </c>
    </row>
    <row r="2367" spans="3:9">
      <c r="C2367" s="85" t="s">
        <v>799</v>
      </c>
      <c r="D2367" s="85"/>
      <c r="E2367" s="85">
        <v>90.4</v>
      </c>
      <c r="F2367" s="85">
        <v>89.99</v>
      </c>
      <c r="G2367" s="85">
        <v>102.09</v>
      </c>
      <c r="H2367" s="85"/>
      <c r="I2367" s="85">
        <v>92.948999999999998</v>
      </c>
    </row>
    <row r="2368" spans="3:9">
      <c r="C2368" s="85" t="s">
        <v>800</v>
      </c>
      <c r="D2368" s="85"/>
      <c r="E2368" s="85">
        <v>90.2</v>
      </c>
      <c r="F2368" s="85">
        <v>89.95</v>
      </c>
      <c r="G2368" s="85">
        <v>103.1</v>
      </c>
      <c r="H2368" s="85"/>
      <c r="I2368" s="85">
        <v>92.950999999999993</v>
      </c>
    </row>
    <row r="2369" spans="3:9">
      <c r="C2369" s="85" t="s">
        <v>801</v>
      </c>
      <c r="D2369" s="85"/>
      <c r="E2369" s="85">
        <v>90.4</v>
      </c>
      <c r="F2369" s="85">
        <v>89.96</v>
      </c>
      <c r="G2369" s="85">
        <v>103.4</v>
      </c>
      <c r="H2369" s="85"/>
      <c r="I2369" s="85">
        <v>92.680999999999997</v>
      </c>
    </row>
    <row r="2370" spans="3:9">
      <c r="C2370" s="85" t="s">
        <v>802</v>
      </c>
      <c r="D2370" s="85"/>
      <c r="E2370" s="85">
        <v>90.59</v>
      </c>
      <c r="F2370" s="85">
        <v>90</v>
      </c>
      <c r="G2370" s="85">
        <v>103.41</v>
      </c>
      <c r="H2370" s="85"/>
      <c r="I2370" s="85">
        <v>92.543000000000006</v>
      </c>
    </row>
    <row r="2371" spans="3:9">
      <c r="C2371" s="85" t="s">
        <v>803</v>
      </c>
      <c r="D2371" s="85"/>
      <c r="E2371" s="85">
        <v>90.6</v>
      </c>
      <c r="F2371" s="85">
        <v>89.9</v>
      </c>
      <c r="G2371" s="85">
        <v>104.24</v>
      </c>
      <c r="H2371" s="85"/>
      <c r="I2371" s="85">
        <v>92.59</v>
      </c>
    </row>
    <row r="2372" spans="3:9">
      <c r="C2372" s="85" t="s">
        <v>804</v>
      </c>
      <c r="D2372" s="85"/>
      <c r="E2372" s="85">
        <v>90.8</v>
      </c>
      <c r="F2372" s="85">
        <v>90</v>
      </c>
      <c r="G2372" s="85">
        <v>103.4</v>
      </c>
      <c r="H2372" s="85"/>
      <c r="I2372" s="85">
        <v>92.65</v>
      </c>
    </row>
    <row r="2373" spans="3:9">
      <c r="C2373" s="85" t="s">
        <v>805</v>
      </c>
      <c r="D2373" s="85"/>
      <c r="E2373" s="85">
        <v>90.95</v>
      </c>
      <c r="F2373" s="85">
        <v>89.99</v>
      </c>
      <c r="G2373" s="85">
        <v>103.8</v>
      </c>
      <c r="H2373" s="85"/>
      <c r="I2373" s="85">
        <v>92.34</v>
      </c>
    </row>
    <row r="2374" spans="3:9">
      <c r="C2374" s="85" t="s">
        <v>806</v>
      </c>
      <c r="D2374" s="85"/>
      <c r="E2374" s="85">
        <v>90.85</v>
      </c>
      <c r="F2374" s="85">
        <v>89.88</v>
      </c>
      <c r="G2374" s="85">
        <v>103.12</v>
      </c>
      <c r="H2374" s="85"/>
      <c r="I2374" s="85">
        <v>92.3</v>
      </c>
    </row>
    <row r="2375" spans="3:9">
      <c r="C2375" s="85" t="s">
        <v>807</v>
      </c>
      <c r="D2375" s="85"/>
      <c r="E2375" s="85">
        <v>90.8</v>
      </c>
      <c r="F2375" s="85">
        <v>89.83</v>
      </c>
      <c r="G2375" s="85">
        <v>107.22</v>
      </c>
      <c r="H2375" s="85"/>
      <c r="I2375" s="85">
        <v>92.488</v>
      </c>
    </row>
    <row r="2376" spans="3:9">
      <c r="C2376" s="85" t="s">
        <v>808</v>
      </c>
      <c r="D2376" s="85"/>
      <c r="E2376" s="85">
        <v>91.34</v>
      </c>
      <c r="F2376" s="85">
        <v>89.9</v>
      </c>
      <c r="G2376" s="85">
        <v>109.83</v>
      </c>
      <c r="H2376" s="85"/>
      <c r="I2376" s="85">
        <v>93.2</v>
      </c>
    </row>
    <row r="2377" spans="3:9">
      <c r="C2377" s="85" t="s">
        <v>809</v>
      </c>
      <c r="D2377" s="85"/>
      <c r="E2377" s="85">
        <v>91.5</v>
      </c>
      <c r="F2377" s="85">
        <v>91.37</v>
      </c>
      <c r="G2377" s="85">
        <v>107.65</v>
      </c>
      <c r="H2377" s="85"/>
      <c r="I2377" s="85">
        <v>94.4</v>
      </c>
    </row>
    <row r="2378" spans="3:9">
      <c r="C2378" s="85" t="s">
        <v>810</v>
      </c>
      <c r="D2378" s="85"/>
      <c r="E2378" s="85">
        <v>91.6</v>
      </c>
      <c r="F2378" s="85">
        <v>91.23</v>
      </c>
      <c r="G2378" s="85">
        <v>105.73</v>
      </c>
      <c r="H2378" s="85"/>
      <c r="I2378" s="85">
        <v>94.599000000000004</v>
      </c>
    </row>
    <row r="2379" spans="3:9">
      <c r="C2379" s="85" t="s">
        <v>811</v>
      </c>
      <c r="D2379" s="85"/>
      <c r="E2379" s="85">
        <v>91.95</v>
      </c>
      <c r="F2379" s="85">
        <v>90.96</v>
      </c>
      <c r="G2379" s="85">
        <v>102.84</v>
      </c>
      <c r="H2379" s="85"/>
      <c r="I2379" s="85">
        <v>94.58</v>
      </c>
    </row>
    <row r="2380" spans="3:9">
      <c r="C2380" s="85" t="s">
        <v>812</v>
      </c>
      <c r="D2380" s="85"/>
      <c r="E2380" s="85">
        <v>92.12</v>
      </c>
      <c r="F2380" s="85">
        <v>91.2</v>
      </c>
      <c r="G2380" s="85">
        <v>102.54</v>
      </c>
      <c r="H2380" s="85"/>
      <c r="I2380" s="85">
        <v>94.6</v>
      </c>
    </row>
    <row r="2381" spans="3:9">
      <c r="C2381" s="85" t="s">
        <v>813</v>
      </c>
      <c r="D2381" s="85"/>
      <c r="E2381" s="85">
        <v>91.62</v>
      </c>
      <c r="F2381" s="85">
        <v>92.26</v>
      </c>
      <c r="G2381" s="85">
        <v>103.95</v>
      </c>
      <c r="H2381" s="85"/>
      <c r="I2381" s="85">
        <v>94.6</v>
      </c>
    </row>
    <row r="2382" spans="3:9">
      <c r="C2382" s="85" t="s">
        <v>814</v>
      </c>
      <c r="D2382" s="85"/>
      <c r="E2382" s="85">
        <v>91.75</v>
      </c>
      <c r="F2382" s="85">
        <v>92.3</v>
      </c>
      <c r="G2382" s="85">
        <v>103.88</v>
      </c>
      <c r="H2382" s="85"/>
      <c r="I2382" s="85">
        <v>94.697000000000003</v>
      </c>
    </row>
    <row r="2383" spans="3:9">
      <c r="C2383" s="85" t="s">
        <v>815</v>
      </c>
      <c r="D2383" s="85"/>
      <c r="E2383" s="85">
        <v>91.8</v>
      </c>
      <c r="F2383" s="85">
        <v>92.12</v>
      </c>
      <c r="G2383" s="85">
        <v>103.72</v>
      </c>
      <c r="H2383" s="85"/>
      <c r="I2383" s="85">
        <v>94.745999999999995</v>
      </c>
    </row>
    <row r="2384" spans="3:9">
      <c r="C2384" s="85" t="s">
        <v>816</v>
      </c>
      <c r="D2384" s="85"/>
      <c r="E2384" s="85">
        <v>91.65</v>
      </c>
      <c r="F2384" s="85">
        <v>92.6</v>
      </c>
      <c r="G2384" s="85">
        <v>103.18</v>
      </c>
      <c r="H2384" s="85"/>
      <c r="I2384" s="85">
        <v>94.6</v>
      </c>
    </row>
    <row r="2385" spans="3:9">
      <c r="C2385" s="85" t="s">
        <v>817</v>
      </c>
      <c r="D2385" s="85"/>
      <c r="E2385" s="85">
        <v>91.8</v>
      </c>
      <c r="F2385" s="85">
        <v>92.72</v>
      </c>
      <c r="G2385" s="85">
        <v>106.95</v>
      </c>
      <c r="H2385" s="85"/>
      <c r="I2385" s="85">
        <v>94.581999999999994</v>
      </c>
    </row>
    <row r="2386" spans="3:9">
      <c r="C2386" s="85" t="s">
        <v>818</v>
      </c>
      <c r="D2386" s="85"/>
      <c r="E2386" s="85">
        <v>90.73</v>
      </c>
      <c r="F2386" s="85">
        <v>92.64</v>
      </c>
      <c r="G2386" s="85">
        <v>106.59</v>
      </c>
      <c r="H2386" s="85"/>
      <c r="I2386" s="85">
        <v>94.54</v>
      </c>
    </row>
    <row r="2387" spans="3:9">
      <c r="C2387" s="85" t="s">
        <v>819</v>
      </c>
      <c r="D2387" s="85"/>
      <c r="E2387" s="85">
        <v>90.78</v>
      </c>
      <c r="F2387" s="85">
        <v>92.94</v>
      </c>
      <c r="G2387" s="85">
        <v>108.33</v>
      </c>
      <c r="H2387" s="85"/>
      <c r="I2387" s="85">
        <v>94.35</v>
      </c>
    </row>
    <row r="2388" spans="3:9">
      <c r="C2388" s="85" t="s">
        <v>820</v>
      </c>
      <c r="D2388" s="85"/>
      <c r="E2388" s="85">
        <v>91.29</v>
      </c>
      <c r="F2388" s="85">
        <v>92.83</v>
      </c>
      <c r="G2388" s="85">
        <v>105.23</v>
      </c>
      <c r="H2388" s="85"/>
      <c r="I2388" s="85">
        <v>94.649000000000001</v>
      </c>
    </row>
    <row r="2389" spans="3:9">
      <c r="C2389" s="85" t="s">
        <v>821</v>
      </c>
      <c r="D2389" s="85"/>
      <c r="E2389" s="85">
        <v>91.19</v>
      </c>
      <c r="F2389" s="85">
        <v>92.7</v>
      </c>
      <c r="G2389" s="85">
        <v>108.33</v>
      </c>
      <c r="H2389" s="85"/>
      <c r="I2389" s="85">
        <v>94.400999999999996</v>
      </c>
    </row>
    <row r="2390" spans="3:9">
      <c r="C2390" s="85" t="s">
        <v>822</v>
      </c>
      <c r="D2390" s="85"/>
      <c r="E2390" s="85">
        <v>91.21</v>
      </c>
      <c r="F2390" s="85">
        <v>92.57</v>
      </c>
      <c r="G2390" s="85">
        <v>107.85</v>
      </c>
      <c r="H2390" s="85"/>
      <c r="I2390" s="85">
        <v>94.417000000000002</v>
      </c>
    </row>
    <row r="2391" spans="3:9">
      <c r="C2391" s="85" t="s">
        <v>823</v>
      </c>
      <c r="D2391" s="85"/>
      <c r="E2391" s="85">
        <v>91.39</v>
      </c>
      <c r="F2391" s="85">
        <v>92.59</v>
      </c>
      <c r="G2391" s="85">
        <v>106.63</v>
      </c>
      <c r="H2391" s="85"/>
      <c r="I2391" s="85">
        <v>93.95</v>
      </c>
    </row>
    <row r="2392" spans="3:9">
      <c r="C2392" s="85" t="s">
        <v>824</v>
      </c>
      <c r="D2392" s="85"/>
      <c r="E2392" s="85">
        <v>91.16</v>
      </c>
      <c r="F2392" s="85">
        <v>92.38</v>
      </c>
      <c r="G2392" s="85">
        <v>105.1</v>
      </c>
      <c r="H2392" s="85"/>
      <c r="I2392" s="85">
        <v>93.998999999999995</v>
      </c>
    </row>
    <row r="2393" spans="3:9">
      <c r="C2393" s="85" t="s">
        <v>825</v>
      </c>
      <c r="D2393" s="85"/>
      <c r="E2393" s="85">
        <v>91.12</v>
      </c>
      <c r="F2393" s="85">
        <v>92.28</v>
      </c>
      <c r="G2393" s="85">
        <v>105</v>
      </c>
      <c r="H2393" s="85"/>
      <c r="I2393" s="85">
        <v>94.010999999999996</v>
      </c>
    </row>
    <row r="2394" spans="3:9">
      <c r="C2394" s="85" t="s">
        <v>826</v>
      </c>
      <c r="D2394" s="85"/>
      <c r="E2394" s="85">
        <v>91.1</v>
      </c>
      <c r="F2394" s="85">
        <v>92.78</v>
      </c>
      <c r="G2394" s="85">
        <v>105.99</v>
      </c>
      <c r="H2394" s="85"/>
      <c r="I2394" s="85">
        <v>93.924999999999997</v>
      </c>
    </row>
    <row r="2395" spans="3:9">
      <c r="C2395" s="85" t="s">
        <v>827</v>
      </c>
      <c r="D2395" s="85"/>
      <c r="E2395" s="85">
        <v>91.27</v>
      </c>
      <c r="F2395" s="85">
        <v>92.5</v>
      </c>
      <c r="G2395" s="85">
        <v>105.5</v>
      </c>
      <c r="H2395" s="85"/>
      <c r="I2395" s="85">
        <v>93.983999999999995</v>
      </c>
    </row>
    <row r="2396" spans="3:9">
      <c r="C2396" s="85" t="s">
        <v>828</v>
      </c>
      <c r="D2396" s="85"/>
      <c r="E2396" s="85">
        <v>91.1</v>
      </c>
      <c r="F2396" s="85">
        <v>92.8</v>
      </c>
      <c r="G2396" s="85">
        <v>105.25</v>
      </c>
      <c r="H2396" s="85"/>
      <c r="I2396" s="85">
        <v>93.998999999999995</v>
      </c>
    </row>
    <row r="2397" spans="3:9">
      <c r="C2397" s="85" t="s">
        <v>829</v>
      </c>
      <c r="D2397" s="85"/>
      <c r="E2397" s="85">
        <v>91.16</v>
      </c>
      <c r="F2397" s="85">
        <v>92.68</v>
      </c>
      <c r="G2397" s="85">
        <v>104.3</v>
      </c>
      <c r="H2397" s="85"/>
      <c r="I2397" s="85">
        <v>93.748999999999995</v>
      </c>
    </row>
    <row r="2398" spans="3:9">
      <c r="C2398" s="85" t="s">
        <v>830</v>
      </c>
      <c r="D2398" s="85"/>
      <c r="E2398" s="85">
        <v>91.21</v>
      </c>
      <c r="F2398" s="85">
        <v>92.69</v>
      </c>
      <c r="G2398" s="85">
        <v>105.05</v>
      </c>
      <c r="H2398" s="85"/>
      <c r="I2398" s="85">
        <v>93.6</v>
      </c>
    </row>
    <row r="2399" spans="3:9">
      <c r="C2399" s="85" t="s">
        <v>831</v>
      </c>
      <c r="D2399" s="85"/>
      <c r="E2399" s="85">
        <v>91.17</v>
      </c>
      <c r="F2399" s="85">
        <v>92.37</v>
      </c>
      <c r="G2399" s="85">
        <v>105</v>
      </c>
      <c r="H2399" s="85"/>
      <c r="I2399" s="85">
        <v>93.597999999999999</v>
      </c>
    </row>
    <row r="2400" spans="3:9">
      <c r="C2400" s="85" t="s">
        <v>832</v>
      </c>
      <c r="D2400" s="85"/>
      <c r="E2400" s="85">
        <v>91.03</v>
      </c>
      <c r="F2400" s="85">
        <v>92.18</v>
      </c>
      <c r="G2400" s="85">
        <v>105.14</v>
      </c>
      <c r="H2400" s="85"/>
      <c r="I2400" s="85">
        <v>93.97</v>
      </c>
    </row>
    <row r="2401" spans="3:9">
      <c r="C2401" s="85" t="s">
        <v>833</v>
      </c>
      <c r="D2401" s="85"/>
      <c r="E2401" s="85">
        <v>91.06</v>
      </c>
      <c r="F2401" s="85">
        <v>92.45</v>
      </c>
      <c r="G2401" s="85">
        <v>105.43</v>
      </c>
      <c r="H2401" s="85"/>
      <c r="I2401" s="85">
        <v>94.135999999999996</v>
      </c>
    </row>
    <row r="2402" spans="3:9">
      <c r="C2402" s="85" t="s">
        <v>834</v>
      </c>
      <c r="D2402" s="85"/>
      <c r="E2402" s="85">
        <v>91.16</v>
      </c>
      <c r="F2402" s="85">
        <v>92.5</v>
      </c>
      <c r="G2402" s="85">
        <v>105.05</v>
      </c>
      <c r="H2402" s="85"/>
      <c r="I2402" s="85">
        <v>94.242000000000004</v>
      </c>
    </row>
    <row r="2403" spans="3:9">
      <c r="C2403" s="85" t="s">
        <v>835</v>
      </c>
      <c r="D2403" s="85"/>
      <c r="E2403" s="85">
        <v>91.02</v>
      </c>
      <c r="F2403" s="85">
        <v>92.72</v>
      </c>
      <c r="G2403" s="85">
        <v>105.98</v>
      </c>
      <c r="H2403" s="85"/>
      <c r="I2403" s="85">
        <v>94.507999999999996</v>
      </c>
    </row>
    <row r="2404" spans="3:9">
      <c r="C2404" s="85" t="s">
        <v>836</v>
      </c>
      <c r="D2404" s="85"/>
      <c r="E2404" s="85">
        <v>91.04</v>
      </c>
      <c r="F2404" s="85">
        <v>92.49</v>
      </c>
      <c r="G2404" s="85">
        <v>105</v>
      </c>
      <c r="H2404" s="85"/>
      <c r="I2404" s="85">
        <v>94.44</v>
      </c>
    </row>
    <row r="2405" spans="3:9">
      <c r="C2405" s="85" t="s">
        <v>837</v>
      </c>
      <c r="D2405" s="85"/>
      <c r="E2405" s="85">
        <v>91.08</v>
      </c>
      <c r="F2405" s="85">
        <v>92.34</v>
      </c>
      <c r="G2405" s="85">
        <v>104.95</v>
      </c>
      <c r="H2405" s="85"/>
      <c r="I2405" s="85">
        <v>94.543999999999997</v>
      </c>
    </row>
    <row r="2406" spans="3:9">
      <c r="C2406" s="85" t="s">
        <v>838</v>
      </c>
      <c r="D2406" s="85"/>
      <c r="E2406" s="85">
        <v>91</v>
      </c>
      <c r="F2406" s="85">
        <v>92.49</v>
      </c>
      <c r="G2406" s="85">
        <v>105.38</v>
      </c>
      <c r="H2406" s="85"/>
      <c r="I2406" s="85">
        <v>94.808999999999997</v>
      </c>
    </row>
    <row r="2407" spans="3:9">
      <c r="C2407" s="85" t="s">
        <v>839</v>
      </c>
      <c r="D2407" s="85"/>
      <c r="E2407" s="85">
        <v>91.14</v>
      </c>
      <c r="F2407" s="85">
        <v>92.5</v>
      </c>
      <c r="G2407" s="85">
        <v>104.78</v>
      </c>
      <c r="H2407" s="85"/>
      <c r="I2407" s="85">
        <v>95.412999999999997</v>
      </c>
    </row>
    <row r="2408" spans="3:9">
      <c r="C2408" s="85" t="s">
        <v>840</v>
      </c>
      <c r="D2408" s="85"/>
      <c r="E2408" s="85">
        <v>91.62</v>
      </c>
      <c r="F2408" s="85">
        <v>92.5</v>
      </c>
      <c r="G2408" s="85">
        <v>105.44</v>
      </c>
      <c r="H2408" s="85"/>
      <c r="I2408" s="85">
        <v>95.781999999999996</v>
      </c>
    </row>
    <row r="2409" spans="3:9">
      <c r="C2409" s="85" t="s">
        <v>841</v>
      </c>
      <c r="D2409" s="85"/>
      <c r="E2409" s="85">
        <v>91.49</v>
      </c>
      <c r="F2409" s="85">
        <v>92.21</v>
      </c>
      <c r="G2409" s="85">
        <v>105.66</v>
      </c>
      <c r="H2409" s="85"/>
      <c r="I2409" s="85">
        <v>95.635999999999996</v>
      </c>
    </row>
    <row r="2410" spans="3:9">
      <c r="C2410" s="85" t="s">
        <v>842</v>
      </c>
      <c r="D2410" s="85"/>
      <c r="E2410" s="85">
        <v>91.68</v>
      </c>
      <c r="F2410" s="85">
        <v>92.47</v>
      </c>
      <c r="G2410" s="85">
        <v>104.31</v>
      </c>
      <c r="H2410" s="85"/>
      <c r="I2410" s="85">
        <v>95.55</v>
      </c>
    </row>
    <row r="2411" spans="3:9">
      <c r="C2411" s="85" t="s">
        <v>843</v>
      </c>
      <c r="D2411" s="85"/>
      <c r="E2411" s="85">
        <v>91.96</v>
      </c>
      <c r="F2411" s="85">
        <v>92.42</v>
      </c>
      <c r="G2411" s="85">
        <v>104.32</v>
      </c>
      <c r="H2411" s="85"/>
      <c r="I2411" s="85">
        <v>95.397000000000006</v>
      </c>
    </row>
    <row r="2412" spans="3:9">
      <c r="C2412" s="85" t="s">
        <v>844</v>
      </c>
      <c r="D2412" s="85"/>
      <c r="E2412" s="85">
        <v>91.59</v>
      </c>
      <c r="F2412" s="85">
        <v>92.36</v>
      </c>
      <c r="G2412" s="85">
        <v>104.37</v>
      </c>
      <c r="H2412" s="85"/>
      <c r="I2412" s="85">
        <v>95.265000000000001</v>
      </c>
    </row>
    <row r="2413" spans="3:9">
      <c r="C2413" s="85" t="s">
        <v>845</v>
      </c>
      <c r="D2413" s="85"/>
      <c r="E2413" s="85">
        <v>91.94</v>
      </c>
      <c r="F2413" s="85">
        <v>92.62</v>
      </c>
      <c r="G2413" s="85">
        <v>103.04</v>
      </c>
      <c r="H2413" s="85"/>
      <c r="I2413" s="85">
        <v>95.457999999999998</v>
      </c>
    </row>
    <row r="2414" spans="3:9">
      <c r="C2414" s="85" t="s">
        <v>846</v>
      </c>
      <c r="D2414" s="85"/>
      <c r="E2414" s="85">
        <v>92</v>
      </c>
      <c r="F2414" s="85">
        <v>92.58</v>
      </c>
      <c r="G2414" s="85">
        <v>102.72</v>
      </c>
      <c r="H2414" s="85"/>
      <c r="I2414" s="85">
        <v>95.358999999999995</v>
      </c>
    </row>
    <row r="2415" spans="3:9">
      <c r="C2415" s="85" t="s">
        <v>847</v>
      </c>
      <c r="D2415" s="85"/>
      <c r="E2415" s="85">
        <v>92.16</v>
      </c>
      <c r="F2415" s="85">
        <v>92.49</v>
      </c>
      <c r="G2415" s="85">
        <v>102.8</v>
      </c>
      <c r="H2415" s="85"/>
      <c r="I2415" s="85">
        <v>95.298000000000002</v>
      </c>
    </row>
    <row r="2416" spans="3:9">
      <c r="C2416" s="85" t="s">
        <v>848</v>
      </c>
      <c r="D2416" s="85"/>
      <c r="E2416" s="85">
        <v>92.18</v>
      </c>
      <c r="F2416" s="85">
        <v>92.79</v>
      </c>
      <c r="G2416" s="85">
        <v>102.89</v>
      </c>
      <c r="H2416" s="85"/>
      <c r="I2416" s="85">
        <v>95.438000000000002</v>
      </c>
    </row>
    <row r="2417" spans="3:9">
      <c r="C2417" s="85" t="s">
        <v>849</v>
      </c>
      <c r="D2417" s="85"/>
      <c r="E2417" s="85">
        <v>91.7</v>
      </c>
      <c r="F2417" s="85">
        <v>92.69</v>
      </c>
      <c r="G2417" s="85">
        <v>102.78</v>
      </c>
      <c r="H2417" s="85"/>
      <c r="I2417" s="85">
        <v>94.7</v>
      </c>
    </row>
    <row r="2418" spans="3:9">
      <c r="C2418" s="85" t="s">
        <v>850</v>
      </c>
      <c r="D2418" s="85"/>
      <c r="E2418" s="85">
        <v>90.9</v>
      </c>
      <c r="F2418" s="85">
        <v>92</v>
      </c>
      <c r="G2418" s="85">
        <v>103</v>
      </c>
      <c r="H2418" s="85"/>
      <c r="I2418" s="85">
        <v>93.799000000000007</v>
      </c>
    </row>
    <row r="2419" spans="3:9">
      <c r="C2419" s="85" t="s">
        <v>851</v>
      </c>
      <c r="D2419" s="85"/>
      <c r="E2419" s="85">
        <v>89.13</v>
      </c>
      <c r="F2419" s="85">
        <v>89.89</v>
      </c>
      <c r="G2419" s="85">
        <v>102</v>
      </c>
      <c r="H2419" s="85"/>
      <c r="I2419" s="85">
        <v>91.438000000000002</v>
      </c>
    </row>
    <row r="2420" spans="3:9">
      <c r="C2420" s="85" t="s">
        <v>852</v>
      </c>
      <c r="D2420" s="85"/>
      <c r="E2420" s="85">
        <v>88.72</v>
      </c>
      <c r="F2420" s="85">
        <v>89.29</v>
      </c>
      <c r="G2420" s="85">
        <v>101</v>
      </c>
      <c r="H2420" s="85"/>
      <c r="I2420" s="85">
        <v>91.641000000000005</v>
      </c>
    </row>
    <row r="2421" spans="3:9">
      <c r="C2421" s="85" t="s">
        <v>853</v>
      </c>
      <c r="D2421" s="85"/>
      <c r="E2421" s="85">
        <v>88.64</v>
      </c>
      <c r="F2421" s="85">
        <v>89.12</v>
      </c>
      <c r="G2421" s="85">
        <v>101</v>
      </c>
      <c r="H2421" s="85"/>
      <c r="I2421" s="85">
        <v>90.72</v>
      </c>
    </row>
    <row r="2422" spans="3:9">
      <c r="C2422" s="85" t="s">
        <v>854</v>
      </c>
      <c r="D2422" s="85"/>
      <c r="E2422" s="85">
        <v>88.5</v>
      </c>
      <c r="F2422" s="85">
        <v>88.45</v>
      </c>
      <c r="G2422" s="85">
        <v>100.99</v>
      </c>
      <c r="H2422" s="85"/>
      <c r="I2422" s="85">
        <v>89.837000000000003</v>
      </c>
    </row>
    <row r="2423" spans="3:9">
      <c r="C2423" s="85" t="s">
        <v>855</v>
      </c>
      <c r="D2423" s="85"/>
      <c r="E2423" s="85">
        <v>86.43</v>
      </c>
      <c r="F2423" s="85">
        <v>83.67</v>
      </c>
      <c r="G2423" s="85">
        <v>99.4</v>
      </c>
      <c r="H2423" s="85"/>
      <c r="I2423" s="85">
        <v>88.772000000000006</v>
      </c>
    </row>
    <row r="2424" spans="3:9">
      <c r="C2424" s="85" t="s">
        <v>856</v>
      </c>
      <c r="D2424" s="85"/>
      <c r="E2424" s="85">
        <v>85.85</v>
      </c>
      <c r="F2424" s="85">
        <v>85.58</v>
      </c>
      <c r="G2424" s="85">
        <v>99.54</v>
      </c>
      <c r="H2424" s="85"/>
      <c r="I2424" s="85">
        <v>89.796000000000006</v>
      </c>
    </row>
    <row r="2425" spans="3:9">
      <c r="C2425" s="85" t="s">
        <v>857</v>
      </c>
      <c r="D2425" s="85"/>
      <c r="E2425" s="85">
        <v>85.49</v>
      </c>
      <c r="F2425" s="85">
        <v>86.71</v>
      </c>
      <c r="G2425" s="85">
        <v>98.99</v>
      </c>
      <c r="H2425" s="85"/>
      <c r="I2425" s="85">
        <v>89.278999999999996</v>
      </c>
    </row>
    <row r="2426" spans="3:9">
      <c r="C2426" s="85" t="s">
        <v>858</v>
      </c>
      <c r="D2426" s="85"/>
      <c r="E2426" s="85">
        <v>83.66</v>
      </c>
      <c r="F2426" s="85">
        <v>86.02</v>
      </c>
      <c r="G2426" s="85">
        <v>100.61</v>
      </c>
      <c r="H2426" s="85"/>
      <c r="I2426" s="85">
        <v>88.251000000000005</v>
      </c>
    </row>
    <row r="2427" spans="3:9">
      <c r="C2427" s="85" t="s">
        <v>859</v>
      </c>
      <c r="D2427" s="85"/>
      <c r="E2427" s="85">
        <v>86.89</v>
      </c>
      <c r="F2427" s="85">
        <v>86.48</v>
      </c>
      <c r="G2427" s="85">
        <v>98.01</v>
      </c>
      <c r="H2427" s="85"/>
      <c r="I2427" s="85">
        <v>88.153999999999996</v>
      </c>
    </row>
    <row r="2428" spans="3:9">
      <c r="C2428" s="85" t="s">
        <v>860</v>
      </c>
      <c r="D2428" s="85"/>
      <c r="E2428" s="85">
        <v>86.41</v>
      </c>
      <c r="F2428" s="85">
        <v>87.5</v>
      </c>
      <c r="G2428" s="85">
        <v>102.62</v>
      </c>
      <c r="H2428" s="85"/>
      <c r="I2428" s="85">
        <v>90</v>
      </c>
    </row>
    <row r="2429" spans="3:9">
      <c r="C2429" s="85" t="s">
        <v>861</v>
      </c>
      <c r="D2429" s="85"/>
      <c r="E2429" s="85">
        <v>86.75</v>
      </c>
      <c r="F2429" s="85">
        <v>88.99</v>
      </c>
      <c r="G2429" s="85">
        <v>99</v>
      </c>
      <c r="H2429" s="85"/>
      <c r="I2429" s="85">
        <v>89.542000000000002</v>
      </c>
    </row>
    <row r="2430" spans="3:9">
      <c r="C2430" s="85" t="s">
        <v>862</v>
      </c>
      <c r="D2430" s="85"/>
      <c r="E2430" s="85">
        <v>87.3</v>
      </c>
      <c r="F2430" s="85">
        <v>89.07</v>
      </c>
      <c r="G2430" s="85">
        <v>98.99</v>
      </c>
      <c r="H2430" s="85"/>
      <c r="I2430" s="85">
        <v>89.977000000000004</v>
      </c>
    </row>
    <row r="2431" spans="3:9">
      <c r="C2431" s="85" t="s">
        <v>863</v>
      </c>
      <c r="D2431" s="85"/>
      <c r="E2431" s="85">
        <v>87.49</v>
      </c>
      <c r="F2431" s="85">
        <v>89.55</v>
      </c>
      <c r="G2431" s="85">
        <v>99.53</v>
      </c>
      <c r="H2431" s="85"/>
      <c r="I2431" s="85">
        <v>90.480999999999995</v>
      </c>
    </row>
    <row r="2432" spans="3:9">
      <c r="C2432" s="85" t="s">
        <v>864</v>
      </c>
      <c r="D2432" s="85"/>
      <c r="E2432" s="85">
        <v>87.25</v>
      </c>
      <c r="F2432" s="85">
        <v>89.99</v>
      </c>
      <c r="G2432" s="85">
        <v>99.67</v>
      </c>
      <c r="H2432" s="85"/>
      <c r="I2432" s="85">
        <v>89.701999999999998</v>
      </c>
    </row>
    <row r="2433" spans="3:9">
      <c r="C2433" s="85" t="s">
        <v>865</v>
      </c>
      <c r="D2433" s="85"/>
      <c r="E2433" s="85">
        <v>86.9</v>
      </c>
      <c r="F2433" s="85">
        <v>89.36</v>
      </c>
      <c r="G2433" s="85">
        <v>99.92</v>
      </c>
      <c r="H2433" s="85"/>
      <c r="I2433" s="85">
        <v>90.299000000000007</v>
      </c>
    </row>
    <row r="2434" spans="3:9">
      <c r="C2434" s="85" t="s">
        <v>866</v>
      </c>
      <c r="D2434" s="85"/>
      <c r="E2434" s="85">
        <v>86.51</v>
      </c>
      <c r="F2434" s="85">
        <v>89.43</v>
      </c>
      <c r="G2434" s="85">
        <v>99.07</v>
      </c>
      <c r="H2434" s="85"/>
      <c r="I2434" s="85">
        <v>90.997</v>
      </c>
    </row>
    <row r="2435" spans="3:9">
      <c r="C2435" s="85" t="s">
        <v>867</v>
      </c>
      <c r="D2435" s="85"/>
      <c r="E2435" s="85">
        <v>87</v>
      </c>
      <c r="F2435" s="85">
        <v>90</v>
      </c>
      <c r="G2435" s="85">
        <v>99.51</v>
      </c>
      <c r="H2435" s="85"/>
      <c r="I2435" s="85">
        <v>90.88</v>
      </c>
    </row>
    <row r="2436" spans="3:9">
      <c r="C2436" s="85" t="s">
        <v>868</v>
      </c>
      <c r="D2436" s="85"/>
      <c r="E2436" s="85">
        <v>87</v>
      </c>
      <c r="F2436" s="85">
        <v>90.39</v>
      </c>
      <c r="G2436" s="85">
        <v>99.71</v>
      </c>
      <c r="H2436" s="85"/>
      <c r="I2436" s="85">
        <v>91.05</v>
      </c>
    </row>
    <row r="2437" spans="3:9">
      <c r="C2437" s="85" t="s">
        <v>869</v>
      </c>
      <c r="D2437" s="85"/>
      <c r="E2437" s="85">
        <v>87</v>
      </c>
      <c r="F2437" s="85">
        <v>90.73</v>
      </c>
      <c r="G2437" s="85">
        <v>99.41</v>
      </c>
      <c r="H2437" s="85"/>
      <c r="I2437" s="85">
        <v>91.21</v>
      </c>
    </row>
    <row r="2438" spans="3:9">
      <c r="C2438" s="85" t="s">
        <v>870</v>
      </c>
      <c r="D2438" s="85"/>
      <c r="E2438" s="85">
        <v>87</v>
      </c>
      <c r="F2438" s="85">
        <v>90.57</v>
      </c>
      <c r="G2438" s="85">
        <v>99.77</v>
      </c>
      <c r="H2438" s="85"/>
      <c r="I2438" s="85">
        <v>91.379000000000005</v>
      </c>
    </row>
    <row r="2439" spans="3:9">
      <c r="C2439" s="85" t="s">
        <v>871</v>
      </c>
      <c r="D2439" s="85"/>
      <c r="E2439" s="85">
        <v>87.93</v>
      </c>
      <c r="F2439" s="85">
        <v>90.94</v>
      </c>
      <c r="G2439" s="85">
        <v>99.57</v>
      </c>
      <c r="H2439" s="85"/>
      <c r="I2439" s="85">
        <v>91.224999999999994</v>
      </c>
    </row>
    <row r="2440" spans="3:9">
      <c r="C2440" s="85" t="s">
        <v>872</v>
      </c>
      <c r="D2440" s="85"/>
      <c r="E2440" s="85">
        <v>87.85</v>
      </c>
      <c r="F2440" s="85">
        <v>91</v>
      </c>
      <c r="G2440" s="85">
        <v>99.8</v>
      </c>
      <c r="H2440" s="85"/>
      <c r="I2440" s="85">
        <v>91.447999999999993</v>
      </c>
    </row>
    <row r="2441" spans="3:9">
      <c r="C2441" s="85" t="s">
        <v>873</v>
      </c>
      <c r="D2441" s="85"/>
      <c r="E2441" s="85">
        <v>87.81</v>
      </c>
      <c r="F2441" s="85">
        <v>90.52</v>
      </c>
      <c r="G2441" s="85">
        <v>100.08</v>
      </c>
      <c r="H2441" s="85"/>
      <c r="I2441" s="85">
        <v>91.399000000000001</v>
      </c>
    </row>
    <row r="2442" spans="3:9">
      <c r="C2442" s="85" t="s">
        <v>874</v>
      </c>
      <c r="D2442" s="85"/>
      <c r="E2442" s="85">
        <v>87.79</v>
      </c>
      <c r="F2442" s="85">
        <v>91.02</v>
      </c>
      <c r="G2442" s="85">
        <v>100.22</v>
      </c>
      <c r="H2442" s="85"/>
      <c r="I2442" s="85">
        <v>91.867999999999995</v>
      </c>
    </row>
    <row r="2443" spans="3:9">
      <c r="C2443" s="85" t="s">
        <v>875</v>
      </c>
      <c r="D2443" s="85"/>
      <c r="E2443" s="85">
        <v>87.75</v>
      </c>
      <c r="F2443" s="85">
        <v>91.77</v>
      </c>
      <c r="G2443" s="85">
        <v>100.22</v>
      </c>
      <c r="H2443" s="85"/>
      <c r="I2443" s="85">
        <v>91.951999999999998</v>
      </c>
    </row>
    <row r="2444" spans="3:9">
      <c r="C2444" s="85" t="s">
        <v>876</v>
      </c>
      <c r="D2444" s="85"/>
      <c r="E2444" s="85">
        <v>87.77</v>
      </c>
      <c r="F2444" s="85">
        <v>91.65</v>
      </c>
      <c r="G2444" s="85">
        <v>99.99</v>
      </c>
      <c r="H2444" s="85"/>
      <c r="I2444" s="85">
        <v>91.736000000000004</v>
      </c>
    </row>
    <row r="2445" spans="3:9">
      <c r="C2445" s="85" t="s">
        <v>877</v>
      </c>
      <c r="D2445" s="85"/>
      <c r="E2445" s="85">
        <v>87.75</v>
      </c>
      <c r="F2445" s="85">
        <v>92.04</v>
      </c>
      <c r="G2445" s="85">
        <v>100.18</v>
      </c>
      <c r="H2445" s="85"/>
      <c r="I2445" s="85">
        <v>91.95</v>
      </c>
    </row>
    <row r="2446" spans="3:9">
      <c r="C2446" s="85" t="s">
        <v>878</v>
      </c>
      <c r="D2446" s="85"/>
      <c r="E2446" s="85">
        <v>87.87</v>
      </c>
      <c r="F2446" s="85">
        <v>92</v>
      </c>
      <c r="G2446" s="85">
        <v>100.41</v>
      </c>
      <c r="H2446" s="85"/>
      <c r="I2446" s="85">
        <v>91.944999999999993</v>
      </c>
    </row>
    <row r="2447" spans="3:9">
      <c r="C2447" s="85" t="s">
        <v>879</v>
      </c>
      <c r="D2447" s="85"/>
      <c r="E2447" s="85">
        <v>87.85</v>
      </c>
      <c r="F2447" s="85">
        <v>92.44</v>
      </c>
      <c r="G2447" s="85">
        <v>100</v>
      </c>
      <c r="H2447" s="85"/>
      <c r="I2447" s="85">
        <v>91.697000000000003</v>
      </c>
    </row>
    <row r="2448" spans="3:9">
      <c r="C2448" s="85" t="s">
        <v>880</v>
      </c>
      <c r="D2448" s="85"/>
      <c r="E2448" s="85">
        <v>87.7</v>
      </c>
      <c r="F2448" s="85">
        <v>92</v>
      </c>
      <c r="G2448" s="85">
        <v>100.23</v>
      </c>
      <c r="H2448" s="85"/>
      <c r="I2448" s="85">
        <v>90.906999999999996</v>
      </c>
    </row>
    <row r="2449" spans="3:9">
      <c r="C2449" s="85" t="s">
        <v>881</v>
      </c>
      <c r="D2449" s="85"/>
      <c r="E2449" s="85">
        <v>87.79</v>
      </c>
      <c r="F2449" s="85">
        <v>92.19</v>
      </c>
      <c r="G2449" s="85">
        <v>99.8</v>
      </c>
      <c r="H2449" s="85"/>
      <c r="I2449" s="85">
        <v>91.087999999999994</v>
      </c>
    </row>
    <row r="2450" spans="3:9">
      <c r="C2450" s="85" t="s">
        <v>882</v>
      </c>
      <c r="D2450" s="85"/>
      <c r="E2450" s="85">
        <v>87.14</v>
      </c>
      <c r="F2450" s="85">
        <v>92.21</v>
      </c>
      <c r="G2450" s="85">
        <v>100.07</v>
      </c>
      <c r="H2450" s="85"/>
      <c r="I2450" s="85">
        <v>91.11</v>
      </c>
    </row>
    <row r="2451" spans="3:9">
      <c r="C2451" s="85" t="s">
        <v>883</v>
      </c>
      <c r="D2451" s="85"/>
      <c r="E2451" s="85">
        <v>87.26</v>
      </c>
      <c r="F2451" s="85">
        <v>92.08</v>
      </c>
      <c r="G2451" s="85">
        <v>100.15</v>
      </c>
      <c r="H2451" s="85"/>
      <c r="I2451" s="85">
        <v>91.429000000000002</v>
      </c>
    </row>
    <row r="2452" spans="3:9">
      <c r="C2452" s="85" t="s">
        <v>884</v>
      </c>
      <c r="D2452" s="85"/>
      <c r="E2452" s="85">
        <v>87.54</v>
      </c>
      <c r="F2452" s="85">
        <v>92.03</v>
      </c>
      <c r="G2452" s="85">
        <v>100.14</v>
      </c>
      <c r="H2452" s="85"/>
      <c r="I2452" s="85">
        <v>91.207999999999998</v>
      </c>
    </row>
    <row r="2453" spans="3:9">
      <c r="C2453" s="85" t="s">
        <v>885</v>
      </c>
      <c r="D2453" s="85"/>
      <c r="E2453" s="85">
        <v>87.33</v>
      </c>
      <c r="F2453" s="85">
        <v>91.57</v>
      </c>
      <c r="G2453" s="85">
        <v>100</v>
      </c>
      <c r="H2453" s="85"/>
      <c r="I2453" s="85">
        <v>90.536000000000001</v>
      </c>
    </row>
    <row r="2454" spans="3:9">
      <c r="C2454" s="85" t="s">
        <v>886</v>
      </c>
      <c r="D2454" s="85"/>
      <c r="E2454" s="85">
        <v>87.25</v>
      </c>
      <c r="F2454" s="85">
        <v>91.76</v>
      </c>
      <c r="G2454" s="85">
        <v>100</v>
      </c>
      <c r="H2454" s="85"/>
      <c r="I2454" s="85">
        <v>90.545000000000002</v>
      </c>
    </row>
    <row r="2455" spans="3:9">
      <c r="C2455" s="85" t="s">
        <v>887</v>
      </c>
      <c r="D2455" s="85"/>
      <c r="E2455" s="85">
        <v>87.34</v>
      </c>
      <c r="F2455" s="85">
        <v>91.91</v>
      </c>
      <c r="G2455" s="85">
        <v>100</v>
      </c>
      <c r="H2455" s="85"/>
      <c r="I2455" s="85">
        <v>90.893000000000001</v>
      </c>
    </row>
    <row r="2456" spans="3:9">
      <c r="C2456" s="85" t="s">
        <v>888</v>
      </c>
      <c r="D2456" s="85"/>
      <c r="E2456" s="85">
        <v>88.64</v>
      </c>
      <c r="F2456" s="85">
        <v>92.27</v>
      </c>
      <c r="G2456" s="85">
        <v>100</v>
      </c>
      <c r="H2456" s="85"/>
      <c r="I2456" s="85">
        <v>90.917000000000002</v>
      </c>
    </row>
    <row r="2457" spans="3:9">
      <c r="C2457" s="85" t="s">
        <v>889</v>
      </c>
      <c r="D2457" s="85"/>
      <c r="E2457" s="85">
        <v>88.55</v>
      </c>
      <c r="F2457" s="85">
        <v>91.95</v>
      </c>
      <c r="G2457" s="85">
        <v>100</v>
      </c>
      <c r="H2457" s="85"/>
      <c r="I2457" s="85">
        <v>90.852000000000004</v>
      </c>
    </row>
    <row r="2458" spans="3:9">
      <c r="C2458" s="85" t="s">
        <v>890</v>
      </c>
      <c r="D2458" s="85"/>
      <c r="E2458" s="85">
        <v>88.41</v>
      </c>
      <c r="F2458" s="85">
        <v>91.95</v>
      </c>
      <c r="G2458" s="85">
        <v>100.04</v>
      </c>
      <c r="H2458" s="85"/>
      <c r="I2458" s="85">
        <v>90.8</v>
      </c>
    </row>
    <row r="2459" spans="3:9">
      <c r="C2459" s="85" t="s">
        <v>891</v>
      </c>
      <c r="D2459" s="85"/>
      <c r="E2459" s="85">
        <v>88.75</v>
      </c>
      <c r="F2459" s="85">
        <v>92.02</v>
      </c>
      <c r="G2459" s="85">
        <v>100.08</v>
      </c>
      <c r="H2459" s="85"/>
      <c r="I2459" s="85">
        <v>91.667000000000002</v>
      </c>
    </row>
    <row r="2460" spans="3:9">
      <c r="C2460" s="85" t="s">
        <v>892</v>
      </c>
      <c r="D2460" s="85"/>
      <c r="E2460" s="85">
        <v>88.69</v>
      </c>
      <c r="F2460" s="85">
        <v>92.2</v>
      </c>
      <c r="G2460" s="85">
        <v>100.16</v>
      </c>
      <c r="H2460" s="85"/>
      <c r="I2460" s="85">
        <v>91.599000000000004</v>
      </c>
    </row>
    <row r="2461" spans="3:9">
      <c r="C2461" s="85" t="s">
        <v>893</v>
      </c>
      <c r="D2461" s="85"/>
      <c r="E2461" s="85">
        <v>88.94</v>
      </c>
      <c r="F2461" s="85">
        <v>92.16</v>
      </c>
      <c r="G2461" s="85">
        <v>100.05</v>
      </c>
      <c r="H2461" s="85"/>
      <c r="I2461" s="85">
        <v>91.891000000000005</v>
      </c>
    </row>
    <row r="2462" spans="3:9">
      <c r="C2462" s="85" t="s">
        <v>894</v>
      </c>
      <c r="D2462" s="85"/>
      <c r="E2462" s="85">
        <v>88.92</v>
      </c>
      <c r="F2462" s="85">
        <v>92.03</v>
      </c>
      <c r="G2462" s="85">
        <v>100.05</v>
      </c>
      <c r="H2462" s="85"/>
      <c r="I2462" s="85">
        <v>91.825000000000003</v>
      </c>
    </row>
    <row r="2463" spans="3:9">
      <c r="C2463" s="85" t="s">
        <v>895</v>
      </c>
      <c r="D2463" s="85"/>
      <c r="E2463" s="85">
        <v>87.45</v>
      </c>
      <c r="F2463" s="85">
        <v>91.22</v>
      </c>
      <c r="G2463" s="85">
        <v>100</v>
      </c>
      <c r="H2463" s="85"/>
      <c r="I2463" s="85">
        <v>91.796999999999997</v>
      </c>
    </row>
    <row r="2464" spans="3:9">
      <c r="C2464" s="85" t="s">
        <v>896</v>
      </c>
      <c r="D2464" s="85"/>
      <c r="E2464" s="85">
        <v>87.39</v>
      </c>
      <c r="F2464" s="85">
        <v>91.41</v>
      </c>
      <c r="G2464" s="85">
        <v>100</v>
      </c>
      <c r="H2464" s="85"/>
      <c r="I2464" s="85">
        <v>92.1</v>
      </c>
    </row>
    <row r="2465" spans="3:9">
      <c r="C2465" s="85" t="s">
        <v>897</v>
      </c>
      <c r="D2465" s="85"/>
      <c r="E2465" s="85">
        <v>87.7</v>
      </c>
      <c r="F2465" s="85">
        <v>91.39</v>
      </c>
      <c r="G2465" s="85">
        <v>100</v>
      </c>
      <c r="H2465" s="85"/>
      <c r="I2465" s="85">
        <v>92.26</v>
      </c>
    </row>
    <row r="2466" spans="3:9">
      <c r="C2466" s="85" t="s">
        <v>898</v>
      </c>
      <c r="D2466" s="85"/>
      <c r="E2466" s="85">
        <v>87.66</v>
      </c>
      <c r="F2466" s="85">
        <v>91.59</v>
      </c>
      <c r="G2466" s="85">
        <v>99.96</v>
      </c>
      <c r="H2466" s="85"/>
      <c r="I2466" s="85">
        <v>91.986999999999995</v>
      </c>
    </row>
    <row r="2467" spans="3:9">
      <c r="C2467" s="85" t="s">
        <v>899</v>
      </c>
      <c r="D2467" s="85"/>
      <c r="E2467" s="85">
        <v>88.16</v>
      </c>
      <c r="F2467" s="85">
        <v>91.16</v>
      </c>
      <c r="G2467" s="85">
        <v>100.01</v>
      </c>
      <c r="H2467" s="85"/>
      <c r="I2467" s="85">
        <v>92.3</v>
      </c>
    </row>
    <row r="2468" spans="3:9">
      <c r="C2468" s="85" t="s">
        <v>900</v>
      </c>
      <c r="D2468" s="85"/>
      <c r="E2468" s="85">
        <v>88.39</v>
      </c>
      <c r="F2468" s="85">
        <v>91.28</v>
      </c>
      <c r="G2468" s="85">
        <v>99.98</v>
      </c>
      <c r="H2468" s="85"/>
      <c r="I2468" s="85">
        <v>92.271000000000001</v>
      </c>
    </row>
    <row r="2469" spans="3:9">
      <c r="C2469" s="85" t="s">
        <v>901</v>
      </c>
      <c r="D2469" s="85"/>
      <c r="E2469" s="85">
        <v>88.19</v>
      </c>
      <c r="F2469" s="85">
        <v>91.25</v>
      </c>
      <c r="G2469" s="85">
        <v>100</v>
      </c>
      <c r="H2469" s="85"/>
      <c r="I2469" s="85">
        <v>92.468999999999994</v>
      </c>
    </row>
    <row r="2470" spans="3:9">
      <c r="C2470" s="85" t="s">
        <v>902</v>
      </c>
      <c r="D2470" s="85"/>
      <c r="E2470" s="85">
        <v>87.99</v>
      </c>
      <c r="F2470" s="85">
        <v>91.06</v>
      </c>
      <c r="G2470" s="85">
        <v>100.19</v>
      </c>
      <c r="H2470" s="85"/>
      <c r="I2470" s="85">
        <v>92.400999999999996</v>
      </c>
    </row>
    <row r="2471" spans="3:9">
      <c r="C2471" s="85" t="s">
        <v>903</v>
      </c>
      <c r="D2471" s="85"/>
      <c r="E2471" s="85">
        <v>87.68</v>
      </c>
      <c r="F2471" s="85">
        <v>91.13</v>
      </c>
      <c r="G2471" s="85">
        <v>100</v>
      </c>
      <c r="H2471" s="85"/>
      <c r="I2471" s="85">
        <v>92.347999999999999</v>
      </c>
    </row>
    <row r="2472" spans="3:9">
      <c r="C2472" s="85" t="s">
        <v>904</v>
      </c>
      <c r="D2472" s="85"/>
      <c r="E2472" s="85">
        <v>87.98</v>
      </c>
      <c r="F2472" s="85">
        <v>90.7</v>
      </c>
      <c r="G2472" s="85">
        <v>100.07</v>
      </c>
      <c r="H2472" s="85"/>
      <c r="I2472" s="85">
        <v>92.248000000000005</v>
      </c>
    </row>
    <row r="2473" spans="3:9">
      <c r="C2473" s="85" t="s">
        <v>905</v>
      </c>
      <c r="D2473" s="85"/>
      <c r="E2473" s="85">
        <v>87.97</v>
      </c>
      <c r="F2473" s="85">
        <v>90.9</v>
      </c>
      <c r="G2473" s="85">
        <v>100.05</v>
      </c>
      <c r="H2473" s="85"/>
      <c r="I2473" s="85">
        <v>91.991</v>
      </c>
    </row>
    <row r="2474" spans="3:9">
      <c r="C2474" s="85" t="s">
        <v>906</v>
      </c>
      <c r="D2474" s="85"/>
      <c r="E2474" s="85">
        <v>87.69</v>
      </c>
      <c r="F2474" s="85">
        <v>91</v>
      </c>
      <c r="G2474" s="85">
        <v>99.98</v>
      </c>
      <c r="H2474" s="85"/>
      <c r="I2474" s="85">
        <v>92.171999999999997</v>
      </c>
    </row>
    <row r="2475" spans="3:9">
      <c r="C2475" s="85" t="s">
        <v>907</v>
      </c>
      <c r="D2475" s="85"/>
      <c r="E2475" s="85">
        <v>87.61</v>
      </c>
      <c r="F2475" s="85">
        <v>91.24</v>
      </c>
      <c r="G2475" s="85">
        <v>99.99</v>
      </c>
      <c r="H2475" s="85"/>
      <c r="I2475" s="85">
        <v>92.29</v>
      </c>
    </row>
    <row r="2476" spans="3:9">
      <c r="C2476" s="85" t="s">
        <v>908</v>
      </c>
      <c r="D2476" s="85"/>
      <c r="E2476" s="85">
        <v>87.4</v>
      </c>
      <c r="F2476" s="85">
        <v>91.36</v>
      </c>
      <c r="G2476" s="85">
        <v>99.99</v>
      </c>
      <c r="H2476" s="85"/>
      <c r="I2476" s="85">
        <v>92.259</v>
      </c>
    </row>
    <row r="2477" spans="3:9">
      <c r="C2477" s="85" t="s">
        <v>909</v>
      </c>
      <c r="D2477" s="85"/>
      <c r="E2477" s="85">
        <v>87.38</v>
      </c>
      <c r="F2477" s="85">
        <v>90.95</v>
      </c>
      <c r="G2477" s="85">
        <v>99.99</v>
      </c>
      <c r="H2477" s="85"/>
      <c r="I2477" s="85">
        <v>92.248999999999995</v>
      </c>
    </row>
    <row r="2478" spans="3:9">
      <c r="C2478" s="85" t="s">
        <v>910</v>
      </c>
      <c r="D2478" s="85"/>
      <c r="E2478" s="85">
        <v>87.69</v>
      </c>
      <c r="F2478" s="85">
        <v>90.8</v>
      </c>
      <c r="G2478" s="85">
        <v>99.92</v>
      </c>
      <c r="H2478" s="85"/>
      <c r="I2478" s="85">
        <v>92.486000000000004</v>
      </c>
    </row>
    <row r="2479" spans="3:9">
      <c r="C2479" s="85" t="s">
        <v>911</v>
      </c>
      <c r="D2479" s="85"/>
      <c r="E2479" s="85">
        <v>87.64</v>
      </c>
      <c r="F2479" s="85">
        <v>90.76</v>
      </c>
      <c r="G2479" s="85">
        <v>99.9</v>
      </c>
      <c r="H2479" s="85"/>
      <c r="I2479" s="85">
        <v>92.387</v>
      </c>
    </row>
    <row r="2480" spans="3:9">
      <c r="C2480" s="85" t="s">
        <v>912</v>
      </c>
      <c r="D2480" s="85"/>
      <c r="E2480" s="85">
        <v>87.68</v>
      </c>
      <c r="F2480" s="85">
        <v>90.5</v>
      </c>
      <c r="G2480" s="85">
        <v>99.9</v>
      </c>
      <c r="H2480" s="85"/>
      <c r="I2480" s="85">
        <v>92.206000000000003</v>
      </c>
    </row>
    <row r="2481" spans="3:9">
      <c r="C2481" s="85" t="s">
        <v>913</v>
      </c>
      <c r="D2481" s="85"/>
      <c r="E2481" s="85">
        <v>87.96</v>
      </c>
      <c r="F2481" s="85">
        <v>90.7</v>
      </c>
      <c r="G2481" s="85">
        <v>99.93</v>
      </c>
      <c r="H2481" s="85"/>
      <c r="I2481" s="85">
        <v>92.293000000000006</v>
      </c>
    </row>
    <row r="2482" spans="3:9">
      <c r="C2482" s="85" t="s">
        <v>914</v>
      </c>
      <c r="D2482" s="85"/>
      <c r="E2482" s="85">
        <v>87.99</v>
      </c>
      <c r="F2482" s="85">
        <v>90.7</v>
      </c>
      <c r="G2482" s="85">
        <v>99.72</v>
      </c>
      <c r="H2482" s="85"/>
      <c r="I2482" s="85">
        <v>92.039000000000001</v>
      </c>
    </row>
    <row r="2483" spans="3:9">
      <c r="C2483" s="85" t="s">
        <v>915</v>
      </c>
      <c r="D2483" s="85"/>
      <c r="E2483" s="85">
        <v>87.97</v>
      </c>
      <c r="F2483" s="85">
        <v>90.68</v>
      </c>
      <c r="G2483" s="85">
        <v>99.9</v>
      </c>
      <c r="H2483" s="85"/>
      <c r="I2483" s="85">
        <v>92.061000000000007</v>
      </c>
    </row>
    <row r="2484" spans="3:9">
      <c r="C2484" s="85" t="s">
        <v>916</v>
      </c>
      <c r="D2484" s="85"/>
      <c r="E2484" s="85">
        <v>88</v>
      </c>
      <c r="F2484" s="85">
        <v>90.89</v>
      </c>
      <c r="G2484" s="85">
        <v>99.79</v>
      </c>
      <c r="H2484" s="85"/>
      <c r="I2484" s="85">
        <v>92</v>
      </c>
    </row>
    <row r="2485" spans="3:9">
      <c r="C2485" s="85" t="s">
        <v>917</v>
      </c>
      <c r="D2485" s="85"/>
      <c r="E2485" s="85">
        <v>88.56</v>
      </c>
      <c r="F2485" s="85">
        <v>91.2</v>
      </c>
      <c r="G2485" s="85">
        <v>99.69</v>
      </c>
      <c r="H2485" s="85"/>
      <c r="I2485" s="85">
        <v>92.191999999999993</v>
      </c>
    </row>
    <row r="2486" spans="3:9">
      <c r="C2486" s="85" t="s">
        <v>918</v>
      </c>
      <c r="D2486" s="85"/>
      <c r="E2486" s="85">
        <v>88.5</v>
      </c>
      <c r="F2486" s="85">
        <v>91.49</v>
      </c>
      <c r="G2486" s="85">
        <v>99.44</v>
      </c>
      <c r="H2486" s="85"/>
      <c r="I2486" s="85">
        <v>92.18</v>
      </c>
    </row>
    <row r="2487" spans="3:9">
      <c r="C2487" s="85" t="s">
        <v>919</v>
      </c>
      <c r="D2487" s="85"/>
      <c r="E2487" s="85">
        <v>88.8</v>
      </c>
      <c r="F2487" s="85">
        <v>91.89</v>
      </c>
      <c r="G2487" s="85">
        <v>99.49</v>
      </c>
      <c r="H2487" s="85"/>
      <c r="I2487" s="85">
        <v>92.212999999999994</v>
      </c>
    </row>
    <row r="2488" spans="3:9">
      <c r="C2488" s="85" t="s">
        <v>920</v>
      </c>
      <c r="D2488" s="85"/>
      <c r="E2488" s="85">
        <v>90.14</v>
      </c>
      <c r="F2488" s="85">
        <v>91.2</v>
      </c>
      <c r="G2488" s="85">
        <v>99.3</v>
      </c>
      <c r="H2488" s="85"/>
      <c r="I2488" s="85">
        <v>92.144000000000005</v>
      </c>
    </row>
    <row r="2489" spans="3:9">
      <c r="C2489" s="85" t="s">
        <v>921</v>
      </c>
      <c r="D2489" s="85"/>
      <c r="E2489" s="85">
        <v>89.82</v>
      </c>
      <c r="F2489" s="85">
        <v>91.3</v>
      </c>
      <c r="G2489" s="85">
        <v>99.4</v>
      </c>
      <c r="H2489" s="85"/>
      <c r="I2489" s="85">
        <v>92.200999999999993</v>
      </c>
    </row>
    <row r="2490" spans="3:9">
      <c r="C2490" s="85" t="s">
        <v>922</v>
      </c>
      <c r="D2490" s="85"/>
      <c r="E2490" s="85">
        <v>89.99</v>
      </c>
      <c r="F2490" s="85">
        <v>91.35</v>
      </c>
      <c r="G2490" s="85">
        <v>99.92</v>
      </c>
      <c r="H2490" s="85"/>
      <c r="I2490" s="85">
        <v>92.35</v>
      </c>
    </row>
    <row r="2491" spans="3:9">
      <c r="C2491" s="85" t="s">
        <v>923</v>
      </c>
      <c r="D2491" s="85"/>
      <c r="E2491" s="85">
        <v>90.73</v>
      </c>
      <c r="F2491" s="85">
        <v>91.5</v>
      </c>
      <c r="G2491" s="85">
        <v>99.48</v>
      </c>
      <c r="H2491" s="85"/>
      <c r="I2491" s="85">
        <v>92.558999999999997</v>
      </c>
    </row>
    <row r="2492" spans="3:9">
      <c r="C2492" s="85" t="s">
        <v>924</v>
      </c>
      <c r="D2492" s="85"/>
      <c r="E2492" s="85">
        <v>91.72</v>
      </c>
      <c r="F2492" s="85">
        <v>91.88</v>
      </c>
      <c r="G2492" s="85">
        <v>99.7</v>
      </c>
      <c r="H2492" s="85"/>
      <c r="I2492" s="85">
        <v>92.668000000000006</v>
      </c>
    </row>
    <row r="2493" spans="3:9">
      <c r="C2493" s="85" t="s">
        <v>925</v>
      </c>
      <c r="D2493" s="85"/>
      <c r="E2493" s="85">
        <v>91.21</v>
      </c>
      <c r="F2493" s="85">
        <v>91.74</v>
      </c>
      <c r="G2493" s="85">
        <v>99.69</v>
      </c>
      <c r="H2493" s="85"/>
      <c r="I2493" s="85">
        <v>92.75</v>
      </c>
    </row>
    <row r="2494" spans="3:9">
      <c r="C2494" s="85" t="s">
        <v>926</v>
      </c>
      <c r="D2494" s="85"/>
      <c r="E2494" s="85">
        <v>91.36</v>
      </c>
      <c r="F2494" s="85">
        <v>91.69</v>
      </c>
      <c r="G2494" s="85">
        <v>99.84</v>
      </c>
      <c r="H2494" s="85"/>
      <c r="I2494" s="85">
        <v>92.853999999999999</v>
      </c>
    </row>
    <row r="2495" spans="3:9">
      <c r="C2495" s="85" t="s">
        <v>927</v>
      </c>
      <c r="D2495" s="85"/>
      <c r="E2495" s="85">
        <v>91.86</v>
      </c>
      <c r="F2495" s="85">
        <v>91.5</v>
      </c>
      <c r="G2495" s="85">
        <v>99.72</v>
      </c>
      <c r="H2495" s="85"/>
      <c r="I2495" s="85">
        <v>92.6</v>
      </c>
    </row>
    <row r="2496" spans="3:9">
      <c r="C2496" s="85" t="s">
        <v>928</v>
      </c>
      <c r="D2496" s="85"/>
      <c r="E2496" s="85">
        <v>91.08</v>
      </c>
      <c r="F2496" s="85">
        <v>91.6</v>
      </c>
      <c r="G2496" s="85">
        <v>99.63</v>
      </c>
      <c r="H2496" s="85"/>
      <c r="I2496" s="85">
        <v>92.153000000000006</v>
      </c>
    </row>
    <row r="2497" spans="3:9">
      <c r="C2497" s="85" t="s">
        <v>929</v>
      </c>
      <c r="D2497" s="85"/>
      <c r="E2497" s="85">
        <v>90.36</v>
      </c>
      <c r="F2497" s="85">
        <v>91.57</v>
      </c>
      <c r="G2497" s="85">
        <v>99.64</v>
      </c>
      <c r="H2497" s="85"/>
      <c r="I2497" s="85">
        <v>92.286000000000001</v>
      </c>
    </row>
    <row r="2498" spans="3:9">
      <c r="C2498" s="85" t="s">
        <v>930</v>
      </c>
      <c r="D2498" s="85"/>
      <c r="E2498" s="85">
        <v>90.11</v>
      </c>
      <c r="F2498" s="85">
        <v>91.61</v>
      </c>
      <c r="G2498" s="85">
        <v>99.47</v>
      </c>
      <c r="H2498" s="85"/>
      <c r="I2498" s="85">
        <v>92.161000000000001</v>
      </c>
    </row>
    <row r="2499" spans="3:9">
      <c r="C2499" s="85" t="s">
        <v>931</v>
      </c>
      <c r="D2499" s="85"/>
      <c r="E2499" s="85">
        <v>90.29</v>
      </c>
      <c r="F2499" s="85">
        <v>91.3</v>
      </c>
      <c r="G2499" s="85">
        <v>99.74</v>
      </c>
      <c r="H2499" s="85"/>
      <c r="I2499" s="85">
        <v>92.286000000000001</v>
      </c>
    </row>
    <row r="2500" spans="3:9">
      <c r="C2500" s="85" t="s">
        <v>932</v>
      </c>
      <c r="D2500" s="85"/>
      <c r="E2500" s="85">
        <v>90.66</v>
      </c>
      <c r="F2500" s="85">
        <v>91</v>
      </c>
      <c r="G2500" s="85">
        <v>100.02</v>
      </c>
      <c r="H2500" s="85"/>
      <c r="I2500" s="85">
        <v>92.304000000000002</v>
      </c>
    </row>
    <row r="2501" spans="3:9">
      <c r="C2501" s="85" t="s">
        <v>933</v>
      </c>
      <c r="D2501" s="85"/>
      <c r="E2501" s="85">
        <v>90.3</v>
      </c>
      <c r="F2501" s="85">
        <v>90.97</v>
      </c>
      <c r="G2501" s="85">
        <v>100.39</v>
      </c>
      <c r="H2501" s="85"/>
      <c r="I2501" s="85">
        <v>92.352999999999994</v>
      </c>
    </row>
    <row r="2502" spans="3:9">
      <c r="C2502" s="85" t="s">
        <v>934</v>
      </c>
      <c r="D2502" s="85"/>
      <c r="E2502" s="85">
        <v>90.4</v>
      </c>
      <c r="F2502" s="85">
        <v>90.95</v>
      </c>
      <c r="G2502" s="85">
        <v>99.76</v>
      </c>
      <c r="H2502" s="85"/>
      <c r="I2502" s="85">
        <v>92.346000000000004</v>
      </c>
    </row>
    <row r="2503" spans="3:9">
      <c r="C2503" s="85" t="s">
        <v>935</v>
      </c>
      <c r="D2503" s="85"/>
      <c r="E2503" s="85">
        <v>89.78</v>
      </c>
      <c r="F2503" s="85">
        <v>90.6</v>
      </c>
      <c r="G2503" s="85">
        <v>99.7</v>
      </c>
      <c r="H2503" s="85"/>
      <c r="I2503" s="85">
        <v>92.355000000000004</v>
      </c>
    </row>
    <row r="2504" spans="3:9">
      <c r="C2504" s="85" t="s">
        <v>936</v>
      </c>
      <c r="D2504" s="85"/>
      <c r="E2504" s="85">
        <v>89.79</v>
      </c>
      <c r="F2504" s="85">
        <v>91</v>
      </c>
      <c r="G2504" s="85">
        <v>99.87</v>
      </c>
      <c r="H2504" s="85"/>
      <c r="I2504" s="85">
        <v>92.448999999999998</v>
      </c>
    </row>
    <row r="2505" spans="3:9">
      <c r="C2505" s="85" t="s">
        <v>937</v>
      </c>
      <c r="D2505" s="85"/>
      <c r="E2505" s="85">
        <v>89.69</v>
      </c>
      <c r="F2505" s="85">
        <v>91.3</v>
      </c>
      <c r="G2505" s="85">
        <v>99.94</v>
      </c>
      <c r="H2505" s="85"/>
      <c r="I2505" s="85">
        <v>92.31</v>
      </c>
    </row>
    <row r="2506" spans="3:9">
      <c r="C2506" s="85" t="s">
        <v>938</v>
      </c>
      <c r="D2506" s="85"/>
      <c r="E2506" s="85">
        <v>89.31</v>
      </c>
      <c r="F2506" s="85">
        <v>91.25</v>
      </c>
      <c r="G2506" s="85">
        <v>100</v>
      </c>
      <c r="H2506" s="85"/>
      <c r="I2506" s="85">
        <v>92.355000000000004</v>
      </c>
    </row>
    <row r="2507" spans="3:9">
      <c r="C2507" s="85" t="s">
        <v>939</v>
      </c>
      <c r="D2507" s="85"/>
      <c r="E2507" s="85">
        <v>89.38</v>
      </c>
      <c r="F2507" s="85">
        <v>91.25</v>
      </c>
      <c r="G2507" s="85">
        <v>100</v>
      </c>
      <c r="H2507" s="85"/>
      <c r="I2507" s="85">
        <v>92.552000000000007</v>
      </c>
    </row>
    <row r="2508" spans="3:9">
      <c r="C2508" s="85" t="s">
        <v>940</v>
      </c>
      <c r="D2508" s="85"/>
      <c r="E2508" s="85">
        <v>89.25</v>
      </c>
      <c r="F2508" s="85">
        <v>91.25</v>
      </c>
      <c r="G2508" s="85">
        <v>99.99</v>
      </c>
      <c r="H2508" s="85"/>
      <c r="I2508" s="85">
        <v>92.51</v>
      </c>
    </row>
    <row r="2509" spans="3:9">
      <c r="C2509" s="85" t="s">
        <v>941</v>
      </c>
      <c r="D2509" s="85"/>
      <c r="E2509" s="85">
        <v>89.1</v>
      </c>
      <c r="F2509" s="85">
        <v>91.2</v>
      </c>
      <c r="G2509" s="85">
        <v>99.97</v>
      </c>
      <c r="H2509" s="85"/>
      <c r="I2509" s="85">
        <v>92.343999999999994</v>
      </c>
    </row>
    <row r="2510" spans="3:9">
      <c r="C2510" s="85" t="s">
        <v>942</v>
      </c>
      <c r="D2510" s="85"/>
      <c r="E2510" s="85">
        <v>88.47</v>
      </c>
      <c r="F2510" s="85">
        <v>91.2</v>
      </c>
      <c r="G2510" s="85">
        <v>100</v>
      </c>
      <c r="H2510" s="85"/>
      <c r="I2510" s="85">
        <v>92.36</v>
      </c>
    </row>
    <row r="2511" spans="3:9">
      <c r="C2511" s="85" t="s">
        <v>943</v>
      </c>
      <c r="D2511" s="85"/>
      <c r="E2511" s="85">
        <v>88</v>
      </c>
      <c r="F2511" s="85">
        <v>91.2</v>
      </c>
      <c r="G2511" s="85">
        <v>100.02</v>
      </c>
      <c r="H2511" s="85"/>
      <c r="I2511" s="85">
        <v>92.465000000000003</v>
      </c>
    </row>
    <row r="2512" spans="3:9">
      <c r="C2512" s="85" t="s">
        <v>944</v>
      </c>
      <c r="D2512" s="85"/>
      <c r="E2512" s="85">
        <v>88.35</v>
      </c>
      <c r="F2512" s="85">
        <v>91.05</v>
      </c>
      <c r="G2512" s="85">
        <v>100.15</v>
      </c>
      <c r="H2512" s="85"/>
      <c r="I2512" s="85">
        <v>92.497</v>
      </c>
    </row>
    <row r="2513" spans="3:9">
      <c r="C2513" s="85" t="s">
        <v>945</v>
      </c>
      <c r="D2513" s="85"/>
      <c r="E2513" s="85">
        <v>88.12</v>
      </c>
      <c r="F2513" s="85">
        <v>91.2</v>
      </c>
      <c r="G2513" s="85">
        <v>100.01</v>
      </c>
      <c r="H2513" s="85"/>
      <c r="I2513" s="85">
        <v>92.588999999999999</v>
      </c>
    </row>
    <row r="2514" spans="3:9">
      <c r="C2514" s="85" t="s">
        <v>946</v>
      </c>
      <c r="D2514" s="85"/>
      <c r="E2514" s="85">
        <v>87.68</v>
      </c>
      <c r="F2514" s="85">
        <v>91.2</v>
      </c>
      <c r="G2514" s="85">
        <v>100.29</v>
      </c>
      <c r="H2514" s="85"/>
      <c r="I2514" s="85">
        <v>92.611000000000004</v>
      </c>
    </row>
    <row r="2515" spans="3:9">
      <c r="C2515" s="85" t="s">
        <v>947</v>
      </c>
      <c r="D2515" s="85"/>
      <c r="E2515" s="85">
        <v>87.58</v>
      </c>
      <c r="F2515" s="85">
        <v>91.2</v>
      </c>
      <c r="G2515" s="85">
        <v>100.19</v>
      </c>
      <c r="H2515" s="85"/>
      <c r="I2515" s="85">
        <v>92.61</v>
      </c>
    </row>
    <row r="2516" spans="3:9">
      <c r="C2516" s="85" t="s">
        <v>948</v>
      </c>
      <c r="D2516" s="85"/>
      <c r="E2516" s="85">
        <v>87.58</v>
      </c>
      <c r="F2516" s="85">
        <v>91.1</v>
      </c>
      <c r="G2516" s="85">
        <v>99.95</v>
      </c>
      <c r="H2516" s="85"/>
      <c r="I2516" s="85">
        <v>92.6</v>
      </c>
    </row>
    <row r="2517" spans="3:9">
      <c r="C2517" s="85" t="s">
        <v>949</v>
      </c>
      <c r="D2517" s="85"/>
      <c r="E2517" s="85">
        <v>87.45</v>
      </c>
      <c r="F2517" s="85">
        <v>91.16</v>
      </c>
      <c r="G2517" s="85">
        <v>99.85</v>
      </c>
      <c r="H2517" s="85"/>
      <c r="I2517" s="85">
        <v>92.430999999999997</v>
      </c>
    </row>
    <row r="2518" spans="3:9">
      <c r="C2518" s="85" t="s">
        <v>950</v>
      </c>
      <c r="D2518" s="85"/>
      <c r="E2518" s="85">
        <v>87.4</v>
      </c>
      <c r="F2518" s="85">
        <v>91.24</v>
      </c>
      <c r="G2518" s="85">
        <v>99.85</v>
      </c>
      <c r="H2518" s="85"/>
      <c r="I2518" s="85">
        <v>92.08</v>
      </c>
    </row>
    <row r="2519" spans="3:9">
      <c r="C2519" s="85" t="s">
        <v>951</v>
      </c>
      <c r="D2519" s="85"/>
      <c r="E2519" s="85">
        <v>87.34</v>
      </c>
      <c r="F2519" s="85">
        <v>90.69</v>
      </c>
      <c r="G2519" s="85">
        <v>98.8</v>
      </c>
      <c r="H2519" s="85"/>
      <c r="I2519" s="85">
        <v>92.013999999999996</v>
      </c>
    </row>
    <row r="2520" spans="3:9">
      <c r="C2520" s="85" t="s">
        <v>952</v>
      </c>
      <c r="D2520" s="85"/>
      <c r="E2520" s="85">
        <v>87.25</v>
      </c>
      <c r="F2520" s="85">
        <v>90.89</v>
      </c>
      <c r="G2520" s="85">
        <v>99.35</v>
      </c>
      <c r="H2520" s="85"/>
      <c r="I2520" s="85">
        <v>91.941000000000003</v>
      </c>
    </row>
    <row r="2521" spans="3:9">
      <c r="C2521" s="85" t="s">
        <v>953</v>
      </c>
      <c r="D2521" s="85"/>
      <c r="E2521" s="85">
        <v>87.24</v>
      </c>
      <c r="F2521" s="85">
        <v>90.65</v>
      </c>
      <c r="G2521" s="85">
        <v>98.9</v>
      </c>
      <c r="H2521" s="85"/>
      <c r="I2521" s="85">
        <v>91.456000000000003</v>
      </c>
    </row>
    <row r="2522" spans="3:9">
      <c r="C2522" s="85" t="s">
        <v>954</v>
      </c>
      <c r="D2522" s="85"/>
      <c r="E2522" s="85">
        <v>87.08</v>
      </c>
      <c r="F2522" s="85">
        <v>90.2</v>
      </c>
      <c r="G2522" s="85">
        <v>98.43</v>
      </c>
      <c r="H2522" s="85"/>
      <c r="I2522" s="85">
        <v>91.491</v>
      </c>
    </row>
    <row r="2523" spans="3:9">
      <c r="C2523" s="85" t="s">
        <v>955</v>
      </c>
      <c r="D2523" s="85"/>
      <c r="E2523" s="85">
        <v>86.97</v>
      </c>
      <c r="F2523" s="85">
        <v>90.7</v>
      </c>
      <c r="G2523" s="85">
        <v>98.25</v>
      </c>
      <c r="H2523" s="85"/>
      <c r="I2523" s="85">
        <v>91.146000000000001</v>
      </c>
    </row>
    <row r="2524" spans="3:9">
      <c r="C2524" s="85" t="s">
        <v>956</v>
      </c>
      <c r="D2524" s="85"/>
      <c r="E2524" s="85">
        <v>86</v>
      </c>
      <c r="F2524" s="85">
        <v>90</v>
      </c>
      <c r="G2524" s="85">
        <v>97.98</v>
      </c>
      <c r="H2524" s="85"/>
      <c r="I2524" s="85">
        <v>91.292000000000002</v>
      </c>
    </row>
    <row r="2525" spans="3:9">
      <c r="C2525" s="85" t="s">
        <v>957</v>
      </c>
      <c r="D2525" s="85"/>
      <c r="E2525" s="85">
        <v>84.97</v>
      </c>
      <c r="F2525" s="85">
        <v>90.83</v>
      </c>
      <c r="G2525" s="85">
        <v>98.01</v>
      </c>
      <c r="H2525" s="85"/>
      <c r="I2525" s="85">
        <v>91.299000000000007</v>
      </c>
    </row>
    <row r="2526" spans="3:9">
      <c r="C2526" s="85" t="s">
        <v>958</v>
      </c>
      <c r="D2526" s="85"/>
      <c r="E2526" s="85">
        <v>84.48</v>
      </c>
      <c r="F2526" s="85">
        <v>90.88</v>
      </c>
      <c r="G2526" s="85">
        <v>97.85</v>
      </c>
      <c r="H2526" s="85"/>
      <c r="I2526" s="85">
        <v>90.881</v>
      </c>
    </row>
    <row r="2527" spans="3:9">
      <c r="C2527" s="85" t="s">
        <v>959</v>
      </c>
      <c r="D2527" s="85"/>
      <c r="E2527" s="85">
        <v>84.44</v>
      </c>
      <c r="F2527" s="85">
        <v>90.87</v>
      </c>
      <c r="G2527" s="85">
        <v>98.28</v>
      </c>
      <c r="H2527" s="85"/>
      <c r="I2527" s="85">
        <v>90.99</v>
      </c>
    </row>
    <row r="2528" spans="3:9">
      <c r="C2528" s="85" t="s">
        <v>960</v>
      </c>
      <c r="D2528" s="85"/>
      <c r="E2528" s="85">
        <v>84.16</v>
      </c>
      <c r="F2528" s="85">
        <v>91.16</v>
      </c>
      <c r="G2528" s="85">
        <v>99.1</v>
      </c>
      <c r="H2528" s="85"/>
      <c r="I2528" s="85">
        <v>91.111000000000004</v>
      </c>
    </row>
    <row r="2529" spans="3:9">
      <c r="C2529" s="85" t="s">
        <v>961</v>
      </c>
      <c r="D2529" s="85"/>
      <c r="E2529" s="85">
        <v>84.3</v>
      </c>
      <c r="F2529" s="85">
        <v>90.54</v>
      </c>
      <c r="G2529" s="85">
        <v>98.5</v>
      </c>
      <c r="H2529" s="85"/>
      <c r="I2529" s="85">
        <v>91.355999999999995</v>
      </c>
    </row>
    <row r="2530" spans="3:9">
      <c r="C2530" s="85" t="s">
        <v>962</v>
      </c>
      <c r="D2530" s="85"/>
      <c r="E2530" s="85">
        <v>84.36</v>
      </c>
      <c r="F2530" s="85">
        <v>90.91</v>
      </c>
      <c r="G2530" s="85">
        <v>99.24</v>
      </c>
      <c r="H2530" s="85"/>
      <c r="I2530" s="85">
        <v>91.174000000000007</v>
      </c>
    </row>
    <row r="2531" spans="3:9">
      <c r="C2531" s="85" t="s">
        <v>963</v>
      </c>
      <c r="D2531" s="85"/>
      <c r="E2531" s="85">
        <v>84.72</v>
      </c>
      <c r="F2531" s="85">
        <v>90.94</v>
      </c>
      <c r="G2531" s="85">
        <v>99.31</v>
      </c>
      <c r="H2531" s="85"/>
      <c r="I2531" s="85">
        <v>91.3</v>
      </c>
    </row>
    <row r="2532" spans="3:9">
      <c r="C2532" s="85" t="s">
        <v>964</v>
      </c>
      <c r="D2532" s="85"/>
      <c r="E2532" s="85">
        <v>84.91</v>
      </c>
      <c r="F2532" s="85">
        <v>90.92</v>
      </c>
      <c r="G2532" s="85">
        <v>99.55</v>
      </c>
      <c r="H2532" s="85"/>
      <c r="I2532" s="85">
        <v>91.2</v>
      </c>
    </row>
    <row r="2533" spans="3:9">
      <c r="C2533" s="85" t="s">
        <v>965</v>
      </c>
      <c r="D2533" s="85"/>
      <c r="E2533" s="85">
        <v>85</v>
      </c>
      <c r="F2533" s="85">
        <v>90.85</v>
      </c>
      <c r="G2533" s="85">
        <v>99.35</v>
      </c>
      <c r="H2533" s="85"/>
      <c r="I2533" s="85">
        <v>91.346999999999994</v>
      </c>
    </row>
    <row r="2534" spans="3:9">
      <c r="C2534" s="85" t="s">
        <v>966</v>
      </c>
      <c r="D2534" s="85"/>
      <c r="E2534" s="85">
        <v>85.48</v>
      </c>
      <c r="F2534" s="85">
        <v>90.93</v>
      </c>
      <c r="G2534" s="85">
        <v>99.31</v>
      </c>
      <c r="H2534" s="85"/>
      <c r="I2534" s="85">
        <v>91.463999999999999</v>
      </c>
    </row>
    <row r="2535" spans="3:9">
      <c r="C2535" s="85" t="s">
        <v>967</v>
      </c>
      <c r="D2535" s="85"/>
      <c r="E2535" s="85">
        <v>84.49</v>
      </c>
      <c r="F2535" s="85">
        <v>90.92</v>
      </c>
      <c r="G2535" s="85">
        <v>99.81</v>
      </c>
      <c r="H2535" s="85"/>
      <c r="I2535" s="85">
        <v>91.313999999999993</v>
      </c>
    </row>
    <row r="2536" spans="3:9">
      <c r="C2536" s="85" t="s">
        <v>968</v>
      </c>
      <c r="D2536" s="85"/>
      <c r="E2536" s="85">
        <v>84.42</v>
      </c>
      <c r="F2536" s="85">
        <v>90.97</v>
      </c>
      <c r="G2536" s="85">
        <v>100.07</v>
      </c>
      <c r="H2536" s="85"/>
      <c r="I2536" s="85">
        <v>91.5</v>
      </c>
    </row>
    <row r="2537" spans="3:9">
      <c r="C2537" s="85" t="s">
        <v>969</v>
      </c>
      <c r="D2537" s="85"/>
      <c r="E2537" s="85">
        <v>84.47</v>
      </c>
      <c r="F2537" s="85">
        <v>90.72</v>
      </c>
      <c r="G2537" s="85">
        <v>99.66</v>
      </c>
      <c r="H2537" s="85"/>
      <c r="I2537" s="85">
        <v>91.588999999999999</v>
      </c>
    </row>
    <row r="2538" spans="3:9">
      <c r="C2538" s="85" t="s">
        <v>970</v>
      </c>
      <c r="D2538" s="85"/>
      <c r="E2538" s="85">
        <v>84.41</v>
      </c>
      <c r="F2538" s="85">
        <v>90.9</v>
      </c>
      <c r="G2538" s="85">
        <v>99.51</v>
      </c>
      <c r="H2538" s="85"/>
      <c r="I2538" s="85">
        <v>91.736000000000004</v>
      </c>
    </row>
    <row r="2539" spans="3:9">
      <c r="C2539" s="85" t="s">
        <v>971</v>
      </c>
      <c r="D2539" s="85"/>
      <c r="E2539" s="85">
        <v>84.66</v>
      </c>
      <c r="F2539" s="85">
        <v>90.71</v>
      </c>
      <c r="G2539" s="85">
        <v>99.59</v>
      </c>
      <c r="H2539" s="85"/>
      <c r="I2539" s="85">
        <v>91.747</v>
      </c>
    </row>
    <row r="2540" spans="3:9">
      <c r="C2540" s="85" t="s">
        <v>972</v>
      </c>
      <c r="D2540" s="85"/>
      <c r="E2540" s="85">
        <v>85.38</v>
      </c>
      <c r="F2540" s="85">
        <v>90.85</v>
      </c>
      <c r="G2540" s="85">
        <v>99.4</v>
      </c>
      <c r="H2540" s="85"/>
      <c r="I2540" s="85">
        <v>91.631</v>
      </c>
    </row>
    <row r="2541" spans="3:9">
      <c r="C2541" s="85" t="s">
        <v>973</v>
      </c>
      <c r="D2541" s="85"/>
      <c r="E2541" s="85">
        <v>85.16</v>
      </c>
      <c r="F2541" s="85">
        <v>90.93</v>
      </c>
      <c r="G2541" s="85">
        <v>99.3</v>
      </c>
      <c r="H2541" s="85"/>
      <c r="I2541" s="85">
        <v>91.414000000000001</v>
      </c>
    </row>
    <row r="2542" spans="3:9">
      <c r="C2542" s="85" t="s">
        <v>974</v>
      </c>
      <c r="D2542" s="85"/>
      <c r="E2542" s="85">
        <v>85.9</v>
      </c>
      <c r="F2542" s="85">
        <v>90.97</v>
      </c>
      <c r="G2542" s="85">
        <v>100.04</v>
      </c>
      <c r="H2542" s="85"/>
      <c r="I2542" s="85">
        <v>91.488</v>
      </c>
    </row>
    <row r="2543" spans="3:9">
      <c r="C2543" s="85" t="s">
        <v>975</v>
      </c>
      <c r="D2543" s="85"/>
      <c r="E2543" s="85">
        <v>85.9</v>
      </c>
      <c r="F2543" s="85">
        <v>91</v>
      </c>
      <c r="G2543" s="85">
        <v>99.3</v>
      </c>
      <c r="H2543" s="85"/>
      <c r="I2543" s="85">
        <v>91.153000000000006</v>
      </c>
    </row>
    <row r="2544" spans="3:9">
      <c r="C2544" s="85" t="s">
        <v>976</v>
      </c>
      <c r="D2544" s="85"/>
      <c r="E2544" s="85">
        <v>85.45</v>
      </c>
      <c r="F2544" s="85">
        <v>90.86</v>
      </c>
      <c r="G2544" s="85">
        <v>99.2</v>
      </c>
      <c r="H2544" s="85"/>
      <c r="I2544" s="85">
        <v>91.162000000000006</v>
      </c>
    </row>
    <row r="2545" spans="3:9">
      <c r="C2545" s="85" t="s">
        <v>977</v>
      </c>
      <c r="D2545" s="85"/>
      <c r="E2545" s="85">
        <v>85.7</v>
      </c>
      <c r="F2545" s="85">
        <v>90.84</v>
      </c>
      <c r="G2545" s="85">
        <v>98.6</v>
      </c>
      <c r="H2545" s="85"/>
      <c r="I2545" s="85">
        <v>91.367999999999995</v>
      </c>
    </row>
    <row r="2546" spans="3:9">
      <c r="C2546" s="85" t="s">
        <v>978</v>
      </c>
      <c r="D2546" s="85"/>
      <c r="E2546" s="85">
        <v>85.8</v>
      </c>
      <c r="F2546" s="85">
        <v>90.69</v>
      </c>
      <c r="G2546" s="85">
        <v>99.2</v>
      </c>
      <c r="H2546" s="85"/>
      <c r="I2546" s="85">
        <v>91.344999999999999</v>
      </c>
    </row>
    <row r="2547" spans="3:9">
      <c r="C2547" s="85" t="s">
        <v>979</v>
      </c>
      <c r="D2547" s="85"/>
      <c r="E2547" s="85">
        <v>85.89</v>
      </c>
      <c r="F2547" s="85">
        <v>90.84</v>
      </c>
      <c r="G2547" s="85">
        <v>99</v>
      </c>
      <c r="H2547" s="85"/>
      <c r="I2547" s="85">
        <v>91.528000000000006</v>
      </c>
    </row>
    <row r="2548" spans="3:9">
      <c r="C2548" s="85" t="s">
        <v>980</v>
      </c>
      <c r="D2548" s="85"/>
      <c r="E2548" s="85">
        <v>85.59</v>
      </c>
      <c r="F2548" s="85">
        <v>90.9</v>
      </c>
      <c r="G2548" s="85">
        <v>99.5</v>
      </c>
      <c r="H2548" s="85"/>
      <c r="I2548" s="85">
        <v>91.742000000000004</v>
      </c>
    </row>
    <row r="2549" spans="3:9">
      <c r="C2549" s="85" t="s">
        <v>981</v>
      </c>
      <c r="D2549" s="85"/>
      <c r="E2549" s="85">
        <v>85.67</v>
      </c>
      <c r="F2549" s="85">
        <v>91.17</v>
      </c>
      <c r="G2549" s="85">
        <v>99.73</v>
      </c>
      <c r="H2549" s="85"/>
      <c r="I2549" s="85">
        <v>91.653999999999996</v>
      </c>
    </row>
    <row r="2550" spans="3:9">
      <c r="C2550" s="85" t="s">
        <v>982</v>
      </c>
      <c r="D2550" s="85"/>
      <c r="E2550" s="85">
        <v>85.6</v>
      </c>
      <c r="F2550" s="85">
        <v>91.45</v>
      </c>
      <c r="G2550" s="85">
        <v>99.2</v>
      </c>
      <c r="H2550" s="85"/>
      <c r="I2550" s="85">
        <v>91.753</v>
      </c>
    </row>
    <row r="2551" spans="3:9">
      <c r="C2551" s="85" t="s">
        <v>983</v>
      </c>
      <c r="D2551" s="85"/>
      <c r="E2551" s="85">
        <v>85.6</v>
      </c>
      <c r="F2551" s="85">
        <v>91.03</v>
      </c>
      <c r="G2551" s="85">
        <v>99.15</v>
      </c>
      <c r="H2551" s="85"/>
      <c r="I2551" s="85">
        <v>91.798000000000002</v>
      </c>
    </row>
    <row r="2552" spans="3:9">
      <c r="C2552" s="85" t="s">
        <v>984</v>
      </c>
      <c r="D2552" s="85"/>
      <c r="E2552" s="85">
        <v>85.65</v>
      </c>
      <c r="F2552" s="85">
        <v>90.81</v>
      </c>
      <c r="G2552" s="85">
        <v>99.2</v>
      </c>
      <c r="H2552" s="85"/>
      <c r="I2552" s="85">
        <v>91.879000000000005</v>
      </c>
    </row>
    <row r="2553" spans="3:9">
      <c r="C2553" s="85" t="s">
        <v>985</v>
      </c>
      <c r="D2553" s="85"/>
      <c r="E2553" s="85">
        <v>85.65</v>
      </c>
      <c r="F2553" s="85">
        <v>90.98</v>
      </c>
      <c r="G2553" s="85">
        <v>99.16</v>
      </c>
      <c r="H2553" s="85"/>
      <c r="I2553" s="85">
        <v>91.831999999999994</v>
      </c>
    </row>
    <row r="2554" spans="3:9">
      <c r="C2554" s="85" t="s">
        <v>986</v>
      </c>
      <c r="D2554" s="85"/>
      <c r="E2554" s="85">
        <v>86.05</v>
      </c>
      <c r="F2554" s="85">
        <v>91.21</v>
      </c>
      <c r="G2554" s="85">
        <v>99.25</v>
      </c>
      <c r="H2554" s="85"/>
      <c r="I2554" s="85">
        <v>91.757999999999996</v>
      </c>
    </row>
    <row r="2555" spans="3:9">
      <c r="C2555" s="85" t="s">
        <v>987</v>
      </c>
      <c r="D2555" s="85"/>
      <c r="E2555" s="85">
        <v>85.8</v>
      </c>
      <c r="F2555" s="85">
        <v>91.35</v>
      </c>
      <c r="G2555" s="85">
        <v>99.11</v>
      </c>
      <c r="H2555" s="85"/>
      <c r="I2555" s="85">
        <v>91.447999999999993</v>
      </c>
    </row>
    <row r="2556" spans="3:9">
      <c r="C2556" s="85" t="s">
        <v>988</v>
      </c>
      <c r="D2556" s="85"/>
      <c r="E2556" s="85">
        <v>86</v>
      </c>
      <c r="F2556" s="85">
        <v>91.14</v>
      </c>
      <c r="G2556" s="85">
        <v>99.08</v>
      </c>
      <c r="H2556" s="85"/>
      <c r="I2556" s="85">
        <v>91.608999999999995</v>
      </c>
    </row>
    <row r="2557" spans="3:9">
      <c r="C2557" s="85" t="s">
        <v>989</v>
      </c>
      <c r="D2557" s="85"/>
      <c r="E2557" s="85">
        <v>86.07</v>
      </c>
      <c r="F2557" s="85">
        <v>91.38</v>
      </c>
      <c r="G2557" s="85">
        <v>98.89</v>
      </c>
      <c r="H2557" s="85"/>
      <c r="I2557" s="85">
        <v>91.393000000000001</v>
      </c>
    </row>
    <row r="2558" spans="3:9">
      <c r="C2558" s="85" t="s">
        <v>990</v>
      </c>
      <c r="D2558" s="85"/>
      <c r="E2558" s="85">
        <v>86.18</v>
      </c>
      <c r="F2558" s="85">
        <v>91.2</v>
      </c>
      <c r="G2558" s="85">
        <v>98.75</v>
      </c>
      <c r="H2558" s="85"/>
      <c r="I2558" s="85">
        <v>91.198999999999998</v>
      </c>
    </row>
    <row r="2559" spans="3:9">
      <c r="C2559" s="85" t="s">
        <v>991</v>
      </c>
      <c r="D2559" s="85"/>
      <c r="E2559" s="85">
        <v>86.37</v>
      </c>
      <c r="F2559" s="85">
        <v>91</v>
      </c>
      <c r="G2559" s="85">
        <v>99.09</v>
      </c>
      <c r="H2559" s="85"/>
      <c r="I2559" s="85">
        <v>91.308000000000007</v>
      </c>
    </row>
    <row r="2560" spans="3:9">
      <c r="C2560" s="85" t="s">
        <v>992</v>
      </c>
      <c r="D2560" s="85"/>
      <c r="E2560" s="85">
        <v>86.79</v>
      </c>
      <c r="F2560" s="85">
        <v>90.9</v>
      </c>
      <c r="G2560" s="85">
        <v>99.19</v>
      </c>
      <c r="H2560" s="85"/>
      <c r="I2560" s="85">
        <v>91.224000000000004</v>
      </c>
    </row>
    <row r="2561" spans="3:9">
      <c r="C2561" s="85" t="s">
        <v>993</v>
      </c>
      <c r="D2561" s="85"/>
      <c r="E2561" s="85">
        <v>86.79</v>
      </c>
      <c r="F2561" s="85">
        <v>91.32</v>
      </c>
      <c r="G2561" s="85">
        <v>99.1</v>
      </c>
      <c r="H2561" s="85"/>
      <c r="I2561" s="85">
        <v>91.414000000000001</v>
      </c>
    </row>
    <row r="2562" spans="3:9">
      <c r="C2562" s="85" t="s">
        <v>994</v>
      </c>
      <c r="D2562" s="85"/>
      <c r="E2562" s="85">
        <v>86.96</v>
      </c>
      <c r="F2562" s="85">
        <v>91.24</v>
      </c>
      <c r="G2562" s="85">
        <v>99.2</v>
      </c>
      <c r="H2562" s="85"/>
      <c r="I2562" s="85">
        <v>91.608999999999995</v>
      </c>
    </row>
    <row r="2563" spans="3:9">
      <c r="C2563" s="85" t="s">
        <v>995</v>
      </c>
      <c r="D2563" s="85"/>
      <c r="E2563" s="85">
        <v>87.62</v>
      </c>
      <c r="F2563" s="85">
        <v>91.28</v>
      </c>
      <c r="G2563" s="85">
        <v>99.62</v>
      </c>
      <c r="H2563" s="85"/>
      <c r="I2563" s="85">
        <v>91.614000000000004</v>
      </c>
    </row>
    <row r="2564" spans="3:9">
      <c r="C2564" s="85" t="s">
        <v>996</v>
      </c>
      <c r="D2564" s="85"/>
      <c r="E2564" s="85">
        <v>87.9</v>
      </c>
      <c r="F2564" s="85">
        <v>91.05</v>
      </c>
      <c r="G2564" s="85">
        <v>99.61</v>
      </c>
      <c r="H2564" s="85"/>
      <c r="I2564" s="85">
        <v>91.619</v>
      </c>
    </row>
    <row r="2565" spans="3:9">
      <c r="C2565" s="85" t="s">
        <v>997</v>
      </c>
      <c r="D2565" s="85"/>
      <c r="E2565" s="85">
        <v>88.11</v>
      </c>
      <c r="F2565" s="85">
        <v>90.9</v>
      </c>
      <c r="G2565" s="85">
        <v>99.52</v>
      </c>
      <c r="H2565" s="85"/>
      <c r="I2565" s="85">
        <v>91.870999999999995</v>
      </c>
    </row>
    <row r="2566" spans="3:9">
      <c r="C2566" s="85" t="s">
        <v>998</v>
      </c>
      <c r="D2566" s="85"/>
      <c r="E2566" s="85">
        <v>88.17</v>
      </c>
      <c r="F2566" s="85">
        <v>91</v>
      </c>
      <c r="G2566" s="85">
        <v>99.5</v>
      </c>
      <c r="H2566" s="85"/>
      <c r="I2566" s="85">
        <v>91.91</v>
      </c>
    </row>
    <row r="2567" spans="3:9">
      <c r="C2567" s="85" t="s">
        <v>999</v>
      </c>
      <c r="D2567" s="85"/>
      <c r="E2567" s="85">
        <v>87.44</v>
      </c>
      <c r="F2567" s="85">
        <v>91.16</v>
      </c>
      <c r="G2567" s="85">
        <v>99.45</v>
      </c>
      <c r="H2567" s="85"/>
      <c r="I2567" s="85">
        <v>91.9</v>
      </c>
    </row>
    <row r="2568" spans="3:9">
      <c r="C2568" s="85" t="s">
        <v>1000</v>
      </c>
      <c r="D2568" s="85"/>
      <c r="E2568" s="85">
        <v>87.65</v>
      </c>
      <c r="F2568" s="85">
        <v>90.95</v>
      </c>
      <c r="G2568" s="85">
        <v>99.48</v>
      </c>
      <c r="H2568" s="85"/>
      <c r="I2568" s="85">
        <v>92.049000000000007</v>
      </c>
    </row>
    <row r="2569" spans="3:9">
      <c r="C2569" s="85" t="s">
        <v>1001</v>
      </c>
      <c r="D2569" s="85"/>
      <c r="E2569" s="85">
        <v>88</v>
      </c>
      <c r="F2569" s="85">
        <v>91.1</v>
      </c>
      <c r="G2569" s="85">
        <v>99.67</v>
      </c>
      <c r="H2569" s="85"/>
      <c r="I2569" s="85">
        <v>91.753</v>
      </c>
    </row>
    <row r="2570" spans="3:9">
      <c r="C2570" s="85" t="s">
        <v>1002</v>
      </c>
      <c r="D2570" s="85"/>
      <c r="E2570" s="85">
        <v>87.56</v>
      </c>
      <c r="F2570" s="85">
        <v>91.4</v>
      </c>
      <c r="G2570" s="85">
        <v>99.3</v>
      </c>
      <c r="H2570" s="85"/>
      <c r="I2570" s="85">
        <v>91.894000000000005</v>
      </c>
    </row>
    <row r="2571" spans="3:9">
      <c r="C2571" s="85" t="s">
        <v>1003</v>
      </c>
      <c r="D2571" s="85"/>
      <c r="E2571" s="85">
        <v>86.77</v>
      </c>
      <c r="F2571" s="85">
        <v>91.4</v>
      </c>
      <c r="G2571" s="85">
        <v>99.3</v>
      </c>
      <c r="H2571" s="85"/>
      <c r="I2571" s="85">
        <v>92.019000000000005</v>
      </c>
    </row>
    <row r="2572" spans="3:9">
      <c r="C2572" s="85" t="s">
        <v>1004</v>
      </c>
      <c r="D2572" s="85"/>
      <c r="E2572" s="85">
        <v>86.86</v>
      </c>
      <c r="F2572" s="85">
        <v>91.32</v>
      </c>
      <c r="G2572" s="85">
        <v>99.47</v>
      </c>
      <c r="H2572" s="85"/>
      <c r="I2572" s="85">
        <v>92.120999999999995</v>
      </c>
    </row>
    <row r="2573" spans="3:9">
      <c r="C2573" s="85" t="s">
        <v>1005</v>
      </c>
      <c r="D2573" s="85"/>
      <c r="E2573" s="85">
        <v>86.5</v>
      </c>
      <c r="F2573" s="85">
        <v>91.42</v>
      </c>
      <c r="G2573" s="85">
        <v>99.22</v>
      </c>
      <c r="H2573" s="85"/>
      <c r="I2573" s="85">
        <v>92.001999999999995</v>
      </c>
    </row>
    <row r="2574" spans="3:9">
      <c r="C2574" s="85" t="s">
        <v>1006</v>
      </c>
      <c r="D2574" s="85"/>
      <c r="E2574" s="85">
        <v>86.57</v>
      </c>
      <c r="F2574" s="85">
        <v>91.28</v>
      </c>
      <c r="G2574" s="85">
        <v>99.58</v>
      </c>
      <c r="H2574" s="85"/>
      <c r="I2574" s="85">
        <v>92.177999999999997</v>
      </c>
    </row>
    <row r="2575" spans="3:9">
      <c r="C2575" s="85" t="s">
        <v>1007</v>
      </c>
      <c r="D2575" s="85"/>
      <c r="E2575" s="85">
        <v>86.65</v>
      </c>
      <c r="F2575" s="85">
        <v>91.13</v>
      </c>
      <c r="G2575" s="85">
        <v>99.6</v>
      </c>
      <c r="H2575" s="85"/>
      <c r="I2575" s="85">
        <v>92.239000000000004</v>
      </c>
    </row>
    <row r="2576" spans="3:9">
      <c r="C2576" s="85" t="s">
        <v>1008</v>
      </c>
      <c r="D2576" s="85"/>
      <c r="E2576" s="85">
        <v>86.84</v>
      </c>
      <c r="F2576" s="85">
        <v>91.3</v>
      </c>
      <c r="G2576" s="85">
        <v>99.7</v>
      </c>
      <c r="H2576" s="85"/>
      <c r="I2576" s="85">
        <v>92.171999999999997</v>
      </c>
    </row>
    <row r="2577" spans="3:9">
      <c r="C2577" s="85" t="s">
        <v>1009</v>
      </c>
      <c r="D2577" s="85"/>
      <c r="E2577" s="85">
        <v>87.25</v>
      </c>
      <c r="F2577" s="85">
        <v>91.39</v>
      </c>
      <c r="G2577" s="85">
        <v>99.61</v>
      </c>
      <c r="H2577" s="85"/>
      <c r="I2577" s="85">
        <v>92.3</v>
      </c>
    </row>
    <row r="2578" spans="3:9">
      <c r="C2578" s="85" t="s">
        <v>1010</v>
      </c>
      <c r="D2578" s="85"/>
      <c r="E2578" s="85">
        <v>87.44</v>
      </c>
      <c r="F2578" s="85">
        <v>91.29</v>
      </c>
      <c r="G2578" s="85">
        <v>99.99</v>
      </c>
      <c r="H2578" s="85"/>
      <c r="I2578" s="85">
        <v>92.242999999999995</v>
      </c>
    </row>
    <row r="2579" spans="3:9">
      <c r="C2579" s="85" t="s">
        <v>1011</v>
      </c>
      <c r="D2579" s="85"/>
      <c r="E2579" s="85">
        <v>87.15</v>
      </c>
      <c r="F2579" s="85">
        <v>90.84</v>
      </c>
      <c r="G2579" s="85">
        <v>99.7</v>
      </c>
      <c r="H2579" s="85"/>
      <c r="I2579" s="85">
        <v>92.218000000000004</v>
      </c>
    </row>
    <row r="2580" spans="3:9">
      <c r="C2580" s="85" t="s">
        <v>1012</v>
      </c>
      <c r="D2580" s="85"/>
      <c r="E2580" s="85">
        <v>87.34</v>
      </c>
      <c r="F2580" s="85">
        <v>90.82</v>
      </c>
      <c r="G2580" s="85">
        <v>99.83</v>
      </c>
      <c r="H2580" s="85"/>
      <c r="I2580" s="85">
        <v>92.144000000000005</v>
      </c>
    </row>
    <row r="2581" spans="3:9">
      <c r="C2581" s="85" t="s">
        <v>1013</v>
      </c>
      <c r="D2581" s="85"/>
      <c r="E2581" s="85">
        <v>87.35</v>
      </c>
      <c r="F2581" s="85">
        <v>91</v>
      </c>
      <c r="G2581" s="85">
        <v>99.9</v>
      </c>
      <c r="H2581" s="85"/>
      <c r="I2581" s="85">
        <v>92.24</v>
      </c>
    </row>
    <row r="2582" spans="3:9">
      <c r="C2582" s="85" t="s">
        <v>1014</v>
      </c>
      <c r="D2582" s="85"/>
      <c r="E2582" s="85">
        <v>87.32</v>
      </c>
      <c r="F2582" s="85">
        <v>91</v>
      </c>
      <c r="G2582" s="85">
        <v>99.35</v>
      </c>
      <c r="H2582" s="85"/>
      <c r="I2582" s="85">
        <v>92.23</v>
      </c>
    </row>
    <row r="2583" spans="3:9">
      <c r="C2583" s="85" t="s">
        <v>1015</v>
      </c>
      <c r="D2583" s="85"/>
      <c r="E2583" s="85">
        <v>87.39</v>
      </c>
      <c r="F2583" s="85">
        <v>91.15</v>
      </c>
      <c r="G2583" s="85">
        <v>99.84</v>
      </c>
      <c r="H2583" s="85"/>
      <c r="I2583" s="85">
        <v>92.239000000000004</v>
      </c>
    </row>
    <row r="2584" spans="3:9">
      <c r="C2584" s="85" t="s">
        <v>1016</v>
      </c>
      <c r="D2584" s="85"/>
      <c r="E2584" s="85">
        <v>87.3</v>
      </c>
      <c r="F2584" s="85">
        <v>91.65</v>
      </c>
      <c r="G2584" s="85">
        <v>99.5</v>
      </c>
      <c r="H2584" s="85"/>
      <c r="I2584" s="85">
        <v>92.3</v>
      </c>
    </row>
    <row r="2585" spans="3:9">
      <c r="C2585" s="85" t="s">
        <v>1017</v>
      </c>
      <c r="D2585" s="85"/>
      <c r="E2585" s="85">
        <v>87.3</v>
      </c>
      <c r="F2585" s="85">
        <v>91.64</v>
      </c>
      <c r="G2585" s="85">
        <v>99.2</v>
      </c>
      <c r="H2585" s="85"/>
      <c r="I2585" s="85">
        <v>92.313000000000002</v>
      </c>
    </row>
    <row r="2586" spans="3:9">
      <c r="C2586" s="85" t="s">
        <v>1018</v>
      </c>
      <c r="D2586" s="85"/>
      <c r="E2586" s="85">
        <v>87.11</v>
      </c>
      <c r="F2586" s="85">
        <v>91.6</v>
      </c>
      <c r="G2586" s="85">
        <v>99.45</v>
      </c>
      <c r="H2586" s="85"/>
      <c r="I2586" s="85">
        <v>92.49</v>
      </c>
    </row>
    <row r="2587" spans="3:9">
      <c r="C2587" s="85" t="s">
        <v>1019</v>
      </c>
      <c r="D2587" s="85"/>
      <c r="E2587" s="85">
        <v>87.27</v>
      </c>
      <c r="F2587" s="85">
        <v>91.91</v>
      </c>
      <c r="G2587" s="85">
        <v>99.73</v>
      </c>
      <c r="H2587" s="85"/>
      <c r="I2587" s="85">
        <v>92.290999999999997</v>
      </c>
    </row>
    <row r="2588" spans="3:9">
      <c r="C2588" s="85" t="s">
        <v>1020</v>
      </c>
      <c r="D2588" s="85"/>
      <c r="E2588" s="85">
        <v>87.29</v>
      </c>
      <c r="F2588" s="85">
        <v>91.95</v>
      </c>
      <c r="G2588" s="85">
        <v>99.6</v>
      </c>
      <c r="H2588" s="85"/>
      <c r="I2588" s="85">
        <v>92.325999999999993</v>
      </c>
    </row>
    <row r="2589" spans="3:9">
      <c r="C2589" s="85" t="s">
        <v>1021</v>
      </c>
      <c r="D2589" s="85"/>
      <c r="E2589" s="85">
        <v>87.25</v>
      </c>
      <c r="F2589" s="85">
        <v>92.4</v>
      </c>
      <c r="G2589" s="85">
        <v>100</v>
      </c>
      <c r="H2589" s="85"/>
      <c r="I2589" s="85">
        <v>92.27</v>
      </c>
    </row>
    <row r="2590" spans="3:9">
      <c r="C2590" s="85" t="s">
        <v>1022</v>
      </c>
      <c r="D2590" s="85"/>
      <c r="E2590" s="85">
        <v>87.27</v>
      </c>
      <c r="F2590" s="85">
        <v>91.85</v>
      </c>
      <c r="G2590" s="85">
        <v>99.65</v>
      </c>
      <c r="H2590" s="85"/>
      <c r="I2590" s="85">
        <v>92.272999999999996</v>
      </c>
    </row>
    <row r="2591" spans="3:9">
      <c r="C2591" s="85" t="s">
        <v>1023</v>
      </c>
      <c r="D2591" s="85"/>
      <c r="E2591" s="85">
        <v>87.3</v>
      </c>
      <c r="F2591" s="85">
        <v>92.5</v>
      </c>
      <c r="G2591" s="85">
        <v>100.08</v>
      </c>
      <c r="H2591" s="85"/>
      <c r="I2591" s="85">
        <v>92.381</v>
      </c>
    </row>
    <row r="2592" spans="3:9">
      <c r="C2592" s="85" t="s">
        <v>1024</v>
      </c>
      <c r="D2592" s="85"/>
      <c r="E2592" s="85">
        <v>87.25</v>
      </c>
      <c r="F2592" s="85">
        <v>92.33</v>
      </c>
      <c r="G2592" s="85">
        <v>100</v>
      </c>
      <c r="H2592" s="85"/>
      <c r="I2592" s="85">
        <v>92.197999999999993</v>
      </c>
    </row>
    <row r="2593" spans="3:13">
      <c r="C2593" s="85" t="s">
        <v>1025</v>
      </c>
      <c r="D2593" s="85"/>
      <c r="E2593" s="85">
        <v>87.28</v>
      </c>
      <c r="F2593" s="85">
        <v>92.32</v>
      </c>
      <c r="G2593" s="85">
        <v>99.8</v>
      </c>
      <c r="H2593" s="85"/>
      <c r="I2593" s="85">
        <v>92.307000000000002</v>
      </c>
    </row>
    <row r="2594" spans="3:13">
      <c r="C2594" s="85" t="s">
        <v>1026</v>
      </c>
      <c r="D2594" s="85">
        <v>100.4</v>
      </c>
      <c r="E2594" s="85">
        <v>87.25</v>
      </c>
      <c r="F2594" s="85">
        <v>92.32</v>
      </c>
      <c r="G2594" s="85">
        <v>100</v>
      </c>
      <c r="H2594" s="85"/>
      <c r="I2594" s="85">
        <v>92.346000000000004</v>
      </c>
      <c r="L2594" s="59">
        <f>(D2601/D2596)</f>
        <v>1.0002985965959987</v>
      </c>
      <c r="M2594" s="59">
        <f>L2594-1</f>
        <v>2.9859659599873467E-4</v>
      </c>
    </row>
    <row r="2595" spans="3:13">
      <c r="C2595" s="85" t="s">
        <v>1027</v>
      </c>
      <c r="D2595" s="85">
        <v>100.55</v>
      </c>
      <c r="E2595" s="85">
        <v>87.65</v>
      </c>
      <c r="F2595" s="85">
        <v>92.32</v>
      </c>
      <c r="G2595" s="85">
        <v>100.01</v>
      </c>
      <c r="H2595" s="85"/>
      <c r="I2595" s="85">
        <v>92.29</v>
      </c>
    </row>
    <row r="2596" spans="3:13">
      <c r="C2596" s="85" t="s">
        <v>1028</v>
      </c>
      <c r="D2596" s="85">
        <v>100.47</v>
      </c>
      <c r="E2596" s="85">
        <v>87.96</v>
      </c>
      <c r="F2596" s="85">
        <v>92.41</v>
      </c>
      <c r="G2596" s="85">
        <v>100.12</v>
      </c>
      <c r="H2596" s="85"/>
      <c r="I2596" s="85">
        <v>92.36</v>
      </c>
    </row>
    <row r="2597" spans="3:13">
      <c r="C2597" s="85" t="s">
        <v>1029</v>
      </c>
      <c r="D2597" s="85">
        <v>100.4</v>
      </c>
      <c r="E2597" s="85">
        <v>88</v>
      </c>
      <c r="F2597" s="85">
        <v>92.44</v>
      </c>
      <c r="G2597" s="85">
        <v>100.07</v>
      </c>
      <c r="H2597" s="85"/>
      <c r="I2597" s="85">
        <v>92.35</v>
      </c>
    </row>
    <row r="2598" spans="3:13">
      <c r="C2598" s="85" t="s">
        <v>1030</v>
      </c>
      <c r="D2598" s="85">
        <v>100.39</v>
      </c>
      <c r="E2598" s="85">
        <v>87.91</v>
      </c>
      <c r="F2598" s="85">
        <v>92.42</v>
      </c>
      <c r="G2598" s="85">
        <v>100.08</v>
      </c>
      <c r="H2598" s="85"/>
      <c r="I2598" s="85">
        <v>92.33</v>
      </c>
    </row>
    <row r="2599" spans="3:13">
      <c r="C2599" s="85" t="s">
        <v>1031</v>
      </c>
      <c r="D2599" s="85">
        <v>100.35</v>
      </c>
      <c r="E2599" s="85">
        <v>87.67</v>
      </c>
      <c r="F2599" s="85">
        <v>92.04</v>
      </c>
      <c r="G2599" s="85">
        <v>100.24</v>
      </c>
      <c r="H2599" s="85"/>
      <c r="I2599" s="85">
        <v>92.177000000000007</v>
      </c>
    </row>
    <row r="2600" spans="3:13">
      <c r="C2600" s="85" t="s">
        <v>1032</v>
      </c>
      <c r="D2600" s="85">
        <v>100.3</v>
      </c>
      <c r="E2600" s="85">
        <v>87.62</v>
      </c>
      <c r="F2600" s="85">
        <v>92.27</v>
      </c>
      <c r="G2600" s="85">
        <v>100.01</v>
      </c>
      <c r="H2600" s="85"/>
      <c r="I2600" s="85">
        <v>92.349000000000004</v>
      </c>
    </row>
    <row r="2601" spans="3:13">
      <c r="C2601" s="85" t="s">
        <v>1033</v>
      </c>
      <c r="D2601" s="85">
        <v>100.5</v>
      </c>
      <c r="E2601" s="85">
        <v>87.64</v>
      </c>
      <c r="F2601" s="85">
        <v>92.36</v>
      </c>
      <c r="G2601" s="85">
        <v>100.2</v>
      </c>
      <c r="H2601" s="85"/>
      <c r="I2601" s="85">
        <v>92.25</v>
      </c>
      <c r="L2601" s="168"/>
      <c r="M2601" s="168"/>
    </row>
    <row r="2602" spans="3:13">
      <c r="C2602" s="85" t="s">
        <v>1034</v>
      </c>
      <c r="D2602" s="85">
        <v>100.45</v>
      </c>
      <c r="E2602" s="85">
        <v>87.49</v>
      </c>
      <c r="F2602" s="85">
        <v>92.5</v>
      </c>
      <c r="G2602" s="85">
        <v>100.59</v>
      </c>
      <c r="H2602" s="85"/>
      <c r="I2602" s="85">
        <v>92.155000000000001</v>
      </c>
    </row>
    <row r="2603" spans="3:13">
      <c r="C2603" s="85" t="s">
        <v>1035</v>
      </c>
      <c r="D2603" s="85">
        <v>100.44</v>
      </c>
      <c r="E2603" s="85">
        <v>87.85</v>
      </c>
      <c r="F2603" s="85">
        <v>92.5</v>
      </c>
      <c r="G2603" s="85">
        <v>100.46</v>
      </c>
      <c r="H2603" s="85"/>
      <c r="I2603" s="85">
        <v>92.236999999999995</v>
      </c>
    </row>
    <row r="2604" spans="3:13">
      <c r="C2604" s="85" t="s">
        <v>1036</v>
      </c>
      <c r="D2604" s="85">
        <v>100.45</v>
      </c>
      <c r="E2604" s="85">
        <v>88.57</v>
      </c>
      <c r="F2604" s="85">
        <v>92.5</v>
      </c>
      <c r="G2604" s="85">
        <v>100.12</v>
      </c>
      <c r="H2604" s="85"/>
      <c r="I2604" s="85">
        <v>92.16</v>
      </c>
    </row>
    <row r="2605" spans="3:13">
      <c r="C2605" s="85" t="s">
        <v>1037</v>
      </c>
      <c r="D2605" s="85">
        <v>100.53</v>
      </c>
      <c r="E2605" s="85">
        <v>89.1</v>
      </c>
      <c r="F2605" s="85">
        <v>92.4</v>
      </c>
      <c r="G2605" s="85">
        <v>100.57</v>
      </c>
      <c r="H2605" s="85"/>
      <c r="I2605" s="85">
        <v>92.2</v>
      </c>
    </row>
    <row r="2606" spans="3:13">
      <c r="C2606" s="85" t="s">
        <v>1038</v>
      </c>
      <c r="D2606" s="85">
        <v>100.5</v>
      </c>
      <c r="E2606" s="85">
        <v>89.39</v>
      </c>
      <c r="F2606" s="85">
        <v>92.3</v>
      </c>
      <c r="G2606" s="85">
        <v>100.1</v>
      </c>
      <c r="H2606" s="85"/>
      <c r="I2606" s="85">
        <v>92.224000000000004</v>
      </c>
    </row>
    <row r="2607" spans="3:13">
      <c r="C2607" s="85" t="s">
        <v>1039</v>
      </c>
      <c r="D2607" s="85">
        <v>100.5</v>
      </c>
      <c r="E2607" s="85">
        <v>88.85</v>
      </c>
      <c r="F2607" s="85">
        <v>92.23</v>
      </c>
      <c r="G2607" s="85">
        <v>99.91</v>
      </c>
      <c r="H2607" s="85"/>
      <c r="I2607" s="85">
        <v>92.156000000000006</v>
      </c>
    </row>
    <row r="2608" spans="3:13">
      <c r="C2608" s="85" t="s">
        <v>1040</v>
      </c>
      <c r="D2608" s="85">
        <v>100.45</v>
      </c>
      <c r="E2608" s="85">
        <v>88.75</v>
      </c>
      <c r="F2608" s="85">
        <v>92.23</v>
      </c>
      <c r="G2608" s="85">
        <v>99.7</v>
      </c>
      <c r="H2608" s="85"/>
      <c r="I2608" s="85">
        <v>91.956000000000003</v>
      </c>
    </row>
    <row r="2609" spans="3:9">
      <c r="C2609" s="85" t="s">
        <v>1041</v>
      </c>
      <c r="D2609" s="85">
        <v>100.44</v>
      </c>
      <c r="E2609" s="85">
        <v>88.6</v>
      </c>
      <c r="F2609" s="85">
        <v>92.38</v>
      </c>
      <c r="G2609" s="85">
        <v>100</v>
      </c>
      <c r="H2609" s="85"/>
      <c r="I2609" s="85">
        <v>91.99</v>
      </c>
    </row>
    <row r="2610" spans="3:9">
      <c r="C2610" s="85" t="s">
        <v>1042</v>
      </c>
      <c r="D2610" s="85">
        <v>100.49</v>
      </c>
      <c r="E2610" s="85">
        <v>88.19</v>
      </c>
      <c r="F2610" s="85">
        <v>92.53</v>
      </c>
      <c r="G2610" s="85">
        <v>99.98</v>
      </c>
      <c r="H2610" s="85"/>
      <c r="I2610" s="85">
        <v>91.87</v>
      </c>
    </row>
    <row r="2611" spans="3:9">
      <c r="C2611" s="85" t="s">
        <v>1043</v>
      </c>
      <c r="D2611" s="85">
        <v>100.4</v>
      </c>
      <c r="E2611" s="85">
        <v>86.98</v>
      </c>
      <c r="F2611" s="85">
        <v>92.27</v>
      </c>
      <c r="G2611" s="85">
        <v>99.86</v>
      </c>
      <c r="H2611" s="85"/>
      <c r="I2611" s="85">
        <v>91.72</v>
      </c>
    </row>
    <row r="2612" spans="3:9">
      <c r="C2612" s="85" t="s">
        <v>1044</v>
      </c>
      <c r="D2612" s="85">
        <v>100.4</v>
      </c>
      <c r="E2612" s="85">
        <v>87.33</v>
      </c>
      <c r="F2612" s="85">
        <v>92.3</v>
      </c>
      <c r="G2612" s="85">
        <v>99.25</v>
      </c>
      <c r="H2612" s="85"/>
      <c r="I2612" s="85">
        <v>91.968000000000004</v>
      </c>
    </row>
    <row r="2613" spans="3:9">
      <c r="C2613" s="85" t="s">
        <v>1045</v>
      </c>
      <c r="D2613" s="85">
        <v>100.37</v>
      </c>
      <c r="E2613" s="85">
        <v>86.98</v>
      </c>
      <c r="F2613" s="85">
        <v>92.49</v>
      </c>
      <c r="G2613" s="85">
        <v>98.92</v>
      </c>
      <c r="H2613" s="85"/>
      <c r="I2613" s="85">
        <v>91.715000000000003</v>
      </c>
    </row>
    <row r="2614" spans="3:9">
      <c r="C2614" s="85" t="s">
        <v>1046</v>
      </c>
      <c r="D2614" s="85">
        <v>100.37</v>
      </c>
      <c r="E2614" s="85">
        <v>86.5</v>
      </c>
      <c r="F2614" s="85">
        <v>92.49</v>
      </c>
      <c r="G2614" s="85">
        <v>99.52</v>
      </c>
      <c r="H2614" s="85"/>
      <c r="I2614" s="85">
        <v>91.802999999999997</v>
      </c>
    </row>
    <row r="2615" spans="3:9">
      <c r="C2615" s="85" t="s">
        <v>1047</v>
      </c>
      <c r="D2615" s="85">
        <v>100.41</v>
      </c>
      <c r="E2615" s="85">
        <v>86</v>
      </c>
      <c r="F2615" s="85">
        <v>91.9</v>
      </c>
      <c r="G2615" s="85">
        <v>99.33</v>
      </c>
      <c r="H2615" s="85"/>
      <c r="I2615" s="85">
        <v>91.224999999999994</v>
      </c>
    </row>
    <row r="2616" spans="3:9">
      <c r="C2616" s="85" t="s">
        <v>1048</v>
      </c>
      <c r="D2616" s="85">
        <v>100.23</v>
      </c>
      <c r="E2616" s="85">
        <v>85.9</v>
      </c>
      <c r="F2616" s="85">
        <v>91.89</v>
      </c>
      <c r="G2616" s="85">
        <v>96.2</v>
      </c>
      <c r="H2616" s="85"/>
      <c r="I2616" s="85">
        <v>91.811000000000007</v>
      </c>
    </row>
    <row r="2617" spans="3:9">
      <c r="C2617" s="85" t="s">
        <v>1049</v>
      </c>
      <c r="D2617" s="85">
        <v>100.31</v>
      </c>
      <c r="E2617" s="85">
        <v>85.39</v>
      </c>
      <c r="F2617" s="85">
        <v>91.57</v>
      </c>
      <c r="G2617" s="85">
        <v>95.98</v>
      </c>
      <c r="H2617" s="85"/>
      <c r="I2617" s="85">
        <v>91.78</v>
      </c>
    </row>
    <row r="2618" spans="3:9">
      <c r="C2618" s="85" t="s">
        <v>1050</v>
      </c>
      <c r="D2618" s="85">
        <v>100.35</v>
      </c>
      <c r="E2618" s="85">
        <v>85.43</v>
      </c>
      <c r="F2618" s="85">
        <v>91.55</v>
      </c>
      <c r="G2618" s="85">
        <v>95.45</v>
      </c>
      <c r="H2618" s="85"/>
      <c r="I2618" s="85">
        <v>91.22</v>
      </c>
    </row>
    <row r="2619" spans="3:9">
      <c r="C2619" s="85" t="s">
        <v>1051</v>
      </c>
      <c r="D2619" s="85">
        <v>100.2</v>
      </c>
      <c r="E2619" s="85">
        <v>85</v>
      </c>
      <c r="F2619" s="85">
        <v>91.33</v>
      </c>
      <c r="G2619" s="85">
        <v>95.4</v>
      </c>
      <c r="H2619" s="85"/>
      <c r="I2619" s="85">
        <v>91.21</v>
      </c>
    </row>
    <row r="2620" spans="3:9">
      <c r="C2620" s="85" t="s">
        <v>1052</v>
      </c>
      <c r="D2620" s="85">
        <v>100.2</v>
      </c>
      <c r="E2620" s="85">
        <v>85</v>
      </c>
      <c r="F2620" s="85">
        <v>91.26</v>
      </c>
      <c r="G2620" s="85">
        <v>95.48</v>
      </c>
      <c r="H2620" s="85"/>
      <c r="I2620" s="85">
        <v>91.1</v>
      </c>
    </row>
    <row r="2621" spans="3:9">
      <c r="C2621" s="85" t="s">
        <v>1053</v>
      </c>
      <c r="D2621" s="85">
        <v>100.19</v>
      </c>
      <c r="E2621" s="85">
        <v>84.89</v>
      </c>
      <c r="F2621" s="85">
        <v>91.3</v>
      </c>
      <c r="G2621" s="85">
        <v>96.74</v>
      </c>
      <c r="H2621" s="85"/>
      <c r="I2621" s="85">
        <v>91.183000000000007</v>
      </c>
    </row>
    <row r="2622" spans="3:9">
      <c r="C2622" s="85" t="s">
        <v>1054</v>
      </c>
      <c r="D2622" s="85">
        <v>100.14</v>
      </c>
      <c r="E2622" s="85">
        <v>84.83</v>
      </c>
      <c r="F2622" s="85">
        <v>91.11</v>
      </c>
      <c r="G2622" s="85">
        <v>96.32</v>
      </c>
      <c r="H2622" s="85"/>
      <c r="I2622" s="85">
        <v>90.924000000000007</v>
      </c>
    </row>
    <row r="2623" spans="3:9">
      <c r="C2623" s="85" t="s">
        <v>1055</v>
      </c>
      <c r="D2623" s="85">
        <v>100.1</v>
      </c>
      <c r="E2623" s="85">
        <v>84.79</v>
      </c>
      <c r="F2623" s="85">
        <v>90.98</v>
      </c>
      <c r="G2623" s="85">
        <v>96.86</v>
      </c>
      <c r="H2623" s="85"/>
      <c r="I2623" s="85">
        <v>91.088999999999999</v>
      </c>
    </row>
    <row r="2624" spans="3:9">
      <c r="C2624" s="85" t="s">
        <v>1056</v>
      </c>
      <c r="D2624" s="85">
        <v>100.1</v>
      </c>
      <c r="E2624" s="85">
        <v>84.87</v>
      </c>
      <c r="F2624" s="85">
        <v>91.02</v>
      </c>
      <c r="G2624" s="85">
        <v>97.51</v>
      </c>
      <c r="H2624" s="85"/>
      <c r="I2624" s="85">
        <v>90.882000000000005</v>
      </c>
    </row>
    <row r="2625" spans="3:9">
      <c r="C2625" s="85" t="s">
        <v>1057</v>
      </c>
      <c r="D2625" s="85">
        <v>100.08</v>
      </c>
      <c r="E2625" s="85">
        <v>84.87</v>
      </c>
      <c r="F2625" s="85">
        <v>90.94</v>
      </c>
      <c r="G2625" s="85">
        <v>97.79</v>
      </c>
      <c r="H2625" s="85"/>
      <c r="I2625" s="85">
        <v>90.861000000000004</v>
      </c>
    </row>
    <row r="2626" spans="3:9">
      <c r="C2626" s="85" t="s">
        <v>1058</v>
      </c>
      <c r="D2626" s="85">
        <v>99.99</v>
      </c>
      <c r="E2626" s="85">
        <v>84.48</v>
      </c>
      <c r="F2626" s="85">
        <v>91.06</v>
      </c>
      <c r="G2626" s="85">
        <v>95.99</v>
      </c>
      <c r="H2626" s="85"/>
      <c r="I2626" s="85">
        <v>90.4</v>
      </c>
    </row>
    <row r="2627" spans="3:9">
      <c r="C2627" s="85" t="s">
        <v>1059</v>
      </c>
      <c r="D2627" s="85">
        <v>100</v>
      </c>
      <c r="E2627" s="85">
        <v>84.77</v>
      </c>
      <c r="F2627" s="85">
        <v>90.3</v>
      </c>
      <c r="G2627" s="85">
        <v>96.49</v>
      </c>
      <c r="H2627" s="85"/>
      <c r="I2627" s="85">
        <v>90.212000000000003</v>
      </c>
    </row>
    <row r="2628" spans="3:9">
      <c r="C2628" s="85" t="s">
        <v>1060</v>
      </c>
      <c r="D2628" s="85">
        <v>99.7</v>
      </c>
      <c r="E2628" s="85">
        <v>84.7</v>
      </c>
      <c r="F2628" s="85">
        <v>90.27</v>
      </c>
      <c r="G2628" s="85">
        <v>95.95</v>
      </c>
      <c r="H2628" s="85"/>
      <c r="I2628" s="85">
        <v>90.278000000000006</v>
      </c>
    </row>
    <row r="2629" spans="3:9">
      <c r="C2629" s="85" t="s">
        <v>1061</v>
      </c>
      <c r="D2629" s="85">
        <v>99.89</v>
      </c>
      <c r="E2629" s="85">
        <v>84.8</v>
      </c>
      <c r="F2629" s="85">
        <v>90.34</v>
      </c>
      <c r="G2629" s="85">
        <v>95.19</v>
      </c>
      <c r="H2629" s="85"/>
      <c r="I2629" s="85">
        <v>90.2</v>
      </c>
    </row>
    <row r="2630" spans="3:9">
      <c r="C2630" s="85" t="s">
        <v>1062</v>
      </c>
      <c r="D2630" s="85">
        <v>99.87</v>
      </c>
      <c r="E2630" s="85">
        <v>84.8</v>
      </c>
      <c r="F2630" s="85">
        <v>90.5</v>
      </c>
      <c r="G2630" s="85">
        <v>95.94</v>
      </c>
      <c r="H2630" s="85"/>
      <c r="I2630" s="85">
        <v>90.218999999999994</v>
      </c>
    </row>
    <row r="2631" spans="3:9">
      <c r="C2631" s="85" t="s">
        <v>1063</v>
      </c>
      <c r="D2631" s="85">
        <v>99.83</v>
      </c>
      <c r="E2631" s="85">
        <v>84.98</v>
      </c>
      <c r="F2631" s="85">
        <v>90.8</v>
      </c>
      <c r="G2631" s="85">
        <v>95.99</v>
      </c>
      <c r="H2631" s="85"/>
      <c r="I2631" s="85">
        <v>90.049000000000007</v>
      </c>
    </row>
    <row r="2632" spans="3:9">
      <c r="C2632" s="85" t="s">
        <v>1064</v>
      </c>
      <c r="D2632" s="85">
        <v>99.87</v>
      </c>
      <c r="E2632" s="85">
        <v>85.1</v>
      </c>
      <c r="F2632" s="85">
        <v>90.73</v>
      </c>
      <c r="G2632" s="85">
        <v>96.4</v>
      </c>
      <c r="H2632" s="85"/>
      <c r="I2632" s="85">
        <v>90.6</v>
      </c>
    </row>
    <row r="2633" spans="3:9">
      <c r="C2633" s="85" t="s">
        <v>1065</v>
      </c>
      <c r="D2633" s="85">
        <v>99.88</v>
      </c>
      <c r="E2633" s="85">
        <v>85.27</v>
      </c>
      <c r="F2633" s="85">
        <v>90.63</v>
      </c>
      <c r="G2633" s="85">
        <v>96.88</v>
      </c>
      <c r="H2633" s="85"/>
      <c r="I2633" s="85">
        <v>90.513000000000005</v>
      </c>
    </row>
    <row r="2634" spans="3:9">
      <c r="C2634" s="85" t="s">
        <v>1066</v>
      </c>
      <c r="D2634" s="85">
        <v>99.85</v>
      </c>
      <c r="E2634" s="85">
        <v>85.56</v>
      </c>
      <c r="F2634" s="85">
        <v>90.65</v>
      </c>
      <c r="G2634" s="85">
        <v>97.32</v>
      </c>
      <c r="H2634" s="85"/>
      <c r="I2634" s="85">
        <v>90.361000000000004</v>
      </c>
    </row>
    <row r="2635" spans="3:9">
      <c r="C2635" s="85" t="s">
        <v>1067</v>
      </c>
      <c r="D2635" s="85">
        <v>99.88</v>
      </c>
      <c r="E2635" s="85">
        <v>85.5</v>
      </c>
      <c r="F2635" s="85">
        <v>91.05</v>
      </c>
      <c r="G2635" s="85">
        <v>97.66</v>
      </c>
      <c r="H2635" s="85"/>
      <c r="I2635" s="85">
        <v>90.209000000000003</v>
      </c>
    </row>
    <row r="2636" spans="3:9">
      <c r="C2636" s="85" t="s">
        <v>1068</v>
      </c>
      <c r="D2636" s="85">
        <v>99.84</v>
      </c>
      <c r="E2636" s="85">
        <v>85.42</v>
      </c>
      <c r="F2636" s="85">
        <v>90.8</v>
      </c>
      <c r="G2636" s="85">
        <v>98.19</v>
      </c>
      <c r="H2636" s="85"/>
      <c r="I2636" s="85">
        <v>90.32</v>
      </c>
    </row>
    <row r="2637" spans="3:9">
      <c r="C2637" s="85" t="s">
        <v>1069</v>
      </c>
      <c r="D2637" s="85">
        <v>99.86</v>
      </c>
      <c r="E2637" s="85">
        <v>85.59</v>
      </c>
      <c r="F2637" s="85">
        <v>90.8</v>
      </c>
      <c r="G2637" s="85">
        <v>97.92</v>
      </c>
      <c r="H2637" s="85"/>
      <c r="I2637" s="85">
        <v>90.289000000000001</v>
      </c>
    </row>
    <row r="2638" spans="3:9">
      <c r="C2638" s="85" t="s">
        <v>1070</v>
      </c>
      <c r="D2638" s="85">
        <v>99.88</v>
      </c>
      <c r="E2638" s="85">
        <v>85.68</v>
      </c>
      <c r="F2638" s="85">
        <v>90.73</v>
      </c>
      <c r="G2638" s="85">
        <v>97.41</v>
      </c>
      <c r="H2638" s="85"/>
      <c r="I2638" s="85">
        <v>90.070999999999998</v>
      </c>
    </row>
    <row r="2639" spans="3:9">
      <c r="C2639" s="85" t="s">
        <v>1071</v>
      </c>
      <c r="D2639" s="85">
        <v>99.85</v>
      </c>
      <c r="E2639" s="85">
        <v>85.41</v>
      </c>
      <c r="F2639" s="85">
        <v>90.45</v>
      </c>
      <c r="G2639" s="85">
        <v>96.72</v>
      </c>
      <c r="H2639" s="85"/>
      <c r="I2639" s="85">
        <v>89.8</v>
      </c>
    </row>
    <row r="2640" spans="3:9">
      <c r="C2640" s="85" t="s">
        <v>1072</v>
      </c>
      <c r="D2640" s="85">
        <v>99.8</v>
      </c>
      <c r="E2640" s="85">
        <v>85.97</v>
      </c>
      <c r="F2640" s="85">
        <v>90.8</v>
      </c>
      <c r="G2640" s="85">
        <v>97.1</v>
      </c>
      <c r="H2640" s="85"/>
      <c r="I2640" s="85">
        <v>89.861000000000004</v>
      </c>
    </row>
    <row r="2641" spans="3:9">
      <c r="C2641" s="85" t="s">
        <v>1073</v>
      </c>
      <c r="D2641" s="85">
        <v>99.78</v>
      </c>
      <c r="E2641" s="85">
        <v>86.04</v>
      </c>
      <c r="F2641" s="85">
        <v>90.6</v>
      </c>
      <c r="G2641" s="85">
        <v>97.52</v>
      </c>
      <c r="H2641" s="85"/>
      <c r="I2641" s="85">
        <v>89.778000000000006</v>
      </c>
    </row>
    <row r="2642" spans="3:9">
      <c r="C2642" s="85" t="s">
        <v>1074</v>
      </c>
      <c r="D2642" s="85">
        <v>99.75</v>
      </c>
      <c r="E2642" s="85">
        <v>86.23</v>
      </c>
      <c r="F2642" s="85">
        <v>90.2</v>
      </c>
      <c r="G2642" s="85">
        <v>97.56</v>
      </c>
      <c r="H2642" s="85"/>
      <c r="I2642" s="85">
        <v>89.506</v>
      </c>
    </row>
    <row r="2643" spans="3:9">
      <c r="C2643" s="85" t="s">
        <v>1075</v>
      </c>
      <c r="D2643" s="85">
        <v>99.75</v>
      </c>
      <c r="E2643" s="85">
        <v>85.6</v>
      </c>
      <c r="F2643" s="85">
        <v>88.25</v>
      </c>
      <c r="G2643" s="85">
        <v>97.74</v>
      </c>
      <c r="H2643" s="85"/>
      <c r="I2643" s="85">
        <v>89.087000000000003</v>
      </c>
    </row>
    <row r="2644" spans="3:9">
      <c r="C2644" s="85" t="s">
        <v>1076</v>
      </c>
      <c r="D2644" s="85">
        <v>99.55</v>
      </c>
      <c r="E2644" s="85">
        <v>85.72</v>
      </c>
      <c r="F2644" s="85">
        <v>87.83</v>
      </c>
      <c r="G2644" s="85">
        <v>97.12</v>
      </c>
      <c r="H2644" s="85"/>
      <c r="I2644" s="85">
        <v>88.72</v>
      </c>
    </row>
    <row r="2645" spans="3:9">
      <c r="C2645" s="85" t="s">
        <v>1077</v>
      </c>
      <c r="D2645" s="85">
        <v>99.64</v>
      </c>
      <c r="E2645" s="85">
        <v>85.27</v>
      </c>
      <c r="F2645" s="85">
        <v>88.21</v>
      </c>
      <c r="G2645" s="85">
        <v>96.62</v>
      </c>
      <c r="H2645" s="85"/>
      <c r="I2645" s="85">
        <v>88.748999999999995</v>
      </c>
    </row>
    <row r="2646" spans="3:9">
      <c r="C2646" s="85" t="s">
        <v>1078</v>
      </c>
      <c r="D2646" s="85">
        <v>98.1</v>
      </c>
      <c r="E2646" s="85">
        <v>85.09</v>
      </c>
      <c r="F2646" s="85">
        <v>87.81</v>
      </c>
      <c r="G2646" s="85">
        <v>95.6</v>
      </c>
      <c r="H2646" s="85"/>
      <c r="I2646" s="85">
        <v>87.965000000000003</v>
      </c>
    </row>
    <row r="2647" spans="3:9">
      <c r="C2647" s="85" t="s">
        <v>1079</v>
      </c>
      <c r="D2647" s="85">
        <v>98.01</v>
      </c>
      <c r="E2647" s="85">
        <v>84.89</v>
      </c>
      <c r="F2647" s="85">
        <v>87.7</v>
      </c>
      <c r="G2647" s="85">
        <v>94.9</v>
      </c>
      <c r="H2647" s="85"/>
      <c r="I2647" s="85">
        <v>87.748999999999995</v>
      </c>
    </row>
    <row r="2648" spans="3:9">
      <c r="C2648" s="85" t="s">
        <v>1080</v>
      </c>
      <c r="D2648" s="85">
        <v>98.29</v>
      </c>
      <c r="E2648" s="85">
        <v>84.97</v>
      </c>
      <c r="F2648" s="85">
        <v>88.69</v>
      </c>
      <c r="G2648" s="85">
        <v>95.67</v>
      </c>
      <c r="H2648" s="85"/>
      <c r="I2648" s="85">
        <v>87.734999999999999</v>
      </c>
    </row>
    <row r="2649" spans="3:9">
      <c r="C2649" s="85" t="s">
        <v>1081</v>
      </c>
      <c r="D2649" s="85">
        <v>98.27</v>
      </c>
      <c r="E2649" s="85">
        <v>85.49</v>
      </c>
      <c r="F2649" s="85">
        <v>88.36</v>
      </c>
      <c r="G2649" s="85">
        <v>95.94</v>
      </c>
      <c r="H2649" s="85"/>
      <c r="I2649" s="85">
        <v>88.149000000000001</v>
      </c>
    </row>
    <row r="2650" spans="3:9">
      <c r="C2650" s="85" t="s">
        <v>1082</v>
      </c>
      <c r="D2650" s="85">
        <v>98.24</v>
      </c>
      <c r="E2650" s="85">
        <v>85.78</v>
      </c>
      <c r="F2650" s="85">
        <v>88.32</v>
      </c>
      <c r="G2650" s="85">
        <v>95.69</v>
      </c>
      <c r="H2650" s="85"/>
      <c r="I2650" s="85">
        <v>88.350999999999999</v>
      </c>
    </row>
    <row r="2651" spans="3:9">
      <c r="C2651" s="85" t="s">
        <v>1083</v>
      </c>
      <c r="D2651" s="85">
        <v>98.24</v>
      </c>
      <c r="E2651" s="85">
        <v>85.82</v>
      </c>
      <c r="F2651" s="85">
        <v>88.4</v>
      </c>
      <c r="G2651" s="85">
        <v>95.76</v>
      </c>
      <c r="H2651" s="85"/>
      <c r="I2651" s="85">
        <v>88.338999999999999</v>
      </c>
    </row>
    <row r="2652" spans="3:9">
      <c r="C2652" s="85" t="s">
        <v>1084</v>
      </c>
      <c r="D2652" s="85">
        <v>98.21</v>
      </c>
      <c r="E2652" s="85">
        <v>85.85</v>
      </c>
      <c r="F2652" s="85">
        <v>87.92</v>
      </c>
      <c r="G2652" s="85">
        <v>96.2</v>
      </c>
      <c r="H2652" s="85"/>
      <c r="I2652" s="85">
        <v>88.168000000000006</v>
      </c>
    </row>
    <row r="2653" spans="3:9">
      <c r="C2653" s="85" t="s">
        <v>1085</v>
      </c>
      <c r="D2653" s="85">
        <v>98.44</v>
      </c>
      <c r="E2653" s="85">
        <v>85.66</v>
      </c>
      <c r="F2653" s="85">
        <v>88.29</v>
      </c>
      <c r="G2653" s="85">
        <v>96.2</v>
      </c>
      <c r="H2653" s="85"/>
      <c r="I2653" s="85">
        <v>88.238</v>
      </c>
    </row>
    <row r="2654" spans="3:9">
      <c r="C2654" s="85" t="s">
        <v>1086</v>
      </c>
      <c r="D2654" s="85">
        <v>98.24</v>
      </c>
      <c r="E2654" s="85">
        <v>85.79</v>
      </c>
      <c r="F2654" s="85">
        <v>88.35</v>
      </c>
      <c r="G2654" s="85">
        <v>95.8</v>
      </c>
      <c r="H2654" s="85"/>
      <c r="I2654" s="85">
        <v>88</v>
      </c>
    </row>
    <row r="2655" spans="3:9">
      <c r="C2655" s="85" t="s">
        <v>1087</v>
      </c>
      <c r="D2655" s="85">
        <v>98.09</v>
      </c>
      <c r="E2655" s="85">
        <v>85.79</v>
      </c>
      <c r="F2655" s="85">
        <v>88.09</v>
      </c>
      <c r="G2655" s="85">
        <v>96.25</v>
      </c>
      <c r="H2655" s="85"/>
      <c r="I2655" s="85">
        <v>87.885000000000005</v>
      </c>
    </row>
    <row r="2656" spans="3:9">
      <c r="C2656" s="85" t="s">
        <v>1088</v>
      </c>
      <c r="D2656" s="85">
        <v>97.9</v>
      </c>
      <c r="E2656" s="85">
        <v>85.11</v>
      </c>
      <c r="F2656" s="85">
        <v>88.24</v>
      </c>
      <c r="G2656" s="85">
        <v>95.64</v>
      </c>
      <c r="H2656" s="85"/>
      <c r="I2656" s="85">
        <v>87.799000000000007</v>
      </c>
    </row>
    <row r="2657" spans="3:9">
      <c r="C2657" s="85" t="s">
        <v>1089</v>
      </c>
      <c r="D2657" s="85">
        <v>97.89</v>
      </c>
      <c r="E2657" s="85">
        <v>85.09</v>
      </c>
      <c r="F2657" s="85">
        <v>87.98</v>
      </c>
      <c r="G2657" s="85">
        <v>96.09</v>
      </c>
      <c r="H2657" s="85"/>
      <c r="I2657" s="85">
        <v>87.63</v>
      </c>
    </row>
    <row r="2658" spans="3:9">
      <c r="C2658" s="85" t="s">
        <v>1090</v>
      </c>
      <c r="D2658" s="85">
        <v>97.83</v>
      </c>
      <c r="E2658" s="85">
        <v>85.19</v>
      </c>
      <c r="F2658" s="85">
        <v>87.93</v>
      </c>
      <c r="G2658" s="85">
        <v>95.63</v>
      </c>
      <c r="H2658" s="85"/>
      <c r="I2658" s="85">
        <v>87.587999999999994</v>
      </c>
    </row>
    <row r="2659" spans="3:9">
      <c r="C2659" s="85" t="s">
        <v>1091</v>
      </c>
      <c r="D2659" s="85">
        <v>98.2</v>
      </c>
      <c r="E2659" s="85">
        <v>84.8</v>
      </c>
      <c r="F2659" s="85">
        <v>87.3</v>
      </c>
      <c r="G2659" s="85">
        <v>95.64</v>
      </c>
      <c r="H2659" s="85"/>
      <c r="I2659" s="85">
        <v>87.480999999999995</v>
      </c>
    </row>
    <row r="2660" spans="3:9">
      <c r="C2660" s="85" t="s">
        <v>1092</v>
      </c>
      <c r="D2660" s="85">
        <v>98</v>
      </c>
      <c r="E2660" s="85">
        <v>84.95</v>
      </c>
      <c r="F2660" s="85">
        <v>87.46</v>
      </c>
      <c r="G2660" s="85">
        <v>95.22</v>
      </c>
      <c r="H2660" s="85"/>
      <c r="I2660" s="85">
        <v>87.248000000000005</v>
      </c>
    </row>
    <row r="2661" spans="3:9">
      <c r="C2661" s="85" t="s">
        <v>1093</v>
      </c>
      <c r="D2661" s="85">
        <v>97.75</v>
      </c>
      <c r="E2661" s="85">
        <v>85.1</v>
      </c>
      <c r="F2661" s="85">
        <v>87.3</v>
      </c>
      <c r="G2661" s="85">
        <v>95.15</v>
      </c>
      <c r="H2661" s="85"/>
      <c r="I2661" s="85">
        <v>87.204999999999998</v>
      </c>
    </row>
    <row r="2662" spans="3:9">
      <c r="C2662" s="85" t="s">
        <v>1094</v>
      </c>
      <c r="D2662" s="85">
        <v>97.7</v>
      </c>
      <c r="E2662" s="85">
        <v>84.79</v>
      </c>
      <c r="F2662" s="85">
        <v>87.46</v>
      </c>
      <c r="G2662" s="85">
        <v>95.25</v>
      </c>
      <c r="H2662" s="85"/>
      <c r="I2662" s="85">
        <v>87.033000000000001</v>
      </c>
    </row>
    <row r="2663" spans="3:9">
      <c r="C2663" s="85" t="s">
        <v>1095</v>
      </c>
      <c r="D2663" s="85">
        <v>96.86</v>
      </c>
      <c r="E2663" s="85">
        <v>83.22</v>
      </c>
      <c r="F2663" s="85">
        <v>86.94</v>
      </c>
      <c r="G2663" s="85">
        <v>95</v>
      </c>
      <c r="H2663" s="85"/>
      <c r="I2663" s="85">
        <v>86.007999999999996</v>
      </c>
    </row>
    <row r="2664" spans="3:9">
      <c r="C2664" s="85" t="s">
        <v>1096</v>
      </c>
      <c r="D2664" s="85">
        <v>96.6</v>
      </c>
      <c r="E2664" s="85">
        <v>81.56</v>
      </c>
      <c r="F2664" s="85">
        <v>85.46</v>
      </c>
      <c r="G2664" s="85">
        <v>93.25</v>
      </c>
      <c r="H2664" s="85"/>
      <c r="I2664" s="85">
        <v>85.495000000000005</v>
      </c>
    </row>
    <row r="2665" spans="3:9">
      <c r="C2665" s="85" t="s">
        <v>1097</v>
      </c>
      <c r="D2665" s="85">
        <v>96.46</v>
      </c>
      <c r="E2665" s="85">
        <v>80.87</v>
      </c>
      <c r="F2665" s="85">
        <v>86</v>
      </c>
      <c r="G2665" s="85">
        <v>91.5</v>
      </c>
      <c r="H2665" s="85"/>
      <c r="I2665" s="85">
        <v>84.564999999999998</v>
      </c>
    </row>
    <row r="2666" spans="3:9">
      <c r="C2666" s="85" t="s">
        <v>1098</v>
      </c>
      <c r="D2666" s="85">
        <v>95.49</v>
      </c>
      <c r="E2666" s="85">
        <v>80.900000000000006</v>
      </c>
      <c r="F2666" s="85">
        <v>85.79</v>
      </c>
      <c r="G2666" s="85">
        <v>91.53</v>
      </c>
      <c r="H2666" s="85"/>
      <c r="I2666" s="85">
        <v>84.572999999999993</v>
      </c>
    </row>
    <row r="2667" spans="3:9">
      <c r="C2667" s="85" t="s">
        <v>1099</v>
      </c>
      <c r="D2667" s="85">
        <v>94.99</v>
      </c>
      <c r="E2667" s="85">
        <v>81.25</v>
      </c>
      <c r="F2667" s="85">
        <v>85.77</v>
      </c>
      <c r="G2667" s="85">
        <v>92.69</v>
      </c>
      <c r="H2667" s="85"/>
      <c r="I2667" s="85">
        <v>85.89</v>
      </c>
    </row>
    <row r="2668" spans="3:9">
      <c r="C2668" s="85" t="s">
        <v>1100</v>
      </c>
      <c r="D2668" s="85">
        <v>94.72</v>
      </c>
      <c r="E2668" s="85">
        <v>81.92</v>
      </c>
      <c r="F2668" s="85">
        <v>85.8</v>
      </c>
      <c r="G2668" s="85">
        <v>92.99</v>
      </c>
      <c r="H2668" s="85"/>
      <c r="I2668" s="85">
        <v>85.561999999999998</v>
      </c>
    </row>
    <row r="2669" spans="3:9">
      <c r="C2669" s="85" t="s">
        <v>1101</v>
      </c>
      <c r="D2669" s="85">
        <v>94.9</v>
      </c>
      <c r="E2669" s="85">
        <v>81.8</v>
      </c>
      <c r="F2669" s="85">
        <v>85.88</v>
      </c>
      <c r="G2669" s="85">
        <v>91.36</v>
      </c>
      <c r="H2669" s="85"/>
      <c r="I2669" s="85">
        <v>85.001000000000005</v>
      </c>
    </row>
    <row r="2670" spans="3:9">
      <c r="C2670" s="85" t="s">
        <v>1102</v>
      </c>
      <c r="D2670" s="85">
        <v>94.7</v>
      </c>
      <c r="E2670" s="85">
        <v>81.96</v>
      </c>
      <c r="F2670" s="85">
        <v>85.8</v>
      </c>
      <c r="G2670" s="85">
        <v>92.33</v>
      </c>
      <c r="H2670" s="85"/>
      <c r="I2670" s="85">
        <v>85.281999999999996</v>
      </c>
    </row>
    <row r="2671" spans="3:9">
      <c r="C2671" s="85" t="s">
        <v>1103</v>
      </c>
      <c r="D2671" s="85">
        <v>95.47</v>
      </c>
      <c r="E2671" s="85">
        <v>81.709999999999994</v>
      </c>
      <c r="F2671" s="85">
        <v>85.01</v>
      </c>
      <c r="G2671" s="85">
        <v>92.4</v>
      </c>
      <c r="H2671" s="85"/>
      <c r="I2671" s="85">
        <v>85.703999999999994</v>
      </c>
    </row>
    <row r="2672" spans="3:9">
      <c r="C2672" s="85" t="s">
        <v>1104</v>
      </c>
      <c r="D2672" s="85">
        <v>95.35</v>
      </c>
      <c r="E2672" s="85">
        <v>81.48</v>
      </c>
      <c r="F2672" s="85">
        <v>85.48</v>
      </c>
      <c r="G2672" s="85">
        <v>92</v>
      </c>
      <c r="H2672" s="85"/>
      <c r="I2672" s="85">
        <v>85.233000000000004</v>
      </c>
    </row>
    <row r="2673" spans="3:9">
      <c r="C2673" s="85" t="s">
        <v>1105</v>
      </c>
      <c r="D2673" s="85">
        <v>95.3</v>
      </c>
      <c r="E2673" s="85">
        <v>81.2</v>
      </c>
      <c r="F2673" s="85">
        <v>85.25</v>
      </c>
      <c r="G2673" s="85">
        <v>95.4</v>
      </c>
      <c r="H2673" s="85"/>
      <c r="I2673" s="85">
        <v>85.025000000000006</v>
      </c>
    </row>
    <row r="2674" spans="3:9">
      <c r="C2674" s="85" t="s">
        <v>1106</v>
      </c>
      <c r="D2674" s="85">
        <v>95.22</v>
      </c>
      <c r="E2674" s="85">
        <v>81.22</v>
      </c>
      <c r="F2674" s="85">
        <v>85.28</v>
      </c>
      <c r="G2674" s="85">
        <v>95.05</v>
      </c>
      <c r="H2674" s="85"/>
      <c r="I2674" s="85">
        <v>85.17</v>
      </c>
    </row>
    <row r="2675" spans="3:9">
      <c r="C2675" s="85" t="s">
        <v>1107</v>
      </c>
      <c r="D2675" s="85">
        <v>95.27</v>
      </c>
      <c r="E2675" s="85">
        <v>81.05</v>
      </c>
      <c r="F2675" s="85">
        <v>84.99</v>
      </c>
      <c r="G2675" s="85">
        <v>98.09</v>
      </c>
      <c r="H2675" s="85"/>
      <c r="I2675" s="85">
        <v>85</v>
      </c>
    </row>
    <row r="2676" spans="3:9">
      <c r="C2676" s="85" t="s">
        <v>1108</v>
      </c>
      <c r="D2676" s="85">
        <v>95.4</v>
      </c>
      <c r="E2676" s="85">
        <v>81.25</v>
      </c>
      <c r="F2676" s="85">
        <v>84.71</v>
      </c>
      <c r="G2676" s="85">
        <v>95</v>
      </c>
      <c r="H2676" s="85"/>
      <c r="I2676" s="85">
        <v>85.048000000000002</v>
      </c>
    </row>
    <row r="2677" spans="3:9">
      <c r="C2677" s="85" t="s">
        <v>1109</v>
      </c>
      <c r="D2677" s="85">
        <v>95.5</v>
      </c>
      <c r="E2677" s="85">
        <v>81</v>
      </c>
      <c r="F2677" s="85">
        <v>84.63</v>
      </c>
      <c r="G2677" s="85">
        <v>91.5</v>
      </c>
      <c r="H2677" s="85"/>
      <c r="I2677" s="85">
        <v>84.796999999999997</v>
      </c>
    </row>
    <row r="2678" spans="3:9">
      <c r="C2678" s="85" t="s">
        <v>1110</v>
      </c>
      <c r="D2678" s="85">
        <v>95.4</v>
      </c>
      <c r="E2678" s="85">
        <v>80.97</v>
      </c>
      <c r="F2678" s="85">
        <v>84.79</v>
      </c>
      <c r="G2678" s="85">
        <v>91.46</v>
      </c>
      <c r="H2678" s="85"/>
      <c r="I2678" s="85">
        <v>84.549000000000007</v>
      </c>
    </row>
    <row r="2679" spans="3:9">
      <c r="C2679" s="85" t="s">
        <v>1111</v>
      </c>
      <c r="D2679" s="85">
        <v>95.42</v>
      </c>
      <c r="E2679" s="85">
        <v>80.569999999999993</v>
      </c>
      <c r="F2679" s="85">
        <v>84.49</v>
      </c>
      <c r="G2679" s="85">
        <v>92.84</v>
      </c>
      <c r="H2679" s="85"/>
      <c r="I2679" s="85">
        <v>84.197000000000003</v>
      </c>
    </row>
    <row r="2680" spans="3:9">
      <c r="C2680" s="85" t="s">
        <v>1112</v>
      </c>
      <c r="D2680" s="85">
        <v>94.25</v>
      </c>
      <c r="E2680" s="85">
        <v>80.599999999999994</v>
      </c>
      <c r="F2680" s="85">
        <v>83.41</v>
      </c>
      <c r="G2680" s="85">
        <v>92.28</v>
      </c>
      <c r="H2680" s="85"/>
      <c r="I2680" s="85">
        <v>84.013000000000005</v>
      </c>
    </row>
    <row r="2681" spans="3:9">
      <c r="C2681" s="85" t="s">
        <v>1113</v>
      </c>
      <c r="D2681" s="85">
        <v>93.54</v>
      </c>
      <c r="E2681" s="85">
        <v>80.13</v>
      </c>
      <c r="F2681" s="85">
        <v>84.14</v>
      </c>
      <c r="G2681" s="85">
        <v>93.22</v>
      </c>
      <c r="H2681" s="85"/>
      <c r="I2681" s="85">
        <v>83.908000000000001</v>
      </c>
    </row>
    <row r="2682" spans="3:9">
      <c r="C2682" s="85" t="s">
        <v>1114</v>
      </c>
      <c r="D2682" s="85">
        <v>93.62</v>
      </c>
      <c r="E2682" s="85">
        <v>80.05</v>
      </c>
      <c r="F2682" s="85">
        <v>83.82</v>
      </c>
      <c r="G2682" s="85">
        <v>91.56</v>
      </c>
      <c r="H2682" s="85"/>
      <c r="I2682" s="85">
        <v>83.84</v>
      </c>
    </row>
    <row r="2683" spans="3:9">
      <c r="C2683" s="85" t="s">
        <v>1115</v>
      </c>
      <c r="D2683" s="85">
        <v>93.3</v>
      </c>
      <c r="E2683" s="85">
        <v>79.72</v>
      </c>
      <c r="F2683" s="85">
        <v>83.71</v>
      </c>
      <c r="G2683" s="85">
        <v>92.77</v>
      </c>
      <c r="H2683" s="85"/>
      <c r="I2683" s="85">
        <v>83.498000000000005</v>
      </c>
    </row>
    <row r="2684" spans="3:9">
      <c r="C2684" s="85" t="s">
        <v>1116</v>
      </c>
      <c r="D2684" s="85">
        <v>93.25</v>
      </c>
      <c r="E2684" s="85">
        <v>79.56</v>
      </c>
      <c r="F2684" s="85">
        <v>84.03</v>
      </c>
      <c r="G2684" s="85">
        <v>92</v>
      </c>
      <c r="H2684" s="85"/>
      <c r="I2684" s="85">
        <v>83.388999999999996</v>
      </c>
    </row>
    <row r="2685" spans="3:9">
      <c r="C2685" s="85" t="s">
        <v>1117</v>
      </c>
      <c r="D2685" s="85">
        <v>93.29</v>
      </c>
      <c r="E2685" s="85">
        <v>79.3</v>
      </c>
      <c r="F2685" s="85">
        <v>84.52</v>
      </c>
      <c r="G2685" s="85">
        <v>92.3</v>
      </c>
      <c r="H2685" s="85"/>
      <c r="I2685" s="85">
        <v>83.39</v>
      </c>
    </row>
    <row r="2686" spans="3:9">
      <c r="C2686" s="85" t="s">
        <v>1118</v>
      </c>
      <c r="D2686" s="85">
        <v>94.37</v>
      </c>
      <c r="E2686" s="85">
        <v>78.150000000000006</v>
      </c>
      <c r="F2686" s="85">
        <v>84.61</v>
      </c>
      <c r="G2686" s="85">
        <v>91.95</v>
      </c>
      <c r="H2686" s="85"/>
      <c r="I2686" s="85">
        <v>83.322000000000003</v>
      </c>
    </row>
    <row r="2687" spans="3:9">
      <c r="C2687" s="85" t="s">
        <v>1119</v>
      </c>
      <c r="D2687" s="85">
        <v>93.57</v>
      </c>
      <c r="E2687" s="85">
        <v>78.5</v>
      </c>
      <c r="F2687" s="85">
        <v>84.59</v>
      </c>
      <c r="G2687" s="85">
        <v>92.08</v>
      </c>
      <c r="H2687" s="85"/>
      <c r="I2687" s="85">
        <v>83.322999999999993</v>
      </c>
    </row>
    <row r="2688" spans="3:9">
      <c r="C2688" s="85" t="s">
        <v>1120</v>
      </c>
      <c r="D2688" s="85">
        <v>94.03</v>
      </c>
      <c r="E2688" s="85">
        <v>79.59</v>
      </c>
      <c r="F2688" s="85">
        <v>84.4</v>
      </c>
      <c r="G2688" s="85">
        <v>92.48</v>
      </c>
      <c r="H2688" s="85"/>
      <c r="I2688" s="85">
        <v>83.664000000000001</v>
      </c>
    </row>
    <row r="2689" spans="3:9">
      <c r="C2689" s="85" t="s">
        <v>1121</v>
      </c>
      <c r="D2689" s="85">
        <v>94.73</v>
      </c>
      <c r="E2689" s="85">
        <v>79.89</v>
      </c>
      <c r="F2689" s="85">
        <v>84.49</v>
      </c>
      <c r="G2689" s="85">
        <v>92.46</v>
      </c>
      <c r="H2689" s="85"/>
      <c r="I2689" s="85">
        <v>83.771000000000001</v>
      </c>
    </row>
    <row r="2690" spans="3:9">
      <c r="C2690" s="85" t="s">
        <v>1122</v>
      </c>
      <c r="D2690" s="85">
        <v>94.75</v>
      </c>
      <c r="E2690" s="85">
        <v>79.400000000000006</v>
      </c>
      <c r="F2690" s="85">
        <v>84.47</v>
      </c>
      <c r="G2690" s="85">
        <v>92.2</v>
      </c>
      <c r="H2690" s="85"/>
      <c r="I2690" s="85">
        <v>83.843999999999994</v>
      </c>
    </row>
    <row r="2691" spans="3:9">
      <c r="C2691" s="85" t="s">
        <v>1123</v>
      </c>
      <c r="D2691" s="85">
        <v>94.3</v>
      </c>
      <c r="E2691" s="85">
        <v>79.930000000000007</v>
      </c>
      <c r="F2691" s="85">
        <v>84.68</v>
      </c>
      <c r="G2691" s="85">
        <v>92.65</v>
      </c>
      <c r="H2691" s="85"/>
      <c r="I2691" s="85">
        <v>83.9</v>
      </c>
    </row>
    <row r="2692" spans="3:9">
      <c r="C2692" s="85" t="s">
        <v>1124</v>
      </c>
      <c r="D2692" s="85">
        <v>93.83</v>
      </c>
      <c r="E2692" s="85">
        <v>79.97</v>
      </c>
      <c r="F2692" s="85">
        <v>84.54</v>
      </c>
      <c r="G2692" s="85">
        <v>92.68</v>
      </c>
      <c r="H2692" s="85"/>
      <c r="I2692" s="85">
        <v>84.14</v>
      </c>
    </row>
    <row r="2693" spans="3:9">
      <c r="C2693" s="85" t="s">
        <v>1125</v>
      </c>
      <c r="D2693" s="85">
        <v>92.9</v>
      </c>
      <c r="E2693" s="85">
        <v>79.849999999999994</v>
      </c>
      <c r="F2693" s="85">
        <v>83.73</v>
      </c>
      <c r="G2693" s="85">
        <v>92.53</v>
      </c>
      <c r="H2693" s="85"/>
      <c r="I2693" s="85">
        <v>83.751999999999995</v>
      </c>
    </row>
    <row r="2694" spans="3:9">
      <c r="C2694" s="85" t="s">
        <v>1126</v>
      </c>
      <c r="D2694" s="85">
        <v>92.92</v>
      </c>
      <c r="E2694" s="85">
        <v>79.55</v>
      </c>
      <c r="F2694" s="85">
        <v>82.89</v>
      </c>
      <c r="G2694" s="85">
        <v>92.39</v>
      </c>
      <c r="H2694" s="85"/>
      <c r="I2694" s="85">
        <v>83.796999999999997</v>
      </c>
    </row>
    <row r="2695" spans="3:9">
      <c r="C2695" s="85" t="s">
        <v>1127</v>
      </c>
      <c r="D2695" s="85">
        <v>92.98</v>
      </c>
      <c r="E2695" s="85">
        <v>79.459999999999994</v>
      </c>
      <c r="F2695" s="85">
        <v>82.8</v>
      </c>
      <c r="G2695" s="85">
        <v>91.61</v>
      </c>
      <c r="H2695" s="85"/>
      <c r="I2695" s="85">
        <v>83.748999999999995</v>
      </c>
    </row>
    <row r="2696" spans="3:9">
      <c r="C2696" s="85" t="s">
        <v>1128</v>
      </c>
      <c r="D2696" s="85">
        <v>92.97</v>
      </c>
      <c r="E2696" s="85">
        <v>79.599999999999994</v>
      </c>
      <c r="F2696" s="85">
        <v>83</v>
      </c>
      <c r="G2696" s="85">
        <v>91.35</v>
      </c>
      <c r="H2696" s="85"/>
      <c r="I2696" s="85">
        <v>83.722999999999999</v>
      </c>
    </row>
    <row r="2697" spans="3:9">
      <c r="C2697" s="85" t="s">
        <v>1129</v>
      </c>
      <c r="D2697" s="85">
        <v>93</v>
      </c>
      <c r="E2697" s="85">
        <v>79.41</v>
      </c>
      <c r="F2697" s="85">
        <v>82.8</v>
      </c>
      <c r="G2697" s="85">
        <v>91.56</v>
      </c>
      <c r="H2697" s="85"/>
      <c r="I2697" s="85">
        <v>83.923000000000002</v>
      </c>
    </row>
    <row r="2698" spans="3:9">
      <c r="C2698" s="85" t="s">
        <v>1130</v>
      </c>
      <c r="D2698" s="85">
        <v>93.18</v>
      </c>
      <c r="E2698" s="85">
        <v>79.3</v>
      </c>
      <c r="F2698" s="85">
        <v>83.16</v>
      </c>
      <c r="G2698" s="85">
        <v>92.49</v>
      </c>
      <c r="H2698" s="85"/>
      <c r="I2698" s="85">
        <v>84.001000000000005</v>
      </c>
    </row>
    <row r="2699" spans="3:9">
      <c r="C2699" s="85" t="s">
        <v>1131</v>
      </c>
      <c r="D2699" s="85">
        <v>93.29</v>
      </c>
      <c r="E2699" s="85">
        <v>79.19</v>
      </c>
      <c r="F2699" s="85">
        <v>83.52</v>
      </c>
      <c r="G2699" s="85">
        <v>90.71</v>
      </c>
      <c r="H2699" s="85"/>
      <c r="I2699" s="85">
        <v>83.8</v>
      </c>
    </row>
    <row r="2700" spans="3:9">
      <c r="C2700" s="85" t="s">
        <v>1132</v>
      </c>
      <c r="D2700" s="85">
        <v>92.78</v>
      </c>
      <c r="E2700" s="85">
        <v>78.47</v>
      </c>
      <c r="F2700" s="85">
        <v>84</v>
      </c>
      <c r="G2700" s="85">
        <v>89.92</v>
      </c>
      <c r="H2700" s="85"/>
      <c r="I2700" s="85">
        <v>83.491</v>
      </c>
    </row>
    <row r="2701" spans="3:9">
      <c r="C2701" s="85" t="s">
        <v>1133</v>
      </c>
      <c r="D2701" s="85">
        <v>92.4</v>
      </c>
      <c r="E2701" s="85">
        <v>77.510000000000005</v>
      </c>
      <c r="F2701" s="85">
        <v>83.24</v>
      </c>
      <c r="G2701" s="85">
        <v>90.26</v>
      </c>
      <c r="H2701" s="85"/>
      <c r="I2701" s="85">
        <v>83.3</v>
      </c>
    </row>
    <row r="2702" spans="3:9">
      <c r="C2702" s="85" t="s">
        <v>1134</v>
      </c>
      <c r="D2702" s="85">
        <v>93.5</v>
      </c>
      <c r="E2702" s="85">
        <v>77.739999999999995</v>
      </c>
      <c r="F2702" s="85">
        <v>83.66</v>
      </c>
      <c r="G2702" s="85">
        <v>91.24</v>
      </c>
      <c r="H2702" s="85"/>
      <c r="I2702" s="85">
        <v>83.4</v>
      </c>
    </row>
    <row r="2703" spans="3:9">
      <c r="C2703" s="85" t="s">
        <v>1135</v>
      </c>
      <c r="D2703" s="85">
        <v>93.2</v>
      </c>
      <c r="E2703" s="85">
        <v>77.5</v>
      </c>
      <c r="F2703" s="85">
        <v>83.2</v>
      </c>
      <c r="G2703" s="85">
        <v>91.93</v>
      </c>
      <c r="H2703" s="85"/>
      <c r="I2703" s="85">
        <v>84</v>
      </c>
    </row>
    <row r="2704" spans="3:9">
      <c r="C2704" s="85" t="s">
        <v>1136</v>
      </c>
      <c r="D2704" s="85">
        <v>93.98</v>
      </c>
      <c r="E2704" s="85">
        <v>77.86</v>
      </c>
      <c r="F2704" s="85">
        <v>83.75</v>
      </c>
      <c r="G2704" s="85">
        <v>91.21</v>
      </c>
      <c r="H2704" s="85">
        <v>97.35</v>
      </c>
      <c r="I2704" s="85">
        <v>84.822999999999993</v>
      </c>
    </row>
    <row r="2705" spans="3:9">
      <c r="C2705" s="85" t="s">
        <v>1137</v>
      </c>
      <c r="D2705" s="85">
        <v>94.69</v>
      </c>
      <c r="E2705" s="85">
        <v>77.77</v>
      </c>
      <c r="F2705" s="85">
        <v>84.6</v>
      </c>
      <c r="G2705" s="85">
        <v>91.48</v>
      </c>
      <c r="H2705" s="85">
        <v>98.399000000000001</v>
      </c>
      <c r="I2705" s="85">
        <v>85.238</v>
      </c>
    </row>
    <row r="2706" spans="3:9">
      <c r="C2706" s="85" t="s">
        <v>1138</v>
      </c>
      <c r="D2706" s="85">
        <v>94.8</v>
      </c>
      <c r="E2706" s="85">
        <v>79.41</v>
      </c>
      <c r="F2706" s="85">
        <v>85.48</v>
      </c>
      <c r="G2706" s="85">
        <v>92</v>
      </c>
      <c r="H2706" s="85">
        <v>99.478999999999999</v>
      </c>
      <c r="I2706" s="85">
        <v>85.62</v>
      </c>
    </row>
    <row r="2707" spans="3:9">
      <c r="C2707" s="85" t="s">
        <v>1139</v>
      </c>
      <c r="D2707" s="85">
        <v>94.5</v>
      </c>
      <c r="E2707" s="85">
        <v>79.28</v>
      </c>
      <c r="F2707" s="85">
        <v>85.07</v>
      </c>
      <c r="G2707" s="85">
        <v>92.5</v>
      </c>
      <c r="H2707" s="85">
        <v>97.787000000000006</v>
      </c>
      <c r="I2707" s="85">
        <v>85.596999999999994</v>
      </c>
    </row>
    <row r="2708" spans="3:9">
      <c r="C2708" s="85" t="s">
        <v>1140</v>
      </c>
      <c r="D2708" s="85">
        <v>94.43</v>
      </c>
      <c r="E2708" s="85">
        <v>78.91</v>
      </c>
      <c r="F2708" s="85">
        <v>85.6</v>
      </c>
      <c r="G2708" s="85">
        <v>92.7</v>
      </c>
      <c r="H2708" s="85">
        <v>98.463999999999999</v>
      </c>
      <c r="I2708" s="85">
        <v>85.599000000000004</v>
      </c>
    </row>
    <row r="2709" spans="3:9">
      <c r="C2709" s="85" t="s">
        <v>1141</v>
      </c>
      <c r="D2709" s="85">
        <v>94.45</v>
      </c>
      <c r="E2709" s="85">
        <v>78.8</v>
      </c>
      <c r="F2709" s="85">
        <v>85.54</v>
      </c>
      <c r="G2709" s="85">
        <v>92.01</v>
      </c>
      <c r="H2709" s="85">
        <v>98.784999999999997</v>
      </c>
      <c r="I2709" s="85">
        <v>86.194999999999993</v>
      </c>
    </row>
    <row r="2710" spans="3:9">
      <c r="C2710" s="85" t="s">
        <v>1142</v>
      </c>
      <c r="D2710" s="85">
        <v>94</v>
      </c>
      <c r="E2710" s="85">
        <v>79.27</v>
      </c>
      <c r="F2710" s="85">
        <v>85.85</v>
      </c>
      <c r="G2710" s="85">
        <v>92.1</v>
      </c>
      <c r="H2710" s="85">
        <v>98.725999999999999</v>
      </c>
      <c r="I2710" s="85">
        <v>86.165000000000006</v>
      </c>
    </row>
    <row r="2711" spans="3:9">
      <c r="C2711" s="85" t="s">
        <v>1143</v>
      </c>
      <c r="D2711" s="85">
        <v>94.5</v>
      </c>
      <c r="E2711" s="85">
        <v>78.650000000000006</v>
      </c>
      <c r="F2711" s="85">
        <v>85.9</v>
      </c>
      <c r="G2711" s="85">
        <v>92.37</v>
      </c>
      <c r="H2711" s="85">
        <v>98.629000000000005</v>
      </c>
      <c r="I2711" s="85">
        <v>86.174999999999997</v>
      </c>
    </row>
    <row r="2712" spans="3:9">
      <c r="C2712" s="85" t="s">
        <v>1144</v>
      </c>
      <c r="D2712" s="85">
        <v>94.98</v>
      </c>
      <c r="E2712" s="85">
        <v>78.36</v>
      </c>
      <c r="F2712" s="85">
        <v>85.7</v>
      </c>
      <c r="G2712" s="85">
        <v>90.5</v>
      </c>
      <c r="H2712" s="85">
        <v>97.899000000000001</v>
      </c>
      <c r="I2712" s="85">
        <v>85.748000000000005</v>
      </c>
    </row>
    <row r="2713" spans="3:9">
      <c r="C2713" s="85" t="s">
        <v>1145</v>
      </c>
      <c r="D2713" s="85">
        <v>94.9</v>
      </c>
      <c r="E2713" s="85">
        <v>78.8</v>
      </c>
      <c r="F2713" s="85">
        <v>85.91</v>
      </c>
      <c r="G2713" s="85">
        <v>91.38</v>
      </c>
      <c r="H2713" s="85">
        <v>98.384</v>
      </c>
      <c r="I2713" s="85">
        <v>86.852000000000004</v>
      </c>
    </row>
    <row r="2714" spans="3:9">
      <c r="C2714" s="85" t="s">
        <v>1146</v>
      </c>
      <c r="D2714" s="85">
        <v>94.95</v>
      </c>
      <c r="E2714" s="85">
        <v>78.819999999999993</v>
      </c>
      <c r="F2714" s="85">
        <v>85.68</v>
      </c>
      <c r="G2714" s="85">
        <v>91.22</v>
      </c>
      <c r="H2714" s="85">
        <v>97.9</v>
      </c>
      <c r="I2714" s="85">
        <v>86.468000000000004</v>
      </c>
    </row>
    <row r="2715" spans="3:9">
      <c r="C2715" s="85" t="s">
        <v>1147</v>
      </c>
      <c r="D2715" s="85">
        <v>93.99</v>
      </c>
      <c r="E2715" s="85">
        <v>79.2</v>
      </c>
      <c r="F2715" s="85">
        <v>85.96</v>
      </c>
      <c r="G2715" s="85">
        <v>91.54</v>
      </c>
      <c r="H2715" s="85">
        <v>98.209000000000003</v>
      </c>
      <c r="I2715" s="85">
        <v>86.221000000000004</v>
      </c>
    </row>
    <row r="2716" spans="3:9">
      <c r="C2716" s="85" t="s">
        <v>1148</v>
      </c>
      <c r="D2716" s="85">
        <v>93.95</v>
      </c>
      <c r="E2716" s="85">
        <v>79.099999999999994</v>
      </c>
      <c r="F2716" s="85">
        <v>85.84</v>
      </c>
      <c r="G2716" s="85">
        <v>91.6</v>
      </c>
      <c r="H2716" s="85">
        <v>98.289000000000001</v>
      </c>
      <c r="I2716" s="85">
        <v>86.361999999999995</v>
      </c>
    </row>
    <row r="2717" spans="3:9">
      <c r="C2717" s="85" t="s">
        <v>1149</v>
      </c>
      <c r="D2717" s="85">
        <v>93.55</v>
      </c>
      <c r="E2717" s="85">
        <v>79.260000000000005</v>
      </c>
      <c r="F2717" s="85">
        <v>85.79</v>
      </c>
      <c r="G2717" s="85">
        <v>91.49</v>
      </c>
      <c r="H2717" s="85">
        <v>98.194999999999993</v>
      </c>
      <c r="I2717" s="85">
        <v>86.87</v>
      </c>
    </row>
    <row r="2718" spans="3:9">
      <c r="C2718" s="85" t="s">
        <v>1150</v>
      </c>
      <c r="D2718" s="85">
        <v>93.39</v>
      </c>
      <c r="E2718" s="85">
        <v>79</v>
      </c>
      <c r="F2718" s="85">
        <v>85.85</v>
      </c>
      <c r="G2718" s="85">
        <v>91.16</v>
      </c>
      <c r="H2718" s="85">
        <v>98.549000000000007</v>
      </c>
      <c r="I2718" s="85">
        <v>87</v>
      </c>
    </row>
    <row r="2719" spans="3:9">
      <c r="C2719" s="85" t="s">
        <v>1151</v>
      </c>
      <c r="D2719" s="85">
        <v>93.43</v>
      </c>
      <c r="E2719" s="85">
        <v>79.36</v>
      </c>
      <c r="F2719" s="85">
        <v>85.5</v>
      </c>
      <c r="G2719" s="85">
        <v>91</v>
      </c>
      <c r="H2719" s="85">
        <v>98.998000000000005</v>
      </c>
      <c r="I2719" s="85">
        <v>86.8</v>
      </c>
    </row>
    <row r="2720" spans="3:9">
      <c r="C2720" s="85" t="s">
        <v>1152</v>
      </c>
      <c r="D2720" s="85">
        <v>93.47</v>
      </c>
      <c r="E2720" s="85">
        <v>79.2</v>
      </c>
      <c r="F2720" s="85">
        <v>85.76</v>
      </c>
      <c r="G2720" s="85">
        <v>90.6</v>
      </c>
      <c r="H2720" s="85">
        <v>98.600999999999999</v>
      </c>
      <c r="I2720" s="85">
        <v>86.843999999999994</v>
      </c>
    </row>
    <row r="2721" spans="3:9">
      <c r="C2721" s="85" t="s">
        <v>1153</v>
      </c>
      <c r="D2721" s="85">
        <v>93.53</v>
      </c>
      <c r="E2721" s="85">
        <v>79.08</v>
      </c>
      <c r="F2721" s="85">
        <v>85.84</v>
      </c>
      <c r="G2721" s="85">
        <v>90.53</v>
      </c>
      <c r="H2721" s="85">
        <v>98.784999999999997</v>
      </c>
      <c r="I2721" s="85">
        <v>86.896000000000001</v>
      </c>
    </row>
    <row r="2722" spans="3:9">
      <c r="C2722" s="85" t="s">
        <v>1154</v>
      </c>
      <c r="D2722" s="85">
        <v>94.02</v>
      </c>
      <c r="E2722" s="85">
        <v>79.05</v>
      </c>
      <c r="F2722" s="85">
        <v>85.66</v>
      </c>
      <c r="G2722" s="85">
        <v>90.61</v>
      </c>
      <c r="H2722" s="85">
        <v>98.748000000000005</v>
      </c>
      <c r="I2722" s="85">
        <v>86.995999999999995</v>
      </c>
    </row>
    <row r="2723" spans="3:9">
      <c r="C2723" s="85" t="s">
        <v>1155</v>
      </c>
      <c r="D2723" s="85">
        <v>94.27</v>
      </c>
      <c r="E2723" s="85">
        <v>78.599999999999994</v>
      </c>
      <c r="F2723" s="85">
        <v>85.75</v>
      </c>
      <c r="G2723" s="85">
        <v>90.02</v>
      </c>
      <c r="H2723" s="85">
        <v>98.974999999999994</v>
      </c>
      <c r="I2723" s="85">
        <v>86.866</v>
      </c>
    </row>
    <row r="2724" spans="3:9">
      <c r="C2724" s="85" t="s">
        <v>1156</v>
      </c>
      <c r="D2724" s="85">
        <v>93.86</v>
      </c>
      <c r="E2724" s="85">
        <v>78.83</v>
      </c>
      <c r="F2724" s="85">
        <v>85.47</v>
      </c>
      <c r="G2724" s="85">
        <v>90.31</v>
      </c>
      <c r="H2724" s="85">
        <v>98.399000000000001</v>
      </c>
      <c r="I2724" s="85">
        <v>86.759</v>
      </c>
    </row>
    <row r="2725" spans="3:9">
      <c r="C2725" s="85" t="s">
        <v>1157</v>
      </c>
      <c r="D2725" s="85">
        <v>93.33</v>
      </c>
      <c r="E2725" s="85">
        <v>78.73</v>
      </c>
      <c r="F2725" s="85">
        <v>85.36</v>
      </c>
      <c r="G2725" s="85">
        <v>90</v>
      </c>
      <c r="H2725" s="85">
        <v>98.238</v>
      </c>
      <c r="I2725" s="85">
        <v>86.227999999999994</v>
      </c>
    </row>
    <row r="2726" spans="3:9">
      <c r="C2726" s="85" t="s">
        <v>1158</v>
      </c>
      <c r="D2726" s="85">
        <v>92.47</v>
      </c>
      <c r="E2726" s="85">
        <v>78.05</v>
      </c>
      <c r="F2726" s="85">
        <v>84.38</v>
      </c>
      <c r="G2726" s="85">
        <v>89.51</v>
      </c>
      <c r="H2726" s="85">
        <v>97.498000000000005</v>
      </c>
      <c r="I2726" s="85">
        <v>85.703999999999994</v>
      </c>
    </row>
    <row r="2727" spans="3:9">
      <c r="C2727" s="85" t="s">
        <v>1159</v>
      </c>
      <c r="D2727" s="85">
        <v>92.4</v>
      </c>
      <c r="E2727" s="85">
        <v>78.3</v>
      </c>
      <c r="F2727" s="85">
        <v>83.74</v>
      </c>
      <c r="G2727" s="85">
        <v>89.04</v>
      </c>
      <c r="H2727" s="85">
        <v>97.498999999999995</v>
      </c>
      <c r="I2727" s="85">
        <v>85.584000000000003</v>
      </c>
    </row>
    <row r="2728" spans="3:9">
      <c r="C2728" s="85" t="s">
        <v>1160</v>
      </c>
      <c r="D2728" s="85">
        <v>92.71</v>
      </c>
      <c r="E2728" s="85">
        <v>77.95</v>
      </c>
      <c r="F2728" s="85">
        <v>83.75</v>
      </c>
      <c r="G2728" s="85">
        <v>89.09</v>
      </c>
      <c r="H2728" s="85">
        <v>97.498999999999995</v>
      </c>
      <c r="I2728" s="85">
        <v>85.412000000000006</v>
      </c>
    </row>
    <row r="2729" spans="3:9">
      <c r="C2729" s="85" t="s">
        <v>1161</v>
      </c>
      <c r="D2729" s="85">
        <v>92.27</v>
      </c>
      <c r="E2729" s="85">
        <v>78.17</v>
      </c>
      <c r="F2729" s="85">
        <v>85.25</v>
      </c>
      <c r="G2729" s="85">
        <v>89.96</v>
      </c>
      <c r="H2729" s="85">
        <v>96.91</v>
      </c>
      <c r="I2729" s="85">
        <v>85.625</v>
      </c>
    </row>
    <row r="2730" spans="3:9">
      <c r="C2730" s="85" t="s">
        <v>1162</v>
      </c>
      <c r="D2730" s="85">
        <v>92.35</v>
      </c>
      <c r="E2730" s="85">
        <v>78.91</v>
      </c>
      <c r="F2730" s="85">
        <v>84.35</v>
      </c>
      <c r="G2730" s="85">
        <v>88.32</v>
      </c>
      <c r="H2730" s="85">
        <v>97.409000000000006</v>
      </c>
      <c r="I2730" s="85">
        <v>85.795000000000002</v>
      </c>
    </row>
    <row r="2731" spans="3:9">
      <c r="C2731" s="85" t="s">
        <v>1163</v>
      </c>
      <c r="D2731" s="85">
        <v>92.09</v>
      </c>
      <c r="E2731" s="85">
        <v>77.599999999999994</v>
      </c>
      <c r="F2731" s="85">
        <v>84.24</v>
      </c>
      <c r="G2731" s="85">
        <v>88.09</v>
      </c>
      <c r="H2731" s="85">
        <v>96.658000000000001</v>
      </c>
      <c r="I2731" s="85">
        <v>85.3</v>
      </c>
    </row>
    <row r="2732" spans="3:9">
      <c r="C2732" s="85" t="s">
        <v>1164</v>
      </c>
      <c r="D2732" s="85">
        <v>92.04</v>
      </c>
      <c r="E2732" s="85">
        <v>77.48</v>
      </c>
      <c r="F2732" s="85">
        <v>84</v>
      </c>
      <c r="G2732" s="85">
        <v>87.28</v>
      </c>
      <c r="H2732" s="85">
        <v>96.302000000000007</v>
      </c>
      <c r="I2732" s="85">
        <v>85.575999999999993</v>
      </c>
    </row>
    <row r="2733" spans="3:9">
      <c r="C2733" s="85" t="s">
        <v>1165</v>
      </c>
      <c r="D2733" s="85">
        <v>91.8</v>
      </c>
      <c r="E2733" s="85">
        <v>77.849999999999994</v>
      </c>
      <c r="F2733" s="85">
        <v>83.93</v>
      </c>
      <c r="G2733" s="85">
        <v>87.41</v>
      </c>
      <c r="H2733" s="85">
        <v>96</v>
      </c>
      <c r="I2733" s="85">
        <v>85.251999999999995</v>
      </c>
    </row>
    <row r="2734" spans="3:9">
      <c r="C2734" s="85" t="s">
        <v>1166</v>
      </c>
      <c r="D2734" s="85">
        <v>92.11</v>
      </c>
      <c r="E2734" s="85">
        <v>77.75</v>
      </c>
      <c r="F2734" s="85">
        <v>83.6</v>
      </c>
      <c r="G2734" s="85">
        <v>87.18</v>
      </c>
      <c r="H2734" s="85">
        <v>96</v>
      </c>
      <c r="I2734" s="85">
        <v>85.14</v>
      </c>
    </row>
    <row r="2735" spans="3:9">
      <c r="C2735" s="85" t="s">
        <v>1167</v>
      </c>
      <c r="D2735" s="85">
        <v>92.26</v>
      </c>
      <c r="E2735" s="85">
        <v>77.930000000000007</v>
      </c>
      <c r="F2735" s="85">
        <v>85.02</v>
      </c>
      <c r="G2735" s="85">
        <v>88.54</v>
      </c>
      <c r="H2735" s="85">
        <v>96.899000000000001</v>
      </c>
      <c r="I2735" s="85">
        <v>85.337999999999994</v>
      </c>
    </row>
    <row r="2736" spans="3:9">
      <c r="C2736" s="85" t="s">
        <v>1168</v>
      </c>
      <c r="D2736" s="85">
        <v>92.65</v>
      </c>
      <c r="E2736" s="85">
        <v>78.44</v>
      </c>
      <c r="F2736" s="85">
        <v>85.38</v>
      </c>
      <c r="G2736" s="85">
        <v>88.96</v>
      </c>
      <c r="H2736" s="85">
        <v>97.5</v>
      </c>
      <c r="I2736" s="85">
        <v>85.768000000000001</v>
      </c>
    </row>
    <row r="2737" spans="3:9">
      <c r="C2737" s="85" t="s">
        <v>1169</v>
      </c>
      <c r="D2737" s="85">
        <v>92.4</v>
      </c>
      <c r="E2737" s="85">
        <v>78.03</v>
      </c>
      <c r="F2737" s="85">
        <v>84.17</v>
      </c>
      <c r="G2737" s="85">
        <v>88.9</v>
      </c>
      <c r="H2737" s="85">
        <v>97.7</v>
      </c>
      <c r="I2737" s="85">
        <v>86.039000000000001</v>
      </c>
    </row>
    <row r="2738" spans="3:9">
      <c r="C2738" s="85" t="s">
        <v>1170</v>
      </c>
      <c r="D2738" s="85">
        <v>92.3</v>
      </c>
      <c r="E2738" s="85">
        <v>78.319999999999993</v>
      </c>
      <c r="F2738" s="85">
        <v>83.95</v>
      </c>
      <c r="G2738" s="85">
        <v>88.83</v>
      </c>
      <c r="H2738" s="85">
        <v>98.546000000000006</v>
      </c>
      <c r="I2738" s="85">
        <v>86.212000000000003</v>
      </c>
    </row>
    <row r="2739" spans="3:9">
      <c r="C2739" s="85" t="s">
        <v>1171</v>
      </c>
      <c r="D2739" s="85">
        <v>92.5</v>
      </c>
      <c r="E2739" s="85">
        <v>78.58</v>
      </c>
      <c r="F2739" s="85">
        <v>83.57</v>
      </c>
      <c r="G2739" s="85">
        <v>88.63</v>
      </c>
      <c r="H2739" s="85">
        <v>98.811999999999998</v>
      </c>
      <c r="I2739" s="85">
        <v>86.215000000000003</v>
      </c>
    </row>
    <row r="2740" spans="3:9">
      <c r="C2740" s="85" t="s">
        <v>1172</v>
      </c>
      <c r="D2740" s="85">
        <v>92.67</v>
      </c>
      <c r="E2740" s="85">
        <v>79.05</v>
      </c>
      <c r="F2740" s="85">
        <v>83.96</v>
      </c>
      <c r="G2740" s="85">
        <v>88.82</v>
      </c>
      <c r="H2740" s="85">
        <v>99.04</v>
      </c>
      <c r="I2740" s="85">
        <v>86.498999999999995</v>
      </c>
    </row>
    <row r="2741" spans="3:9">
      <c r="C2741" s="85" t="s">
        <v>1173</v>
      </c>
      <c r="D2741" s="85">
        <v>93</v>
      </c>
      <c r="E2741" s="85">
        <v>79.09</v>
      </c>
      <c r="F2741" s="85">
        <v>84.43</v>
      </c>
      <c r="G2741" s="85">
        <v>89.75</v>
      </c>
      <c r="H2741" s="85">
        <v>98.9</v>
      </c>
      <c r="I2741" s="85">
        <v>86.02</v>
      </c>
    </row>
    <row r="2742" spans="3:9">
      <c r="C2742" s="85" t="s">
        <v>1174</v>
      </c>
      <c r="D2742" s="85">
        <v>93.45</v>
      </c>
      <c r="E2742" s="85">
        <v>79.75</v>
      </c>
      <c r="F2742" s="85">
        <v>85.21</v>
      </c>
      <c r="G2742" s="85">
        <v>89.9</v>
      </c>
      <c r="H2742" s="85">
        <v>98.769000000000005</v>
      </c>
      <c r="I2742" s="85">
        <v>86.16</v>
      </c>
    </row>
    <row r="2743" spans="3:9">
      <c r="C2743" s="85" t="s">
        <v>1175</v>
      </c>
      <c r="D2743" s="85">
        <v>93.11</v>
      </c>
      <c r="E2743" s="85">
        <v>79.31</v>
      </c>
      <c r="F2743" s="85">
        <v>85.18</v>
      </c>
      <c r="G2743" s="85">
        <v>89.3</v>
      </c>
      <c r="H2743" s="85">
        <v>97.978999999999999</v>
      </c>
      <c r="I2743" s="85">
        <v>86.203000000000003</v>
      </c>
    </row>
    <row r="2744" spans="3:9">
      <c r="C2744" s="85" t="s">
        <v>1176</v>
      </c>
      <c r="D2744" s="85">
        <v>92.1</v>
      </c>
      <c r="E2744" s="85">
        <v>79.319999999999993</v>
      </c>
      <c r="F2744" s="85">
        <v>85.21</v>
      </c>
      <c r="G2744" s="85">
        <v>89.8</v>
      </c>
      <c r="H2744" s="85">
        <v>97.897999999999996</v>
      </c>
      <c r="I2744" s="85">
        <v>86.331000000000003</v>
      </c>
    </row>
    <row r="2745" spans="3:9">
      <c r="C2745" s="85" t="s">
        <v>1177</v>
      </c>
      <c r="D2745" s="85">
        <v>92.07</v>
      </c>
      <c r="E2745" s="85">
        <v>80.099999999999994</v>
      </c>
      <c r="F2745" s="85">
        <v>85.36</v>
      </c>
      <c r="G2745" s="85">
        <v>89.8</v>
      </c>
      <c r="H2745" s="85">
        <v>97.82</v>
      </c>
      <c r="I2745" s="85">
        <v>86.328000000000003</v>
      </c>
    </row>
    <row r="2746" spans="3:9">
      <c r="C2746" s="85" t="s">
        <v>1178</v>
      </c>
      <c r="D2746" s="85">
        <v>92.82</v>
      </c>
      <c r="E2746" s="85">
        <v>80.760000000000005</v>
      </c>
      <c r="F2746" s="85">
        <v>85.57</v>
      </c>
      <c r="G2746" s="85">
        <v>90.64</v>
      </c>
      <c r="H2746" s="85">
        <v>97.8</v>
      </c>
      <c r="I2746" s="85">
        <v>86.393000000000001</v>
      </c>
    </row>
    <row r="2747" spans="3:9">
      <c r="C2747" s="85" t="s">
        <v>1179</v>
      </c>
      <c r="D2747" s="85">
        <v>92.96</v>
      </c>
      <c r="E2747" s="85">
        <v>80.55</v>
      </c>
      <c r="F2747" s="85">
        <v>85.72</v>
      </c>
      <c r="G2747" s="85">
        <v>90.04</v>
      </c>
      <c r="H2747" s="85">
        <v>98.198999999999998</v>
      </c>
      <c r="I2747" s="85">
        <v>86.253</v>
      </c>
    </row>
    <row r="2748" spans="3:9">
      <c r="C2748" s="85" t="s">
        <v>1180</v>
      </c>
      <c r="D2748" s="85">
        <v>92.96</v>
      </c>
      <c r="E2748" s="85">
        <v>80.5</v>
      </c>
      <c r="F2748" s="85">
        <v>85.31</v>
      </c>
      <c r="G2748" s="85">
        <v>90.39</v>
      </c>
      <c r="H2748" s="85">
        <v>98.111000000000004</v>
      </c>
      <c r="I2748" s="85">
        <v>86.1</v>
      </c>
    </row>
    <row r="2749" spans="3:9">
      <c r="C2749" s="85" t="s">
        <v>1181</v>
      </c>
      <c r="D2749" s="85">
        <v>92.99</v>
      </c>
      <c r="E2749" s="85">
        <v>80.290000000000006</v>
      </c>
      <c r="F2749" s="85">
        <v>85.18</v>
      </c>
      <c r="G2749" s="85">
        <v>90.4</v>
      </c>
      <c r="H2749" s="85">
        <v>97.981999999999999</v>
      </c>
      <c r="I2749" s="85">
        <v>86.251000000000005</v>
      </c>
    </row>
    <row r="2750" spans="3:9">
      <c r="C2750" s="85" t="s">
        <v>1182</v>
      </c>
      <c r="D2750" s="85">
        <v>92.78</v>
      </c>
      <c r="E2750" s="85">
        <v>80.150000000000006</v>
      </c>
      <c r="F2750" s="85">
        <v>85.1</v>
      </c>
      <c r="G2750" s="85">
        <v>89.84</v>
      </c>
      <c r="H2750" s="85">
        <v>97.424999999999997</v>
      </c>
      <c r="I2750" s="85">
        <v>86.057000000000002</v>
      </c>
    </row>
    <row r="2751" spans="3:9">
      <c r="C2751" s="85" t="s">
        <v>1183</v>
      </c>
      <c r="D2751" s="85">
        <v>92.8</v>
      </c>
      <c r="E2751" s="85">
        <v>79.7</v>
      </c>
      <c r="F2751" s="85">
        <v>85.17</v>
      </c>
      <c r="G2751" s="85">
        <v>89.64</v>
      </c>
      <c r="H2751" s="85">
        <v>97.266999999999996</v>
      </c>
      <c r="I2751" s="85">
        <v>85.936000000000007</v>
      </c>
    </row>
    <row r="2752" spans="3:9">
      <c r="C2752" s="85" t="s">
        <v>1184</v>
      </c>
      <c r="D2752" s="85">
        <v>92.84</v>
      </c>
      <c r="E2752" s="85">
        <v>79.400000000000006</v>
      </c>
      <c r="F2752" s="85">
        <v>85.12</v>
      </c>
      <c r="G2752" s="85">
        <v>89.47</v>
      </c>
      <c r="H2752" s="85">
        <v>96.8</v>
      </c>
      <c r="I2752" s="85">
        <v>85.793000000000006</v>
      </c>
    </row>
    <row r="2753" spans="3:9">
      <c r="C2753" s="85" t="s">
        <v>1185</v>
      </c>
      <c r="D2753" s="85">
        <v>92.49</v>
      </c>
      <c r="E2753" s="85">
        <v>79.33</v>
      </c>
      <c r="F2753" s="85">
        <v>84.92</v>
      </c>
      <c r="G2753" s="85">
        <v>89.67</v>
      </c>
      <c r="H2753" s="85">
        <v>96.6</v>
      </c>
      <c r="I2753" s="85">
        <v>85.948999999999998</v>
      </c>
    </row>
    <row r="2754" spans="3:9">
      <c r="C2754" s="85" t="s">
        <v>1186</v>
      </c>
      <c r="D2754" s="85">
        <v>92.36</v>
      </c>
      <c r="E2754" s="85">
        <v>79.37</v>
      </c>
      <c r="F2754" s="85">
        <v>84.89</v>
      </c>
      <c r="G2754" s="85">
        <v>89.84</v>
      </c>
      <c r="H2754" s="85">
        <v>96.822000000000003</v>
      </c>
      <c r="I2754" s="85">
        <v>85.724999999999994</v>
      </c>
    </row>
    <row r="2755" spans="3:9">
      <c r="C2755" s="85" t="s">
        <v>1187</v>
      </c>
      <c r="D2755" s="85">
        <v>92.4</v>
      </c>
      <c r="E2755" s="85">
        <v>79.239999999999995</v>
      </c>
      <c r="F2755" s="85">
        <v>85.4</v>
      </c>
      <c r="G2755" s="85">
        <v>89.95</v>
      </c>
      <c r="H2755" s="85">
        <v>96.808000000000007</v>
      </c>
      <c r="I2755" s="85">
        <v>85.971999999999994</v>
      </c>
    </row>
    <row r="2756" spans="3:9">
      <c r="C2756" s="85" t="s">
        <v>1188</v>
      </c>
      <c r="D2756" s="85">
        <v>92.39</v>
      </c>
      <c r="E2756" s="85">
        <v>79.11</v>
      </c>
      <c r="F2756" s="85">
        <v>84.96</v>
      </c>
      <c r="G2756" s="85">
        <v>89.95</v>
      </c>
      <c r="H2756" s="85">
        <v>96.942999999999998</v>
      </c>
      <c r="I2756" s="85">
        <v>86.388000000000005</v>
      </c>
    </row>
    <row r="2757" spans="3:9">
      <c r="C2757" s="85" t="s">
        <v>1189</v>
      </c>
      <c r="D2757" s="85">
        <v>92.82</v>
      </c>
      <c r="E2757" s="85">
        <v>79.36</v>
      </c>
      <c r="F2757" s="85">
        <v>85.04</v>
      </c>
      <c r="G2757" s="85">
        <v>89.9</v>
      </c>
      <c r="H2757" s="85">
        <v>97.468999999999994</v>
      </c>
      <c r="I2757" s="85">
        <v>86.429000000000002</v>
      </c>
    </row>
    <row r="2758" spans="3:9">
      <c r="C2758" s="85" t="s">
        <v>1190</v>
      </c>
      <c r="D2758" s="85">
        <v>92.76</v>
      </c>
      <c r="E2758" s="85">
        <v>79.39</v>
      </c>
      <c r="F2758" s="85">
        <v>84.95</v>
      </c>
      <c r="G2758" s="85">
        <v>89.7</v>
      </c>
      <c r="H2758" s="85">
        <v>97.4</v>
      </c>
      <c r="I2758" s="85">
        <v>86.599000000000004</v>
      </c>
    </row>
    <row r="2759" spans="3:9">
      <c r="C2759" s="85" t="s">
        <v>1191</v>
      </c>
      <c r="D2759" s="85">
        <v>92.61</v>
      </c>
      <c r="E2759" s="85">
        <v>80.05</v>
      </c>
      <c r="F2759" s="85">
        <v>84.94</v>
      </c>
      <c r="G2759" s="85">
        <v>89.69</v>
      </c>
      <c r="H2759" s="85">
        <v>97.299000000000007</v>
      </c>
      <c r="I2759" s="85">
        <v>86.665000000000006</v>
      </c>
    </row>
    <row r="2760" spans="3:9">
      <c r="C2760" s="85" t="s">
        <v>1192</v>
      </c>
      <c r="D2760" s="85">
        <v>93.82</v>
      </c>
      <c r="E2760" s="85">
        <v>80.73</v>
      </c>
      <c r="F2760" s="85">
        <v>85.49</v>
      </c>
      <c r="G2760" s="85">
        <v>89.69</v>
      </c>
      <c r="H2760" s="85">
        <v>97.308999999999997</v>
      </c>
      <c r="I2760" s="85">
        <v>86.42</v>
      </c>
    </row>
    <row r="2761" spans="3:9">
      <c r="C2761" s="85" t="s">
        <v>1193</v>
      </c>
      <c r="D2761" s="85">
        <v>93.23</v>
      </c>
      <c r="E2761" s="85">
        <v>80.959999999999994</v>
      </c>
      <c r="F2761" s="85">
        <v>85.1</v>
      </c>
      <c r="G2761" s="85">
        <v>89.78</v>
      </c>
      <c r="H2761" s="85">
        <v>97.25</v>
      </c>
      <c r="I2761" s="85">
        <v>86.311999999999998</v>
      </c>
    </row>
    <row r="2762" spans="3:9">
      <c r="C2762" s="85" t="s">
        <v>1194</v>
      </c>
      <c r="D2762" s="85">
        <v>93.26</v>
      </c>
      <c r="E2762" s="85">
        <v>80.5</v>
      </c>
      <c r="F2762" s="85">
        <v>85.35</v>
      </c>
      <c r="G2762" s="85">
        <v>89.62</v>
      </c>
      <c r="H2762" s="85">
        <v>97.399000000000001</v>
      </c>
      <c r="I2762" s="85">
        <v>86.334000000000003</v>
      </c>
    </row>
    <row r="2763" spans="3:9">
      <c r="C2763" s="85" t="s">
        <v>1195</v>
      </c>
      <c r="D2763" s="85">
        <v>93.4</v>
      </c>
      <c r="E2763" s="85">
        <v>79.849999999999994</v>
      </c>
      <c r="F2763" s="85">
        <v>85.35</v>
      </c>
      <c r="G2763" s="85">
        <v>89.88</v>
      </c>
      <c r="H2763" s="85">
        <v>97.35</v>
      </c>
      <c r="I2763" s="85">
        <v>86.36</v>
      </c>
    </row>
    <row r="2764" spans="3:9">
      <c r="C2764" s="85" t="s">
        <v>1196</v>
      </c>
      <c r="D2764" s="85">
        <v>93.55</v>
      </c>
      <c r="E2764" s="85">
        <v>80.010000000000005</v>
      </c>
      <c r="F2764" s="85">
        <v>85.34</v>
      </c>
      <c r="G2764" s="85">
        <v>90.28</v>
      </c>
      <c r="H2764" s="85">
        <v>97.241</v>
      </c>
      <c r="I2764" s="85">
        <v>86.161000000000001</v>
      </c>
    </row>
    <row r="2765" spans="3:9">
      <c r="C2765" s="85" t="s">
        <v>1197</v>
      </c>
      <c r="D2765" s="85">
        <v>93.4</v>
      </c>
      <c r="E2765" s="85">
        <v>80</v>
      </c>
      <c r="F2765" s="85">
        <v>85.16</v>
      </c>
      <c r="G2765" s="85">
        <v>89.81</v>
      </c>
      <c r="H2765" s="85">
        <v>97.331000000000003</v>
      </c>
      <c r="I2765" s="85">
        <v>86.091999999999999</v>
      </c>
    </row>
    <row r="2766" spans="3:9">
      <c r="C2766" s="85" t="s">
        <v>1198</v>
      </c>
      <c r="D2766" s="85">
        <v>93.29</v>
      </c>
      <c r="E2766" s="85">
        <v>80.27</v>
      </c>
      <c r="F2766" s="85">
        <v>85.29</v>
      </c>
      <c r="G2766" s="85">
        <v>89.99</v>
      </c>
      <c r="H2766" s="85">
        <v>97.131</v>
      </c>
      <c r="I2766" s="85">
        <v>85.998999999999995</v>
      </c>
    </row>
    <row r="2767" spans="3:9">
      <c r="C2767" s="85" t="s">
        <v>1199</v>
      </c>
      <c r="D2767" s="85">
        <v>93.16</v>
      </c>
      <c r="E2767" s="85">
        <v>81.25</v>
      </c>
      <c r="F2767" s="85">
        <v>85.36</v>
      </c>
      <c r="G2767" s="85">
        <v>90</v>
      </c>
      <c r="H2767" s="85">
        <v>97.045000000000002</v>
      </c>
      <c r="I2767" s="85">
        <v>86.099000000000004</v>
      </c>
    </row>
    <row r="2768" spans="3:9">
      <c r="C2768" s="85" t="s">
        <v>1200</v>
      </c>
      <c r="D2768" s="85">
        <v>93.08</v>
      </c>
      <c r="E2768" s="85">
        <v>80.19</v>
      </c>
      <c r="F2768" s="85">
        <v>85.34</v>
      </c>
      <c r="G2768" s="85">
        <v>89.45</v>
      </c>
      <c r="H2768" s="85">
        <v>96.828000000000003</v>
      </c>
      <c r="I2768" s="85">
        <v>86</v>
      </c>
    </row>
    <row r="2769" spans="3:9">
      <c r="C2769" s="85" t="s">
        <v>1201</v>
      </c>
      <c r="D2769" s="85">
        <v>93.1</v>
      </c>
      <c r="E2769" s="85">
        <v>80.150000000000006</v>
      </c>
      <c r="F2769" s="85">
        <v>85.22</v>
      </c>
      <c r="G2769" s="85">
        <v>89.59</v>
      </c>
      <c r="H2769" s="85">
        <v>96.793999999999997</v>
      </c>
      <c r="I2769" s="85">
        <v>85.9</v>
      </c>
    </row>
    <row r="2770" spans="3:9">
      <c r="C2770" s="85" t="s">
        <v>1202</v>
      </c>
      <c r="D2770" s="85">
        <v>93.09</v>
      </c>
      <c r="E2770" s="85">
        <v>80.150000000000006</v>
      </c>
      <c r="F2770" s="85">
        <v>85.3</v>
      </c>
      <c r="G2770" s="85">
        <v>89.48</v>
      </c>
      <c r="H2770" s="85">
        <v>96.498000000000005</v>
      </c>
      <c r="I2770" s="85">
        <v>85.805000000000007</v>
      </c>
    </row>
    <row r="2771" spans="3:9">
      <c r="C2771" s="85" t="s">
        <v>1203</v>
      </c>
      <c r="D2771" s="85">
        <v>93.1</v>
      </c>
      <c r="E2771" s="85">
        <v>79.930000000000007</v>
      </c>
      <c r="F2771" s="85">
        <v>85.24</v>
      </c>
      <c r="G2771" s="85">
        <v>89.22</v>
      </c>
      <c r="H2771" s="85">
        <v>96.46</v>
      </c>
      <c r="I2771" s="85">
        <v>85.887</v>
      </c>
    </row>
    <row r="2772" spans="3:9">
      <c r="C2772" s="85" t="s">
        <v>1204</v>
      </c>
      <c r="D2772" s="85">
        <v>92.99</v>
      </c>
      <c r="E2772" s="85">
        <v>80.400000000000006</v>
      </c>
      <c r="F2772" s="85">
        <v>85.11</v>
      </c>
      <c r="G2772" s="85">
        <v>89.2</v>
      </c>
      <c r="H2772" s="85">
        <v>96.12</v>
      </c>
      <c r="I2772" s="85">
        <v>85.635999999999996</v>
      </c>
    </row>
    <row r="2773" spans="3:9">
      <c r="C2773" s="85" t="s">
        <v>1205</v>
      </c>
      <c r="D2773" s="85">
        <v>92.85</v>
      </c>
      <c r="E2773" s="85">
        <v>79.8</v>
      </c>
      <c r="F2773" s="85">
        <v>85</v>
      </c>
      <c r="G2773" s="85">
        <v>88.75</v>
      </c>
      <c r="H2773" s="85">
        <v>96.08</v>
      </c>
      <c r="I2773" s="85">
        <v>85.759</v>
      </c>
    </row>
    <row r="2774" spans="3:9">
      <c r="C2774" s="85" t="s">
        <v>1206</v>
      </c>
      <c r="D2774" s="85">
        <v>93</v>
      </c>
      <c r="E2774" s="85">
        <v>79.77</v>
      </c>
      <c r="F2774" s="85">
        <v>85.08</v>
      </c>
      <c r="G2774" s="85">
        <v>88.33</v>
      </c>
      <c r="H2774" s="85">
        <v>96.1</v>
      </c>
      <c r="I2774" s="85">
        <v>85.861000000000004</v>
      </c>
    </row>
    <row r="2775" spans="3:9">
      <c r="C2775" s="85" t="s">
        <v>1207</v>
      </c>
      <c r="D2775" s="85">
        <v>92.9</v>
      </c>
      <c r="E2775" s="85">
        <v>80.17</v>
      </c>
      <c r="F2775" s="85">
        <v>85</v>
      </c>
      <c r="G2775" s="85">
        <v>89.51</v>
      </c>
      <c r="H2775" s="85">
        <v>96.236999999999995</v>
      </c>
      <c r="I2775" s="85">
        <v>85.646000000000001</v>
      </c>
    </row>
    <row r="2776" spans="3:9">
      <c r="C2776" s="85" t="s">
        <v>1208</v>
      </c>
      <c r="D2776" s="85">
        <v>92.92</v>
      </c>
      <c r="E2776" s="85">
        <v>79.67</v>
      </c>
      <c r="F2776" s="85">
        <v>85.21</v>
      </c>
      <c r="G2776" s="85">
        <v>89.3</v>
      </c>
      <c r="H2776" s="85">
        <v>95.950999999999993</v>
      </c>
      <c r="I2776" s="85">
        <v>85.698999999999998</v>
      </c>
    </row>
    <row r="2777" spans="3:9">
      <c r="C2777" s="85" t="s">
        <v>1209</v>
      </c>
      <c r="D2777" s="85">
        <v>92.74</v>
      </c>
      <c r="E2777" s="85">
        <v>79.8</v>
      </c>
      <c r="F2777" s="85">
        <v>85.17</v>
      </c>
      <c r="G2777" s="85">
        <v>89.24</v>
      </c>
      <c r="H2777" s="85">
        <v>95.477000000000004</v>
      </c>
      <c r="I2777" s="85">
        <v>85.55</v>
      </c>
    </row>
    <row r="2778" spans="3:9">
      <c r="C2778" s="85" t="s">
        <v>1210</v>
      </c>
      <c r="D2778" s="85">
        <v>92.6</v>
      </c>
      <c r="E2778" s="85">
        <v>80.53</v>
      </c>
      <c r="F2778" s="85">
        <v>85.18</v>
      </c>
      <c r="G2778" s="85">
        <v>89.47</v>
      </c>
      <c r="H2778" s="85">
        <v>95.1</v>
      </c>
      <c r="I2778" s="85">
        <v>85.019000000000005</v>
      </c>
    </row>
    <row r="2779" spans="3:9">
      <c r="C2779" s="85" t="s">
        <v>1211</v>
      </c>
      <c r="D2779" s="85">
        <v>92.81</v>
      </c>
      <c r="E2779" s="85">
        <v>80.09</v>
      </c>
      <c r="F2779" s="85">
        <v>84.92</v>
      </c>
      <c r="G2779" s="85">
        <v>89.59</v>
      </c>
      <c r="H2779" s="85">
        <v>94.894999999999996</v>
      </c>
      <c r="I2779" s="85">
        <v>85.265000000000001</v>
      </c>
    </row>
    <row r="2780" spans="3:9">
      <c r="C2780" s="85" t="s">
        <v>1212</v>
      </c>
      <c r="D2780" s="85">
        <v>92.18</v>
      </c>
      <c r="E2780" s="85">
        <v>80.14</v>
      </c>
      <c r="F2780" s="85">
        <v>83.98</v>
      </c>
      <c r="G2780" s="85">
        <v>89.83</v>
      </c>
      <c r="H2780" s="85">
        <v>94.739000000000004</v>
      </c>
      <c r="I2780" s="85">
        <v>85.051000000000002</v>
      </c>
    </row>
    <row r="2781" spans="3:9">
      <c r="C2781" s="85" t="s">
        <v>1213</v>
      </c>
      <c r="D2781" s="85">
        <v>92.11</v>
      </c>
      <c r="E2781" s="85">
        <v>79.8</v>
      </c>
      <c r="F2781" s="85">
        <v>83.99</v>
      </c>
      <c r="G2781" s="85">
        <v>89.82</v>
      </c>
      <c r="H2781" s="85">
        <v>94.935000000000002</v>
      </c>
      <c r="I2781" s="85">
        <v>84.79</v>
      </c>
    </row>
    <row r="2782" spans="3:9">
      <c r="C2782" s="85" t="s">
        <v>1214</v>
      </c>
      <c r="D2782" s="85">
        <v>92</v>
      </c>
      <c r="E2782" s="85">
        <v>80.150000000000006</v>
      </c>
      <c r="F2782" s="85">
        <v>84.23</v>
      </c>
      <c r="G2782" s="85">
        <v>90</v>
      </c>
      <c r="H2782" s="85">
        <v>94.814999999999998</v>
      </c>
      <c r="I2782" s="85">
        <v>84.816999999999993</v>
      </c>
    </row>
    <row r="2783" spans="3:9">
      <c r="C2783" s="85" t="s">
        <v>1215</v>
      </c>
      <c r="D2783" s="85">
        <v>92.17</v>
      </c>
      <c r="E2783" s="85">
        <v>79.37</v>
      </c>
      <c r="F2783" s="85">
        <v>83.91</v>
      </c>
      <c r="G2783" s="85">
        <v>89.43</v>
      </c>
      <c r="H2783" s="85">
        <v>94.805000000000007</v>
      </c>
      <c r="I2783" s="85">
        <v>84.978999999999999</v>
      </c>
    </row>
    <row r="2784" spans="3:9">
      <c r="C2784" s="85" t="s">
        <v>1216</v>
      </c>
      <c r="D2784" s="85">
        <v>92.33</v>
      </c>
      <c r="E2784" s="85">
        <v>79.790000000000006</v>
      </c>
      <c r="F2784" s="85">
        <v>84.19</v>
      </c>
      <c r="G2784" s="85">
        <v>88.71</v>
      </c>
      <c r="H2784" s="85">
        <v>94.52</v>
      </c>
      <c r="I2784" s="85">
        <v>84.801000000000002</v>
      </c>
    </row>
    <row r="2785" spans="3:9">
      <c r="C2785" s="85" t="s">
        <v>1217</v>
      </c>
      <c r="D2785" s="85">
        <v>92.17</v>
      </c>
      <c r="E2785" s="85">
        <v>80.25</v>
      </c>
      <c r="F2785" s="85">
        <v>84</v>
      </c>
      <c r="G2785" s="85">
        <v>89.02</v>
      </c>
      <c r="H2785" s="85">
        <v>94.525999999999996</v>
      </c>
      <c r="I2785" s="85">
        <v>84.944000000000003</v>
      </c>
    </row>
    <row r="2786" spans="3:9">
      <c r="C2786" s="85" t="s">
        <v>1218</v>
      </c>
      <c r="D2786" s="85">
        <v>92.2</v>
      </c>
      <c r="E2786" s="85">
        <v>79.88</v>
      </c>
      <c r="F2786" s="85">
        <v>84.16</v>
      </c>
      <c r="G2786" s="85">
        <v>89.96</v>
      </c>
      <c r="H2786" s="85">
        <v>94.320999999999998</v>
      </c>
      <c r="I2786" s="85">
        <v>84.799000000000007</v>
      </c>
    </row>
    <row r="2787" spans="3:9">
      <c r="C2787" s="85" t="s">
        <v>1219</v>
      </c>
      <c r="D2787" s="85">
        <v>92.52</v>
      </c>
      <c r="E2787" s="85">
        <v>80.2</v>
      </c>
      <c r="F2787" s="85">
        <v>84.2</v>
      </c>
      <c r="G2787" s="85">
        <v>89.3</v>
      </c>
      <c r="H2787" s="85">
        <v>94.063000000000002</v>
      </c>
      <c r="I2787" s="85">
        <v>84.938000000000002</v>
      </c>
    </row>
    <row r="2788" spans="3:9">
      <c r="C2788" s="85" t="s">
        <v>1220</v>
      </c>
      <c r="D2788" s="85">
        <v>92.32</v>
      </c>
      <c r="E2788" s="85">
        <v>80.180000000000007</v>
      </c>
      <c r="F2788" s="85">
        <v>84.21</v>
      </c>
      <c r="G2788" s="85">
        <v>89.5</v>
      </c>
      <c r="H2788" s="85">
        <v>93.301000000000002</v>
      </c>
      <c r="I2788" s="85">
        <v>84.600999999999999</v>
      </c>
    </row>
    <row r="2789" spans="3:9">
      <c r="C2789" s="85" t="s">
        <v>1221</v>
      </c>
      <c r="D2789" s="85">
        <v>92.42</v>
      </c>
      <c r="E2789" s="85">
        <v>79.849999999999994</v>
      </c>
      <c r="F2789" s="85">
        <v>84.17</v>
      </c>
      <c r="G2789" s="85">
        <v>90.4</v>
      </c>
      <c r="H2789" s="85">
        <v>92.894000000000005</v>
      </c>
      <c r="I2789" s="85">
        <v>84.427999999999997</v>
      </c>
    </row>
    <row r="2790" spans="3:9">
      <c r="C2790" s="85" t="s">
        <v>1222</v>
      </c>
      <c r="D2790" s="85">
        <v>92.55</v>
      </c>
      <c r="E2790" s="85">
        <v>78.8</v>
      </c>
      <c r="F2790" s="85">
        <v>84.07</v>
      </c>
      <c r="G2790" s="85">
        <v>89.59</v>
      </c>
      <c r="H2790" s="85">
        <v>92.983999999999995</v>
      </c>
      <c r="I2790" s="85">
        <v>84.22</v>
      </c>
    </row>
    <row r="2791" spans="3:9">
      <c r="C2791" s="85" t="s">
        <v>1223</v>
      </c>
      <c r="D2791" s="85">
        <v>92.6</v>
      </c>
      <c r="E2791" s="85">
        <v>79.3</v>
      </c>
      <c r="F2791" s="85">
        <v>84.05</v>
      </c>
      <c r="G2791" s="85">
        <v>89.68</v>
      </c>
      <c r="H2791" s="85">
        <v>92.897000000000006</v>
      </c>
      <c r="I2791" s="85">
        <v>84.188999999999993</v>
      </c>
    </row>
    <row r="2792" spans="3:9">
      <c r="C2792" s="85" t="s">
        <v>1224</v>
      </c>
      <c r="D2792" s="85">
        <v>92.55</v>
      </c>
      <c r="E2792" s="85">
        <v>79.38</v>
      </c>
      <c r="F2792" s="85">
        <v>84.03</v>
      </c>
      <c r="G2792" s="85">
        <v>89.4</v>
      </c>
      <c r="H2792" s="85">
        <v>92.686000000000007</v>
      </c>
      <c r="I2792" s="85">
        <v>84.194999999999993</v>
      </c>
    </row>
    <row r="2793" spans="3:9">
      <c r="C2793" s="85" t="s">
        <v>1225</v>
      </c>
      <c r="D2793" s="85">
        <v>92.49</v>
      </c>
      <c r="E2793" s="85">
        <v>79.3</v>
      </c>
      <c r="F2793" s="85">
        <v>84.28</v>
      </c>
      <c r="G2793" s="85">
        <v>89.86</v>
      </c>
      <c r="H2793" s="85">
        <v>92.537999999999997</v>
      </c>
      <c r="I2793" s="85">
        <v>83.834000000000003</v>
      </c>
    </row>
    <row r="2794" spans="3:9">
      <c r="C2794" s="85" t="s">
        <v>1226</v>
      </c>
      <c r="D2794" s="85">
        <v>92.09</v>
      </c>
      <c r="E2794" s="85">
        <v>79.33</v>
      </c>
      <c r="F2794" s="85">
        <v>83.54</v>
      </c>
      <c r="G2794" s="85">
        <v>90.47</v>
      </c>
      <c r="H2794" s="85">
        <v>92.311999999999998</v>
      </c>
      <c r="I2794" s="85">
        <v>83.61</v>
      </c>
    </row>
    <row r="2795" spans="3:9">
      <c r="C2795" s="85" t="s">
        <v>1227</v>
      </c>
      <c r="D2795" s="85">
        <v>91.76</v>
      </c>
      <c r="E2795" s="85">
        <v>79.25</v>
      </c>
      <c r="F2795" s="85">
        <v>83.44</v>
      </c>
      <c r="G2795" s="85">
        <v>90.15</v>
      </c>
      <c r="H2795" s="85">
        <v>91.995000000000005</v>
      </c>
      <c r="I2795" s="85">
        <v>83.596000000000004</v>
      </c>
    </row>
    <row r="2796" spans="3:9">
      <c r="C2796" s="85" t="s">
        <v>1228</v>
      </c>
      <c r="D2796" s="85">
        <v>91.93</v>
      </c>
      <c r="E2796" s="85">
        <v>78.75</v>
      </c>
      <c r="F2796" s="85">
        <v>83.3</v>
      </c>
      <c r="G2796" s="85">
        <v>89.53</v>
      </c>
      <c r="H2796" s="85">
        <v>91.212000000000003</v>
      </c>
      <c r="I2796" s="85">
        <v>83.465000000000003</v>
      </c>
    </row>
    <row r="2797" spans="3:9">
      <c r="C2797" s="85" t="s">
        <v>1229</v>
      </c>
      <c r="D2797" s="85">
        <v>92.3</v>
      </c>
      <c r="E2797" s="85">
        <v>78.81</v>
      </c>
      <c r="F2797" s="85">
        <v>83.08</v>
      </c>
      <c r="G2797" s="85">
        <v>89.29</v>
      </c>
      <c r="H2797" s="85">
        <v>90.876000000000005</v>
      </c>
      <c r="I2797" s="85">
        <v>83.093999999999994</v>
      </c>
    </row>
    <row r="2798" spans="3:9">
      <c r="C2798" s="85" t="s">
        <v>1230</v>
      </c>
      <c r="D2798" s="85">
        <v>91.95</v>
      </c>
      <c r="E2798" s="85">
        <v>78.69</v>
      </c>
      <c r="F2798" s="85">
        <v>82.75</v>
      </c>
      <c r="G2798" s="85">
        <v>90.28</v>
      </c>
      <c r="H2798" s="85">
        <v>90.57</v>
      </c>
      <c r="I2798" s="85">
        <v>82.965000000000003</v>
      </c>
    </row>
    <row r="2799" spans="3:9">
      <c r="C2799" s="85" t="s">
        <v>1231</v>
      </c>
      <c r="D2799" s="85">
        <v>91.8</v>
      </c>
      <c r="E2799" s="85">
        <v>77.97</v>
      </c>
      <c r="F2799" s="85">
        <v>82.98</v>
      </c>
      <c r="G2799" s="85">
        <v>89.51</v>
      </c>
      <c r="H2799" s="85">
        <v>90.35</v>
      </c>
      <c r="I2799" s="85">
        <v>83.254999999999995</v>
      </c>
    </row>
    <row r="2800" spans="3:9">
      <c r="C2800" s="85" t="s">
        <v>1232</v>
      </c>
      <c r="D2800" s="85">
        <v>91.56</v>
      </c>
      <c r="E2800" s="85">
        <v>77.959999999999994</v>
      </c>
      <c r="F2800" s="85">
        <v>83.68</v>
      </c>
      <c r="G2800" s="85">
        <v>90.65</v>
      </c>
      <c r="H2800" s="85">
        <v>90.488</v>
      </c>
      <c r="I2800" s="85">
        <v>83.18</v>
      </c>
    </row>
    <row r="2801" spans="3:9">
      <c r="C2801" s="85" t="s">
        <v>1233</v>
      </c>
      <c r="D2801" s="85">
        <v>91.35</v>
      </c>
      <c r="E2801" s="85">
        <v>77.48</v>
      </c>
      <c r="F2801" s="85">
        <v>84.01</v>
      </c>
      <c r="G2801" s="85">
        <v>89.5</v>
      </c>
      <c r="H2801" s="85">
        <v>90.349000000000004</v>
      </c>
      <c r="I2801" s="85">
        <v>82.742000000000004</v>
      </c>
    </row>
    <row r="2802" spans="3:9">
      <c r="C2802" s="85" t="s">
        <v>1234</v>
      </c>
      <c r="D2802" s="85">
        <v>91.3</v>
      </c>
      <c r="E2802" s="85">
        <v>77.599999999999994</v>
      </c>
      <c r="F2802" s="85">
        <v>84.1</v>
      </c>
      <c r="G2802" s="85">
        <v>85.2</v>
      </c>
      <c r="H2802" s="85">
        <v>90.594999999999999</v>
      </c>
      <c r="I2802" s="85">
        <v>83.105000000000004</v>
      </c>
    </row>
    <row r="2803" spans="3:9">
      <c r="C2803" s="85" t="s">
        <v>1235</v>
      </c>
      <c r="D2803" s="85">
        <v>91.5</v>
      </c>
      <c r="E2803" s="85">
        <v>76.63</v>
      </c>
      <c r="F2803" s="85">
        <v>84</v>
      </c>
      <c r="G2803" s="85">
        <v>87.51</v>
      </c>
      <c r="H2803" s="85">
        <v>90.558000000000007</v>
      </c>
      <c r="I2803" s="85">
        <v>83.228999999999999</v>
      </c>
    </row>
    <row r="2804" spans="3:9">
      <c r="C2804" s="85" t="s">
        <v>1236</v>
      </c>
      <c r="D2804" s="85">
        <v>91.2</v>
      </c>
      <c r="E2804" s="85">
        <v>77.06</v>
      </c>
      <c r="F2804" s="85">
        <v>83.09</v>
      </c>
      <c r="G2804" s="85">
        <v>87.88</v>
      </c>
      <c r="H2804" s="85">
        <v>90.81</v>
      </c>
      <c r="I2804" s="85">
        <v>83.454999999999998</v>
      </c>
    </row>
    <row r="2805" spans="3:9">
      <c r="C2805" s="85" t="s">
        <v>1237</v>
      </c>
      <c r="D2805" s="85">
        <v>91.4</v>
      </c>
      <c r="E2805" s="85">
        <v>76.930000000000007</v>
      </c>
      <c r="F2805" s="85">
        <v>82.7</v>
      </c>
      <c r="G2805" s="85">
        <v>87.46</v>
      </c>
      <c r="H2805" s="85">
        <v>90.597999999999999</v>
      </c>
      <c r="I2805" s="85">
        <v>83.498999999999995</v>
      </c>
    </row>
    <row r="2806" spans="3:9">
      <c r="C2806" s="85" t="s">
        <v>1238</v>
      </c>
      <c r="D2806" s="85">
        <v>91.59</v>
      </c>
      <c r="E2806" s="85">
        <v>76.98</v>
      </c>
      <c r="F2806" s="85">
        <v>82.99</v>
      </c>
      <c r="G2806" s="85">
        <v>87.6</v>
      </c>
      <c r="H2806" s="85">
        <v>90.263000000000005</v>
      </c>
      <c r="I2806" s="85">
        <v>83.570999999999998</v>
      </c>
    </row>
    <row r="2807" spans="3:9">
      <c r="C2807" s="85" t="s">
        <v>1239</v>
      </c>
      <c r="D2807" s="85">
        <v>91.14</v>
      </c>
      <c r="E2807" s="85">
        <v>76.400000000000006</v>
      </c>
      <c r="F2807" s="85">
        <v>82.62</v>
      </c>
      <c r="G2807" s="85">
        <v>86.73</v>
      </c>
      <c r="H2807" s="85">
        <v>89.805000000000007</v>
      </c>
      <c r="I2807" s="85">
        <v>83.430999999999997</v>
      </c>
    </row>
    <row r="2808" spans="3:9">
      <c r="C2808" s="85" t="s">
        <v>1240</v>
      </c>
      <c r="D2808" s="85">
        <v>91.25</v>
      </c>
      <c r="E2808" s="85">
        <v>76.459999999999994</v>
      </c>
      <c r="F2808" s="85">
        <v>82.6</v>
      </c>
      <c r="G2808" s="85">
        <v>86.35</v>
      </c>
      <c r="H2808" s="85">
        <v>90.003</v>
      </c>
      <c r="I2808" s="85">
        <v>83.251999999999995</v>
      </c>
    </row>
    <row r="2809" spans="3:9">
      <c r="C2809" s="85" t="s">
        <v>1241</v>
      </c>
      <c r="D2809" s="85">
        <v>91.38</v>
      </c>
      <c r="E2809" s="85">
        <v>76.37</v>
      </c>
      <c r="F2809" s="85">
        <v>82.63</v>
      </c>
      <c r="G2809" s="85">
        <v>86.22</v>
      </c>
      <c r="H2809" s="85">
        <v>89.95</v>
      </c>
      <c r="I2809" s="85">
        <v>83.1</v>
      </c>
    </row>
    <row r="2810" spans="3:9">
      <c r="C2810" s="85" t="s">
        <v>1242</v>
      </c>
      <c r="D2810" s="85">
        <v>91.2</v>
      </c>
      <c r="E2810" s="85">
        <v>76.290000000000006</v>
      </c>
      <c r="F2810" s="85">
        <v>82.6</v>
      </c>
      <c r="G2810" s="85">
        <v>84.78</v>
      </c>
      <c r="H2810" s="85">
        <v>89.766999999999996</v>
      </c>
      <c r="I2810" s="85">
        <v>83.126999999999995</v>
      </c>
    </row>
    <row r="2811" spans="3:9">
      <c r="C2811" s="85" t="s">
        <v>1243</v>
      </c>
      <c r="D2811" s="85">
        <v>91.4</v>
      </c>
      <c r="E2811" s="85">
        <v>76.27</v>
      </c>
      <c r="F2811" s="85">
        <v>83.2</v>
      </c>
      <c r="G2811" s="85">
        <v>84.92</v>
      </c>
      <c r="H2811" s="85">
        <v>89.5</v>
      </c>
      <c r="I2811" s="85">
        <v>82.795000000000002</v>
      </c>
    </row>
    <row r="2812" spans="3:9">
      <c r="C2812" s="85" t="s">
        <v>1244</v>
      </c>
      <c r="D2812" s="85">
        <v>91.56</v>
      </c>
      <c r="E2812" s="85">
        <v>76.430000000000007</v>
      </c>
      <c r="F2812" s="85">
        <v>83.25</v>
      </c>
      <c r="G2812" s="85">
        <v>84.86</v>
      </c>
      <c r="H2812" s="85">
        <v>89.248999999999995</v>
      </c>
      <c r="I2812" s="85">
        <v>83.078000000000003</v>
      </c>
    </row>
    <row r="2813" spans="3:9">
      <c r="C2813" s="85" t="s">
        <v>1245</v>
      </c>
      <c r="D2813" s="85">
        <v>91.53</v>
      </c>
      <c r="E2813" s="85">
        <v>76.37</v>
      </c>
      <c r="F2813" s="85">
        <v>83.15</v>
      </c>
      <c r="G2813" s="85">
        <v>85.4</v>
      </c>
      <c r="H2813" s="85">
        <v>89.12</v>
      </c>
      <c r="I2813" s="85">
        <v>83.004999999999995</v>
      </c>
    </row>
    <row r="2814" spans="3:9">
      <c r="C2814" s="85" t="s">
        <v>1246</v>
      </c>
      <c r="D2814" s="85">
        <v>91.53</v>
      </c>
      <c r="E2814" s="85">
        <v>76.25</v>
      </c>
      <c r="F2814" s="85">
        <v>82.82</v>
      </c>
      <c r="G2814" s="85">
        <v>86.31</v>
      </c>
      <c r="H2814" s="85">
        <v>88.997</v>
      </c>
      <c r="I2814" s="85">
        <v>82.876999999999995</v>
      </c>
    </row>
    <row r="2815" spans="3:9">
      <c r="C2815" s="85" t="s">
        <v>1247</v>
      </c>
      <c r="D2815" s="85">
        <v>91.52</v>
      </c>
      <c r="E2815" s="85">
        <v>75.599999999999994</v>
      </c>
      <c r="F2815" s="85">
        <v>83.01</v>
      </c>
      <c r="G2815" s="85">
        <v>86.18</v>
      </c>
      <c r="H2815" s="85">
        <v>88.786000000000001</v>
      </c>
      <c r="I2815" s="85">
        <v>82.641999999999996</v>
      </c>
    </row>
    <row r="2816" spans="3:9">
      <c r="C2816" s="85" t="s">
        <v>1248</v>
      </c>
      <c r="D2816" s="85">
        <v>91.5</v>
      </c>
      <c r="E2816" s="85">
        <v>75.91</v>
      </c>
      <c r="F2816" s="85">
        <v>83.01</v>
      </c>
      <c r="G2816" s="85">
        <v>86.42</v>
      </c>
      <c r="H2816" s="85">
        <v>89.206999999999994</v>
      </c>
      <c r="I2816" s="85">
        <v>82.772999999999996</v>
      </c>
    </row>
    <row r="2817" spans="3:9">
      <c r="C2817" s="85" t="s">
        <v>1249</v>
      </c>
      <c r="D2817" s="85">
        <v>91.4</v>
      </c>
      <c r="E2817" s="85">
        <v>76.400000000000006</v>
      </c>
      <c r="F2817" s="85">
        <v>83.15</v>
      </c>
      <c r="G2817" s="85">
        <v>86.02</v>
      </c>
      <c r="H2817" s="85">
        <v>89.123999999999995</v>
      </c>
      <c r="I2817" s="85">
        <v>82.820999999999998</v>
      </c>
    </row>
    <row r="2818" spans="3:9">
      <c r="C2818" s="85" t="s">
        <v>1250</v>
      </c>
      <c r="D2818" s="85">
        <v>91.71</v>
      </c>
      <c r="E2818" s="85">
        <v>77.069999999999993</v>
      </c>
      <c r="F2818" s="85">
        <v>83.15</v>
      </c>
      <c r="G2818" s="85">
        <v>86.21</v>
      </c>
      <c r="H2818" s="85">
        <v>88.697999999999993</v>
      </c>
      <c r="I2818" s="85">
        <v>82.888999999999996</v>
      </c>
    </row>
    <row r="2819" spans="3:9">
      <c r="C2819" s="85" t="s">
        <v>1251</v>
      </c>
      <c r="D2819" s="85">
        <v>91.79</v>
      </c>
      <c r="E2819" s="85">
        <v>76.91</v>
      </c>
      <c r="F2819" s="85">
        <v>83.24</v>
      </c>
      <c r="G2819" s="85">
        <v>84.03</v>
      </c>
      <c r="H2819" s="85">
        <v>89.15</v>
      </c>
      <c r="I2819" s="85">
        <v>82.822000000000003</v>
      </c>
    </row>
    <row r="2820" spans="3:9">
      <c r="C2820" s="85" t="s">
        <v>1252</v>
      </c>
      <c r="D2820" s="85">
        <v>91.3</v>
      </c>
      <c r="E2820" s="85">
        <v>77.13</v>
      </c>
      <c r="F2820" s="85">
        <v>83.47</v>
      </c>
      <c r="G2820" s="85">
        <v>84.96</v>
      </c>
      <c r="H2820" s="85">
        <v>89.144999999999996</v>
      </c>
      <c r="I2820" s="85">
        <v>82.837999999999994</v>
      </c>
    </row>
    <row r="2821" spans="3:9">
      <c r="C2821" s="85" t="s">
        <v>1253</v>
      </c>
      <c r="D2821" s="85">
        <v>91.3</v>
      </c>
      <c r="E2821" s="85">
        <v>77.52</v>
      </c>
      <c r="F2821" s="85">
        <v>83.28</v>
      </c>
      <c r="G2821" s="85">
        <v>85.29</v>
      </c>
      <c r="H2821" s="85">
        <v>90.16</v>
      </c>
      <c r="I2821" s="85">
        <v>82.988</v>
      </c>
    </row>
    <row r="2822" spans="3:9">
      <c r="C2822" s="85" t="s">
        <v>1254</v>
      </c>
      <c r="D2822" s="85">
        <v>91.19</v>
      </c>
      <c r="E2822" s="85">
        <v>77</v>
      </c>
      <c r="F2822" s="85">
        <v>83.45</v>
      </c>
      <c r="G2822" s="85">
        <v>85.76</v>
      </c>
      <c r="H2822" s="85">
        <v>89.9</v>
      </c>
      <c r="I2822" s="85">
        <v>82.960999999999999</v>
      </c>
    </row>
    <row r="2823" spans="3:9">
      <c r="C2823" s="85" t="s">
        <v>1255</v>
      </c>
      <c r="D2823" s="85">
        <v>91.43</v>
      </c>
      <c r="E2823" s="85">
        <v>76.72</v>
      </c>
      <c r="F2823" s="85">
        <v>83.04</v>
      </c>
      <c r="G2823" s="85">
        <v>85.39</v>
      </c>
      <c r="H2823" s="85">
        <v>89.819000000000003</v>
      </c>
      <c r="I2823" s="85">
        <v>82.772999999999996</v>
      </c>
    </row>
    <row r="2824" spans="3:9">
      <c r="C2824" s="85" t="s">
        <v>1256</v>
      </c>
      <c r="D2824" s="85">
        <v>91.28</v>
      </c>
      <c r="E2824" s="85">
        <v>76.58</v>
      </c>
      <c r="F2824" s="85">
        <v>82.93</v>
      </c>
      <c r="G2824" s="85">
        <v>85.68</v>
      </c>
      <c r="H2824" s="85">
        <v>89.9</v>
      </c>
      <c r="I2824" s="85">
        <v>82.700999999999993</v>
      </c>
    </row>
    <row r="2825" spans="3:9">
      <c r="C2825" s="85" t="s">
        <v>1257</v>
      </c>
      <c r="D2825" s="85">
        <v>91.26</v>
      </c>
      <c r="E2825" s="85">
        <v>76.83</v>
      </c>
      <c r="F2825" s="85">
        <v>83.11</v>
      </c>
      <c r="G2825" s="85">
        <v>85.37</v>
      </c>
      <c r="H2825" s="85">
        <v>89.89</v>
      </c>
      <c r="I2825" s="85">
        <v>82.69</v>
      </c>
    </row>
    <row r="2826" spans="3:9">
      <c r="C2826" s="85" t="s">
        <v>1258</v>
      </c>
      <c r="D2826" s="85">
        <v>91.2</v>
      </c>
      <c r="E2826" s="85">
        <v>77.8</v>
      </c>
      <c r="F2826" s="85">
        <v>83.23</v>
      </c>
      <c r="G2826" s="85">
        <v>85.25</v>
      </c>
      <c r="H2826" s="85">
        <v>88.95</v>
      </c>
      <c r="I2826" s="85">
        <v>82.444000000000003</v>
      </c>
    </row>
    <row r="2827" spans="3:9">
      <c r="C2827" s="85" t="s">
        <v>1259</v>
      </c>
      <c r="D2827" s="85">
        <v>91.22</v>
      </c>
      <c r="E2827" s="85">
        <v>77.44</v>
      </c>
      <c r="F2827" s="85">
        <v>82.9</v>
      </c>
      <c r="G2827" s="85">
        <v>85.2</v>
      </c>
      <c r="H2827" s="85">
        <v>89.084999999999994</v>
      </c>
      <c r="I2827" s="85">
        <v>82.406000000000006</v>
      </c>
    </row>
    <row r="2828" spans="3:9">
      <c r="C2828" s="85" t="s">
        <v>1260</v>
      </c>
      <c r="D2828" s="85">
        <v>90.98</v>
      </c>
      <c r="E2828" s="85">
        <v>77.709999999999994</v>
      </c>
      <c r="F2828" s="85">
        <v>82.85</v>
      </c>
      <c r="G2828" s="85">
        <v>85.27</v>
      </c>
      <c r="H2828" s="85">
        <v>89.100999999999999</v>
      </c>
      <c r="I2828" s="85">
        <v>82.6</v>
      </c>
    </row>
    <row r="2829" spans="3:9">
      <c r="C2829" s="85" t="s">
        <v>1261</v>
      </c>
      <c r="D2829" s="85">
        <v>91.18</v>
      </c>
      <c r="E2829" s="85">
        <v>77.760000000000005</v>
      </c>
      <c r="F2829" s="85">
        <v>82.8</v>
      </c>
      <c r="G2829" s="85">
        <v>85.01</v>
      </c>
      <c r="H2829" s="85">
        <v>89.2</v>
      </c>
      <c r="I2829" s="85">
        <v>82.528000000000006</v>
      </c>
    </row>
    <row r="2830" spans="3:9">
      <c r="C2830" s="85" t="s">
        <v>1262</v>
      </c>
      <c r="D2830" s="85">
        <v>91.17</v>
      </c>
      <c r="E2830" s="85">
        <v>77.569999999999993</v>
      </c>
      <c r="F2830" s="85">
        <v>82.95</v>
      </c>
      <c r="G2830" s="85">
        <v>84.86</v>
      </c>
      <c r="H2830" s="85">
        <v>88.927999999999997</v>
      </c>
      <c r="I2830" s="85">
        <v>82.504000000000005</v>
      </c>
    </row>
    <row r="2831" spans="3:9">
      <c r="C2831" s="85" t="s">
        <v>1263</v>
      </c>
      <c r="D2831" s="85">
        <v>91.43</v>
      </c>
      <c r="E2831" s="85">
        <v>76.89</v>
      </c>
      <c r="F2831" s="85">
        <v>83.15</v>
      </c>
      <c r="G2831" s="85">
        <v>84.92</v>
      </c>
      <c r="H2831" s="85">
        <v>88.844999999999999</v>
      </c>
      <c r="I2831" s="85">
        <v>82.174000000000007</v>
      </c>
    </row>
    <row r="2832" spans="3:9">
      <c r="C2832" s="85" t="s">
        <v>1264</v>
      </c>
      <c r="D2832" s="85">
        <v>91.3</v>
      </c>
      <c r="E2832" s="85">
        <v>76.47</v>
      </c>
      <c r="F2832" s="85">
        <v>83.21</v>
      </c>
      <c r="G2832" s="85">
        <v>85.04</v>
      </c>
      <c r="H2832" s="85">
        <v>88.471000000000004</v>
      </c>
      <c r="I2832" s="85">
        <v>82.075999999999993</v>
      </c>
    </row>
    <row r="2833" spans="3:9">
      <c r="C2833" s="85" t="s">
        <v>1265</v>
      </c>
      <c r="D2833" s="85">
        <v>91.28</v>
      </c>
      <c r="E2833" s="85">
        <v>77.36</v>
      </c>
      <c r="F2833" s="85">
        <v>82.9</v>
      </c>
      <c r="G2833" s="85">
        <v>85.03</v>
      </c>
      <c r="H2833" s="85">
        <v>88.31</v>
      </c>
      <c r="I2833" s="85">
        <v>82.078000000000003</v>
      </c>
    </row>
    <row r="2834" spans="3:9">
      <c r="C2834" s="85" t="s">
        <v>1266</v>
      </c>
      <c r="D2834" s="85">
        <v>91.36</v>
      </c>
      <c r="E2834" s="85">
        <v>76.55</v>
      </c>
      <c r="F2834" s="85">
        <v>83.13</v>
      </c>
      <c r="G2834" s="85">
        <v>85.15</v>
      </c>
      <c r="H2834" s="85">
        <v>88.364000000000004</v>
      </c>
      <c r="I2834" s="85">
        <v>82.081999999999994</v>
      </c>
    </row>
    <row r="2835" spans="3:9">
      <c r="C2835" s="85" t="s">
        <v>1267</v>
      </c>
      <c r="D2835" s="85">
        <v>91.29</v>
      </c>
      <c r="E2835" s="85">
        <v>76.52</v>
      </c>
      <c r="F2835" s="85">
        <v>83.12</v>
      </c>
      <c r="G2835" s="85">
        <v>85.17</v>
      </c>
      <c r="H2835" s="85">
        <v>88.355999999999995</v>
      </c>
      <c r="I2835" s="85">
        <v>82.037999999999997</v>
      </c>
    </row>
    <row r="2836" spans="3:9">
      <c r="C2836" s="85" t="s">
        <v>1268</v>
      </c>
      <c r="D2836" s="85">
        <v>90.94</v>
      </c>
      <c r="E2836" s="85">
        <v>75.98</v>
      </c>
      <c r="F2836" s="85">
        <v>83.12</v>
      </c>
      <c r="G2836" s="85">
        <v>84.97</v>
      </c>
      <c r="H2836" s="85">
        <v>87.796999999999997</v>
      </c>
      <c r="I2836" s="85">
        <v>81.480999999999995</v>
      </c>
    </row>
    <row r="2837" spans="3:9">
      <c r="C2837" s="85" t="s">
        <v>1269</v>
      </c>
      <c r="D2837" s="85">
        <v>90.74</v>
      </c>
      <c r="E2837" s="85">
        <v>75.959999999999994</v>
      </c>
      <c r="F2837" s="85">
        <v>82.84</v>
      </c>
      <c r="G2837" s="85">
        <v>84.31</v>
      </c>
      <c r="H2837" s="85">
        <v>87.013000000000005</v>
      </c>
      <c r="I2837" s="85">
        <v>81.05</v>
      </c>
    </row>
    <row r="2838" spans="3:9">
      <c r="C2838" s="85" t="s">
        <v>1270</v>
      </c>
      <c r="D2838" s="85">
        <v>90.8</v>
      </c>
      <c r="E2838" s="85">
        <v>75.3</v>
      </c>
      <c r="F2838" s="85">
        <v>83.2</v>
      </c>
      <c r="G2838" s="85">
        <v>83.99</v>
      </c>
      <c r="H2838" s="85">
        <v>87.489000000000004</v>
      </c>
      <c r="I2838" s="85">
        <v>81.260999999999996</v>
      </c>
    </row>
    <row r="2839" spans="3:9">
      <c r="C2839" s="85" t="s">
        <v>1271</v>
      </c>
      <c r="D2839" s="85">
        <v>90.79</v>
      </c>
      <c r="E2839" s="85">
        <v>75.59</v>
      </c>
      <c r="F2839" s="85">
        <v>82.21</v>
      </c>
      <c r="G2839" s="85">
        <v>83.72</v>
      </c>
      <c r="H2839" s="85">
        <v>87.29</v>
      </c>
      <c r="I2839" s="85">
        <v>81.052000000000007</v>
      </c>
    </row>
    <row r="2840" spans="3:9">
      <c r="C2840" s="85" t="s">
        <v>1272</v>
      </c>
      <c r="D2840" s="85">
        <v>90.88</v>
      </c>
      <c r="E2840" s="85">
        <v>75.760000000000005</v>
      </c>
      <c r="F2840" s="85">
        <v>82.47</v>
      </c>
      <c r="G2840" s="85">
        <v>83.57</v>
      </c>
      <c r="H2840" s="85">
        <v>87.387</v>
      </c>
      <c r="I2840" s="85">
        <v>81</v>
      </c>
    </row>
    <row r="2841" spans="3:9">
      <c r="C2841" s="85" t="s">
        <v>1273</v>
      </c>
      <c r="D2841" s="85">
        <v>90.8</v>
      </c>
      <c r="E2841" s="85">
        <v>75.48</v>
      </c>
      <c r="F2841" s="85">
        <v>82.35</v>
      </c>
      <c r="G2841" s="85">
        <v>83.01</v>
      </c>
      <c r="H2841" s="85">
        <v>86.45</v>
      </c>
      <c r="I2841" s="85">
        <v>80.587000000000003</v>
      </c>
    </row>
    <row r="2842" spans="3:9">
      <c r="C2842" s="85" t="s">
        <v>1274</v>
      </c>
      <c r="D2842" s="85">
        <v>90.7</v>
      </c>
      <c r="E2842" s="85">
        <v>75.709999999999994</v>
      </c>
      <c r="F2842" s="85">
        <v>82.24</v>
      </c>
      <c r="G2842" s="85">
        <v>82.45</v>
      </c>
      <c r="H2842" s="85">
        <v>86.298000000000002</v>
      </c>
      <c r="I2842" s="85">
        <v>80.152000000000001</v>
      </c>
    </row>
    <row r="2843" spans="3:9">
      <c r="C2843" s="85" t="s">
        <v>1275</v>
      </c>
      <c r="D2843" s="85">
        <v>90.67</v>
      </c>
      <c r="E2843" s="85">
        <v>75.599999999999994</v>
      </c>
      <c r="F2843" s="85">
        <v>82.19</v>
      </c>
      <c r="G2843" s="85">
        <v>82.39</v>
      </c>
      <c r="H2843" s="85">
        <v>86.344999999999999</v>
      </c>
      <c r="I2843" s="85">
        <v>80.126000000000005</v>
      </c>
    </row>
    <row r="2844" spans="3:9">
      <c r="C2844" s="85" t="s">
        <v>1276</v>
      </c>
      <c r="D2844" s="85">
        <v>90.48</v>
      </c>
      <c r="E2844" s="85">
        <v>75.44</v>
      </c>
      <c r="F2844" s="85">
        <v>81.99</v>
      </c>
      <c r="G2844" s="85">
        <v>82.4</v>
      </c>
      <c r="H2844" s="85">
        <v>85.555000000000007</v>
      </c>
      <c r="I2844" s="85">
        <v>79.688999999999993</v>
      </c>
    </row>
    <row r="2845" spans="3:9">
      <c r="C2845" s="85" t="s">
        <v>1277</v>
      </c>
      <c r="D2845" s="85">
        <v>90.54</v>
      </c>
      <c r="E2845" s="85">
        <v>75.680000000000007</v>
      </c>
      <c r="F2845" s="85">
        <v>81.66</v>
      </c>
      <c r="G2845" s="85">
        <v>82</v>
      </c>
      <c r="H2845" s="85">
        <v>84.585999999999999</v>
      </c>
      <c r="I2845" s="85">
        <v>79.289000000000001</v>
      </c>
    </row>
    <row r="2846" spans="3:9">
      <c r="C2846" s="85" t="s">
        <v>1278</v>
      </c>
      <c r="D2846" s="85">
        <v>89.55</v>
      </c>
      <c r="E2846" s="85">
        <v>74.72</v>
      </c>
      <c r="F2846" s="85">
        <v>81.58</v>
      </c>
      <c r="G2846" s="85">
        <v>81.739999999999995</v>
      </c>
      <c r="H2846" s="85">
        <v>84.210999999999999</v>
      </c>
      <c r="I2846" s="85">
        <v>79.024000000000001</v>
      </c>
    </row>
    <row r="2847" spans="3:9">
      <c r="C2847" s="85" t="s">
        <v>1279</v>
      </c>
      <c r="D2847" s="85">
        <v>90.01</v>
      </c>
      <c r="E2847" s="85">
        <v>74.94</v>
      </c>
      <c r="F2847" s="85">
        <v>81.7</v>
      </c>
      <c r="G2847" s="85">
        <v>81.09</v>
      </c>
      <c r="H2847" s="85">
        <v>84.74</v>
      </c>
      <c r="I2847" s="85">
        <v>79.331000000000003</v>
      </c>
    </row>
    <row r="2848" spans="3:9">
      <c r="C2848" s="85" t="s">
        <v>1280</v>
      </c>
      <c r="D2848" s="85">
        <v>89.8</v>
      </c>
      <c r="E2848" s="85">
        <v>73.33</v>
      </c>
      <c r="F2848" s="85">
        <v>81.150000000000006</v>
      </c>
      <c r="G2848" s="85">
        <v>80.099999999999994</v>
      </c>
      <c r="H2848" s="85">
        <v>84</v>
      </c>
      <c r="I2848" s="85">
        <v>79.099999999999994</v>
      </c>
    </row>
    <row r="2849" spans="3:9">
      <c r="C2849" s="85" t="s">
        <v>1281</v>
      </c>
      <c r="D2849" s="85">
        <v>89.25</v>
      </c>
      <c r="E2849" s="85">
        <v>72.27</v>
      </c>
      <c r="F2849" s="85">
        <v>80.89</v>
      </c>
      <c r="G2849" s="85">
        <v>80.56</v>
      </c>
      <c r="H2849" s="85">
        <v>83.503</v>
      </c>
      <c r="I2849" s="85">
        <v>78.680000000000007</v>
      </c>
    </row>
    <row r="2850" spans="3:9">
      <c r="C2850" s="85" t="s">
        <v>1282</v>
      </c>
      <c r="D2850" s="85">
        <v>89.08</v>
      </c>
      <c r="E2850" s="85">
        <v>71.94</v>
      </c>
      <c r="F2850" s="85">
        <v>80.84</v>
      </c>
      <c r="G2850" s="85">
        <v>80.12</v>
      </c>
      <c r="H2850" s="85">
        <v>82.698999999999998</v>
      </c>
      <c r="I2850" s="85">
        <v>78.495000000000005</v>
      </c>
    </row>
    <row r="2851" spans="3:9">
      <c r="C2851" s="85" t="s">
        <v>1283</v>
      </c>
      <c r="D2851" s="85">
        <v>88.74</v>
      </c>
      <c r="E2851" s="85">
        <v>71.73</v>
      </c>
      <c r="F2851" s="85">
        <v>80.38</v>
      </c>
      <c r="G2851" s="85">
        <v>79.849999999999994</v>
      </c>
      <c r="H2851" s="85">
        <v>83.299000000000007</v>
      </c>
      <c r="I2851" s="85">
        <v>78.483999999999995</v>
      </c>
    </row>
    <row r="2852" spans="3:9">
      <c r="C2852" s="85" t="s">
        <v>1284</v>
      </c>
      <c r="D2852" s="85">
        <v>89</v>
      </c>
      <c r="E2852" s="85">
        <v>71.88</v>
      </c>
      <c r="F2852" s="85">
        <v>80</v>
      </c>
      <c r="G2852" s="85">
        <v>79.88</v>
      </c>
      <c r="H2852" s="85">
        <v>84.268000000000001</v>
      </c>
      <c r="I2852" s="85">
        <v>80</v>
      </c>
    </row>
    <row r="2853" spans="3:9">
      <c r="C2853" s="85" t="s">
        <v>1285</v>
      </c>
      <c r="D2853" s="85">
        <v>89</v>
      </c>
      <c r="E2853" s="85">
        <v>72.33</v>
      </c>
      <c r="F2853" s="85">
        <v>80.19</v>
      </c>
      <c r="G2853" s="85">
        <v>80.37</v>
      </c>
      <c r="H2853" s="85">
        <v>83.9</v>
      </c>
      <c r="I2853" s="85">
        <v>78.974999999999994</v>
      </c>
    </row>
    <row r="2854" spans="3:9">
      <c r="C2854" s="85" t="s">
        <v>1286</v>
      </c>
      <c r="D2854" s="85">
        <v>89.04</v>
      </c>
      <c r="E2854" s="85">
        <v>72.459999999999994</v>
      </c>
      <c r="F2854" s="85">
        <v>80</v>
      </c>
      <c r="G2854" s="85">
        <v>80.510000000000005</v>
      </c>
      <c r="H2854" s="85">
        <v>84.102999999999994</v>
      </c>
      <c r="I2854" s="85">
        <v>78.956999999999994</v>
      </c>
    </row>
    <row r="2855" spans="3:9">
      <c r="C2855" s="85" t="s">
        <v>1287</v>
      </c>
      <c r="D2855" s="85">
        <v>89.29</v>
      </c>
      <c r="E2855" s="85">
        <v>73.84</v>
      </c>
      <c r="F2855" s="85">
        <v>80.430000000000007</v>
      </c>
      <c r="G2855" s="85">
        <v>80.63</v>
      </c>
      <c r="H2855" s="85">
        <v>84.39</v>
      </c>
      <c r="I2855" s="85">
        <v>79.209999999999994</v>
      </c>
    </row>
    <row r="2856" spans="3:9">
      <c r="C2856" s="85" t="s">
        <v>1288</v>
      </c>
      <c r="D2856" s="85">
        <v>89.2</v>
      </c>
      <c r="E2856" s="85">
        <v>72.31</v>
      </c>
      <c r="F2856" s="85">
        <v>80.39</v>
      </c>
      <c r="G2856" s="85">
        <v>81</v>
      </c>
      <c r="H2856" s="85">
        <v>83.144000000000005</v>
      </c>
      <c r="I2856" s="85">
        <v>78.744</v>
      </c>
    </row>
    <row r="2857" spans="3:9">
      <c r="C2857" s="85" t="s">
        <v>1289</v>
      </c>
      <c r="D2857" s="85">
        <v>89</v>
      </c>
      <c r="E2857" s="85">
        <v>72.510000000000005</v>
      </c>
      <c r="F2857" s="85">
        <v>80.400000000000006</v>
      </c>
      <c r="G2857" s="85">
        <v>79.989999999999995</v>
      </c>
      <c r="H2857" s="85">
        <v>83</v>
      </c>
      <c r="I2857" s="85">
        <v>78.600999999999999</v>
      </c>
    </row>
    <row r="2858" spans="3:9">
      <c r="C2858" s="85" t="s">
        <v>1290</v>
      </c>
      <c r="D2858" s="85">
        <v>88.9</v>
      </c>
      <c r="E2858" s="85">
        <v>74.41</v>
      </c>
      <c r="F2858" s="85">
        <v>81.23</v>
      </c>
      <c r="G2858" s="85">
        <v>79.959999999999994</v>
      </c>
      <c r="H2858" s="85">
        <v>82.8</v>
      </c>
      <c r="I2858" s="85">
        <v>78.549000000000007</v>
      </c>
    </row>
    <row r="2859" spans="3:9">
      <c r="C2859" s="85" t="s">
        <v>1291</v>
      </c>
      <c r="D2859" s="85">
        <v>88.9</v>
      </c>
      <c r="E2859" s="85">
        <v>75</v>
      </c>
      <c r="F2859" s="85">
        <v>80.709999999999994</v>
      </c>
      <c r="G2859" s="85">
        <v>80</v>
      </c>
      <c r="H2859" s="85">
        <v>82.56</v>
      </c>
      <c r="I2859" s="85">
        <v>78.697999999999993</v>
      </c>
    </row>
    <row r="2860" spans="3:9">
      <c r="C2860" s="85" t="s">
        <v>1292</v>
      </c>
      <c r="D2860" s="85">
        <v>88.69</v>
      </c>
      <c r="E2860" s="85">
        <v>73.36</v>
      </c>
      <c r="F2860" s="85">
        <v>80.2</v>
      </c>
      <c r="G2860" s="85">
        <v>79.989999999999995</v>
      </c>
      <c r="H2860" s="85">
        <v>82.006</v>
      </c>
      <c r="I2860" s="85">
        <v>78.12</v>
      </c>
    </row>
    <row r="2861" spans="3:9">
      <c r="C2861" s="85" t="s">
        <v>1293</v>
      </c>
      <c r="D2861" s="85">
        <v>88.64</v>
      </c>
      <c r="E2861" s="85">
        <v>72.08</v>
      </c>
      <c r="F2861" s="85">
        <v>80.09</v>
      </c>
      <c r="G2861" s="85">
        <v>79.97</v>
      </c>
      <c r="H2861" s="85">
        <v>81.67</v>
      </c>
      <c r="I2861" s="85">
        <v>77.864000000000004</v>
      </c>
    </row>
    <row r="2862" spans="3:9">
      <c r="C2862" s="85" t="s">
        <v>1294</v>
      </c>
      <c r="D2862" s="85">
        <v>88.49</v>
      </c>
      <c r="E2862" s="85">
        <v>71.67</v>
      </c>
      <c r="F2862" s="85">
        <v>79.87</v>
      </c>
      <c r="G2862" s="85">
        <v>80.22</v>
      </c>
      <c r="H2862" s="85">
        <v>81.299000000000007</v>
      </c>
      <c r="I2862" s="85">
        <v>77.314999999999998</v>
      </c>
    </row>
    <row r="2863" spans="3:9">
      <c r="C2863" s="85" t="s">
        <v>1295</v>
      </c>
      <c r="D2863" s="85">
        <v>87.9</v>
      </c>
      <c r="E2863" s="85">
        <v>71.28</v>
      </c>
      <c r="F2863" s="85">
        <v>79.64</v>
      </c>
      <c r="G2863" s="85">
        <v>80.12</v>
      </c>
      <c r="H2863" s="85">
        <v>80.694999999999993</v>
      </c>
      <c r="I2863" s="85">
        <v>77.311999999999998</v>
      </c>
    </row>
    <row r="2864" spans="3:9">
      <c r="C2864" s="85" t="s">
        <v>1296</v>
      </c>
      <c r="D2864" s="85">
        <v>88.14</v>
      </c>
      <c r="E2864" s="85">
        <v>71.760000000000005</v>
      </c>
      <c r="F2864" s="85">
        <v>79.25</v>
      </c>
      <c r="G2864" s="85">
        <v>79.349999999999994</v>
      </c>
      <c r="H2864" s="85">
        <v>81.203000000000003</v>
      </c>
      <c r="I2864" s="85">
        <v>77.635000000000005</v>
      </c>
    </row>
    <row r="2865" spans="3:9">
      <c r="C2865" s="85" t="s">
        <v>1297</v>
      </c>
      <c r="D2865" s="85">
        <v>88.24</v>
      </c>
      <c r="E2865" s="85">
        <v>70.98</v>
      </c>
      <c r="F2865" s="85">
        <v>79.59</v>
      </c>
      <c r="G2865" s="85">
        <v>80.06</v>
      </c>
      <c r="H2865" s="85">
        <v>81.548000000000002</v>
      </c>
      <c r="I2865" s="85">
        <v>77.649000000000001</v>
      </c>
    </row>
    <row r="2866" spans="3:9">
      <c r="C2866" s="85" t="s">
        <v>1298</v>
      </c>
      <c r="D2866" s="85">
        <v>88.25</v>
      </c>
      <c r="E2866" s="85">
        <v>71.03</v>
      </c>
      <c r="F2866" s="85">
        <v>79.680000000000007</v>
      </c>
      <c r="G2866" s="85">
        <v>80.260000000000005</v>
      </c>
      <c r="H2866" s="85">
        <v>81.787000000000006</v>
      </c>
      <c r="I2866" s="85">
        <v>78.278000000000006</v>
      </c>
    </row>
    <row r="2867" spans="3:9">
      <c r="C2867" s="85" t="s">
        <v>1299</v>
      </c>
      <c r="D2867" s="85">
        <v>88.43</v>
      </c>
      <c r="E2867" s="85">
        <v>70.930000000000007</v>
      </c>
      <c r="F2867" s="85">
        <v>79.400000000000006</v>
      </c>
      <c r="G2867" s="85">
        <v>80.319999999999993</v>
      </c>
      <c r="H2867" s="85">
        <v>81.849999999999994</v>
      </c>
      <c r="I2867" s="85">
        <v>78.141999999999996</v>
      </c>
    </row>
    <row r="2868" spans="3:9">
      <c r="C2868" s="85" t="s">
        <v>1300</v>
      </c>
      <c r="D2868" s="85">
        <v>88.7</v>
      </c>
      <c r="E2868" s="85">
        <v>71.13</v>
      </c>
      <c r="F2868" s="85">
        <v>79.14</v>
      </c>
      <c r="G2868" s="85">
        <v>79.94</v>
      </c>
      <c r="H2868" s="85">
        <v>82.38</v>
      </c>
      <c r="I2868" s="85">
        <v>78.488</v>
      </c>
    </row>
    <row r="2869" spans="3:9">
      <c r="C2869" s="85" t="s">
        <v>1301</v>
      </c>
      <c r="D2869" s="85">
        <v>89.29</v>
      </c>
      <c r="E2869" s="85">
        <v>71.47</v>
      </c>
      <c r="F2869" s="85">
        <v>78.260000000000005</v>
      </c>
      <c r="G2869" s="85">
        <v>80.06</v>
      </c>
      <c r="H2869" s="85">
        <v>81.878</v>
      </c>
      <c r="I2869" s="85">
        <v>77.903999999999996</v>
      </c>
    </row>
    <row r="2870" spans="3:9">
      <c r="C2870" s="85" t="s">
        <v>1302</v>
      </c>
      <c r="D2870" s="85">
        <v>88.55</v>
      </c>
      <c r="E2870" s="85">
        <v>71.739999999999995</v>
      </c>
      <c r="F2870" s="85">
        <v>79.680000000000007</v>
      </c>
      <c r="G2870" s="85">
        <v>80.14</v>
      </c>
      <c r="H2870" s="85">
        <v>82.498000000000005</v>
      </c>
      <c r="I2870" s="85">
        <v>77.900000000000006</v>
      </c>
    </row>
    <row r="2871" spans="3:9">
      <c r="C2871" s="85" t="s">
        <v>1303</v>
      </c>
      <c r="D2871" s="85">
        <v>88.58</v>
      </c>
      <c r="E2871" s="85">
        <v>70.91</v>
      </c>
      <c r="F2871" s="85">
        <v>79.87</v>
      </c>
      <c r="G2871" s="85">
        <v>80.2</v>
      </c>
      <c r="H2871" s="85">
        <v>82.27</v>
      </c>
      <c r="I2871" s="85">
        <v>78.100999999999999</v>
      </c>
    </row>
    <row r="2872" spans="3:9">
      <c r="C2872" s="85" t="s">
        <v>1304</v>
      </c>
      <c r="D2872" s="85">
        <v>89</v>
      </c>
      <c r="E2872" s="85">
        <v>70.989999999999995</v>
      </c>
      <c r="F2872" s="85">
        <v>80.739999999999995</v>
      </c>
      <c r="G2872" s="85">
        <v>79.819999999999993</v>
      </c>
      <c r="H2872" s="85">
        <v>82.3</v>
      </c>
      <c r="I2872" s="85">
        <v>78.567999999999998</v>
      </c>
    </row>
    <row r="2873" spans="3:9">
      <c r="C2873" s="85" t="s">
        <v>1305</v>
      </c>
      <c r="D2873" s="85">
        <v>88.54</v>
      </c>
      <c r="E2873" s="85">
        <v>70.88</v>
      </c>
      <c r="F2873" s="85">
        <v>80.2</v>
      </c>
      <c r="G2873" s="85">
        <v>79.64</v>
      </c>
      <c r="H2873" s="85">
        <v>81.570999999999998</v>
      </c>
      <c r="I2873" s="85">
        <v>77.569999999999993</v>
      </c>
    </row>
    <row r="2874" spans="3:9">
      <c r="C2874" s="85" t="s">
        <v>1306</v>
      </c>
      <c r="D2874" s="85">
        <v>88.5</v>
      </c>
      <c r="E2874" s="85">
        <v>70.73</v>
      </c>
      <c r="F2874" s="85">
        <v>79.099999999999994</v>
      </c>
      <c r="G2874" s="85">
        <v>79.86</v>
      </c>
      <c r="H2874" s="85">
        <v>81.337000000000003</v>
      </c>
      <c r="I2874" s="85">
        <v>77.611000000000004</v>
      </c>
    </row>
    <row r="2875" spans="3:9">
      <c r="C2875" s="85" t="s">
        <v>1307</v>
      </c>
      <c r="D2875" s="85">
        <v>88.2</v>
      </c>
      <c r="E2875" s="85">
        <v>70.56</v>
      </c>
      <c r="F2875" s="85">
        <v>79.03</v>
      </c>
      <c r="G2875" s="85">
        <v>78.86</v>
      </c>
      <c r="H2875" s="85">
        <v>81.355999999999995</v>
      </c>
      <c r="I2875" s="85">
        <v>77.649000000000001</v>
      </c>
    </row>
    <row r="2876" spans="3:9">
      <c r="C2876" s="85" t="s">
        <v>1308</v>
      </c>
      <c r="D2876" s="85">
        <v>88.9</v>
      </c>
      <c r="E2876" s="85">
        <v>70</v>
      </c>
      <c r="F2876" s="85">
        <v>78.849999999999994</v>
      </c>
      <c r="G2876" s="85">
        <v>78.52</v>
      </c>
      <c r="H2876" s="85">
        <v>81.126000000000005</v>
      </c>
      <c r="I2876" s="85">
        <v>77.552999999999997</v>
      </c>
    </row>
    <row r="2877" spans="3:9">
      <c r="C2877" s="85" t="s">
        <v>1309</v>
      </c>
      <c r="D2877" s="85">
        <v>88.04</v>
      </c>
      <c r="E2877" s="85">
        <v>70</v>
      </c>
      <c r="F2877" s="85">
        <v>78.680000000000007</v>
      </c>
      <c r="G2877" s="85">
        <v>78.69</v>
      </c>
      <c r="H2877" s="85">
        <v>80.653999999999996</v>
      </c>
      <c r="I2877" s="85">
        <v>77.231999999999999</v>
      </c>
    </row>
    <row r="2878" spans="3:9">
      <c r="C2878" s="85" t="s">
        <v>1310</v>
      </c>
      <c r="D2878" s="85">
        <v>88.46</v>
      </c>
      <c r="E2878" s="85">
        <v>70.3</v>
      </c>
      <c r="F2878" s="85">
        <v>78.86</v>
      </c>
      <c r="G2878" s="85">
        <v>78.849999999999994</v>
      </c>
      <c r="H2878" s="85">
        <v>80.613</v>
      </c>
      <c r="I2878" s="85">
        <v>77.004000000000005</v>
      </c>
    </row>
    <row r="2879" spans="3:9">
      <c r="C2879" s="85" t="s">
        <v>1311</v>
      </c>
      <c r="D2879" s="85">
        <v>88.4</v>
      </c>
      <c r="E2879" s="85">
        <v>69.81</v>
      </c>
      <c r="F2879" s="85">
        <v>78.47</v>
      </c>
      <c r="G2879" s="85">
        <v>78.62</v>
      </c>
      <c r="H2879" s="85">
        <v>80.575000000000003</v>
      </c>
      <c r="I2879" s="85">
        <v>76.936000000000007</v>
      </c>
    </row>
    <row r="2880" spans="3:9">
      <c r="C2880" s="85" t="s">
        <v>1312</v>
      </c>
      <c r="D2880" s="85">
        <v>88</v>
      </c>
      <c r="E2880" s="85">
        <v>70.069999999999993</v>
      </c>
      <c r="F2880" s="85">
        <v>78.45</v>
      </c>
      <c r="G2880" s="85">
        <v>78.510000000000005</v>
      </c>
      <c r="H2880" s="85">
        <v>79.935000000000002</v>
      </c>
      <c r="I2880" s="85">
        <v>76.349999999999994</v>
      </c>
    </row>
    <row r="2881" spans="3:9">
      <c r="C2881" s="85" t="s">
        <v>1313</v>
      </c>
      <c r="D2881" s="85">
        <v>88.2</v>
      </c>
      <c r="E2881" s="85">
        <v>69.900000000000006</v>
      </c>
      <c r="F2881" s="85">
        <v>78.599999999999994</v>
      </c>
      <c r="G2881" s="85">
        <v>77.97</v>
      </c>
      <c r="H2881" s="85">
        <v>79.42</v>
      </c>
      <c r="I2881" s="85">
        <v>76.22</v>
      </c>
    </row>
    <row r="2882" spans="3:9">
      <c r="C2882" s="85" t="s">
        <v>1314</v>
      </c>
      <c r="D2882" s="85">
        <v>88.75</v>
      </c>
      <c r="E2882" s="85">
        <v>69.28</v>
      </c>
      <c r="F2882" s="85">
        <v>78.42</v>
      </c>
      <c r="G2882" s="85">
        <v>78.239999999999995</v>
      </c>
      <c r="H2882" s="85">
        <v>79.727999999999994</v>
      </c>
      <c r="I2882" s="85">
        <v>76.400000000000006</v>
      </c>
    </row>
    <row r="2883" spans="3:9">
      <c r="C2883" s="85" t="s">
        <v>1315</v>
      </c>
      <c r="D2883" s="85">
        <v>88.63</v>
      </c>
      <c r="E2883" s="85">
        <v>69.77</v>
      </c>
      <c r="F2883" s="85">
        <v>78.3</v>
      </c>
      <c r="G2883" s="85">
        <v>77.349999999999994</v>
      </c>
      <c r="H2883" s="85">
        <v>80.400000000000006</v>
      </c>
      <c r="I2883" s="85">
        <v>76.902000000000001</v>
      </c>
    </row>
    <row r="2884" spans="3:9">
      <c r="C2884" s="85" t="s">
        <v>1316</v>
      </c>
      <c r="D2884" s="85">
        <v>88.8</v>
      </c>
      <c r="E2884" s="85">
        <v>69.930000000000007</v>
      </c>
      <c r="F2884" s="85">
        <v>78.45</v>
      </c>
      <c r="G2884" s="85">
        <v>76.55</v>
      </c>
      <c r="H2884" s="85">
        <v>80.37</v>
      </c>
      <c r="I2884" s="85">
        <v>76.599999999999994</v>
      </c>
    </row>
    <row r="2885" spans="3:9">
      <c r="C2885" s="85" t="s">
        <v>1317</v>
      </c>
      <c r="D2885" s="85">
        <v>89.19</v>
      </c>
      <c r="E2885" s="85">
        <v>69.87</v>
      </c>
      <c r="F2885" s="85">
        <v>78.400000000000006</v>
      </c>
      <c r="G2885" s="85">
        <v>76.25</v>
      </c>
      <c r="H2885" s="85">
        <v>80.819999999999993</v>
      </c>
      <c r="I2885" s="85">
        <v>76.650000000000006</v>
      </c>
    </row>
    <row r="2886" spans="3:9">
      <c r="C2886" s="85" t="s">
        <v>1318</v>
      </c>
      <c r="D2886" s="85">
        <v>89</v>
      </c>
      <c r="E2886" s="85">
        <v>69.86</v>
      </c>
      <c r="F2886" s="85">
        <v>78.400000000000006</v>
      </c>
      <c r="G2886" s="85">
        <v>75.59</v>
      </c>
      <c r="H2886" s="85">
        <v>79.834999999999994</v>
      </c>
      <c r="I2886" s="85">
        <v>76.298000000000002</v>
      </c>
    </row>
    <row r="2887" spans="3:9">
      <c r="C2887" s="85" t="s">
        <v>1319</v>
      </c>
      <c r="D2887" s="85">
        <v>88.95</v>
      </c>
      <c r="E2887" s="85">
        <v>69.66</v>
      </c>
      <c r="F2887" s="85">
        <v>78.38</v>
      </c>
      <c r="G2887" s="85">
        <v>76.31</v>
      </c>
      <c r="H2887" s="85">
        <v>80.399000000000001</v>
      </c>
      <c r="I2887" s="85">
        <v>76.063999999999993</v>
      </c>
    </row>
    <row r="2888" spans="3:9">
      <c r="C2888" s="85" t="s">
        <v>1320</v>
      </c>
      <c r="D2888" s="85">
        <v>88.98</v>
      </c>
      <c r="E2888" s="85">
        <v>69.7</v>
      </c>
      <c r="F2888" s="85">
        <v>78.39</v>
      </c>
      <c r="G2888" s="85">
        <v>76.64</v>
      </c>
      <c r="H2888" s="85">
        <v>80.728999999999999</v>
      </c>
      <c r="I2888" s="85">
        <v>76.036000000000001</v>
      </c>
    </row>
    <row r="2889" spans="3:9">
      <c r="C2889" s="85" t="s">
        <v>1321</v>
      </c>
      <c r="D2889" s="85">
        <v>89.14</v>
      </c>
      <c r="E2889" s="85">
        <v>68.239999999999995</v>
      </c>
      <c r="F2889" s="85">
        <v>78.7</v>
      </c>
      <c r="G2889" s="85">
        <v>76.55</v>
      </c>
      <c r="H2889" s="85">
        <v>79.3</v>
      </c>
      <c r="I2889" s="85">
        <v>76.052000000000007</v>
      </c>
    </row>
    <row r="2890" spans="3:9">
      <c r="C2890" s="85" t="s">
        <v>1322</v>
      </c>
      <c r="D2890" s="85">
        <v>88.51</v>
      </c>
      <c r="E2890" s="85">
        <v>67.92</v>
      </c>
      <c r="F2890" s="85">
        <v>79.400000000000006</v>
      </c>
      <c r="G2890" s="85">
        <v>76.52</v>
      </c>
      <c r="H2890" s="85">
        <v>78.566000000000003</v>
      </c>
      <c r="I2890" s="85">
        <v>76</v>
      </c>
    </row>
    <row r="2891" spans="3:9">
      <c r="C2891" s="85" t="s">
        <v>1323</v>
      </c>
      <c r="D2891" s="85">
        <v>87.96</v>
      </c>
      <c r="E2891" s="85">
        <v>68.510000000000005</v>
      </c>
      <c r="F2891" s="85">
        <v>79.3</v>
      </c>
      <c r="G2891" s="85">
        <v>76.650000000000006</v>
      </c>
      <c r="H2891" s="85">
        <v>79.38</v>
      </c>
      <c r="I2891" s="85">
        <v>76.393000000000001</v>
      </c>
    </row>
    <row r="2892" spans="3:9">
      <c r="C2892" s="85" t="s">
        <v>1324</v>
      </c>
      <c r="D2892" s="85">
        <v>88.02</v>
      </c>
      <c r="E2892" s="85">
        <v>68.760000000000005</v>
      </c>
      <c r="F2892" s="85">
        <v>79.33</v>
      </c>
      <c r="G2892" s="85">
        <v>76.28</v>
      </c>
      <c r="H2892" s="85">
        <v>80.063000000000002</v>
      </c>
      <c r="I2892" s="85">
        <v>76.849999999999994</v>
      </c>
    </row>
    <row r="2893" spans="3:9">
      <c r="C2893" s="85" t="s">
        <v>1325</v>
      </c>
      <c r="D2893" s="85">
        <v>88.19</v>
      </c>
      <c r="E2893" s="85">
        <v>69</v>
      </c>
      <c r="F2893" s="85">
        <v>79.2</v>
      </c>
      <c r="G2893" s="85">
        <v>77.45</v>
      </c>
      <c r="H2893" s="85">
        <v>80.659000000000006</v>
      </c>
      <c r="I2893" s="85">
        <v>77</v>
      </c>
    </row>
    <row r="2894" spans="3:9">
      <c r="C2894" s="85" t="s">
        <v>1326</v>
      </c>
      <c r="D2894" s="85">
        <v>88.4</v>
      </c>
      <c r="E2894" s="85">
        <v>68.92</v>
      </c>
      <c r="F2894" s="85">
        <v>80.89</v>
      </c>
      <c r="G2894" s="85">
        <v>78.41</v>
      </c>
      <c r="H2894" s="85">
        <v>80.869</v>
      </c>
      <c r="I2894" s="85">
        <v>76.947000000000003</v>
      </c>
    </row>
    <row r="2895" spans="3:9">
      <c r="C2895" s="85" t="s">
        <v>1327</v>
      </c>
      <c r="D2895" s="85">
        <v>88.6</v>
      </c>
      <c r="E2895" s="85">
        <v>68.900000000000006</v>
      </c>
      <c r="F2895" s="85">
        <v>80.349999999999994</v>
      </c>
      <c r="G2895" s="85">
        <v>78.459999999999994</v>
      </c>
      <c r="H2895" s="85">
        <v>80.260999999999996</v>
      </c>
      <c r="I2895" s="85">
        <v>76.989999999999995</v>
      </c>
    </row>
    <row r="2896" spans="3:9">
      <c r="C2896" s="85" t="s">
        <v>1328</v>
      </c>
      <c r="D2896" s="85">
        <v>88.37</v>
      </c>
      <c r="E2896" s="85">
        <v>68.739999999999995</v>
      </c>
      <c r="F2896" s="85">
        <v>79.66</v>
      </c>
      <c r="G2896" s="85">
        <v>78.430000000000007</v>
      </c>
      <c r="H2896" s="85">
        <v>81.046999999999997</v>
      </c>
      <c r="I2896" s="85">
        <v>77.352999999999994</v>
      </c>
    </row>
    <row r="2897" spans="3:9">
      <c r="C2897" s="85" t="s">
        <v>1329</v>
      </c>
      <c r="D2897" s="85">
        <v>88.5</v>
      </c>
      <c r="E2897" s="85">
        <v>69</v>
      </c>
      <c r="F2897" s="85">
        <v>78.98</v>
      </c>
      <c r="G2897" s="85">
        <v>78.48</v>
      </c>
      <c r="H2897" s="85">
        <v>81.97</v>
      </c>
      <c r="I2897" s="85">
        <v>77.954999999999998</v>
      </c>
    </row>
    <row r="2898" spans="3:9">
      <c r="C2898" s="85" t="s">
        <v>1330</v>
      </c>
      <c r="D2898" s="85">
        <v>88.5</v>
      </c>
      <c r="E2898" s="85">
        <v>69.87</v>
      </c>
      <c r="F2898" s="85">
        <v>79</v>
      </c>
      <c r="G2898" s="85">
        <v>79.2</v>
      </c>
      <c r="H2898" s="85">
        <v>82.623999999999995</v>
      </c>
      <c r="I2898" s="85">
        <v>78.278999999999996</v>
      </c>
    </row>
    <row r="2899" spans="3:9">
      <c r="C2899" s="85" t="s">
        <v>1331</v>
      </c>
      <c r="D2899" s="85">
        <v>88.6</v>
      </c>
      <c r="E2899" s="85">
        <v>69.97</v>
      </c>
      <c r="F2899" s="85">
        <v>79.13</v>
      </c>
      <c r="G2899" s="85">
        <v>77.97</v>
      </c>
      <c r="H2899" s="85">
        <v>83.144999999999996</v>
      </c>
      <c r="I2899" s="85">
        <v>78.554000000000002</v>
      </c>
    </row>
    <row r="2900" spans="3:9">
      <c r="C2900" s="85" t="s">
        <v>1332</v>
      </c>
      <c r="D2900" s="85">
        <v>88.43</v>
      </c>
      <c r="E2900" s="85">
        <v>69.7</v>
      </c>
      <c r="F2900" s="85">
        <v>78.989999999999995</v>
      </c>
      <c r="G2900" s="85">
        <v>78.09</v>
      </c>
      <c r="H2900" s="85">
        <v>82.947000000000003</v>
      </c>
      <c r="I2900" s="85">
        <v>78.069999999999993</v>
      </c>
    </row>
    <row r="2901" spans="3:9">
      <c r="C2901" s="85" t="s">
        <v>1333</v>
      </c>
      <c r="D2901" s="85">
        <v>88.32</v>
      </c>
      <c r="E2901" s="85">
        <v>69.7</v>
      </c>
      <c r="F2901" s="85">
        <v>79</v>
      </c>
      <c r="G2901" s="85">
        <v>77.73</v>
      </c>
      <c r="H2901" s="85">
        <v>83.049000000000007</v>
      </c>
      <c r="I2901" s="85">
        <v>78.188999999999993</v>
      </c>
    </row>
    <row r="2902" spans="3:9">
      <c r="C2902" s="85" t="s">
        <v>1334</v>
      </c>
      <c r="D2902" s="85">
        <v>88.77</v>
      </c>
      <c r="E2902" s="85">
        <v>69.91</v>
      </c>
      <c r="F2902" s="85">
        <v>79.61</v>
      </c>
      <c r="G2902" s="85">
        <v>78.150000000000006</v>
      </c>
      <c r="H2902" s="85">
        <v>82.26</v>
      </c>
      <c r="I2902" s="85">
        <v>77.629000000000005</v>
      </c>
    </row>
    <row r="2903" spans="3:9">
      <c r="C2903" s="85" t="s">
        <v>1335</v>
      </c>
      <c r="D2903" s="85">
        <v>88.42</v>
      </c>
      <c r="E2903" s="85">
        <v>69.38</v>
      </c>
      <c r="F2903" s="85">
        <v>79.599999999999994</v>
      </c>
      <c r="G2903" s="85">
        <v>78.2</v>
      </c>
      <c r="H2903" s="85">
        <v>81.415000000000006</v>
      </c>
      <c r="I2903" s="85">
        <v>77.817999999999998</v>
      </c>
    </row>
    <row r="2904" spans="3:9">
      <c r="C2904" s="85" t="s">
        <v>1336</v>
      </c>
      <c r="D2904" s="85">
        <v>88.39</v>
      </c>
      <c r="E2904" s="85">
        <v>68.98</v>
      </c>
      <c r="F2904" s="85">
        <v>79.28</v>
      </c>
      <c r="G2904" s="85">
        <v>78.010000000000005</v>
      </c>
      <c r="H2904" s="85">
        <v>81.2</v>
      </c>
      <c r="I2904" s="85">
        <v>77.495999999999995</v>
      </c>
    </row>
    <row r="2905" spans="3:9">
      <c r="C2905" s="85" t="s">
        <v>1337</v>
      </c>
      <c r="D2905" s="85">
        <v>88.49</v>
      </c>
      <c r="E2905" s="85">
        <v>69.3</v>
      </c>
      <c r="F2905" s="85">
        <v>79.66</v>
      </c>
      <c r="G2905" s="85">
        <v>77.989999999999995</v>
      </c>
      <c r="H2905" s="85">
        <v>80.652000000000001</v>
      </c>
      <c r="I2905" s="85">
        <v>77.722999999999999</v>
      </c>
    </row>
    <row r="2906" spans="3:9">
      <c r="C2906" s="85" t="s">
        <v>1338</v>
      </c>
      <c r="D2906" s="85">
        <v>88.09</v>
      </c>
      <c r="E2906" s="85">
        <v>69.239999999999995</v>
      </c>
      <c r="F2906" s="85">
        <v>78.900000000000006</v>
      </c>
      <c r="G2906" s="85">
        <v>77.900000000000006</v>
      </c>
      <c r="H2906" s="85">
        <v>80.188999999999993</v>
      </c>
      <c r="I2906" s="85">
        <v>77.498000000000005</v>
      </c>
    </row>
    <row r="2907" spans="3:9">
      <c r="C2907" s="85" t="s">
        <v>1339</v>
      </c>
      <c r="D2907" s="85">
        <v>88</v>
      </c>
      <c r="E2907" s="85">
        <v>68.91</v>
      </c>
      <c r="F2907" s="85">
        <v>78.900000000000006</v>
      </c>
      <c r="G2907" s="85">
        <v>77.44</v>
      </c>
      <c r="H2907" s="85">
        <v>80.13</v>
      </c>
      <c r="I2907" s="85">
        <v>77.099999999999994</v>
      </c>
    </row>
    <row r="2908" spans="3:9">
      <c r="C2908" s="85" t="s">
        <v>1340</v>
      </c>
      <c r="D2908" s="85">
        <v>88.1</v>
      </c>
      <c r="E2908" s="85">
        <v>68.540000000000006</v>
      </c>
      <c r="F2908" s="85">
        <v>78.8</v>
      </c>
      <c r="G2908" s="85">
        <v>77.459999999999994</v>
      </c>
      <c r="H2908" s="85">
        <v>79.956999999999994</v>
      </c>
      <c r="I2908" s="85">
        <v>76.504000000000005</v>
      </c>
    </row>
    <row r="2909" spans="3:9">
      <c r="C2909" s="85" t="s">
        <v>1341</v>
      </c>
      <c r="D2909" s="85">
        <v>87.92</v>
      </c>
      <c r="E2909" s="85">
        <v>68.86</v>
      </c>
      <c r="F2909" s="85">
        <v>78.900000000000006</v>
      </c>
      <c r="G2909" s="85">
        <v>77.34</v>
      </c>
      <c r="H2909" s="85">
        <v>79.2</v>
      </c>
      <c r="I2909" s="85">
        <v>76.39</v>
      </c>
    </row>
    <row r="2910" spans="3:9">
      <c r="C2910" s="85" t="s">
        <v>1342</v>
      </c>
      <c r="D2910" s="85">
        <v>87.86</v>
      </c>
      <c r="E2910" s="85">
        <v>68.84</v>
      </c>
      <c r="F2910" s="85">
        <v>78.69</v>
      </c>
      <c r="G2910" s="85">
        <v>77.31</v>
      </c>
      <c r="H2910" s="85">
        <v>79.600999999999999</v>
      </c>
      <c r="I2910" s="85">
        <v>76.367000000000004</v>
      </c>
    </row>
    <row r="2911" spans="3:9">
      <c r="C2911" s="85" t="s">
        <v>1343</v>
      </c>
      <c r="D2911" s="85">
        <v>87.63</v>
      </c>
      <c r="E2911" s="85">
        <v>68.8</v>
      </c>
      <c r="F2911" s="85">
        <v>78.599999999999994</v>
      </c>
      <c r="G2911" s="85">
        <v>77.38</v>
      </c>
      <c r="H2911" s="85">
        <v>79.388999999999996</v>
      </c>
      <c r="I2911" s="85">
        <v>76.548000000000002</v>
      </c>
    </row>
    <row r="2912" spans="3:9">
      <c r="C2912" s="85" t="s">
        <v>1344</v>
      </c>
      <c r="D2912" s="85">
        <v>87.4</v>
      </c>
      <c r="E2912" s="85">
        <v>68.8</v>
      </c>
      <c r="F2912" s="85">
        <v>78.650000000000006</v>
      </c>
      <c r="G2912" s="85">
        <v>77.010000000000005</v>
      </c>
      <c r="H2912" s="85">
        <v>79.241</v>
      </c>
      <c r="I2912" s="85">
        <v>76.397999999999996</v>
      </c>
    </row>
    <row r="2913" spans="3:9">
      <c r="C2913" s="85" t="s">
        <v>1345</v>
      </c>
      <c r="D2913" s="85">
        <v>87.56</v>
      </c>
      <c r="E2913" s="85">
        <v>68.72</v>
      </c>
      <c r="F2913" s="85">
        <v>78.849999999999994</v>
      </c>
      <c r="G2913" s="85">
        <v>77.03</v>
      </c>
      <c r="H2913" s="85">
        <v>78.989000000000004</v>
      </c>
      <c r="I2913" s="85">
        <v>76.16</v>
      </c>
    </row>
    <row r="2914" spans="3:9">
      <c r="C2914" s="85" t="s">
        <v>1346</v>
      </c>
      <c r="D2914" s="85">
        <v>87.36</v>
      </c>
      <c r="E2914" s="85">
        <v>68.52</v>
      </c>
      <c r="F2914" s="85">
        <v>78.099999999999994</v>
      </c>
      <c r="G2914" s="85">
        <v>76.83</v>
      </c>
      <c r="H2914" s="85">
        <v>78.5</v>
      </c>
      <c r="I2914" s="85">
        <v>75.623999999999995</v>
      </c>
    </row>
    <row r="2915" spans="3:9">
      <c r="C2915" s="85" t="s">
        <v>1347</v>
      </c>
      <c r="D2915" s="85">
        <v>87.47</v>
      </c>
      <c r="E2915" s="85">
        <v>68.319999999999993</v>
      </c>
      <c r="F2915" s="85">
        <v>78.55</v>
      </c>
      <c r="G2915" s="85">
        <v>77.38</v>
      </c>
      <c r="H2915" s="85">
        <v>78.099000000000004</v>
      </c>
      <c r="I2915" s="85">
        <v>75.701999999999998</v>
      </c>
    </row>
    <row r="2916" spans="3:9">
      <c r="C2916" s="85" t="s">
        <v>1348</v>
      </c>
      <c r="D2916" s="85">
        <v>87.31</v>
      </c>
      <c r="E2916" s="85">
        <v>68.67</v>
      </c>
      <c r="F2916" s="85">
        <v>78.040000000000006</v>
      </c>
      <c r="G2916" s="85">
        <v>76.900000000000006</v>
      </c>
      <c r="H2916" s="85">
        <v>78.668000000000006</v>
      </c>
      <c r="I2916" s="85">
        <v>75.869</v>
      </c>
    </row>
    <row r="2917" spans="3:9">
      <c r="C2917" s="85" t="s">
        <v>1349</v>
      </c>
      <c r="D2917" s="85">
        <v>87.12</v>
      </c>
      <c r="E2917" s="85">
        <v>68.86</v>
      </c>
      <c r="F2917" s="85">
        <v>78.069999999999993</v>
      </c>
      <c r="G2917" s="85">
        <v>76.75</v>
      </c>
      <c r="H2917" s="85">
        <v>79.935000000000002</v>
      </c>
      <c r="I2917" s="85">
        <v>76.05</v>
      </c>
    </row>
    <row r="2918" spans="3:9">
      <c r="C2918" s="85" t="s">
        <v>1350</v>
      </c>
      <c r="D2918" s="85">
        <v>87.25</v>
      </c>
      <c r="E2918" s="85">
        <v>68.67</v>
      </c>
      <c r="F2918" s="85">
        <v>78.5</v>
      </c>
      <c r="G2918" s="85">
        <v>77.150000000000006</v>
      </c>
      <c r="H2918" s="85">
        <v>80.293000000000006</v>
      </c>
      <c r="I2918" s="85">
        <v>75.638999999999996</v>
      </c>
    </row>
    <row r="2919" spans="3:9">
      <c r="C2919" s="85" t="s">
        <v>1351</v>
      </c>
      <c r="D2919" s="85">
        <v>87.44</v>
      </c>
      <c r="E2919" s="85">
        <v>69.150000000000006</v>
      </c>
      <c r="F2919" s="85">
        <v>78.38</v>
      </c>
      <c r="G2919" s="85">
        <v>78.31</v>
      </c>
      <c r="H2919" s="85">
        <v>80.77</v>
      </c>
      <c r="I2919" s="85">
        <v>76.102999999999994</v>
      </c>
    </row>
    <row r="2920" spans="3:9">
      <c r="C2920" s="85" t="s">
        <v>1352</v>
      </c>
      <c r="D2920" s="85">
        <v>87.48</v>
      </c>
      <c r="E2920" s="85">
        <v>69.260000000000005</v>
      </c>
      <c r="F2920" s="85">
        <v>78.5</v>
      </c>
      <c r="G2920" s="85">
        <v>80.42</v>
      </c>
      <c r="H2920" s="85">
        <v>80.552999999999997</v>
      </c>
      <c r="I2920" s="85">
        <v>76.224999999999994</v>
      </c>
    </row>
    <row r="2921" spans="3:9">
      <c r="C2921" s="85" t="s">
        <v>1353</v>
      </c>
      <c r="D2921" s="85">
        <v>86.99</v>
      </c>
      <c r="E2921" s="85">
        <v>69.290000000000006</v>
      </c>
      <c r="F2921" s="85">
        <v>78.72</v>
      </c>
      <c r="G2921" s="85">
        <v>79.06</v>
      </c>
      <c r="H2921" s="85">
        <v>80</v>
      </c>
      <c r="I2921" s="85">
        <v>76.3</v>
      </c>
    </row>
    <row r="2922" spans="3:9">
      <c r="C2922" s="85" t="s">
        <v>1354</v>
      </c>
      <c r="D2922" s="85">
        <v>86.94</v>
      </c>
      <c r="E2922" s="85">
        <v>69.16</v>
      </c>
      <c r="F2922" s="85">
        <v>78.849999999999994</v>
      </c>
      <c r="G2922" s="85">
        <v>78.62</v>
      </c>
      <c r="H2922" s="85">
        <v>79.498999999999995</v>
      </c>
      <c r="I2922" s="85">
        <v>76.212000000000003</v>
      </c>
    </row>
    <row r="2923" spans="3:9">
      <c r="C2923" s="85" t="s">
        <v>1355</v>
      </c>
      <c r="D2923" s="85">
        <v>86.85</v>
      </c>
      <c r="E2923" s="85">
        <v>69.27</v>
      </c>
      <c r="F2923" s="85">
        <v>78.66</v>
      </c>
      <c r="G2923" s="85">
        <v>78.28</v>
      </c>
      <c r="H2923" s="85">
        <v>79.152000000000001</v>
      </c>
      <c r="I2923" s="85">
        <v>76.3</v>
      </c>
    </row>
    <row r="2924" spans="3:9">
      <c r="C2924" s="85" t="s">
        <v>1356</v>
      </c>
      <c r="D2924" s="85">
        <v>86.89</v>
      </c>
      <c r="E2924" s="85">
        <v>68.77</v>
      </c>
      <c r="F2924" s="85">
        <v>78.09</v>
      </c>
      <c r="G2924" s="85">
        <v>78.040000000000006</v>
      </c>
      <c r="H2924" s="85">
        <v>79.194999999999993</v>
      </c>
      <c r="I2924" s="85">
        <v>75.64</v>
      </c>
    </row>
    <row r="2925" spans="3:9">
      <c r="C2925" s="85" t="s">
        <v>1357</v>
      </c>
      <c r="D2925" s="85">
        <v>87.12</v>
      </c>
      <c r="E2925" s="85">
        <v>68.650000000000006</v>
      </c>
      <c r="F2925" s="85">
        <v>77.86</v>
      </c>
      <c r="G2925" s="85">
        <v>78.17</v>
      </c>
      <c r="H2925" s="85">
        <v>78.95</v>
      </c>
      <c r="I2925" s="85">
        <v>75.55</v>
      </c>
    </row>
    <row r="2926" spans="3:9">
      <c r="C2926" s="85" t="s">
        <v>1358</v>
      </c>
      <c r="D2926" s="85">
        <v>87.16</v>
      </c>
      <c r="E2926" s="85">
        <v>68.73</v>
      </c>
      <c r="F2926" s="85">
        <v>77.44</v>
      </c>
      <c r="G2926" s="85">
        <v>78.44</v>
      </c>
      <c r="H2926" s="85">
        <v>78.7</v>
      </c>
      <c r="I2926" s="85">
        <v>75.185000000000002</v>
      </c>
    </row>
    <row r="2927" spans="3:9">
      <c r="C2927" s="85" t="s">
        <v>1359</v>
      </c>
      <c r="D2927" s="85">
        <v>86.7</v>
      </c>
      <c r="E2927" s="85">
        <v>68.680000000000007</v>
      </c>
      <c r="F2927" s="85">
        <v>77.95</v>
      </c>
      <c r="G2927" s="85">
        <v>78.900000000000006</v>
      </c>
      <c r="H2927" s="85">
        <v>78.576999999999998</v>
      </c>
      <c r="I2927" s="85">
        <v>75.438000000000002</v>
      </c>
    </row>
    <row r="2928" spans="3:9">
      <c r="C2928" s="85" t="s">
        <v>1360</v>
      </c>
      <c r="D2928" s="85">
        <v>86.77</v>
      </c>
      <c r="E2928" s="85">
        <v>68.59</v>
      </c>
      <c r="F2928" s="85">
        <v>78.5</v>
      </c>
      <c r="G2928" s="85">
        <v>82.74</v>
      </c>
      <c r="H2928" s="85">
        <v>78.459000000000003</v>
      </c>
      <c r="I2928" s="85">
        <v>75</v>
      </c>
    </row>
    <row r="2929" spans="3:9">
      <c r="C2929" s="85" t="s">
        <v>1361</v>
      </c>
      <c r="D2929" s="85">
        <v>86.95</v>
      </c>
      <c r="E2929" s="85">
        <v>67.67</v>
      </c>
      <c r="F2929" s="85">
        <v>78.67</v>
      </c>
      <c r="G2929" s="85">
        <v>84.65</v>
      </c>
      <c r="H2929" s="85">
        <v>78.256</v>
      </c>
      <c r="I2929" s="85">
        <v>75.099000000000004</v>
      </c>
    </row>
    <row r="2930" spans="3:9">
      <c r="C2930" s="85" t="s">
        <v>1362</v>
      </c>
      <c r="D2930" s="85">
        <v>87.18</v>
      </c>
      <c r="E2930" s="85">
        <v>68.08</v>
      </c>
      <c r="F2930" s="85">
        <v>78.98</v>
      </c>
      <c r="G2930" s="85">
        <v>80.239999999999995</v>
      </c>
      <c r="H2930" s="85">
        <v>78.415999999999997</v>
      </c>
      <c r="I2930" s="85">
        <v>74.900000000000006</v>
      </c>
    </row>
    <row r="2931" spans="3:9">
      <c r="C2931" s="85" t="s">
        <v>1363</v>
      </c>
      <c r="D2931" s="85">
        <v>87.41</v>
      </c>
      <c r="E2931" s="85">
        <v>68.38</v>
      </c>
      <c r="F2931" s="85">
        <v>78.25</v>
      </c>
      <c r="G2931" s="85">
        <v>79.69</v>
      </c>
      <c r="H2931" s="85">
        <v>78.576999999999998</v>
      </c>
      <c r="I2931" s="85">
        <v>74.894999999999996</v>
      </c>
    </row>
    <row r="2932" spans="3:9">
      <c r="C2932" s="85" t="s">
        <v>1364</v>
      </c>
      <c r="D2932" s="85">
        <v>87.55</v>
      </c>
      <c r="E2932" s="85">
        <v>68.33</v>
      </c>
      <c r="F2932" s="85">
        <v>77.8</v>
      </c>
      <c r="G2932" s="85">
        <v>80.41</v>
      </c>
      <c r="H2932" s="85">
        <v>78.799000000000007</v>
      </c>
      <c r="I2932" s="85">
        <v>74.847999999999999</v>
      </c>
    </row>
    <row r="2933" spans="3:9">
      <c r="C2933" s="85" t="s">
        <v>1365</v>
      </c>
      <c r="D2933" s="85">
        <v>87.3</v>
      </c>
      <c r="E2933" s="85">
        <v>68.010000000000005</v>
      </c>
      <c r="F2933" s="85">
        <v>78.02</v>
      </c>
      <c r="G2933" s="85">
        <v>81</v>
      </c>
      <c r="H2933" s="85">
        <v>78.459999999999994</v>
      </c>
      <c r="I2933" s="85">
        <v>74.222999999999999</v>
      </c>
    </row>
    <row r="2934" spans="3:9">
      <c r="C2934" s="85" t="s">
        <v>1366</v>
      </c>
      <c r="D2934" s="85">
        <v>87.42</v>
      </c>
      <c r="E2934" s="85">
        <v>68.2</v>
      </c>
      <c r="F2934" s="85">
        <v>78.28</v>
      </c>
      <c r="G2934" s="85">
        <v>81.349999999999994</v>
      </c>
      <c r="H2934" s="85">
        <v>78.248000000000005</v>
      </c>
      <c r="I2934" s="85">
        <v>74.073999999999998</v>
      </c>
    </row>
    <row r="2935" spans="3:9">
      <c r="C2935" s="85" t="s">
        <v>1367</v>
      </c>
      <c r="D2935" s="85">
        <v>87.37</v>
      </c>
      <c r="E2935" s="85">
        <v>67.790000000000006</v>
      </c>
      <c r="F2935" s="85">
        <v>78.09</v>
      </c>
      <c r="G2935" s="85">
        <v>81.150000000000006</v>
      </c>
      <c r="H2935" s="85">
        <v>77.988</v>
      </c>
      <c r="I2935" s="85">
        <v>73.986000000000004</v>
      </c>
    </row>
    <row r="2936" spans="3:9">
      <c r="C2936" s="85" t="s">
        <v>1368</v>
      </c>
      <c r="D2936" s="85">
        <v>87.28</v>
      </c>
      <c r="E2936" s="85">
        <v>67.95</v>
      </c>
      <c r="F2936" s="85">
        <v>78.290000000000006</v>
      </c>
      <c r="G2936" s="85">
        <v>80.790000000000006</v>
      </c>
      <c r="H2936" s="85">
        <v>77.61</v>
      </c>
      <c r="I2936" s="85">
        <v>73.567999999999998</v>
      </c>
    </row>
    <row r="2937" spans="3:9">
      <c r="C2937" s="85" t="s">
        <v>1369</v>
      </c>
      <c r="D2937" s="85">
        <v>87.38</v>
      </c>
      <c r="E2937" s="85">
        <v>67.69</v>
      </c>
      <c r="F2937" s="85">
        <v>78.25</v>
      </c>
      <c r="G2937" s="85">
        <v>80.209999999999994</v>
      </c>
      <c r="H2937" s="85">
        <v>77.206999999999994</v>
      </c>
      <c r="I2937" s="85">
        <v>73.099999999999994</v>
      </c>
    </row>
    <row r="2938" spans="3:9">
      <c r="C2938" s="85" t="s">
        <v>1370</v>
      </c>
      <c r="D2938" s="85">
        <v>86.73</v>
      </c>
      <c r="E2938" s="85">
        <v>67.17</v>
      </c>
      <c r="F2938" s="85">
        <v>78.27</v>
      </c>
      <c r="G2938" s="85">
        <v>80.33</v>
      </c>
      <c r="H2938" s="85">
        <v>76.674999999999997</v>
      </c>
      <c r="I2938" s="85">
        <v>72.998999999999995</v>
      </c>
    </row>
    <row r="2939" spans="3:9">
      <c r="C2939" s="85" t="s">
        <v>1371</v>
      </c>
      <c r="D2939" s="85">
        <v>86.94</v>
      </c>
      <c r="E2939" s="85">
        <v>67.09</v>
      </c>
      <c r="F2939" s="85">
        <v>78.17</v>
      </c>
      <c r="G2939" s="85">
        <v>79.569999999999993</v>
      </c>
      <c r="H2939" s="85">
        <v>76.709000000000003</v>
      </c>
      <c r="I2939" s="85">
        <v>72.698999999999998</v>
      </c>
    </row>
    <row r="2940" spans="3:9">
      <c r="C2940" s="85" t="s">
        <v>1372</v>
      </c>
      <c r="D2940" s="85">
        <v>87</v>
      </c>
      <c r="E2940" s="85">
        <v>66.31</v>
      </c>
      <c r="F2940" s="85">
        <v>77.91</v>
      </c>
      <c r="G2940" s="85">
        <v>79</v>
      </c>
      <c r="H2940" s="85">
        <v>75.998999999999995</v>
      </c>
      <c r="I2940" s="85">
        <v>72.338999999999999</v>
      </c>
    </row>
    <row r="2941" spans="3:9">
      <c r="C2941" s="85" t="s">
        <v>1373</v>
      </c>
      <c r="D2941" s="85">
        <v>86.94</v>
      </c>
      <c r="E2941" s="85">
        <v>66.739999999999995</v>
      </c>
      <c r="F2941" s="85">
        <v>77.55</v>
      </c>
      <c r="G2941" s="85">
        <v>78.83</v>
      </c>
      <c r="H2941" s="85">
        <v>76.055000000000007</v>
      </c>
      <c r="I2941" s="85">
        <v>72.617999999999995</v>
      </c>
    </row>
    <row r="2942" spans="3:9">
      <c r="C2942" s="85" t="s">
        <v>1374</v>
      </c>
      <c r="D2942" s="85">
        <v>86.69</v>
      </c>
      <c r="E2942" s="85">
        <v>66.510000000000005</v>
      </c>
      <c r="F2942" s="85">
        <v>77.48</v>
      </c>
      <c r="G2942" s="85">
        <v>78.959999999999994</v>
      </c>
      <c r="H2942" s="85">
        <v>75.885000000000005</v>
      </c>
      <c r="I2942" s="85">
        <v>72.349999999999994</v>
      </c>
    </row>
    <row r="2943" spans="3:9">
      <c r="C2943" s="85" t="s">
        <v>1375</v>
      </c>
      <c r="D2943" s="85">
        <v>86.65</v>
      </c>
      <c r="E2943" s="85">
        <v>66.61</v>
      </c>
      <c r="F2943" s="85">
        <v>77.2</v>
      </c>
      <c r="G2943" s="85">
        <v>79.650000000000006</v>
      </c>
      <c r="H2943" s="85">
        <v>76.198999999999998</v>
      </c>
      <c r="I2943" s="85">
        <v>72.584000000000003</v>
      </c>
    </row>
    <row r="2944" spans="3:9">
      <c r="C2944" s="85" t="s">
        <v>1376</v>
      </c>
      <c r="D2944" s="85">
        <v>86.98</v>
      </c>
      <c r="E2944" s="85">
        <v>67.040000000000006</v>
      </c>
      <c r="F2944" s="85">
        <v>77.39</v>
      </c>
      <c r="G2944" s="85">
        <v>79.53</v>
      </c>
      <c r="H2944" s="85">
        <v>76.168000000000006</v>
      </c>
      <c r="I2944" s="85">
        <v>72.694999999999993</v>
      </c>
    </row>
    <row r="2945" spans="3:9">
      <c r="C2945" s="85" t="s">
        <v>1377</v>
      </c>
      <c r="D2945" s="85">
        <v>86.75</v>
      </c>
      <c r="E2945" s="85">
        <v>67.06</v>
      </c>
      <c r="F2945" s="85">
        <v>77.349999999999994</v>
      </c>
      <c r="G2945" s="85">
        <v>78.349999999999994</v>
      </c>
      <c r="H2945" s="85">
        <v>76.45</v>
      </c>
      <c r="I2945" s="85">
        <v>72.799000000000007</v>
      </c>
    </row>
    <row r="2946" spans="3:9">
      <c r="C2946" s="85" t="s">
        <v>1378</v>
      </c>
      <c r="D2946" s="85">
        <v>86.9</v>
      </c>
      <c r="E2946" s="85">
        <v>66.67</v>
      </c>
      <c r="F2946" s="85">
        <v>77.400000000000006</v>
      </c>
      <c r="G2946" s="85">
        <v>78.09</v>
      </c>
      <c r="H2946" s="85">
        <v>76.569999999999993</v>
      </c>
      <c r="I2946" s="85">
        <v>72.796999999999997</v>
      </c>
    </row>
    <row r="2947" spans="3:9">
      <c r="C2947" s="85" t="s">
        <v>1379</v>
      </c>
      <c r="D2947" s="85">
        <v>87.13</v>
      </c>
      <c r="E2947" s="85">
        <v>66.989999999999995</v>
      </c>
      <c r="F2947" s="85">
        <v>77.36</v>
      </c>
      <c r="G2947" s="85">
        <v>77.73</v>
      </c>
      <c r="H2947" s="85">
        <v>76.510000000000005</v>
      </c>
      <c r="I2947" s="85">
        <v>73.073999999999998</v>
      </c>
    </row>
    <row r="2948" spans="3:9">
      <c r="C2948" s="85" t="s">
        <v>1380</v>
      </c>
      <c r="D2948" s="85">
        <v>86.99</v>
      </c>
      <c r="E2948" s="85">
        <v>66.94</v>
      </c>
      <c r="F2948" s="85">
        <v>77.599999999999994</v>
      </c>
      <c r="G2948" s="85">
        <v>78.11</v>
      </c>
      <c r="H2948" s="85">
        <v>76.475999999999999</v>
      </c>
      <c r="I2948" s="85">
        <v>72.998999999999995</v>
      </c>
    </row>
    <row r="2949" spans="3:9">
      <c r="C2949" s="85" t="s">
        <v>1381</v>
      </c>
      <c r="D2949" s="85">
        <v>87.19</v>
      </c>
      <c r="E2949" s="85">
        <v>66.89</v>
      </c>
      <c r="F2949" s="85">
        <v>78.3</v>
      </c>
      <c r="G2949" s="85">
        <v>77.67</v>
      </c>
      <c r="H2949" s="85">
        <v>76.41</v>
      </c>
      <c r="I2949" s="85">
        <v>72.847999999999999</v>
      </c>
    </row>
    <row r="2950" spans="3:9">
      <c r="C2950" s="85" t="s">
        <v>1382</v>
      </c>
      <c r="D2950" s="85">
        <v>86.77</v>
      </c>
      <c r="E2950" s="85">
        <v>66.489999999999995</v>
      </c>
      <c r="F2950" s="85">
        <v>77.61</v>
      </c>
      <c r="G2950" s="85">
        <v>77.64</v>
      </c>
      <c r="H2950" s="85">
        <v>76.468999999999994</v>
      </c>
      <c r="I2950" s="85">
        <v>72.7</v>
      </c>
    </row>
    <row r="2951" spans="3:9">
      <c r="C2951" s="85" t="s">
        <v>1383</v>
      </c>
      <c r="D2951" s="85">
        <v>86.59</v>
      </c>
      <c r="E2951" s="85">
        <v>66.41</v>
      </c>
      <c r="F2951" s="85">
        <v>77.25</v>
      </c>
      <c r="G2951" s="85">
        <v>77.75</v>
      </c>
      <c r="H2951" s="85">
        <v>76.498000000000005</v>
      </c>
      <c r="I2951" s="85">
        <v>72.649000000000001</v>
      </c>
    </row>
    <row r="2952" spans="3:9">
      <c r="C2952" s="85" t="s">
        <v>1384</v>
      </c>
      <c r="D2952" s="85">
        <v>86.62</v>
      </c>
      <c r="E2952" s="85">
        <v>66.39</v>
      </c>
      <c r="F2952" s="85">
        <v>76.650000000000006</v>
      </c>
      <c r="G2952" s="85">
        <v>77.459999999999994</v>
      </c>
      <c r="H2952" s="85">
        <v>76.337999999999994</v>
      </c>
      <c r="I2952" s="85">
        <v>72.513999999999996</v>
      </c>
    </row>
    <row r="2953" spans="3:9">
      <c r="C2953" s="85" t="s">
        <v>1385</v>
      </c>
      <c r="D2953" s="85">
        <v>86.18</v>
      </c>
      <c r="E2953" s="85">
        <v>66.14</v>
      </c>
      <c r="F2953" s="85">
        <v>76.989999999999995</v>
      </c>
      <c r="G2953" s="85">
        <v>78.02</v>
      </c>
      <c r="H2953" s="85">
        <v>75.846000000000004</v>
      </c>
      <c r="I2953" s="85">
        <v>72.447999999999993</v>
      </c>
    </row>
    <row r="2954" spans="3:9">
      <c r="C2954" s="85" t="s">
        <v>1386</v>
      </c>
      <c r="D2954" s="85">
        <v>86.04</v>
      </c>
      <c r="E2954" s="85">
        <v>65.2</v>
      </c>
      <c r="F2954" s="85">
        <v>76.2</v>
      </c>
      <c r="G2954" s="85">
        <v>77</v>
      </c>
      <c r="H2954" s="85">
        <v>74.897000000000006</v>
      </c>
      <c r="I2954" s="85">
        <v>72.05</v>
      </c>
    </row>
    <row r="2955" spans="3:9">
      <c r="C2955" s="85" t="s">
        <v>1387</v>
      </c>
      <c r="D2955" s="85">
        <v>85.8</v>
      </c>
      <c r="E2955" s="85">
        <v>65.180000000000007</v>
      </c>
      <c r="F2955" s="85">
        <v>76.5</v>
      </c>
      <c r="G2955" s="85">
        <v>74.680000000000007</v>
      </c>
      <c r="H2955" s="85">
        <v>73.977999999999994</v>
      </c>
      <c r="I2955" s="85">
        <v>71.457999999999998</v>
      </c>
    </row>
    <row r="2956" spans="3:9">
      <c r="C2956" s="85" t="s">
        <v>1388</v>
      </c>
      <c r="D2956" s="85">
        <v>85.8</v>
      </c>
      <c r="E2956" s="85">
        <v>63.83</v>
      </c>
      <c r="F2956" s="85">
        <v>76.17</v>
      </c>
      <c r="G2956" s="85">
        <v>72.25</v>
      </c>
      <c r="H2956" s="85">
        <v>73.644000000000005</v>
      </c>
      <c r="I2956" s="85">
        <v>71.709999999999994</v>
      </c>
    </row>
    <row r="2957" spans="3:9">
      <c r="C2957" s="85" t="s">
        <v>1389</v>
      </c>
      <c r="D2957" s="85">
        <v>84.97</v>
      </c>
      <c r="E2957" s="85">
        <v>63.91</v>
      </c>
      <c r="F2957" s="85">
        <v>75.53</v>
      </c>
      <c r="G2957" s="85">
        <v>72.319999999999993</v>
      </c>
      <c r="H2957" s="85">
        <v>73.762</v>
      </c>
      <c r="I2957" s="85">
        <v>71.798000000000002</v>
      </c>
    </row>
    <row r="2958" spans="3:9">
      <c r="C2958" s="85" t="s">
        <v>1390</v>
      </c>
      <c r="D2958" s="85">
        <v>84.8</v>
      </c>
      <c r="E2958" s="85">
        <v>64.11</v>
      </c>
      <c r="F2958" s="85">
        <v>74.55</v>
      </c>
      <c r="G2958" s="85">
        <v>72.489999999999995</v>
      </c>
      <c r="H2958" s="85">
        <v>73.263000000000005</v>
      </c>
      <c r="I2958" s="85">
        <v>70.942999999999998</v>
      </c>
    </row>
    <row r="2959" spans="3:9">
      <c r="C2959" s="85" t="s">
        <v>1391</v>
      </c>
      <c r="D2959" s="85">
        <v>84.99</v>
      </c>
      <c r="E2959" s="85">
        <v>64.260000000000005</v>
      </c>
      <c r="F2959" s="85">
        <v>74.53</v>
      </c>
      <c r="G2959" s="85">
        <v>72.47</v>
      </c>
      <c r="H2959" s="85">
        <v>73.447999999999993</v>
      </c>
      <c r="I2959" s="85">
        <v>71.194000000000003</v>
      </c>
    </row>
    <row r="2960" spans="3:9">
      <c r="C2960" s="85" t="s">
        <v>1392</v>
      </c>
      <c r="D2960" s="85">
        <v>85.45</v>
      </c>
      <c r="E2960" s="85">
        <v>64.14</v>
      </c>
      <c r="F2960" s="85">
        <v>74.48</v>
      </c>
      <c r="G2960" s="85">
        <v>72.39</v>
      </c>
      <c r="H2960" s="85">
        <v>73.483999999999995</v>
      </c>
      <c r="I2960" s="85">
        <v>71.213999999999999</v>
      </c>
    </row>
    <row r="2961" spans="3:9">
      <c r="C2961" s="85" t="s">
        <v>1393</v>
      </c>
      <c r="D2961" s="85">
        <v>85</v>
      </c>
      <c r="E2961" s="85">
        <v>64.08</v>
      </c>
      <c r="F2961" s="85">
        <v>74.8</v>
      </c>
      <c r="G2961" s="85">
        <v>71.900000000000006</v>
      </c>
      <c r="H2961" s="85">
        <v>73.498000000000005</v>
      </c>
      <c r="I2961" s="85">
        <v>71.381</v>
      </c>
    </row>
    <row r="2962" spans="3:9">
      <c r="C2962" s="85" t="s">
        <v>1394</v>
      </c>
      <c r="D2962" s="85">
        <v>85.26</v>
      </c>
      <c r="E2962" s="85">
        <v>64</v>
      </c>
      <c r="F2962" s="85">
        <v>74.989999999999995</v>
      </c>
      <c r="G2962" s="85">
        <v>71.5</v>
      </c>
      <c r="H2962" s="85">
        <v>74.266000000000005</v>
      </c>
      <c r="I2962" s="85">
        <v>71.989000000000004</v>
      </c>
    </row>
    <row r="2963" spans="3:9">
      <c r="C2963" s="85" t="s">
        <v>1395</v>
      </c>
      <c r="D2963" s="85">
        <v>85.51</v>
      </c>
      <c r="E2963" s="85">
        <v>64.349999999999994</v>
      </c>
      <c r="F2963" s="85">
        <v>74.7</v>
      </c>
      <c r="G2963" s="85">
        <v>70.92</v>
      </c>
      <c r="H2963" s="85">
        <v>76.007999999999996</v>
      </c>
      <c r="I2963" s="85">
        <v>72.346000000000004</v>
      </c>
    </row>
    <row r="2964" spans="3:9">
      <c r="C2964" s="85" t="s">
        <v>1396</v>
      </c>
      <c r="D2964" s="85">
        <v>85.43</v>
      </c>
      <c r="E2964" s="85">
        <v>64.48</v>
      </c>
      <c r="F2964" s="85">
        <v>74.8</v>
      </c>
      <c r="G2964" s="85">
        <v>71.290000000000006</v>
      </c>
      <c r="H2964" s="85">
        <v>76.198999999999998</v>
      </c>
      <c r="I2964" s="85">
        <v>72.478999999999999</v>
      </c>
    </row>
    <row r="2965" spans="3:9">
      <c r="C2965" s="85" t="s">
        <v>1397</v>
      </c>
      <c r="D2965" s="85">
        <v>85.32</v>
      </c>
      <c r="E2965" s="85">
        <v>65.239999999999995</v>
      </c>
      <c r="F2965" s="85">
        <v>74.61</v>
      </c>
      <c r="G2965" s="85">
        <v>71.25</v>
      </c>
      <c r="H2965" s="85">
        <v>76.628</v>
      </c>
      <c r="I2965" s="85">
        <v>72.748999999999995</v>
      </c>
    </row>
    <row r="2966" spans="3:9">
      <c r="C2966" s="85" t="s">
        <v>1398</v>
      </c>
      <c r="D2966" s="85">
        <v>85.84</v>
      </c>
      <c r="E2966" s="85">
        <v>65.69</v>
      </c>
      <c r="F2966" s="85">
        <v>75</v>
      </c>
      <c r="G2966" s="85">
        <v>71</v>
      </c>
      <c r="H2966" s="85">
        <v>76.853999999999999</v>
      </c>
      <c r="I2966" s="85">
        <v>72.668999999999997</v>
      </c>
    </row>
    <row r="2967" spans="3:9">
      <c r="C2967" s="85" t="s">
        <v>1399</v>
      </c>
      <c r="D2967" s="85">
        <v>85.87</v>
      </c>
      <c r="E2967" s="85">
        <v>65.459999999999994</v>
      </c>
      <c r="F2967" s="85">
        <v>75.98</v>
      </c>
      <c r="G2967" s="85">
        <v>72.63</v>
      </c>
      <c r="H2967" s="85">
        <v>76.929000000000002</v>
      </c>
      <c r="I2967" s="85">
        <v>72.638000000000005</v>
      </c>
    </row>
    <row r="2968" spans="3:9">
      <c r="C2968" s="85" t="s">
        <v>1400</v>
      </c>
      <c r="D2968" s="85">
        <v>85.34</v>
      </c>
      <c r="E2968" s="85">
        <v>65.680000000000007</v>
      </c>
      <c r="F2968" s="85">
        <v>76.17</v>
      </c>
      <c r="G2968" s="85">
        <v>72.790000000000006</v>
      </c>
      <c r="H2968" s="85">
        <v>77.209999999999994</v>
      </c>
      <c r="I2968" s="85">
        <v>72.882999999999996</v>
      </c>
    </row>
    <row r="2969" spans="3:9">
      <c r="C2969" s="85" t="s">
        <v>1401</v>
      </c>
      <c r="D2969" s="85">
        <v>86</v>
      </c>
      <c r="E2969" s="85">
        <v>65.94</v>
      </c>
      <c r="F2969" s="85">
        <v>75</v>
      </c>
      <c r="G2969" s="85">
        <v>73.28</v>
      </c>
      <c r="H2969" s="85">
        <v>77.477000000000004</v>
      </c>
      <c r="I2969" s="85">
        <v>73.075999999999993</v>
      </c>
    </row>
    <row r="2970" spans="3:9">
      <c r="C2970" s="85" t="s">
        <v>1402</v>
      </c>
      <c r="D2970" s="85">
        <v>87.1</v>
      </c>
      <c r="E2970" s="85">
        <v>65.61</v>
      </c>
      <c r="F2970" s="85">
        <v>76.25</v>
      </c>
      <c r="G2970" s="85">
        <v>71.97</v>
      </c>
      <c r="H2970" s="85">
        <v>76.751000000000005</v>
      </c>
      <c r="I2970" s="85">
        <v>72.95</v>
      </c>
    </row>
    <row r="2971" spans="3:9">
      <c r="C2971" s="85" t="s">
        <v>1403</v>
      </c>
      <c r="D2971" s="85">
        <v>87.25</v>
      </c>
      <c r="E2971" s="85">
        <v>64.94</v>
      </c>
      <c r="F2971" s="85">
        <v>74.97</v>
      </c>
      <c r="G2971" s="85">
        <v>72.5</v>
      </c>
      <c r="H2971" s="85">
        <v>75.492000000000004</v>
      </c>
      <c r="I2971" s="85">
        <v>71.86</v>
      </c>
    </row>
    <row r="2972" spans="3:9">
      <c r="C2972" s="85" t="s">
        <v>1404</v>
      </c>
      <c r="D2972" s="85">
        <v>87.35</v>
      </c>
      <c r="E2972" s="85">
        <v>65.209999999999994</v>
      </c>
      <c r="F2972" s="85">
        <v>74.88</v>
      </c>
      <c r="G2972" s="85">
        <v>72.89</v>
      </c>
      <c r="H2972" s="85">
        <v>75.585999999999999</v>
      </c>
      <c r="I2972" s="85">
        <v>71.738</v>
      </c>
    </row>
    <row r="2973" spans="3:9">
      <c r="C2973" s="85" t="s">
        <v>1405</v>
      </c>
      <c r="D2973" s="85">
        <v>87.24</v>
      </c>
      <c r="E2973" s="85">
        <v>65.11</v>
      </c>
      <c r="F2973" s="85">
        <v>74.86</v>
      </c>
      <c r="G2973" s="85">
        <v>71.989999999999995</v>
      </c>
      <c r="H2973" s="85">
        <v>75.902000000000001</v>
      </c>
      <c r="I2973" s="85">
        <v>71.912000000000006</v>
      </c>
    </row>
    <row r="2974" spans="3:9">
      <c r="C2974" s="85" t="s">
        <v>1406</v>
      </c>
      <c r="D2974" s="85">
        <v>87.25</v>
      </c>
      <c r="E2974" s="85">
        <v>65.08</v>
      </c>
      <c r="F2974" s="85">
        <v>74.569999999999993</v>
      </c>
      <c r="G2974" s="85">
        <v>72.17</v>
      </c>
      <c r="H2974" s="85">
        <v>76.019000000000005</v>
      </c>
      <c r="I2974" s="85">
        <v>72.132000000000005</v>
      </c>
    </row>
    <row r="2975" spans="3:9">
      <c r="C2975" s="85" t="s">
        <v>1407</v>
      </c>
      <c r="D2975" s="85">
        <v>87.2</v>
      </c>
      <c r="E2975" s="85">
        <v>65.150000000000006</v>
      </c>
      <c r="F2975" s="85">
        <v>73.930000000000007</v>
      </c>
      <c r="G2975" s="85">
        <v>71.97</v>
      </c>
      <c r="H2975" s="85">
        <v>75.424999999999997</v>
      </c>
      <c r="I2975" s="85">
        <v>71.92</v>
      </c>
    </row>
    <row r="2976" spans="3:9">
      <c r="C2976" s="85" t="s">
        <v>1408</v>
      </c>
      <c r="D2976" s="85">
        <v>86.47</v>
      </c>
      <c r="E2976" s="85">
        <v>64.05</v>
      </c>
      <c r="F2976" s="85">
        <v>72.650000000000006</v>
      </c>
      <c r="G2976" s="85">
        <v>71.45</v>
      </c>
      <c r="H2976" s="85">
        <v>75.459999999999994</v>
      </c>
      <c r="I2976" s="85">
        <v>72.009</v>
      </c>
    </row>
    <row r="2977" spans="3:9">
      <c r="C2977" s="85" t="s">
        <v>1409</v>
      </c>
      <c r="D2977" s="85">
        <v>86.96</v>
      </c>
      <c r="E2977" s="85">
        <v>64.14</v>
      </c>
      <c r="F2977" s="85">
        <v>71.64</v>
      </c>
      <c r="G2977" s="85">
        <v>71.680000000000007</v>
      </c>
      <c r="H2977" s="85">
        <v>75.56</v>
      </c>
      <c r="I2977" s="85">
        <v>71.879000000000005</v>
      </c>
    </row>
    <row r="2978" spans="3:9">
      <c r="C2978" s="85" t="s">
        <v>1410</v>
      </c>
      <c r="D2978" s="85">
        <v>86.1</v>
      </c>
      <c r="E2978" s="85">
        <v>64.19</v>
      </c>
      <c r="F2978" s="85">
        <v>72.13</v>
      </c>
      <c r="G2978" s="85">
        <v>71.260000000000005</v>
      </c>
      <c r="H2978" s="85">
        <v>75.507999999999996</v>
      </c>
      <c r="I2978" s="85">
        <v>71.75</v>
      </c>
    </row>
    <row r="2979" spans="3:9">
      <c r="C2979" s="85" t="s">
        <v>1411</v>
      </c>
      <c r="D2979" s="85">
        <v>86.2</v>
      </c>
      <c r="E2979" s="85">
        <v>64.28</v>
      </c>
      <c r="F2979" s="85">
        <v>72.2</v>
      </c>
      <c r="G2979" s="85">
        <v>71.12</v>
      </c>
      <c r="H2979" s="85">
        <v>75.63</v>
      </c>
      <c r="I2979" s="85">
        <v>71.656000000000006</v>
      </c>
    </row>
    <row r="2980" spans="3:9">
      <c r="C2980" s="85" t="s">
        <v>1412</v>
      </c>
      <c r="D2980" s="85">
        <v>85.99</v>
      </c>
      <c r="E2980" s="85">
        <v>64.34</v>
      </c>
      <c r="F2980" s="85">
        <v>73.19</v>
      </c>
      <c r="G2980" s="85">
        <v>71.260000000000005</v>
      </c>
      <c r="H2980" s="85">
        <v>75.799000000000007</v>
      </c>
      <c r="I2980" s="85">
        <v>71.596000000000004</v>
      </c>
    </row>
    <row r="2981" spans="3:9">
      <c r="C2981" s="85" t="s">
        <v>1413</v>
      </c>
      <c r="D2981" s="85">
        <v>85.64</v>
      </c>
      <c r="E2981" s="85">
        <v>64.64</v>
      </c>
      <c r="F2981" s="85">
        <v>72.650000000000006</v>
      </c>
      <c r="G2981" s="85">
        <v>71.91</v>
      </c>
      <c r="H2981" s="85">
        <v>75.616</v>
      </c>
      <c r="I2981" s="85">
        <v>71.656000000000006</v>
      </c>
    </row>
    <row r="2982" spans="3:9">
      <c r="C2982" s="85" t="s">
        <v>1414</v>
      </c>
      <c r="D2982" s="85">
        <v>85.6</v>
      </c>
      <c r="E2982" s="85">
        <v>64.7</v>
      </c>
      <c r="F2982" s="85">
        <v>72.599999999999994</v>
      </c>
      <c r="G2982" s="85">
        <v>72.27</v>
      </c>
      <c r="H2982" s="85">
        <v>75.254999999999995</v>
      </c>
      <c r="I2982" s="85">
        <v>71.48</v>
      </c>
    </row>
    <row r="2983" spans="3:9">
      <c r="C2983" s="85" t="s">
        <v>1415</v>
      </c>
      <c r="D2983" s="85">
        <v>85.53</v>
      </c>
      <c r="E2983" s="85">
        <v>64.709999999999994</v>
      </c>
      <c r="F2983" s="85">
        <v>72.28</v>
      </c>
      <c r="G2983" s="85">
        <v>71.099999999999994</v>
      </c>
      <c r="H2983" s="85">
        <v>75.619</v>
      </c>
      <c r="I2983" s="85">
        <v>71.837000000000003</v>
      </c>
    </row>
    <row r="2984" spans="3:9">
      <c r="C2984" s="85" t="s">
        <v>1416</v>
      </c>
      <c r="D2984" s="85">
        <v>85.74</v>
      </c>
      <c r="E2984" s="85">
        <v>64.819999999999993</v>
      </c>
      <c r="F2984" s="85">
        <v>72.39</v>
      </c>
      <c r="G2984" s="85">
        <v>71.8</v>
      </c>
      <c r="H2984" s="85">
        <v>75.796999999999997</v>
      </c>
      <c r="I2984" s="85">
        <v>72.241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44F8-4533-A540-A518-3FCB94BC71D2}">
  <dimension ref="C5:W624"/>
  <sheetViews>
    <sheetView showGridLines="0" zoomScale="75" workbookViewId="0">
      <selection activeCell="Q11" sqref="Q11"/>
    </sheetView>
  </sheetViews>
  <sheetFormatPr baseColWidth="10" defaultRowHeight="16"/>
  <cols>
    <col min="1" max="2" width="1.83203125" style="59" customWidth="1"/>
    <col min="3" max="3" width="17.1640625" style="59" bestFit="1" customWidth="1"/>
    <col min="4" max="4" width="15" style="59" bestFit="1" customWidth="1"/>
    <col min="5" max="5" width="17" style="59" bestFit="1" customWidth="1"/>
    <col min="6" max="6" width="15" style="59" bestFit="1" customWidth="1"/>
    <col min="7" max="7" width="17.1640625" style="59" bestFit="1" customWidth="1"/>
    <col min="8" max="8" width="15" style="59" bestFit="1" customWidth="1"/>
    <col min="9" max="9" width="17" style="59" bestFit="1" customWidth="1"/>
    <col min="10" max="10" width="15" style="59" bestFit="1" customWidth="1"/>
    <col min="11" max="11" width="17.6640625" style="59" bestFit="1" customWidth="1"/>
    <col min="12" max="12" width="15" style="59" bestFit="1" customWidth="1"/>
    <col min="13" max="13" width="17.6640625" style="59" bestFit="1" customWidth="1"/>
    <col min="14" max="14" width="15" style="59" bestFit="1" customWidth="1"/>
    <col min="15" max="15" width="1.83203125" style="59" customWidth="1"/>
    <col min="16" max="16" width="37" style="59" bestFit="1" customWidth="1"/>
    <col min="17" max="17" width="13.5" style="59" bestFit="1" customWidth="1"/>
    <col min="18" max="18" width="13.1640625" style="59" bestFit="1" customWidth="1"/>
    <col min="19" max="19" width="13.5" style="59" bestFit="1" customWidth="1"/>
    <col min="20" max="20" width="13.33203125" style="59" bestFit="1" customWidth="1"/>
    <col min="21" max="22" width="13.5" style="59" bestFit="1" customWidth="1"/>
    <col min="23" max="16384" width="10.83203125" style="59"/>
  </cols>
  <sheetData>
    <row r="5" spans="3:23">
      <c r="C5" s="58" t="s">
        <v>1429</v>
      </c>
      <c r="D5" s="58" t="s">
        <v>1430</v>
      </c>
      <c r="E5" s="58" t="s">
        <v>1431</v>
      </c>
      <c r="F5" s="58" t="s">
        <v>1432</v>
      </c>
      <c r="G5" s="58" t="s">
        <v>1433</v>
      </c>
      <c r="H5" s="58" t="s">
        <v>1434</v>
      </c>
      <c r="I5" s="58" t="s">
        <v>1435</v>
      </c>
      <c r="J5" s="58" t="s">
        <v>1436</v>
      </c>
      <c r="K5" s="58" t="s">
        <v>1437</v>
      </c>
      <c r="L5" s="58" t="s">
        <v>1438</v>
      </c>
      <c r="M5" s="58" t="s">
        <v>1439</v>
      </c>
      <c r="N5" s="58" t="s">
        <v>1440</v>
      </c>
      <c r="P5" s="58"/>
      <c r="Q5" s="58" t="s">
        <v>1429</v>
      </c>
      <c r="R5" s="58" t="s">
        <v>1431</v>
      </c>
      <c r="S5" s="58" t="s">
        <v>1433</v>
      </c>
      <c r="T5" s="58" t="s">
        <v>1435</v>
      </c>
      <c r="U5" s="58" t="s">
        <v>1437</v>
      </c>
      <c r="V5" s="58" t="s">
        <v>1439</v>
      </c>
    </row>
    <row r="6" spans="3:23">
      <c r="C6" s="88">
        <v>2.9859659599873471E-2</v>
      </c>
      <c r="D6" s="88">
        <f>(C6-AVERAGE($C$6:$C$84))^2</f>
        <v>5.1897893702218839E-2</v>
      </c>
      <c r="E6" s="88">
        <v>0.30711313651674571</v>
      </c>
      <c r="F6" s="88">
        <f>(E6-AVERAGE($E$6:$E$263))^2</f>
        <v>0.21348759741469192</v>
      </c>
      <c r="G6" s="88">
        <v>-1.394422310756982</v>
      </c>
      <c r="H6" s="88">
        <f>(G6-AVERAGE($G$6:$G$84))^2</f>
        <v>1.8165365679896051</v>
      </c>
      <c r="I6" s="88">
        <v>0.88495575221239076</v>
      </c>
      <c r="J6" s="88">
        <f>(I6-AVERAGE($I$6:$I$266))^2</f>
        <v>1.0870937305837327</v>
      </c>
      <c r="K6" s="88">
        <v>0.33232045041107222</v>
      </c>
      <c r="L6" s="88">
        <f>(K6-AVERAGE($K$6:$K$62))^2</f>
        <v>0.60710234491766246</v>
      </c>
      <c r="M6" s="88">
        <v>-0.8949385749385752</v>
      </c>
      <c r="N6" s="88">
        <f>(M6-AVERAGE($M$6:$M$624))^2</f>
        <v>0.7316456723963165</v>
      </c>
      <c r="P6" s="58" t="s">
        <v>162</v>
      </c>
      <c r="Q6" s="116">
        <f>SUM(D6:D84)/COUNT(D6:D84)</f>
        <v>0.50575391935470748</v>
      </c>
      <c r="R6" s="88">
        <f>SUM(F6:F1242)/COUNT(F6:F1242)</f>
        <v>3.1594987486596531</v>
      </c>
      <c r="S6" s="88">
        <f>SUM(H6:H254)/COUNT(H6:H254)</f>
        <v>1.8622697816333349</v>
      </c>
      <c r="T6" s="88">
        <f>SUM(J6:J266)/COUNT(J6:J266)</f>
        <v>3.1834509574370147</v>
      </c>
      <c r="U6" s="88">
        <f>SUM(L6:L62)/COUNT(L6:L62)</f>
        <v>1.9971328468369203</v>
      </c>
      <c r="V6" s="88">
        <f>SUM(N6:N624)/COUNT(N6:N624)</f>
        <v>3.0962486368801785</v>
      </c>
    </row>
    <row r="7" spans="3:23">
      <c r="C7" s="88">
        <v>2.985074626866702E-2</v>
      </c>
      <c r="D7" s="88">
        <f t="shared" ref="D7:D70" si="0">(C7-AVERAGE($C$6:$C$84))^2</f>
        <v>5.1893832670232808E-2</v>
      </c>
      <c r="E7" s="88">
        <v>0.24691358024691021</v>
      </c>
      <c r="F7" s="88">
        <f t="shared" ref="F7:F70" si="1">(E7-AVERAGE($E$6:$E$263))^2</f>
        <v>0.16148151345313241</v>
      </c>
      <c r="G7" s="88">
        <v>0.49494949494948148</v>
      </c>
      <c r="H7" s="88">
        <f t="shared" ref="H7:H70" si="2">(G7-AVERAGE($G$6:$G$84))^2</f>
        <v>0.29331138112461314</v>
      </c>
      <c r="I7" s="88">
        <v>-0.43859649122807148</v>
      </c>
      <c r="J7" s="88">
        <f t="shared" ref="J7:J70" si="3">(I7-AVERAGE($I$6:$I$266))^2</f>
        <v>7.8912884498042193E-2</v>
      </c>
      <c r="K7" s="88">
        <v>-0.5236715758766608</v>
      </c>
      <c r="L7" s="88">
        <f t="shared" ref="L7:L62" si="4">(K7-AVERAGE($K$6:$K$62))^2</f>
        <v>5.9019731464826763E-3</v>
      </c>
      <c r="M7" s="88">
        <v>-4.0559543194418353E-2</v>
      </c>
      <c r="N7" s="88">
        <f t="shared" ref="N7:N70" si="5">(M7-AVERAGE($M$6:$M$624))^2</f>
        <v>9.6797569556400569E-7</v>
      </c>
      <c r="P7" s="58" t="s">
        <v>1441</v>
      </c>
      <c r="Q7" s="61">
        <f>SQRT(Q6)/100</f>
        <v>7.1116377815149409E-3</v>
      </c>
      <c r="R7" s="61">
        <f t="shared" ref="R7:V7" si="6">SQRT(R6)/100</f>
        <v>1.7774978899170749E-2</v>
      </c>
      <c r="S7" s="61">
        <f t="shared" si="6"/>
        <v>1.3646500583055478E-2</v>
      </c>
      <c r="T7" s="61">
        <f t="shared" si="6"/>
        <v>1.784222788061237E-2</v>
      </c>
      <c r="U7" s="61">
        <f t="shared" si="6"/>
        <v>1.4131995070891159E-2</v>
      </c>
      <c r="V7" s="61">
        <f t="shared" si="6"/>
        <v>1.759616048142372E-2</v>
      </c>
    </row>
    <row r="8" spans="3:23">
      <c r="C8" s="88">
        <v>-3.9789117676325432E-2</v>
      </c>
      <c r="D8" s="88">
        <f t="shared" si="0"/>
        <v>2.5015317843214504E-2</v>
      </c>
      <c r="E8" s="88">
        <v>0.98522167487684609</v>
      </c>
      <c r="F8" s="88">
        <f t="shared" si="1"/>
        <v>1.2999550642529532</v>
      </c>
      <c r="G8" s="88">
        <v>-6.3825510101517713</v>
      </c>
      <c r="H8" s="88">
        <f t="shared" si="2"/>
        <v>40.143859578345811</v>
      </c>
      <c r="I8" s="88">
        <v>-0.4405286343612369</v>
      </c>
      <c r="J8" s="88">
        <f t="shared" si="3"/>
        <v>8.0002151225564533E-2</v>
      </c>
      <c r="K8" s="88">
        <v>0.39914875418749501</v>
      </c>
      <c r="L8" s="88">
        <f t="shared" si="4"/>
        <v>0.71570928204747386</v>
      </c>
      <c r="M8" s="88">
        <v>-0.49445180235817571</v>
      </c>
      <c r="N8" s="88">
        <f t="shared" si="5"/>
        <v>0.20691228156438837</v>
      </c>
      <c r="P8" s="58" t="s">
        <v>119</v>
      </c>
      <c r="Q8" s="104">
        <v>0.125</v>
      </c>
      <c r="R8" s="104">
        <v>0.125</v>
      </c>
      <c r="S8" s="104">
        <v>0.125</v>
      </c>
      <c r="T8" s="104">
        <v>0.125</v>
      </c>
      <c r="U8" s="104">
        <v>0.25</v>
      </c>
      <c r="V8" s="117">
        <v>0.125</v>
      </c>
      <c r="W8" s="111"/>
    </row>
    <row r="9" spans="3:23">
      <c r="C9" s="88">
        <v>-7.9609911433975444E-2</v>
      </c>
      <c r="D9" s="88">
        <f t="shared" si="0"/>
        <v>1.4004715617821116E-2</v>
      </c>
      <c r="E9" s="88">
        <v>0.39024390243902468</v>
      </c>
      <c r="F9" s="88">
        <f t="shared" si="1"/>
        <v>0.29721899374507699</v>
      </c>
      <c r="G9" s="88">
        <v>-1.535323169422387</v>
      </c>
      <c r="H9" s="88">
        <f t="shared" si="2"/>
        <v>2.2161990189745162</v>
      </c>
      <c r="I9" s="88">
        <v>0</v>
      </c>
      <c r="J9" s="88">
        <f t="shared" si="3"/>
        <v>2.4863650667064363E-2</v>
      </c>
      <c r="K9" s="88">
        <v>-0.36815042443788532</v>
      </c>
      <c r="L9" s="88">
        <f t="shared" si="4"/>
        <v>6.1931943485317425E-3</v>
      </c>
      <c r="M9" s="88">
        <v>-1.3941162571124099</v>
      </c>
      <c r="N9" s="88">
        <f t="shared" si="5"/>
        <v>1.8347801597760618</v>
      </c>
    </row>
    <row r="10" spans="3:23">
      <c r="C10" s="88">
        <v>-0.20914251568567849</v>
      </c>
      <c r="D10" s="88">
        <f t="shared" si="0"/>
        <v>1.2524034196086822E-4</v>
      </c>
      <c r="E10" s="88">
        <v>2.915451895044718E-2</v>
      </c>
      <c r="F10" s="88">
        <f t="shared" si="1"/>
        <v>3.3888599165029488E-2</v>
      </c>
      <c r="G10" s="88">
        <v>1.4066077854105301</v>
      </c>
      <c r="H10" s="88">
        <f t="shared" si="2"/>
        <v>2.1119081961913575</v>
      </c>
      <c r="I10" s="88">
        <v>1.097345132743355</v>
      </c>
      <c r="J10" s="88">
        <f t="shared" si="3"/>
        <v>1.5750934027357515</v>
      </c>
      <c r="K10" s="88">
        <v>-0.84386897127384231</v>
      </c>
      <c r="L10" s="88">
        <f t="shared" si="4"/>
        <v>0.15762622700877629</v>
      </c>
      <c r="M10" s="88">
        <v>0.1013126151394594</v>
      </c>
      <c r="N10" s="88">
        <f t="shared" si="5"/>
        <v>1.9849513295352339E-2</v>
      </c>
      <c r="P10" s="58" t="s">
        <v>1442</v>
      </c>
      <c r="Q10" s="118">
        <f>(Q8/0.875)^2*Q6+(R8/0.875)^2*R6+(S8/0.875)^2*S6+(T8/0.875)^2*T6+(U8/0.875)^2*U6+(V8/0.875)^2*V6</f>
        <v>0.40399496798597079</v>
      </c>
    </row>
    <row r="11" spans="3:23">
      <c r="C11" s="88">
        <v>-0.1197604790419193</v>
      </c>
      <c r="D11" s="88">
        <f t="shared" si="0"/>
        <v>6.113825209027199E-3</v>
      </c>
      <c r="E11" s="88">
        <v>-0.38861362090741869</v>
      </c>
      <c r="F11" s="88">
        <f t="shared" si="1"/>
        <v>5.4606144465772506E-2</v>
      </c>
      <c r="G11" s="88">
        <v>1.3978494623655859</v>
      </c>
      <c r="H11" s="88">
        <f t="shared" si="2"/>
        <v>2.0865290034132538</v>
      </c>
      <c r="I11" s="88">
        <v>0.66526610644257467</v>
      </c>
      <c r="J11" s="88">
        <f t="shared" si="3"/>
        <v>0.677243781835981</v>
      </c>
      <c r="K11" s="88">
        <v>-0.52356558428893196</v>
      </c>
      <c r="L11" s="88">
        <f t="shared" si="4"/>
        <v>5.8856989215281879E-3</v>
      </c>
      <c r="M11" s="88">
        <v>-0.3557503888810265</v>
      </c>
      <c r="N11" s="88">
        <f t="shared" si="5"/>
        <v>9.9966442972179242E-2</v>
      </c>
      <c r="P11" s="58" t="s">
        <v>1443</v>
      </c>
      <c r="Q11" s="62">
        <f>SQRT(Q10)/100</f>
        <v>6.3560598485694793E-3</v>
      </c>
    </row>
    <row r="12" spans="3:23">
      <c r="C12" s="88">
        <v>-0.20983213429256459</v>
      </c>
      <c r="D12" s="88">
        <f t="shared" si="0"/>
        <v>1.4115107411999262E-4</v>
      </c>
      <c r="E12" s="88">
        <v>0.43889593289769818</v>
      </c>
      <c r="F12" s="88">
        <f t="shared" si="1"/>
        <v>0.3526340419651196</v>
      </c>
      <c r="G12" s="88">
        <v>2.8313891834570448</v>
      </c>
      <c r="H12" s="88">
        <f t="shared" si="2"/>
        <v>8.2830105315327121</v>
      </c>
      <c r="I12" s="88">
        <v>1.7391304347825991</v>
      </c>
      <c r="J12" s="88">
        <f t="shared" si="3"/>
        <v>3.5978978643645081</v>
      </c>
      <c r="K12" s="88">
        <v>2.2095171260797302</v>
      </c>
      <c r="L12" s="88">
        <f t="shared" si="4"/>
        <v>7.0562718333535246</v>
      </c>
      <c r="M12" s="88">
        <v>-1.5203274613835971</v>
      </c>
      <c r="N12" s="88">
        <f t="shared" si="5"/>
        <v>2.192625821380124</v>
      </c>
    </row>
    <row r="13" spans="3:23">
      <c r="C13" s="88">
        <v>1.001301692198364E-2</v>
      </c>
      <c r="D13" s="88">
        <f t="shared" si="0"/>
        <v>4.324921224026048E-2</v>
      </c>
      <c r="E13" s="88">
        <v>0.69916488638570584</v>
      </c>
      <c r="F13" s="88">
        <f t="shared" si="1"/>
        <v>0.7294849836091768</v>
      </c>
      <c r="G13" s="88">
        <v>0.54656079199753016</v>
      </c>
      <c r="H13" s="88">
        <f t="shared" si="2"/>
        <v>0.3518786364060551</v>
      </c>
      <c r="I13" s="88">
        <v>0</v>
      </c>
      <c r="J13" s="88">
        <f t="shared" si="3"/>
        <v>2.4863650667064363E-2</v>
      </c>
      <c r="K13" s="88">
        <v>-1.231825525040398</v>
      </c>
      <c r="L13" s="88">
        <f t="shared" si="4"/>
        <v>0.61619085243664706</v>
      </c>
      <c r="M13" s="88">
        <v>0.46320123520329209</v>
      </c>
      <c r="N13" s="88">
        <f t="shared" si="5"/>
        <v>0.2527846321284829</v>
      </c>
    </row>
    <row r="14" spans="3:23">
      <c r="C14" s="88">
        <v>-8.0096115338401663E-2</v>
      </c>
      <c r="D14" s="88">
        <f t="shared" si="0"/>
        <v>1.3889875792822274E-2</v>
      </c>
      <c r="E14" s="88">
        <v>0.86788813886209404</v>
      </c>
      <c r="F14" s="88">
        <f t="shared" si="1"/>
        <v>1.0461652186208075</v>
      </c>
      <c r="G14" s="88">
        <v>2.287179487179491</v>
      </c>
      <c r="H14" s="88">
        <f t="shared" si="2"/>
        <v>5.4466797871440216</v>
      </c>
      <c r="I14" s="88">
        <v>-1.4529914529914589</v>
      </c>
      <c r="J14" s="88">
        <f t="shared" si="3"/>
        <v>1.6778262706043601</v>
      </c>
      <c r="K14" s="88">
        <v>0.29748517685546089</v>
      </c>
      <c r="L14" s="88">
        <f t="shared" si="4"/>
        <v>0.55403079945394107</v>
      </c>
      <c r="M14" s="88">
        <v>0.76844262295081567</v>
      </c>
      <c r="N14" s="88">
        <f t="shared" si="5"/>
        <v>0.65289358701124622</v>
      </c>
    </row>
    <row r="15" spans="3:23">
      <c r="C15" s="88">
        <v>-0.1603206412825631</v>
      </c>
      <c r="D15" s="88">
        <f t="shared" si="0"/>
        <v>1.4160764507032283E-3</v>
      </c>
      <c r="E15" s="88">
        <v>-1.1472275334607931</v>
      </c>
      <c r="F15" s="88">
        <f t="shared" si="1"/>
        <v>0.98464636838609709</v>
      </c>
      <c r="G15" s="88">
        <v>0.42113707008923917</v>
      </c>
      <c r="H15" s="88">
        <f t="shared" si="2"/>
        <v>0.21880865043210893</v>
      </c>
      <c r="I15" s="88">
        <v>0.17346053772766551</v>
      </c>
      <c r="J15" s="88">
        <f t="shared" si="3"/>
        <v>0.10965545913559928</v>
      </c>
      <c r="K15" s="88">
        <v>-1.540092344385446</v>
      </c>
      <c r="L15" s="88">
        <f t="shared" si="4"/>
        <v>1.195184780900189</v>
      </c>
      <c r="M15" s="88">
        <v>1.169293340111843</v>
      </c>
      <c r="N15" s="88">
        <f t="shared" si="5"/>
        <v>1.4613643214121621</v>
      </c>
    </row>
    <row r="16" spans="3:23">
      <c r="C16" s="88">
        <v>-1.4050582095544</v>
      </c>
      <c r="D16" s="88">
        <f t="shared" si="0"/>
        <v>1.4571067711127312</v>
      </c>
      <c r="E16" s="88">
        <v>0.29013539651836512</v>
      </c>
      <c r="F16" s="88">
        <f t="shared" si="1"/>
        <v>0.19808680726017314</v>
      </c>
      <c r="G16" s="88">
        <v>-0.15976035946081429</v>
      </c>
      <c r="H16" s="88">
        <f t="shared" si="2"/>
        <v>1.2797844934764394E-2</v>
      </c>
      <c r="I16" s="88">
        <v>0.34632034632036118</v>
      </c>
      <c r="J16" s="88">
        <f t="shared" si="3"/>
        <v>0.25401848509609709</v>
      </c>
      <c r="K16" s="88">
        <v>0.8281573498964967</v>
      </c>
      <c r="L16" s="88">
        <f t="shared" si="4"/>
        <v>1.6256367944817469</v>
      </c>
      <c r="M16" s="88">
        <v>1.0050251256281451</v>
      </c>
      <c r="N16" s="88">
        <f t="shared" si="5"/>
        <v>1.0911908548933842</v>
      </c>
    </row>
    <row r="17" spans="3:14">
      <c r="C17" s="88">
        <v>-0.15268729641693121</v>
      </c>
      <c r="D17" s="88">
        <f t="shared" si="0"/>
        <v>2.0488420190187479E-3</v>
      </c>
      <c r="E17" s="88">
        <v>-3.3269045323047308</v>
      </c>
      <c r="F17" s="88">
        <f t="shared" si="1"/>
        <v>10.061396775990429</v>
      </c>
      <c r="G17" s="88">
        <v>1.660166016601661</v>
      </c>
      <c r="H17" s="88">
        <f t="shared" si="2"/>
        <v>2.9131621969550863</v>
      </c>
      <c r="I17" s="88">
        <v>0</v>
      </c>
      <c r="J17" s="88">
        <f t="shared" si="3"/>
        <v>2.4863650667064363E-2</v>
      </c>
      <c r="K17" s="88">
        <v>-5.1334702258742933E-2</v>
      </c>
      <c r="L17" s="88">
        <f t="shared" si="4"/>
        <v>0.15643019549863776</v>
      </c>
      <c r="M17" s="88">
        <v>0.49741293532337139</v>
      </c>
      <c r="N17" s="88">
        <f t="shared" si="5"/>
        <v>0.28835677903967977</v>
      </c>
    </row>
    <row r="18" spans="3:14">
      <c r="C18" s="88">
        <v>-9.1752472219397418E-2</v>
      </c>
      <c r="D18" s="88">
        <f t="shared" si="0"/>
        <v>1.1278219173296689E-2</v>
      </c>
      <c r="E18" s="88">
        <v>-1.4463840399002501</v>
      </c>
      <c r="F18" s="88">
        <f t="shared" si="1"/>
        <v>1.6678430908172783</v>
      </c>
      <c r="G18" s="88">
        <v>1.574028529267091</v>
      </c>
      <c r="H18" s="88">
        <f t="shared" si="2"/>
        <v>2.6265431409555053</v>
      </c>
      <c r="I18" s="88">
        <v>0.17256255392579251</v>
      </c>
      <c r="J18" s="88">
        <f t="shared" si="3"/>
        <v>0.10906154402672252</v>
      </c>
      <c r="K18" s="88">
        <v>-0.53620955315869523</v>
      </c>
      <c r="L18" s="88">
        <f t="shared" si="4"/>
        <v>7.9856166894261369E-3</v>
      </c>
      <c r="M18" s="88">
        <v>0.94069400068712561</v>
      </c>
      <c r="N18" s="88">
        <f t="shared" si="5"/>
        <v>0.96092865792373305</v>
      </c>
    </row>
    <row r="19" spans="3:14">
      <c r="C19" s="88">
        <v>-1.5714285714285789</v>
      </c>
      <c r="D19" s="88">
        <f t="shared" si="0"/>
        <v>1.886439451048008</v>
      </c>
      <c r="E19" s="88">
        <v>-1.082995951416998</v>
      </c>
      <c r="F19" s="88">
        <f t="shared" si="1"/>
        <v>0.86129890321268177</v>
      </c>
      <c r="G19" s="88">
        <v>-0.82324455205811109</v>
      </c>
      <c r="H19" s="88">
        <f t="shared" si="2"/>
        <v>0.60312581498077877</v>
      </c>
      <c r="I19" s="88">
        <v>0.55986218776917784</v>
      </c>
      <c r="J19" s="88">
        <f t="shared" si="3"/>
        <v>0.51486983224390914</v>
      </c>
      <c r="K19" s="88">
        <v>-0.77250382120874761</v>
      </c>
      <c r="L19" s="88">
        <f t="shared" si="4"/>
        <v>0.10605218583976082</v>
      </c>
      <c r="M19" s="88">
        <v>0.7356547327121099</v>
      </c>
      <c r="N19" s="88">
        <f t="shared" si="5"/>
        <v>0.60098220153194348</v>
      </c>
    </row>
    <row r="20" spans="3:14">
      <c r="C20" s="88">
        <v>-1.824590503835777</v>
      </c>
      <c r="D20" s="88">
        <f t="shared" si="0"/>
        <v>2.6459546682641539</v>
      </c>
      <c r="E20" s="88">
        <v>1.299498618643202</v>
      </c>
      <c r="F20" s="88">
        <f t="shared" si="1"/>
        <v>2.1153743713948705</v>
      </c>
      <c r="G20" s="88">
        <v>0</v>
      </c>
      <c r="H20" s="88">
        <f t="shared" si="2"/>
        <v>2.1746179430075559E-3</v>
      </c>
      <c r="I20" s="88">
        <v>-1.498929336188437</v>
      </c>
      <c r="J20" s="88">
        <f t="shared" si="3"/>
        <v>1.798944097490397</v>
      </c>
      <c r="K20" s="88">
        <v>-1.0199833472106621</v>
      </c>
      <c r="L20" s="88">
        <f t="shared" si="4"/>
        <v>0.32848495683110523</v>
      </c>
      <c r="M20" s="88">
        <v>-0.29698149951314923</v>
      </c>
      <c r="N20" s="88">
        <f t="shared" si="5"/>
        <v>6.6257753017837914E-2</v>
      </c>
    </row>
    <row r="21" spans="3:14">
      <c r="C21" s="88">
        <v>0.60190073917634201</v>
      </c>
      <c r="D21" s="88">
        <f t="shared" si="0"/>
        <v>0.63976349660025078</v>
      </c>
      <c r="E21" s="88">
        <v>0.15151515151514691</v>
      </c>
      <c r="F21" s="88">
        <f t="shared" si="1"/>
        <v>9.3911109691352856E-2</v>
      </c>
      <c r="G21" s="88">
        <v>-0.1953125</v>
      </c>
      <c r="H21" s="88">
        <f t="shared" si="2"/>
        <v>2.210565348806837E-2</v>
      </c>
      <c r="I21" s="88">
        <v>-1.73913043478261</v>
      </c>
      <c r="J21" s="88">
        <f t="shared" si="3"/>
        <v>2.5009787753438792</v>
      </c>
      <c r="K21" s="88">
        <v>-0.29968454258674232</v>
      </c>
      <c r="L21" s="88">
        <f t="shared" si="4"/>
        <v>2.1656869923789988E-2</v>
      </c>
      <c r="M21" s="88">
        <v>-0.97172713511400888</v>
      </c>
      <c r="N21" s="88">
        <f t="shared" si="5"/>
        <v>0.8689063247642439</v>
      </c>
    </row>
    <row r="22" spans="3:14">
      <c r="C22" s="88">
        <v>-1.070641335152722</v>
      </c>
      <c r="D22" s="88">
        <f t="shared" si="0"/>
        <v>0.76158766612121798</v>
      </c>
      <c r="E22" s="88">
        <v>1.0186585980836991</v>
      </c>
      <c r="F22" s="88">
        <f t="shared" si="1"/>
        <v>1.3773196905466847</v>
      </c>
      <c r="G22" s="88">
        <v>0.66536203522504778</v>
      </c>
      <c r="H22" s="88">
        <f t="shared" si="2"/>
        <v>0.50693664396976679</v>
      </c>
      <c r="I22" s="88">
        <v>-6.1504424778761058</v>
      </c>
      <c r="J22" s="88">
        <f t="shared" si="3"/>
        <v>35.913176718356894</v>
      </c>
      <c r="K22" s="88">
        <v>-0.79312345093075498</v>
      </c>
      <c r="L22" s="88">
        <f t="shared" si="4"/>
        <v>0.11990718975262141</v>
      </c>
      <c r="M22" s="88">
        <v>-2.169625246548323</v>
      </c>
      <c r="N22" s="88">
        <f t="shared" si="5"/>
        <v>4.5371111319434458</v>
      </c>
    </row>
    <row r="23" spans="3:14">
      <c r="C23" s="88">
        <v>-1.018567639257284</v>
      </c>
      <c r="D23" s="88">
        <f t="shared" si="0"/>
        <v>0.67341095872613865</v>
      </c>
      <c r="E23" s="88">
        <v>3.085063897763574</v>
      </c>
      <c r="F23" s="88">
        <f t="shared" si="1"/>
        <v>10.497586665375518</v>
      </c>
      <c r="G23" s="88">
        <v>-0.41796267496111428</v>
      </c>
      <c r="H23" s="88">
        <f t="shared" si="2"/>
        <v>0.13788587677784736</v>
      </c>
      <c r="I23" s="88">
        <v>2.3102310231023049</v>
      </c>
      <c r="J23" s="88">
        <f t="shared" si="3"/>
        <v>6.0905952771918797</v>
      </c>
      <c r="K23" s="88">
        <v>-1.239594739695737</v>
      </c>
      <c r="L23" s="88">
        <f t="shared" si="4"/>
        <v>0.62844854217574331</v>
      </c>
      <c r="M23" s="88">
        <v>-2.8729838709677491</v>
      </c>
      <c r="N23" s="88">
        <f t="shared" si="5"/>
        <v>8.0282019447058399</v>
      </c>
    </row>
    <row r="24" spans="3:14">
      <c r="C24" s="88">
        <v>1.565012327151893</v>
      </c>
      <c r="D24" s="88">
        <f t="shared" si="0"/>
        <v>3.1080412179889625</v>
      </c>
      <c r="E24" s="88">
        <v>0.29055690072639079</v>
      </c>
      <c r="F24" s="88">
        <f t="shared" si="1"/>
        <v>0.19846218221041165</v>
      </c>
      <c r="G24" s="88">
        <v>-1.01512933138117</v>
      </c>
      <c r="H24" s="88">
        <f t="shared" si="2"/>
        <v>0.93798553322535461</v>
      </c>
      <c r="I24" s="88">
        <v>-0.46082949308755561</v>
      </c>
      <c r="J24" s="88">
        <f t="shared" si="3"/>
        <v>9.1898330387853541E-2</v>
      </c>
      <c r="K24" s="88">
        <v>-1.813836830037574</v>
      </c>
      <c r="L24" s="88">
        <f t="shared" si="4"/>
        <v>1.8686604425372439</v>
      </c>
      <c r="M24" s="88">
        <v>-0.36408925791384661</v>
      </c>
      <c r="N24" s="88">
        <f t="shared" si="5"/>
        <v>0.10530905859263046</v>
      </c>
    </row>
    <row r="25" spans="3:14">
      <c r="C25" s="88">
        <v>-1.8680738786279629</v>
      </c>
      <c r="D25" s="88">
        <f t="shared" si="0"/>
        <v>2.7893089849249573</v>
      </c>
      <c r="E25" s="88">
        <v>1.033317238049269</v>
      </c>
      <c r="F25" s="88">
        <f t="shared" si="1"/>
        <v>1.4119411102978296</v>
      </c>
      <c r="G25" s="88">
        <v>0.76915491568878558</v>
      </c>
      <c r="H25" s="88">
        <f t="shared" si="2"/>
        <v>0.66550959544472899</v>
      </c>
      <c r="I25" s="88">
        <v>1.009259259259254</v>
      </c>
      <c r="J25" s="88">
        <f t="shared" si="3"/>
        <v>1.3617521804026491</v>
      </c>
      <c r="K25" s="88">
        <v>-0.94614743674077406</v>
      </c>
      <c r="L25" s="88">
        <f t="shared" si="4"/>
        <v>0.24930065113282462</v>
      </c>
      <c r="M25" s="88">
        <v>0.41750347919566888</v>
      </c>
      <c r="N25" s="88">
        <f t="shared" si="5"/>
        <v>0.20892136292307328</v>
      </c>
    </row>
    <row r="26" spans="3:14">
      <c r="C26" s="88">
        <v>-0.21510002151000629</v>
      </c>
      <c r="D26" s="88">
        <f t="shared" si="0"/>
        <v>2.9407410364288184E-4</v>
      </c>
      <c r="E26" s="88">
        <v>3.2307398203020421</v>
      </c>
      <c r="F26" s="88">
        <f t="shared" si="1"/>
        <v>11.462787518284589</v>
      </c>
      <c r="G26" s="88">
        <v>-2.9357079949110521E-2</v>
      </c>
      <c r="H26" s="88">
        <f t="shared" si="2"/>
        <v>2.9845046888573348E-4</v>
      </c>
      <c r="I26" s="88">
        <v>0.6783389861582112</v>
      </c>
      <c r="J26" s="88">
        <f t="shared" si="3"/>
        <v>0.69893128834807672</v>
      </c>
      <c r="K26" s="88">
        <v>-9.5186443679506905E-2</v>
      </c>
      <c r="L26" s="88">
        <f t="shared" si="4"/>
        <v>0.12366534055374073</v>
      </c>
      <c r="M26" s="88">
        <v>-4.4087136929460531</v>
      </c>
      <c r="N26" s="88">
        <f t="shared" si="5"/>
        <v>19.089366926922622</v>
      </c>
    </row>
    <row r="27" spans="3:14">
      <c r="C27" s="88">
        <v>2.0586333261478629</v>
      </c>
      <c r="D27" s="88">
        <f t="shared" si="0"/>
        <v>5.0921747731449054</v>
      </c>
      <c r="E27" s="88">
        <v>-0.99074074074073648</v>
      </c>
      <c r="F27" s="88">
        <f t="shared" si="1"/>
        <v>0.69857283360897959</v>
      </c>
      <c r="G27" s="88">
        <v>0.18598277212216191</v>
      </c>
      <c r="H27" s="88">
        <f t="shared" si="2"/>
        <v>5.4110003930650248E-2</v>
      </c>
      <c r="I27" s="88">
        <v>3.6966220522625992</v>
      </c>
      <c r="J27" s="88">
        <f t="shared" si="3"/>
        <v>14.855660644972428</v>
      </c>
      <c r="K27" s="88">
        <v>-0.8453076011211702</v>
      </c>
      <c r="L27" s="88">
        <f t="shared" si="4"/>
        <v>0.15877063118810722</v>
      </c>
      <c r="M27" s="88">
        <v>0.59685295713509667</v>
      </c>
      <c r="N27" s="88">
        <f t="shared" si="5"/>
        <v>0.40504141733926152</v>
      </c>
    </row>
    <row r="28" spans="3:14">
      <c r="C28" s="88">
        <v>-0.72869363185130709</v>
      </c>
      <c r="D28" s="88">
        <f t="shared" si="0"/>
        <v>0.28168728212920463</v>
      </c>
      <c r="E28" s="88">
        <v>0.53305901056766025</v>
      </c>
      <c r="F28" s="88">
        <f t="shared" si="1"/>
        <v>0.4733344437158668</v>
      </c>
      <c r="G28" s="88">
        <v>-0.34196384953589792</v>
      </c>
      <c r="H28" s="88">
        <f t="shared" si="2"/>
        <v>8.7220429407893887E-2</v>
      </c>
      <c r="I28" s="88">
        <v>0.53560453068750569</v>
      </c>
      <c r="J28" s="88">
        <f t="shared" si="3"/>
        <v>0.48064637869970867</v>
      </c>
      <c r="K28" s="88">
        <v>-0.32737430167598669</v>
      </c>
      <c r="L28" s="88">
        <f t="shared" si="4"/>
        <v>1.4273791446175264E-2</v>
      </c>
      <c r="M28" s="88">
        <v>0.32362459546926292</v>
      </c>
      <c r="N28" s="88">
        <f t="shared" si="5"/>
        <v>0.13191444419482865</v>
      </c>
    </row>
    <row r="29" spans="3:14">
      <c r="C29" s="88">
        <v>-1.0638297872345159E-2</v>
      </c>
      <c r="D29" s="88">
        <f t="shared" si="0"/>
        <v>3.5086210419234244E-2</v>
      </c>
      <c r="E29" s="88">
        <v>-0.48372093023255619</v>
      </c>
      <c r="F29" s="88">
        <f t="shared" si="1"/>
        <v>0.1081008162801143</v>
      </c>
      <c r="G29" s="88">
        <v>0.37254901960783737</v>
      </c>
      <c r="H29" s="88">
        <f t="shared" si="2"/>
        <v>0.17571339705526753</v>
      </c>
      <c r="I29" s="88">
        <v>2.1834061135371119</v>
      </c>
      <c r="J29" s="88">
        <f t="shared" si="3"/>
        <v>5.480694112742496</v>
      </c>
      <c r="K29" s="88">
        <v>1.0683018148800021</v>
      </c>
      <c r="L29" s="88">
        <f t="shared" si="4"/>
        <v>2.295676765721995</v>
      </c>
      <c r="M29" s="88">
        <v>1.3978494623655859</v>
      </c>
      <c r="N29" s="88">
        <f t="shared" si="5"/>
        <v>2.0661910561069328</v>
      </c>
    </row>
    <row r="30" spans="3:14">
      <c r="C30" s="88">
        <v>-0.55325034578146415</v>
      </c>
      <c r="D30" s="88">
        <f t="shared" si="0"/>
        <v>0.12623731775016475</v>
      </c>
      <c r="E30" s="88">
        <v>0.18695083193120959</v>
      </c>
      <c r="F30" s="88">
        <f t="shared" si="1"/>
        <v>0.11688526867997426</v>
      </c>
      <c r="G30" s="88">
        <v>-0.19535065442468641</v>
      </c>
      <c r="H30" s="88">
        <f t="shared" si="2"/>
        <v>2.2117000520736545E-2</v>
      </c>
      <c r="I30" s="88">
        <v>-0.8632478632478624</v>
      </c>
      <c r="J30" s="88">
        <f t="shared" si="3"/>
        <v>0.49782301939011014</v>
      </c>
      <c r="K30" s="88">
        <v>-1.1923247559893599</v>
      </c>
      <c r="L30" s="88">
        <f t="shared" si="4"/>
        <v>0.55573667409258731</v>
      </c>
      <c r="M30" s="88">
        <v>1.432131495227984</v>
      </c>
      <c r="N30" s="88">
        <f t="shared" si="5"/>
        <v>2.165922026206156</v>
      </c>
    </row>
    <row r="31" spans="3:14">
      <c r="C31" s="88">
        <v>-0.1497806782924993</v>
      </c>
      <c r="D31" s="88">
        <f t="shared" si="0"/>
        <v>2.3204215648274318E-3</v>
      </c>
      <c r="E31" s="88">
        <v>3.7320395596185392E-2</v>
      </c>
      <c r="F31" s="88">
        <f t="shared" si="1"/>
        <v>3.6961769707226116E-2</v>
      </c>
      <c r="G31" s="88">
        <v>-3.9146604032103127E-2</v>
      </c>
      <c r="H31" s="88">
        <f t="shared" si="2"/>
        <v>5.6043115166900957E-5</v>
      </c>
      <c r="I31" s="88">
        <v>1.7329080093111631</v>
      </c>
      <c r="J31" s="88">
        <f t="shared" si="3"/>
        <v>3.5743310334442815</v>
      </c>
      <c r="K31" s="88">
        <v>-0.2694056238423892</v>
      </c>
      <c r="L31" s="88">
        <f t="shared" si="4"/>
        <v>3.1485539701130681E-2</v>
      </c>
      <c r="M31" s="88">
        <v>-1.2490264034165981</v>
      </c>
      <c r="N31" s="88">
        <f t="shared" si="5"/>
        <v>1.4627710387403812</v>
      </c>
    </row>
    <row r="32" spans="3:14">
      <c r="C32" s="88">
        <v>-1.0500375013393399</v>
      </c>
      <c r="D32" s="88">
        <f t="shared" si="0"/>
        <v>0.72605066864095247</v>
      </c>
      <c r="E32" s="88">
        <v>0.43835105390785939</v>
      </c>
      <c r="F32" s="88">
        <f t="shared" si="1"/>
        <v>0.35198720790187576</v>
      </c>
      <c r="G32" s="88">
        <v>-0.137066771098493</v>
      </c>
      <c r="H32" s="88">
        <f t="shared" si="2"/>
        <v>8.1783033086710016E-3</v>
      </c>
      <c r="I32" s="88">
        <v>0.67796610169490457</v>
      </c>
      <c r="J32" s="88">
        <f t="shared" si="3"/>
        <v>0.698307948828645</v>
      </c>
      <c r="K32" s="88">
        <v>-0.55039675839946289</v>
      </c>
      <c r="L32" s="88">
        <f t="shared" si="4"/>
        <v>1.0722495433168654E-2</v>
      </c>
      <c r="M32" s="88">
        <v>0.31146843285432269</v>
      </c>
      <c r="N32" s="88">
        <f t="shared" si="5"/>
        <v>0.12323197312653816</v>
      </c>
    </row>
    <row r="33" spans="3:14">
      <c r="C33" s="88">
        <v>-9.7455332972373743E-2</v>
      </c>
      <c r="D33" s="88">
        <f t="shared" si="0"/>
        <v>1.0099466028419586E-2</v>
      </c>
      <c r="E33" s="88">
        <v>-0.45500975020892342</v>
      </c>
      <c r="F33" s="88">
        <f t="shared" si="1"/>
        <v>9.0045429202708485E-2</v>
      </c>
      <c r="G33" s="88">
        <v>-0.61764705882352278</v>
      </c>
      <c r="H33" s="88">
        <f t="shared" si="2"/>
        <v>0.3260572849165016</v>
      </c>
      <c r="I33" s="88">
        <v>-0.21043771043770529</v>
      </c>
      <c r="J33" s="88">
        <f t="shared" si="3"/>
        <v>2.7831524230124724E-3</v>
      </c>
      <c r="K33" s="88">
        <v>-1.0966997147901609</v>
      </c>
      <c r="L33" s="88">
        <f t="shared" si="4"/>
        <v>0.42230819300464212</v>
      </c>
      <c r="M33" s="88">
        <v>0.15229551451187981</v>
      </c>
      <c r="N33" s="88">
        <f t="shared" si="5"/>
        <v>3.6814557446127862E-2</v>
      </c>
    </row>
    <row r="34" spans="3:14">
      <c r="C34" s="88">
        <v>0.44439627140688831</v>
      </c>
      <c r="D34" s="88">
        <f t="shared" si="0"/>
        <v>0.41261057276656371</v>
      </c>
      <c r="E34" s="88">
        <v>-0.37313432835821558</v>
      </c>
      <c r="F34" s="88">
        <f t="shared" si="1"/>
        <v>4.7611363909254842E-2</v>
      </c>
      <c r="G34" s="88">
        <v>-0.11837821840782189</v>
      </c>
      <c r="H34" s="88">
        <f t="shared" si="2"/>
        <v>5.1474052053378499E-3</v>
      </c>
      <c r="I34" s="88">
        <v>-4.21762969211259E-2</v>
      </c>
      <c r="J34" s="88">
        <f t="shared" si="3"/>
        <v>1.3341594944909666E-2</v>
      </c>
      <c r="K34" s="88">
        <v>-3.2052822502202871</v>
      </c>
      <c r="L34" s="88">
        <f t="shared" si="4"/>
        <v>7.6089635104106979</v>
      </c>
      <c r="M34" s="88">
        <v>-0.46820515036203331</v>
      </c>
      <c r="N34" s="88">
        <f t="shared" si="5"/>
        <v>0.18372321803145961</v>
      </c>
    </row>
    <row r="35" spans="3:14">
      <c r="C35" s="88">
        <v>-0.64745872450632236</v>
      </c>
      <c r="D35" s="88">
        <f t="shared" si="0"/>
        <v>0.2020568055303896</v>
      </c>
      <c r="E35" s="88">
        <v>0</v>
      </c>
      <c r="F35" s="88">
        <f t="shared" si="1"/>
        <v>2.4004558121377386E-2</v>
      </c>
      <c r="G35" s="88">
        <v>0.82962962962962461</v>
      </c>
      <c r="H35" s="88">
        <f t="shared" si="2"/>
        <v>0.76783584383602732</v>
      </c>
      <c r="I35" s="88">
        <v>-8.4388185654038494E-3</v>
      </c>
      <c r="J35" s="88">
        <f t="shared" si="3"/>
        <v>2.2273562738556785E-2</v>
      </c>
      <c r="K35" s="88">
        <v>-2.2308656278816841</v>
      </c>
      <c r="L35" s="88">
        <f t="shared" si="4"/>
        <v>3.1827214820554253</v>
      </c>
      <c r="M35" s="88">
        <v>-1.652302805717321</v>
      </c>
      <c r="N35" s="88">
        <f t="shared" si="5"/>
        <v>2.600888763846295</v>
      </c>
    </row>
    <row r="36" spans="3:14">
      <c r="C36" s="88">
        <v>0.96665580536547946</v>
      </c>
      <c r="D36" s="88">
        <f t="shared" si="0"/>
        <v>1.3563100185831432</v>
      </c>
      <c r="E36" s="88">
        <v>-9.3632958801492805E-2</v>
      </c>
      <c r="F36" s="88">
        <f t="shared" si="1"/>
        <v>3.7578230984185819E-3</v>
      </c>
      <c r="G36" s="88">
        <v>-0.362425311000103</v>
      </c>
      <c r="H36" s="88">
        <f t="shared" si="2"/>
        <v>9.9724910632401895E-2</v>
      </c>
      <c r="I36" s="88">
        <v>-0.42197653810448488</v>
      </c>
      <c r="J36" s="88">
        <f t="shared" si="3"/>
        <v>6.9851539945080768E-2</v>
      </c>
      <c r="K36" s="88">
        <v>2.044764749271466</v>
      </c>
      <c r="L36" s="88">
        <f t="shared" si="4"/>
        <v>6.2081304813981086</v>
      </c>
      <c r="M36" s="88">
        <v>-0.50533214769391543</v>
      </c>
      <c r="N36" s="88">
        <f t="shared" si="5"/>
        <v>0.21692908194885177</v>
      </c>
    </row>
    <row r="37" spans="3:14">
      <c r="C37" s="88">
        <v>-0.50559380378657481</v>
      </c>
      <c r="D37" s="88">
        <f t="shared" si="0"/>
        <v>9.4643828585868395E-2</v>
      </c>
      <c r="E37" s="88">
        <v>-1.3214620431115209</v>
      </c>
      <c r="F37" s="88">
        <f t="shared" si="1"/>
        <v>1.3607875717234237</v>
      </c>
      <c r="G37" s="88">
        <v>0.27526543452616181</v>
      </c>
      <c r="H37" s="88">
        <f t="shared" si="2"/>
        <v>0.10361847275025342</v>
      </c>
      <c r="I37" s="88">
        <v>-0.44919060937367311</v>
      </c>
      <c r="J37" s="88">
        <f t="shared" si="3"/>
        <v>8.4977199932698616E-2</v>
      </c>
      <c r="K37" s="88">
        <v>-2.1685033771773892</v>
      </c>
      <c r="L37" s="88">
        <f t="shared" si="4"/>
        <v>2.9640997328490428</v>
      </c>
      <c r="M37" s="88">
        <v>-7.7905215321361077E-3</v>
      </c>
      <c r="N37" s="88">
        <f t="shared" si="5"/>
        <v>1.0102966570996368E-3</v>
      </c>
    </row>
    <row r="38" spans="3:14">
      <c r="C38" s="88">
        <v>0.29192345118391749</v>
      </c>
      <c r="D38" s="88">
        <f t="shared" si="0"/>
        <v>0.23997740170407417</v>
      </c>
      <c r="E38" s="88">
        <v>0.27542976540981812</v>
      </c>
      <c r="F38" s="88">
        <f t="shared" si="1"/>
        <v>0.1852130088141215</v>
      </c>
      <c r="G38" s="88">
        <v>-9.8039215686296366E-3</v>
      </c>
      <c r="H38" s="88">
        <f t="shared" si="2"/>
        <v>1.3563662131969912E-3</v>
      </c>
      <c r="I38" s="88">
        <v>0.80027243316875829</v>
      </c>
      <c r="J38" s="88">
        <f t="shared" si="3"/>
        <v>0.91767692411035995</v>
      </c>
      <c r="K38" s="88">
        <v>-1.6436531007751889</v>
      </c>
      <c r="L38" s="88">
        <f t="shared" si="4"/>
        <v>1.4323441836948965</v>
      </c>
      <c r="M38" s="88">
        <v>3.5950647529346509</v>
      </c>
      <c r="N38" s="88">
        <f t="shared" si="5"/>
        <v>13.210611117691919</v>
      </c>
    </row>
    <row r="39" spans="3:14">
      <c r="C39" s="88">
        <v>0.68995256576109831</v>
      </c>
      <c r="D39" s="88">
        <f t="shared" si="0"/>
        <v>0.78837351020007818</v>
      </c>
      <c r="E39" s="88">
        <v>-1.02292100776662</v>
      </c>
      <c r="F39" s="88">
        <f t="shared" si="1"/>
        <v>0.75340136853386663</v>
      </c>
      <c r="G39" s="88">
        <v>-3.9219531326595281E-2</v>
      </c>
      <c r="H39" s="88">
        <f t="shared" si="2"/>
        <v>5.4956537666406528E-5</v>
      </c>
      <c r="I39" s="88">
        <v>7.601351351349539E-2</v>
      </c>
      <c r="J39" s="88">
        <f t="shared" si="3"/>
        <v>5.4613648677719777E-2</v>
      </c>
      <c r="K39" s="88">
        <v>0.83125007696760456</v>
      </c>
      <c r="L39" s="88">
        <f t="shared" si="4"/>
        <v>1.6335328420832567</v>
      </c>
      <c r="M39" s="88">
        <v>0.27670102188226409</v>
      </c>
      <c r="N39" s="88">
        <f t="shared" si="5"/>
        <v>0.10003095571849487</v>
      </c>
    </row>
    <row r="40" spans="3:14">
      <c r="C40" s="88">
        <v>-0.34261241970021672</v>
      </c>
      <c r="D40" s="88">
        <f t="shared" si="0"/>
        <v>2.0926801206005242E-2</v>
      </c>
      <c r="E40" s="88">
        <v>0.75598086124402109</v>
      </c>
      <c r="F40" s="88">
        <f t="shared" si="1"/>
        <v>0.8297659653670002</v>
      </c>
      <c r="G40" s="88">
        <v>-0.10789602746443799</v>
      </c>
      <c r="H40" s="88">
        <f t="shared" si="2"/>
        <v>3.7531831613168741E-3</v>
      </c>
      <c r="I40" s="88">
        <v>1.789180521563005</v>
      </c>
      <c r="J40" s="88">
        <f t="shared" si="3"/>
        <v>3.7902741414018761</v>
      </c>
      <c r="K40" s="88">
        <v>-0.66073914848920889</v>
      </c>
      <c r="L40" s="88">
        <f t="shared" si="4"/>
        <v>4.5749733381278995E-2</v>
      </c>
      <c r="M40" s="88">
        <v>-0.88541666666666075</v>
      </c>
      <c r="N40" s="88">
        <f t="shared" si="5"/>
        <v>0.71544696519117468</v>
      </c>
    </row>
    <row r="41" spans="3:14">
      <c r="C41" s="88">
        <v>-0.24709926944563859</v>
      </c>
      <c r="D41" s="88">
        <f t="shared" si="0"/>
        <v>2.4155098724478238E-3</v>
      </c>
      <c r="E41" s="88">
        <v>-0.27542976540982922</v>
      </c>
      <c r="F41" s="88">
        <f t="shared" si="1"/>
        <v>1.451921877605083E-2</v>
      </c>
      <c r="G41" s="88">
        <v>-8.8373919874318307E-2</v>
      </c>
      <c r="H41" s="88">
        <f t="shared" si="2"/>
        <v>1.7423211714567336E-3</v>
      </c>
      <c r="I41" s="88">
        <v>-2.1639996683525449</v>
      </c>
      <c r="J41" s="88">
        <f t="shared" si="3"/>
        <v>4.0253101086525263</v>
      </c>
      <c r="K41" s="88">
        <v>-0.93684301117572533</v>
      </c>
      <c r="L41" s="88">
        <f t="shared" si="4"/>
        <v>0.24009582109596245</v>
      </c>
      <c r="M41" s="88">
        <v>0.42059905412505932</v>
      </c>
      <c r="N41" s="88">
        <f t="shared" si="5"/>
        <v>0.21176079111401505</v>
      </c>
    </row>
    <row r="42" spans="3:14">
      <c r="C42" s="88">
        <v>-0.2692514808831481</v>
      </c>
      <c r="D42" s="88">
        <f t="shared" si="0"/>
        <v>5.0836968936548458E-3</v>
      </c>
      <c r="E42" s="88">
        <v>-9.5238095238092679E-2</v>
      </c>
      <c r="F42" s="88">
        <f t="shared" si="1"/>
        <v>3.563606349129131E-3</v>
      </c>
      <c r="G42" s="88">
        <v>6.8796068796062038E-2</v>
      </c>
      <c r="H42" s="88">
        <f t="shared" si="2"/>
        <v>1.3323823521752943E-2</v>
      </c>
      <c r="I42" s="88">
        <v>0</v>
      </c>
      <c r="J42" s="88">
        <f t="shared" si="3"/>
        <v>2.4863650667064363E-2</v>
      </c>
      <c r="K42" s="88">
        <v>-0.2544213465715206</v>
      </c>
      <c r="L42" s="88">
        <f t="shared" si="4"/>
        <v>3.7027738078603899E-2</v>
      </c>
      <c r="M42" s="88">
        <v>-0.68047999899528699</v>
      </c>
      <c r="N42" s="88">
        <f t="shared" si="5"/>
        <v>0.41075833888273922</v>
      </c>
    </row>
    <row r="43" spans="3:14">
      <c r="C43" s="88">
        <v>-0.64794816414686096</v>
      </c>
      <c r="D43" s="88">
        <f t="shared" si="0"/>
        <v>0.20249705845634974</v>
      </c>
      <c r="E43" s="88">
        <v>8.5795996186832646E-2</v>
      </c>
      <c r="F43" s="88">
        <f t="shared" si="1"/>
        <v>5.7950952452181424E-2</v>
      </c>
      <c r="G43" s="88">
        <v>0.26517383618149809</v>
      </c>
      <c r="H43" s="88">
        <f t="shared" si="2"/>
        <v>9.7223377746104081E-2</v>
      </c>
      <c r="I43" s="88">
        <v>0.25423728813558372</v>
      </c>
      <c r="J43" s="88">
        <f t="shared" si="3"/>
        <v>0.1696775980134215</v>
      </c>
      <c r="K43" s="88">
        <v>-1.331342540749048</v>
      </c>
      <c r="L43" s="88">
        <f t="shared" si="4"/>
        <v>0.78233187445659491</v>
      </c>
      <c r="M43" s="88">
        <v>0.73761854583771491</v>
      </c>
      <c r="N43" s="88">
        <f t="shared" si="5"/>
        <v>0.60403087343577577</v>
      </c>
    </row>
    <row r="44" spans="3:14">
      <c r="C44" s="88">
        <v>0.56521739130435122</v>
      </c>
      <c r="D44" s="88">
        <f t="shared" si="0"/>
        <v>0.58242665368883106</v>
      </c>
      <c r="E44" s="88">
        <v>0.32384036574912839</v>
      </c>
      <c r="F44" s="88">
        <f t="shared" si="1"/>
        <v>0.22922493583600703</v>
      </c>
      <c r="G44" s="88">
        <v>-6.8566950729753717E-2</v>
      </c>
      <c r="H44" s="88">
        <f t="shared" si="2"/>
        <v>4.8110701190011976E-4</v>
      </c>
      <c r="I44" s="88">
        <v>0</v>
      </c>
      <c r="J44" s="88">
        <f t="shared" si="3"/>
        <v>2.4863650667064363E-2</v>
      </c>
      <c r="K44" s="88">
        <v>1.9785624211853701</v>
      </c>
      <c r="L44" s="88">
        <f t="shared" si="4"/>
        <v>5.8826121962033779</v>
      </c>
      <c r="M44" s="88">
        <v>5.230125523014717E-2</v>
      </c>
      <c r="N44" s="88">
        <f t="shared" si="5"/>
        <v>8.4413722628928264E-3</v>
      </c>
    </row>
    <row r="45" spans="3:14">
      <c r="C45" s="88">
        <v>8.6467790747946083E-2</v>
      </c>
      <c r="D45" s="88">
        <f t="shared" si="0"/>
        <v>8.0894294576039305E-2</v>
      </c>
      <c r="E45" s="88">
        <v>0.2088673692205445</v>
      </c>
      <c r="F45" s="88">
        <f t="shared" si="1"/>
        <v>0.13235146856929789</v>
      </c>
      <c r="G45" s="88">
        <v>0.16663399333465281</v>
      </c>
      <c r="H45" s="88">
        <f t="shared" si="2"/>
        <v>4.5482724714692883E-2</v>
      </c>
      <c r="I45" s="88">
        <v>-1.690617075231771E-2</v>
      </c>
      <c r="J45" s="88">
        <f t="shared" si="3"/>
        <v>1.9817867618188573E-2</v>
      </c>
      <c r="K45" s="88">
        <v>2.8144282728857828</v>
      </c>
      <c r="L45" s="88">
        <f t="shared" si="4"/>
        <v>10.635918201729805</v>
      </c>
      <c r="M45" s="88">
        <v>-0.1568217459487764</v>
      </c>
      <c r="N45" s="88">
        <f t="shared" si="5"/>
        <v>1.3746638658903798E-2</v>
      </c>
    </row>
    <row r="46" spans="3:14">
      <c r="C46" s="88">
        <v>-0.72354211663065993</v>
      </c>
      <c r="D46" s="88">
        <f t="shared" si="0"/>
        <v>0.27624556720229509</v>
      </c>
      <c r="E46" s="88">
        <v>-5.684509711038066E-2</v>
      </c>
      <c r="F46" s="88">
        <f t="shared" si="1"/>
        <v>9.621441584966979E-3</v>
      </c>
      <c r="G46" s="88">
        <v>-0.1174283197964643</v>
      </c>
      <c r="H46" s="88">
        <f t="shared" si="2"/>
        <v>5.0120057641850155E-3</v>
      </c>
      <c r="I46" s="88">
        <v>1.69090294217078E-2</v>
      </c>
      <c r="J46" s="88">
        <f t="shared" si="3"/>
        <v>3.0482069123525024E-2</v>
      </c>
      <c r="K46" s="88">
        <v>-2.3392867881411932</v>
      </c>
      <c r="L46" s="88">
        <f t="shared" si="4"/>
        <v>3.5813273094519746</v>
      </c>
      <c r="M46" s="88">
        <v>-0.99476439790576743</v>
      </c>
      <c r="N46" s="88">
        <f t="shared" si="5"/>
        <v>0.91238547604787479</v>
      </c>
    </row>
    <row r="47" spans="3:14">
      <c r="C47" s="88">
        <v>-0.63091482649844099</v>
      </c>
      <c r="D47" s="88">
        <f t="shared" si="0"/>
        <v>0.18745730050752388</v>
      </c>
      <c r="E47" s="88">
        <v>-0.29386671722436702</v>
      </c>
      <c r="F47" s="88">
        <f t="shared" si="1"/>
        <v>1.9302287571633742E-2</v>
      </c>
      <c r="G47" s="88">
        <v>-0.55844028607817675</v>
      </c>
      <c r="H47" s="88">
        <f t="shared" si="2"/>
        <v>0.26194690382452407</v>
      </c>
      <c r="I47" s="88">
        <v>-0.36348267117497501</v>
      </c>
      <c r="J47" s="88">
        <f t="shared" si="3"/>
        <v>4.2353867256294107E-2</v>
      </c>
      <c r="K47" s="88">
        <v>-2.4630541871921152</v>
      </c>
      <c r="L47" s="88">
        <f t="shared" si="4"/>
        <v>4.0650903112305867</v>
      </c>
      <c r="M47" s="88">
        <v>-0.58149127445794591</v>
      </c>
      <c r="N47" s="88">
        <f t="shared" si="5"/>
        <v>0.2936725054084055</v>
      </c>
    </row>
    <row r="48" spans="3:14">
      <c r="C48" s="88">
        <v>0.26272577996717672</v>
      </c>
      <c r="D48" s="88">
        <f t="shared" si="0"/>
        <v>0.21222349412390201</v>
      </c>
      <c r="E48" s="88">
        <v>0.14261266400454889</v>
      </c>
      <c r="F48" s="88">
        <f t="shared" si="1"/>
        <v>8.8534043696278583E-2</v>
      </c>
      <c r="G48" s="88">
        <v>0.42364532019705248</v>
      </c>
      <c r="H48" s="88">
        <f t="shared" si="2"/>
        <v>0.22116150939988535</v>
      </c>
      <c r="I48" s="88">
        <v>0.27996945787731597</v>
      </c>
      <c r="J48" s="88">
        <f t="shared" si="3"/>
        <v>0.19153890278409647</v>
      </c>
      <c r="K48" s="88">
        <v>-0.88383838383838675</v>
      </c>
      <c r="L48" s="88">
        <f t="shared" si="4"/>
        <v>0.19096122886987751</v>
      </c>
      <c r="M48" s="88">
        <v>-0.31925463988374808</v>
      </c>
      <c r="N48" s="88">
        <f t="shared" si="5"/>
        <v>7.8220317449201243E-2</v>
      </c>
    </row>
    <row r="49" spans="3:14">
      <c r="C49" s="88">
        <v>-0.20744622775411559</v>
      </c>
      <c r="D49" s="88">
        <f t="shared" si="0"/>
        <v>9.0151136147284362E-5</v>
      </c>
      <c r="E49" s="88">
        <v>-0.31330105383081669</v>
      </c>
      <c r="F49" s="88">
        <f t="shared" si="1"/>
        <v>2.5080109668663829E-2</v>
      </c>
      <c r="G49" s="88">
        <v>-5.8863926223884373E-2</v>
      </c>
      <c r="H49" s="88">
        <f t="shared" si="2"/>
        <v>1.4960047305323504E-4</v>
      </c>
      <c r="I49" s="88">
        <v>-4.2301184433157779E-2</v>
      </c>
      <c r="J49" s="88">
        <f t="shared" si="3"/>
        <v>1.3312760072299402E-2</v>
      </c>
      <c r="K49" s="88">
        <v>2.891719745222932</v>
      </c>
      <c r="L49" s="88">
        <f t="shared" si="4"/>
        <v>11.14602975107138</v>
      </c>
      <c r="M49" s="88">
        <v>-1.547597067665885</v>
      </c>
      <c r="N49" s="88">
        <f t="shared" si="5"/>
        <v>2.274128488659795</v>
      </c>
    </row>
    <row r="50" spans="3:14">
      <c r="C50" s="88">
        <v>0.1094091903719896</v>
      </c>
      <c r="D50" s="88">
        <f t="shared" si="0"/>
        <v>9.4470552517192913E-2</v>
      </c>
      <c r="E50" s="88">
        <v>-8.5714285714288962E-2</v>
      </c>
      <c r="F50" s="88">
        <f t="shared" si="1"/>
        <v>4.7913749957409872E-3</v>
      </c>
      <c r="G50" s="88">
        <v>0.17669578875036951</v>
      </c>
      <c r="H50" s="88">
        <f t="shared" si="2"/>
        <v>4.9875658108648913E-2</v>
      </c>
      <c r="I50" s="88">
        <v>-0.38087177316969978</v>
      </c>
      <c r="J50" s="88">
        <f t="shared" si="3"/>
        <v>4.9813621707534797E-2</v>
      </c>
      <c r="K50" s="88">
        <v>-1.9499814287483039</v>
      </c>
      <c r="L50" s="88">
        <f t="shared" si="4"/>
        <v>2.2594122830160148</v>
      </c>
      <c r="M50" s="88">
        <v>5.420054200542257E-2</v>
      </c>
      <c r="N50" s="88">
        <f t="shared" si="5"/>
        <v>8.7939808706266349E-3</v>
      </c>
    </row>
    <row r="51" spans="3:14">
      <c r="C51" s="88">
        <v>-0.21857923497268231</v>
      </c>
      <c r="D51" s="88">
        <f t="shared" si="0"/>
        <v>4.2550623317851082E-4</v>
      </c>
      <c r="E51" s="88">
        <v>1.906395958441998E-2</v>
      </c>
      <c r="F51" s="88">
        <f t="shared" si="1"/>
        <v>3.0275305398688831E-2</v>
      </c>
      <c r="G51" s="88">
        <v>0.53895149436551382</v>
      </c>
      <c r="H51" s="88">
        <f t="shared" si="2"/>
        <v>0.34290896464182746</v>
      </c>
      <c r="I51" s="88">
        <v>-3.3984706881906579E-2</v>
      </c>
      <c r="J51" s="88">
        <f t="shared" si="3"/>
        <v>1.5301049776272033E-2</v>
      </c>
      <c r="K51" s="88">
        <v>-1.185680914199116</v>
      </c>
      <c r="L51" s="88">
        <f t="shared" si="4"/>
        <v>0.5458751458476323</v>
      </c>
      <c r="M51" s="88">
        <v>0.74756229685806197</v>
      </c>
      <c r="N51" s="88">
        <f t="shared" si="5"/>
        <v>0.61958620348457649</v>
      </c>
    </row>
    <row r="52" spans="3:14">
      <c r="C52" s="88">
        <v>-8.762322015334334E-2</v>
      </c>
      <c r="D52" s="88">
        <f t="shared" si="0"/>
        <v>1.2172314448559644E-2</v>
      </c>
      <c r="E52" s="88">
        <v>8.5771466692063925E-2</v>
      </c>
      <c r="F52" s="88">
        <f t="shared" si="1"/>
        <v>5.793914308133389E-2</v>
      </c>
      <c r="G52" s="88">
        <v>-0.60428849902532944</v>
      </c>
      <c r="H52" s="88">
        <f t="shared" si="2"/>
        <v>0.3109798797655603</v>
      </c>
      <c r="I52" s="88">
        <v>-0.39945605983341398</v>
      </c>
      <c r="J52" s="88">
        <f t="shared" si="3"/>
        <v>5.8454638443527218E-2</v>
      </c>
      <c r="K52" s="88">
        <v>-1.0222858311181859E-2</v>
      </c>
      <c r="L52" s="88">
        <f t="shared" si="4"/>
        <v>0.19064088158249576</v>
      </c>
      <c r="M52" s="88">
        <v>5.9146144746757827E-2</v>
      </c>
      <c r="N52" s="88">
        <f t="shared" si="5"/>
        <v>9.7459997940911938E-3</v>
      </c>
    </row>
    <row r="53" spans="3:14">
      <c r="C53" s="88">
        <v>0.23021267265950221</v>
      </c>
      <c r="D53" s="88">
        <f t="shared" si="0"/>
        <v>0.18332450098177328</v>
      </c>
      <c r="E53" s="88">
        <v>1.3140354218244219</v>
      </c>
      <c r="F53" s="88">
        <f t="shared" si="1"/>
        <v>2.1578712927682719</v>
      </c>
      <c r="G53" s="88">
        <v>-0.81388507550499423</v>
      </c>
      <c r="H53" s="88">
        <f t="shared" si="2"/>
        <v>0.5886760557949694</v>
      </c>
      <c r="I53" s="88">
        <v>0.26452769007594412</v>
      </c>
      <c r="J53" s="88">
        <f t="shared" si="3"/>
        <v>0.17826112291939752</v>
      </c>
      <c r="K53" s="88">
        <v>-1.9668234331867931</v>
      </c>
      <c r="L53" s="88">
        <f t="shared" si="4"/>
        <v>2.3103275202947984</v>
      </c>
      <c r="M53" s="88">
        <v>-4.8363694986297563E-2</v>
      </c>
      <c r="N53" s="88">
        <f t="shared" si="5"/>
        <v>7.7229108343660326E-5</v>
      </c>
    </row>
    <row r="54" spans="3:14">
      <c r="C54" s="88">
        <v>-0.1531226074592551</v>
      </c>
      <c r="D54" s="88">
        <f t="shared" si="0"/>
        <v>2.0096235581705795E-3</v>
      </c>
      <c r="E54" s="88">
        <v>-0.89285714285715079</v>
      </c>
      <c r="F54" s="88">
        <f t="shared" si="1"/>
        <v>0.54453049920213703</v>
      </c>
      <c r="G54" s="88">
        <v>-9.8863074641630799E-2</v>
      </c>
      <c r="H54" s="88">
        <f t="shared" si="2"/>
        <v>2.7280016931155839E-3</v>
      </c>
      <c r="I54" s="88">
        <v>-0.28085106382979008</v>
      </c>
      <c r="J54" s="88">
        <f t="shared" si="3"/>
        <v>1.5170588958974666E-2</v>
      </c>
      <c r="K54" s="88">
        <v>-0.70526274622273455</v>
      </c>
      <c r="L54" s="88">
        <f t="shared" si="4"/>
        <v>6.6778555569800641E-2</v>
      </c>
      <c r="M54" s="88">
        <v>0.1673118279569952</v>
      </c>
      <c r="N54" s="88">
        <f t="shared" si="5"/>
        <v>4.2802443280627198E-2</v>
      </c>
    </row>
    <row r="55" spans="3:14">
      <c r="C55" s="88">
        <v>-0.44911819476395332</v>
      </c>
      <c r="D55" s="88">
        <f t="shared" si="0"/>
        <v>6.3084742445780634E-2</v>
      </c>
      <c r="E55" s="88">
        <v>-4.7415836889519447E-2</v>
      </c>
      <c r="F55" s="88">
        <f t="shared" si="1"/>
        <v>1.1560164951288409E-2</v>
      </c>
      <c r="G55" s="88">
        <v>0.3067788223651613</v>
      </c>
      <c r="H55" s="88">
        <f t="shared" si="2"/>
        <v>0.12489977411923486</v>
      </c>
      <c r="I55" s="88">
        <v>0.1792267645301715</v>
      </c>
      <c r="J55" s="88">
        <f t="shared" si="3"/>
        <v>0.11350759583302827</v>
      </c>
      <c r="K55" s="88">
        <v>0.31771872702446302</v>
      </c>
      <c r="L55" s="88">
        <f t="shared" si="4"/>
        <v>0.58456117203591185</v>
      </c>
      <c r="M55" s="88">
        <v>-0.44881896525813542</v>
      </c>
      <c r="N55" s="88">
        <f t="shared" si="5"/>
        <v>0.16748006191600903</v>
      </c>
    </row>
    <row r="56" spans="3:14">
      <c r="C56" s="88">
        <v>-0.37411971830985102</v>
      </c>
      <c r="D56" s="88">
        <f t="shared" si="0"/>
        <v>3.1035264910889218E-2</v>
      </c>
      <c r="E56" s="88">
        <v>-7.5901328273253466E-2</v>
      </c>
      <c r="F56" s="88">
        <f t="shared" si="1"/>
        <v>6.2461702220621357E-3</v>
      </c>
      <c r="G56" s="88">
        <v>-0.35516969218626349</v>
      </c>
      <c r="H56" s="88">
        <f t="shared" si="2"/>
        <v>9.5195014454165866E-2</v>
      </c>
      <c r="I56" s="88">
        <v>0.22150281138184619</v>
      </c>
      <c r="J56" s="88">
        <f t="shared" si="3"/>
        <v>0.14378121146411749</v>
      </c>
      <c r="K56" s="88">
        <v>-1.9801073157963529</v>
      </c>
      <c r="L56" s="88">
        <f t="shared" si="4"/>
        <v>2.350886351531198</v>
      </c>
      <c r="M56" s="88">
        <v>-0.7952554252594668</v>
      </c>
      <c r="N56" s="88">
        <f t="shared" si="5"/>
        <v>0.57105186887762649</v>
      </c>
    </row>
    <row r="57" spans="3:14">
      <c r="C57" s="88">
        <v>-1.6125469405787629</v>
      </c>
      <c r="D57" s="88">
        <f t="shared" si="0"/>
        <v>2.0010804513618505</v>
      </c>
      <c r="E57" s="88">
        <v>-3.7979491074813243E-2</v>
      </c>
      <c r="F57" s="88">
        <f t="shared" si="1"/>
        <v>1.367836754895633E-2</v>
      </c>
      <c r="G57" s="88">
        <v>-0.46534653465346582</v>
      </c>
      <c r="H57" s="88">
        <f t="shared" si="2"/>
        <v>0.1753211924209912</v>
      </c>
      <c r="I57" s="88">
        <v>0.13600816048962019</v>
      </c>
      <c r="J57" s="88">
        <f t="shared" si="3"/>
        <v>8.6253980294134364E-2</v>
      </c>
      <c r="K57" s="88">
        <v>-1.886590918194331</v>
      </c>
      <c r="L57" s="88">
        <f t="shared" si="4"/>
        <v>2.0728617570183099</v>
      </c>
      <c r="M57" s="88">
        <v>-1.0978260869565331</v>
      </c>
      <c r="N57" s="88">
        <f t="shared" si="5"/>
        <v>1.1198939118953994</v>
      </c>
    </row>
    <row r="58" spans="3:14">
      <c r="C58" s="88">
        <v>0.23574315222272271</v>
      </c>
      <c r="D58" s="88">
        <f t="shared" si="0"/>
        <v>0.18809099285299957</v>
      </c>
      <c r="E58" s="88">
        <v>-0.18047112462006301</v>
      </c>
      <c r="F58" s="88">
        <f t="shared" si="1"/>
        <v>6.5214246497322071E-4</v>
      </c>
      <c r="G58" s="88">
        <v>-0.41778573560131699</v>
      </c>
      <c r="H58" s="88">
        <f t="shared" si="2"/>
        <v>0.13775450234433376</v>
      </c>
      <c r="I58" s="88">
        <v>-1.697792869269632E-2</v>
      </c>
      <c r="J58" s="88">
        <f t="shared" si="3"/>
        <v>1.9797669183181675E-2</v>
      </c>
      <c r="K58" s="88">
        <v>3.694681835501612</v>
      </c>
      <c r="L58" s="88">
        <f t="shared" si="4"/>
        <v>17.152263376297011</v>
      </c>
      <c r="M58" s="88">
        <v>-1.7474447741509971</v>
      </c>
      <c r="N58" s="88">
        <f t="shared" si="5"/>
        <v>2.9168168235055796</v>
      </c>
    </row>
    <row r="59" spans="3:14">
      <c r="C59" s="88">
        <v>-0.43677903460633832</v>
      </c>
      <c r="D59" s="88">
        <f t="shared" si="0"/>
        <v>5.7038623508487908E-2</v>
      </c>
      <c r="E59" s="88">
        <v>0.15225045199351861</v>
      </c>
      <c r="F59" s="88">
        <f t="shared" si="1"/>
        <v>9.4362314838886741E-2</v>
      </c>
      <c r="G59" s="88">
        <v>8.9901108780354733E-2</v>
      </c>
      <c r="H59" s="88">
        <f t="shared" si="2"/>
        <v>1.8641507975042625E-2</v>
      </c>
      <c r="I59" s="88">
        <v>-0.29716420444896308</v>
      </c>
      <c r="J59" s="88">
        <f t="shared" si="3"/>
        <v>1.945525214815829E-2</v>
      </c>
      <c r="K59" s="88">
        <v>1.6771873646635791</v>
      </c>
      <c r="L59" s="88">
        <f t="shared" si="4"/>
        <v>4.5115231521138641</v>
      </c>
      <c r="M59" s="88">
        <v>1.957494407158844</v>
      </c>
      <c r="N59" s="88">
        <f t="shared" si="5"/>
        <v>3.9882889555349839</v>
      </c>
    </row>
    <row r="60" spans="3:14">
      <c r="C60" s="88">
        <v>-0.85489313835771519</v>
      </c>
      <c r="D60" s="88">
        <f t="shared" si="0"/>
        <v>0.43157240484194853</v>
      </c>
      <c r="E60" s="88">
        <v>0.27553444180523629</v>
      </c>
      <c r="F60" s="88">
        <f t="shared" si="1"/>
        <v>0.1853031176359328</v>
      </c>
      <c r="G60" s="88">
        <v>-0.29940119760478717</v>
      </c>
      <c r="H60" s="88">
        <f t="shared" si="2"/>
        <v>6.3891863330880719E-2</v>
      </c>
      <c r="I60" s="88">
        <v>5.9609980413855013E-2</v>
      </c>
      <c r="J60" s="88">
        <f t="shared" si="3"/>
        <v>4.7215856487984952E-2</v>
      </c>
      <c r="K60" s="88">
        <v>-1.881848806742648</v>
      </c>
      <c r="L60" s="88">
        <f t="shared" si="4"/>
        <v>2.0592293950071943</v>
      </c>
      <c r="M60" s="88">
        <v>-0.54854635216675662</v>
      </c>
      <c r="N60" s="88">
        <f t="shared" si="5"/>
        <v>0.25905113938892155</v>
      </c>
    </row>
    <row r="61" spans="3:14">
      <c r="C61" s="88">
        <v>1.304742455184948</v>
      </c>
      <c r="D61" s="88">
        <f t="shared" si="0"/>
        <v>2.2580889202076131</v>
      </c>
      <c r="E61" s="88">
        <v>-0.32215273829827579</v>
      </c>
      <c r="F61" s="88">
        <f t="shared" si="1"/>
        <v>2.7962091581235284E-2</v>
      </c>
      <c r="G61" s="88">
        <v>-1.611611611611607</v>
      </c>
      <c r="H61" s="88">
        <f t="shared" si="2"/>
        <v>2.4491586839086992</v>
      </c>
      <c r="I61" s="88">
        <v>1.276595744680842</v>
      </c>
      <c r="J61" s="88">
        <f t="shared" si="3"/>
        <v>2.0571529903789028</v>
      </c>
      <c r="K61" s="88">
        <v>-0.51171417671899144</v>
      </c>
      <c r="L61" s="88">
        <f t="shared" si="4"/>
        <v>4.2077148890534719E-3</v>
      </c>
      <c r="M61" s="88">
        <v>-1.047986762272479</v>
      </c>
      <c r="N61" s="88">
        <f t="shared" si="5"/>
        <v>1.0168928994834574</v>
      </c>
    </row>
    <row r="62" spans="3:14">
      <c r="C62" s="88">
        <v>-0.88475753163849147</v>
      </c>
      <c r="D62" s="88">
        <f t="shared" si="0"/>
        <v>0.47170261775811229</v>
      </c>
      <c r="E62" s="88">
        <v>-1.9011406844104961E-2</v>
      </c>
      <c r="F62" s="88">
        <f t="shared" si="1"/>
        <v>1.8474963406499494E-2</v>
      </c>
      <c r="G62" s="88">
        <v>-0.30521924916065979</v>
      </c>
      <c r="H62" s="88">
        <f t="shared" si="2"/>
        <v>6.6866952204289468E-2</v>
      </c>
      <c r="I62" s="88">
        <v>0.63865546218486724</v>
      </c>
      <c r="J62" s="88">
        <f t="shared" si="3"/>
        <v>0.63415354328177675</v>
      </c>
      <c r="K62" s="88">
        <v>0.22081184715059271</v>
      </c>
      <c r="L62" s="88">
        <f t="shared" si="4"/>
        <v>0.44576870390108952</v>
      </c>
      <c r="M62" s="88">
        <v>-0.20066889632107679</v>
      </c>
      <c r="N62" s="88">
        <f t="shared" si="5"/>
        <v>2.5951022528876821E-2</v>
      </c>
    </row>
    <row r="63" spans="3:14">
      <c r="C63" s="88">
        <v>-0.11299435028248039</v>
      </c>
      <c r="D63" s="88">
        <f t="shared" si="0"/>
        <v>7.2177058258067646E-3</v>
      </c>
      <c r="E63" s="88">
        <v>9.5075109336262287E-3</v>
      </c>
      <c r="F63" s="88">
        <f t="shared" si="1"/>
        <v>2.7041025128222321E-2</v>
      </c>
      <c r="G63" s="88">
        <v>0.75517909990816534</v>
      </c>
      <c r="H63" s="88">
        <f t="shared" si="2"/>
        <v>0.64290232123816571</v>
      </c>
      <c r="I63" s="88">
        <v>-1.477955911823658</v>
      </c>
      <c r="J63" s="88">
        <f t="shared" si="3"/>
        <v>1.7431228878935978</v>
      </c>
      <c r="K63" s="88"/>
      <c r="L63" s="88"/>
      <c r="M63" s="88">
        <v>-3.373212689901695</v>
      </c>
      <c r="N63" s="88">
        <f t="shared" si="5"/>
        <v>11.113135676210598</v>
      </c>
    </row>
    <row r="64" spans="3:14">
      <c r="C64" s="88">
        <v>0.45248868778280382</v>
      </c>
      <c r="D64" s="88">
        <f t="shared" si="0"/>
        <v>0.42307235012627709</v>
      </c>
      <c r="E64" s="88">
        <v>9.5066070919358481E-3</v>
      </c>
      <c r="F64" s="88">
        <f t="shared" si="1"/>
        <v>2.7040727870772528E-2</v>
      </c>
      <c r="G64" s="88">
        <v>-0.7090043553124703</v>
      </c>
      <c r="H64" s="88">
        <f t="shared" si="2"/>
        <v>0.43873607860565145</v>
      </c>
      <c r="I64" s="88">
        <v>0.44919060937367311</v>
      </c>
      <c r="J64" s="88">
        <f t="shared" si="3"/>
        <v>0.36829450850041368</v>
      </c>
      <c r="K64" s="88"/>
      <c r="L64" s="88"/>
      <c r="M64" s="88">
        <v>-6.6107285177045672</v>
      </c>
      <c r="N64" s="88">
        <f t="shared" si="5"/>
        <v>43.180049542404795</v>
      </c>
    </row>
    <row r="65" spans="3:14">
      <c r="C65" s="88">
        <v>0.38288288288288452</v>
      </c>
      <c r="D65" s="88">
        <f t="shared" si="0"/>
        <v>0.33736850197342599</v>
      </c>
      <c r="E65" s="88">
        <v>-1.1216730038022931</v>
      </c>
      <c r="F65" s="88">
        <f t="shared" si="1"/>
        <v>0.93458421558107674</v>
      </c>
      <c r="G65" s="88">
        <v>-0.1836172600224506</v>
      </c>
      <c r="H65" s="88">
        <f t="shared" si="2"/>
        <v>1.8764742560338891E-2</v>
      </c>
      <c r="I65" s="88">
        <v>0.2193722578467838</v>
      </c>
      <c r="J65" s="88">
        <f t="shared" si="3"/>
        <v>0.14217000313454933</v>
      </c>
      <c r="K65" s="88"/>
      <c r="L65" s="88"/>
      <c r="M65" s="88">
        <v>2.9932410685548749</v>
      </c>
      <c r="N65" s="88">
        <f t="shared" si="5"/>
        <v>9.1979774644999264</v>
      </c>
    </row>
    <row r="66" spans="3:14">
      <c r="C66" s="88">
        <v>-0.83015481265424906</v>
      </c>
      <c r="D66" s="88">
        <f t="shared" si="0"/>
        <v>0.3996811138271687</v>
      </c>
      <c r="E66" s="88">
        <v>-1.980388386848686</v>
      </c>
      <c r="F66" s="88">
        <f t="shared" si="1"/>
        <v>3.3322835562795068</v>
      </c>
      <c r="G66" s="88">
        <v>0.1635155850792103</v>
      </c>
      <c r="H66" s="88">
        <f t="shared" si="2"/>
        <v>4.4162343333055278E-2</v>
      </c>
      <c r="I66" s="88">
        <v>1.6837851490136831E-2</v>
      </c>
      <c r="J66" s="88">
        <f t="shared" si="3"/>
        <v>3.0457220116185804E-2</v>
      </c>
      <c r="K66" s="88"/>
      <c r="L66" s="88"/>
      <c r="M66" s="88">
        <v>2.584134615384603</v>
      </c>
      <c r="N66" s="88">
        <f t="shared" si="5"/>
        <v>6.8838557436808037</v>
      </c>
    </row>
    <row r="67" spans="3:14">
      <c r="C67" s="88">
        <v>0.22624434389137971</v>
      </c>
      <c r="D67" s="88">
        <f t="shared" si="0"/>
        <v>0.1799420567426995</v>
      </c>
      <c r="E67" s="88">
        <v>-0.25500196155354699</v>
      </c>
      <c r="F67" s="88">
        <f t="shared" si="1"/>
        <v>1.0013588038775457E-2</v>
      </c>
      <c r="G67" s="88">
        <v>0.14284256708498869</v>
      </c>
      <c r="H67" s="88">
        <f t="shared" si="2"/>
        <v>3.5900914354800445E-2</v>
      </c>
      <c r="I67" s="88">
        <v>-7.575757575757347E-2</v>
      </c>
      <c r="J67" s="88">
        <f t="shared" si="3"/>
        <v>6.7116307931354433E-3</v>
      </c>
      <c r="K67" s="88"/>
      <c r="L67" s="88"/>
      <c r="M67" s="88">
        <v>1.6403046280023541</v>
      </c>
      <c r="N67" s="88">
        <f t="shared" si="5"/>
        <v>2.8219978681491709</v>
      </c>
    </row>
    <row r="68" spans="3:14">
      <c r="C68" s="88">
        <v>-0.23702031602708121</v>
      </c>
      <c r="D68" s="88">
        <f t="shared" si="0"/>
        <v>1.5263776568830662E-3</v>
      </c>
      <c r="E68" s="88">
        <v>1.1799410029498469</v>
      </c>
      <c r="F68" s="88">
        <f t="shared" si="1"/>
        <v>1.7818913920996013</v>
      </c>
      <c r="G68" s="88">
        <v>0.29546612328068539</v>
      </c>
      <c r="H68" s="88">
        <f t="shared" si="2"/>
        <v>0.11703167262878403</v>
      </c>
      <c r="I68" s="88">
        <v>-0.26956448487911461</v>
      </c>
      <c r="J68" s="88">
        <f t="shared" si="3"/>
        <v>1.2517663784253508E-2</v>
      </c>
      <c r="K68" s="88"/>
      <c r="L68" s="88"/>
      <c r="M68" s="88">
        <v>-0.6916426512968199</v>
      </c>
      <c r="N68" s="88">
        <f t="shared" si="5"/>
        <v>0.42519132770631246</v>
      </c>
    </row>
    <row r="69" spans="3:14">
      <c r="C69" s="88">
        <v>-0.53173435909039668</v>
      </c>
      <c r="D69" s="88">
        <f t="shared" si="0"/>
        <v>0.11141104205617106</v>
      </c>
      <c r="E69" s="88">
        <v>0.2040816326530637</v>
      </c>
      <c r="F69" s="88">
        <f t="shared" si="1"/>
        <v>0.12889225638663759</v>
      </c>
      <c r="G69" s="88">
        <v>-0.26412027631043111</v>
      </c>
      <c r="H69" s="88">
        <f t="shared" si="2"/>
        <v>4.730080278483513E-2</v>
      </c>
      <c r="I69" s="88">
        <v>-0.3209730551566814</v>
      </c>
      <c r="J69" s="88">
        <f t="shared" si="3"/>
        <v>2.6663929815667096E-2</v>
      </c>
      <c r="K69" s="88"/>
      <c r="L69" s="88"/>
      <c r="M69" s="88">
        <v>11.201392919326739</v>
      </c>
      <c r="N69" s="88">
        <f t="shared" si="5"/>
        <v>126.35937517775446</v>
      </c>
    </row>
    <row r="70" spans="3:14">
      <c r="C70" s="88">
        <v>-0.63694267515923553</v>
      </c>
      <c r="D70" s="88">
        <f t="shared" si="0"/>
        <v>0.19271331109588541</v>
      </c>
      <c r="E70" s="88">
        <v>-0.8534574726020705</v>
      </c>
      <c r="F70" s="88">
        <f t="shared" si="1"/>
        <v>0.48793497971454852</v>
      </c>
      <c r="G70" s="88">
        <v>-6.1112242819316709E-2</v>
      </c>
      <c r="H70" s="88">
        <f t="shared" si="2"/>
        <v>2.0965429318225463E-4</v>
      </c>
      <c r="I70" s="88">
        <v>-0.89822896364715188</v>
      </c>
      <c r="J70" s="88">
        <f t="shared" si="3"/>
        <v>0.54840962904765433</v>
      </c>
      <c r="K70" s="88"/>
      <c r="L70" s="88"/>
      <c r="M70" s="88">
        <v>-14.41544885177454</v>
      </c>
      <c r="N70" s="88">
        <f t="shared" si="5"/>
        <v>206.66572928890662</v>
      </c>
    </row>
    <row r="71" spans="3:14">
      <c r="C71" s="88">
        <v>9.157509157509125E-2</v>
      </c>
      <c r="D71" s="88">
        <f t="shared" ref="D71:D84" si="7">(C71-AVERAGE($C$6:$C$84))^2</f>
        <v>8.3825608166493051E-2</v>
      </c>
      <c r="E71" s="88">
        <v>-6.8473050963524518E-2</v>
      </c>
      <c r="F71" s="88">
        <f t="shared" ref="F71:F134" si="8">(E71-AVERAGE($E$6:$E$263))^2</f>
        <v>7.4755033900604289E-3</v>
      </c>
      <c r="G71" s="88">
        <v>0.39747248267427698</v>
      </c>
      <c r="H71" s="88">
        <f t="shared" ref="H71:H134" si="9">(G71-AVERAGE($G$6:$G$84))^2</f>
        <v>0.19722950121511401</v>
      </c>
      <c r="I71" s="88">
        <v>0.64985036340314828</v>
      </c>
      <c r="J71" s="88">
        <f t="shared" ref="J71:J134" si="10">(I71-AVERAGE($I$6:$I$266))^2</f>
        <v>0.65210871021164885</v>
      </c>
      <c r="K71" s="88"/>
      <c r="L71" s="88"/>
      <c r="M71" s="88">
        <v>0.13416270276862541</v>
      </c>
      <c r="N71" s="88">
        <f t="shared" ref="N71:N134" si="11">(M71-AVERAGE($M$6:$M$624))^2</f>
        <v>3.0185027605382247E-2</v>
      </c>
    </row>
    <row r="72" spans="3:14">
      <c r="C72" s="88">
        <v>-0.62900274473924878</v>
      </c>
      <c r="D72" s="88">
        <f t="shared" si="7"/>
        <v>0.18580523374820809</v>
      </c>
      <c r="E72" s="88">
        <v>-1.1452623335943659</v>
      </c>
      <c r="F72" s="88">
        <f t="shared" si="8"/>
        <v>0.98075012033238618</v>
      </c>
      <c r="G72" s="88">
        <v>-0.46695766927216109</v>
      </c>
      <c r="H72" s="88">
        <f t="shared" si="9"/>
        <v>0.17667299656540478</v>
      </c>
      <c r="I72" s="88">
        <v>-0.59468184521279666</v>
      </c>
      <c r="J72" s="88">
        <f t="shared" si="10"/>
        <v>0.19096876066922489</v>
      </c>
      <c r="K72" s="88"/>
      <c r="L72" s="88"/>
      <c r="M72" s="88">
        <v>3.7149817295980552</v>
      </c>
      <c r="N72" s="88">
        <f t="shared" si="11"/>
        <v>14.096701384287856</v>
      </c>
    </row>
    <row r="73" spans="3:14">
      <c r="C73" s="88">
        <v>6.9052825411453078E-2</v>
      </c>
      <c r="D73" s="88">
        <f t="shared" si="7"/>
        <v>7.1291273764507224E-2</v>
      </c>
      <c r="E73" s="88">
        <v>-0.69313793444893967</v>
      </c>
      <c r="F73" s="88">
        <f t="shared" si="8"/>
        <v>0.28966342723867428</v>
      </c>
      <c r="G73" s="88">
        <v>-1.6318204997450181</v>
      </c>
      <c r="H73" s="88">
        <f t="shared" si="9"/>
        <v>2.5128200465785531</v>
      </c>
      <c r="I73" s="88">
        <v>-1.2904879924792829</v>
      </c>
      <c r="J73" s="88">
        <f t="shared" si="10"/>
        <v>1.2832491468833089</v>
      </c>
      <c r="K73" s="88"/>
      <c r="L73" s="88"/>
      <c r="M73" s="88">
        <v>0.79506752789195723</v>
      </c>
      <c r="N73" s="88">
        <f t="shared" si="11"/>
        <v>0.69662929388801464</v>
      </c>
    </row>
    <row r="74" spans="3:14">
      <c r="C74" s="88">
        <v>0.54054054054053502</v>
      </c>
      <c r="D74" s="88">
        <f t="shared" si="7"/>
        <v>0.5453703943052145</v>
      </c>
      <c r="E74" s="88">
        <v>-0.28916143184765097</v>
      </c>
      <c r="F74" s="88">
        <f t="shared" si="8"/>
        <v>1.80169915347527E-2</v>
      </c>
      <c r="G74" s="88">
        <v>0.25920165889061758</v>
      </c>
      <c r="H74" s="88">
        <f t="shared" si="9"/>
        <v>9.35347156360887E-2</v>
      </c>
      <c r="I74" s="88">
        <v>0.80519480519480879</v>
      </c>
      <c r="J74" s="88">
        <f t="shared" si="10"/>
        <v>0.92713197123682922</v>
      </c>
      <c r="K74" s="88"/>
      <c r="L74" s="88"/>
      <c r="M74" s="88">
        <v>2.1822969461824382</v>
      </c>
      <c r="N74" s="88">
        <f t="shared" si="11"/>
        <v>4.936717992023099</v>
      </c>
    </row>
    <row r="75" spans="3:14">
      <c r="C75" s="88">
        <v>-0.54907343857241164</v>
      </c>
      <c r="D75" s="88">
        <f t="shared" si="7"/>
        <v>0.12328666311982892</v>
      </c>
      <c r="E75" s="88">
        <v>2.9999999999996699E-2</v>
      </c>
      <c r="F75" s="88">
        <f t="shared" si="8"/>
        <v>3.4200600786777322E-2</v>
      </c>
      <c r="G75" s="88">
        <v>0.52740434332987363</v>
      </c>
      <c r="H75" s="88">
        <f t="shared" si="9"/>
        <v>0.32951864077957965</v>
      </c>
      <c r="I75" s="88">
        <v>9.4477368375844861E-2</v>
      </c>
      <c r="J75" s="88">
        <f t="shared" si="10"/>
        <v>6.3584407097211276E-2</v>
      </c>
      <c r="K75" s="88"/>
      <c r="L75" s="88"/>
      <c r="M75" s="88">
        <v>0.3420752565564289</v>
      </c>
      <c r="N75" s="88">
        <f t="shared" si="11"/>
        <v>0.14565744167624961</v>
      </c>
    </row>
    <row r="76" spans="3:14">
      <c r="C76" s="88">
        <v>4.600874166091895E-2</v>
      </c>
      <c r="D76" s="88">
        <f t="shared" si="7"/>
        <v>5.9516566596417853E-2</v>
      </c>
      <c r="E76" s="88">
        <v>-2.9991002699192301E-2</v>
      </c>
      <c r="F76" s="88">
        <f t="shared" si="8"/>
        <v>1.5610763675285253E-2</v>
      </c>
      <c r="G76" s="88">
        <v>-0.86410863079928735</v>
      </c>
      <c r="H76" s="88">
        <f t="shared" si="9"/>
        <v>0.66826673556834348</v>
      </c>
      <c r="I76" s="88">
        <v>-0.91813969452548827</v>
      </c>
      <c r="J76" s="88">
        <f t="shared" si="10"/>
        <v>0.57829572410304464</v>
      </c>
      <c r="K76" s="88"/>
      <c r="L76" s="88"/>
      <c r="M76" s="88">
        <v>2.440909090909082</v>
      </c>
      <c r="N76" s="88">
        <f t="shared" si="11"/>
        <v>6.152804726671131</v>
      </c>
    </row>
    <row r="77" spans="3:14">
      <c r="C77" s="88">
        <v>0.24143481260059391</v>
      </c>
      <c r="D77" s="88">
        <f t="shared" si="7"/>
        <v>0.19306027241924559</v>
      </c>
      <c r="E77" s="88">
        <v>0.20000000000000021</v>
      </c>
      <c r="F77" s="88">
        <f t="shared" si="8"/>
        <v>0.12597817589071855</v>
      </c>
      <c r="G77" s="88">
        <v>-0.17640344505551739</v>
      </c>
      <c r="H77" s="88">
        <f t="shared" si="9"/>
        <v>1.6840420576460978E-2</v>
      </c>
      <c r="I77" s="88">
        <v>-1.27305793712652</v>
      </c>
      <c r="J77" s="88">
        <f t="shared" si="10"/>
        <v>1.2440632155571805</v>
      </c>
      <c r="K77" s="88"/>
      <c r="L77" s="88"/>
      <c r="M77" s="88">
        <v>-1.495318809069524</v>
      </c>
      <c r="N77" s="88">
        <f t="shared" si="11"/>
        <v>2.1191880414244464</v>
      </c>
    </row>
    <row r="78" spans="3:14">
      <c r="C78" s="88">
        <v>-1.3189585961692729</v>
      </c>
      <c r="D78" s="88">
        <f t="shared" si="7"/>
        <v>1.2566570609068834</v>
      </c>
      <c r="E78" s="88">
        <v>-0.35928143712574689</v>
      </c>
      <c r="F78" s="88">
        <f t="shared" si="8"/>
        <v>4.175785690426656E-2</v>
      </c>
      <c r="G78" s="88">
        <v>-0.59251559251559671</v>
      </c>
      <c r="H78" s="88">
        <f t="shared" si="9"/>
        <v>0.29798802425132104</v>
      </c>
      <c r="I78" s="88">
        <v>-0.87719298245614308</v>
      </c>
      <c r="J78" s="88">
        <f t="shared" si="10"/>
        <v>0.51769588256417165</v>
      </c>
      <c r="K78" s="88"/>
      <c r="L78" s="88"/>
      <c r="M78" s="88">
        <v>6.6554054054046574E-2</v>
      </c>
      <c r="N78" s="88">
        <f t="shared" si="11"/>
        <v>1.1263521646643921E-2</v>
      </c>
    </row>
    <row r="79" spans="3:14">
      <c r="C79" s="88">
        <v>-0.68572756857275818</v>
      </c>
      <c r="D79" s="88">
        <f t="shared" si="7"/>
        <v>0.2379255588824977</v>
      </c>
      <c r="E79" s="88">
        <v>-0.31049679487179521</v>
      </c>
      <c r="F79" s="88">
        <f t="shared" si="8"/>
        <v>2.4199769327084442E-2</v>
      </c>
      <c r="G79" s="88">
        <v>0.2091393914043671</v>
      </c>
      <c r="H79" s="88">
        <f t="shared" si="9"/>
        <v>6.5419413386623604E-2</v>
      </c>
      <c r="I79" s="88">
        <v>0.32743362831859629</v>
      </c>
      <c r="J79" s="88">
        <f t="shared" si="10"/>
        <v>0.23533728834181053</v>
      </c>
      <c r="K79" s="88"/>
      <c r="L79" s="88"/>
      <c r="M79" s="88">
        <v>0.72147928574564091</v>
      </c>
      <c r="N79" s="88">
        <f t="shared" si="11"/>
        <v>0.57920466946447269</v>
      </c>
    </row>
    <row r="80" spans="3:14">
      <c r="C80" s="88">
        <v>-2.3405500292561499E-2</v>
      </c>
      <c r="D80" s="88">
        <f t="shared" si="7"/>
        <v>3.046628246432424E-2</v>
      </c>
      <c r="E80" s="88">
        <v>0.51240831909977747</v>
      </c>
      <c r="F80" s="88">
        <f t="shared" si="8"/>
        <v>0.44534583015263746</v>
      </c>
      <c r="G80" s="88">
        <v>1.0017739747469669</v>
      </c>
      <c r="H80" s="88">
        <f t="shared" si="9"/>
        <v>1.0991567632482619</v>
      </c>
      <c r="I80" s="88">
        <v>7.0565405310052398E-2</v>
      </c>
      <c r="J80" s="88">
        <f t="shared" si="10"/>
        <v>5.2096932374995963E-2</v>
      </c>
      <c r="K80" s="88"/>
      <c r="L80" s="88"/>
      <c r="M80" s="88">
        <v>-0.67061302656307165</v>
      </c>
      <c r="N80" s="88">
        <f t="shared" si="11"/>
        <v>0.39820812564450625</v>
      </c>
    </row>
    <row r="81" spans="3:14">
      <c r="C81" s="88">
        <v>0.6672129228608048</v>
      </c>
      <c r="D81" s="88">
        <f t="shared" si="7"/>
        <v>0.74850936185706585</v>
      </c>
      <c r="E81" s="88">
        <v>-1.5893642542982871</v>
      </c>
      <c r="F81" s="88">
        <f t="shared" si="8"/>
        <v>2.057590027001849</v>
      </c>
      <c r="G81" s="88">
        <v>-0.28928608327306587</v>
      </c>
      <c r="H81" s="88">
        <f t="shared" si="9"/>
        <v>5.8880616366251401E-2</v>
      </c>
      <c r="I81" s="88">
        <v>0.65226972234464498</v>
      </c>
      <c r="J81" s="88">
        <f t="shared" si="10"/>
        <v>0.65602198537326484</v>
      </c>
      <c r="K81" s="88"/>
      <c r="L81" s="88"/>
      <c r="M81" s="88">
        <v>-0.78740157480314821</v>
      </c>
      <c r="N81" s="88">
        <f t="shared" si="11"/>
        <v>0.55924356050886925</v>
      </c>
    </row>
    <row r="82" spans="3:14">
      <c r="C82" s="88">
        <v>1.4534883720930261</v>
      </c>
      <c r="D82" s="88">
        <f t="shared" si="7"/>
        <v>2.7272534283282295</v>
      </c>
      <c r="E82" s="88">
        <v>-5.0787201625190903E-2</v>
      </c>
      <c r="F82" s="88">
        <f t="shared" si="8"/>
        <v>1.0846564864824998E-2</v>
      </c>
      <c r="G82" s="88">
        <v>0.92218422961352076</v>
      </c>
      <c r="H82" s="88">
        <f t="shared" si="9"/>
        <v>0.93860643494053053</v>
      </c>
      <c r="I82" s="88">
        <v>2.3382082494088912</v>
      </c>
      <c r="J82" s="88">
        <f t="shared" si="10"/>
        <v>6.2294687313494927</v>
      </c>
      <c r="K82" s="88"/>
      <c r="L82" s="88"/>
      <c r="M82" s="88">
        <v>-2.4376417233560099</v>
      </c>
      <c r="N82" s="88">
        <f t="shared" si="11"/>
        <v>5.7507207212668972</v>
      </c>
    </row>
    <row r="83" spans="3:14">
      <c r="C83" s="88">
        <v>-1.2034383954154679</v>
      </c>
      <c r="D83" s="88">
        <f t="shared" si="7"/>
        <v>1.0110040325113989</v>
      </c>
      <c r="E83" s="88">
        <v>0.60975609756097615</v>
      </c>
      <c r="F83" s="88">
        <f t="shared" si="8"/>
        <v>0.58475101324801282</v>
      </c>
      <c r="G83" s="88">
        <v>-1.078028747433279</v>
      </c>
      <c r="H83" s="88">
        <f t="shared" si="9"/>
        <v>1.0637776024350032</v>
      </c>
      <c r="I83" s="88">
        <v>-2.8752353243197031</v>
      </c>
      <c r="J83" s="88">
        <f t="shared" si="10"/>
        <v>7.3850954234894575</v>
      </c>
      <c r="K83" s="88"/>
      <c r="L83" s="88"/>
      <c r="M83" s="88">
        <v>-1.8012783265543231</v>
      </c>
      <c r="N83" s="88">
        <f t="shared" si="11"/>
        <v>3.1035961950191435</v>
      </c>
    </row>
    <row r="84" spans="3:14">
      <c r="C84" s="88">
        <v>-0.53364269141532583</v>
      </c>
      <c r="D84" s="88">
        <f t="shared" si="7"/>
        <v>0.11268862128492242</v>
      </c>
      <c r="E84" s="88">
        <v>0.98989898989898517</v>
      </c>
      <c r="F84" s="88">
        <f t="shared" si="8"/>
        <v>1.3106426764756907</v>
      </c>
      <c r="G84" s="88">
        <v>-1.037882719251426E-2</v>
      </c>
      <c r="H84" s="88">
        <f t="shared" si="9"/>
        <v>1.3143504721547204E-3</v>
      </c>
      <c r="I84" s="88">
        <v>-0.96916299559470787</v>
      </c>
      <c r="J84" s="88">
        <f t="shared" si="10"/>
        <v>0.65850121300308873</v>
      </c>
      <c r="K84" s="88"/>
      <c r="L84" s="88"/>
      <c r="M84" s="88">
        <v>-2.248520710059176</v>
      </c>
      <c r="N84" s="88">
        <f t="shared" si="11"/>
        <v>4.8794381209245952</v>
      </c>
    </row>
    <row r="85" spans="3:14">
      <c r="C85" s="88"/>
      <c r="D85" s="88"/>
      <c r="E85" s="88">
        <v>-1.7803560712142401</v>
      </c>
      <c r="F85" s="88">
        <f t="shared" si="8"/>
        <v>2.6419967651769971</v>
      </c>
      <c r="G85" s="88">
        <v>0.39443637118536928</v>
      </c>
      <c r="H85" s="88">
        <f t="shared" si="9"/>
        <v>0.19454201289210715</v>
      </c>
      <c r="I85" s="88">
        <v>0.96085409252668619</v>
      </c>
      <c r="J85" s="88">
        <f t="shared" si="10"/>
        <v>1.2511232566009904</v>
      </c>
      <c r="K85" s="88"/>
      <c r="L85" s="88"/>
      <c r="M85" s="88">
        <v>-2.300121065375293</v>
      </c>
      <c r="N85" s="88">
        <f t="shared" si="11"/>
        <v>5.1100654138613706</v>
      </c>
    </row>
    <row r="86" spans="3:14">
      <c r="C86" s="88"/>
      <c r="D86" s="88"/>
      <c r="E86" s="88">
        <v>-0.44806517311608562</v>
      </c>
      <c r="F86" s="88">
        <f t="shared" si="8"/>
        <v>8.5925858608675632E-2</v>
      </c>
      <c r="G86" s="88">
        <v>-0.4652605459057102</v>
      </c>
      <c r="H86" s="88">
        <f t="shared" si="9"/>
        <v>0.17524919047546286</v>
      </c>
      <c r="I86" s="88">
        <v>-0.32604864293267483</v>
      </c>
      <c r="J86" s="88">
        <f t="shared" si="10"/>
        <v>2.8347286365439386E-2</v>
      </c>
      <c r="K86" s="88"/>
      <c r="L86" s="88"/>
      <c r="M86" s="88">
        <v>4.7086682668298963</v>
      </c>
      <c r="N86" s="88">
        <f t="shared" si="11"/>
        <v>22.545820632127477</v>
      </c>
    </row>
    <row r="87" spans="3:14">
      <c r="C87" s="88"/>
      <c r="D87" s="88"/>
      <c r="E87" s="88">
        <v>0.7160392798690518</v>
      </c>
      <c r="F87" s="88">
        <f t="shared" si="8"/>
        <v>0.75859453162896184</v>
      </c>
      <c r="G87" s="88">
        <v>-0.2181364911187256</v>
      </c>
      <c r="H87" s="88">
        <f t="shared" si="9"/>
        <v>2.9413516408761588E-2</v>
      </c>
      <c r="I87" s="88">
        <v>0.27406948987711571</v>
      </c>
      <c r="J87" s="88">
        <f t="shared" si="10"/>
        <v>0.1864094518083218</v>
      </c>
      <c r="K87" s="88"/>
      <c r="L87" s="88"/>
      <c r="M87" s="88">
        <v>-0.94698224852071133</v>
      </c>
      <c r="N87" s="88">
        <f t="shared" si="11"/>
        <v>0.82338667036652891</v>
      </c>
    </row>
    <row r="88" spans="3:14">
      <c r="C88" s="88"/>
      <c r="D88" s="88"/>
      <c r="E88" s="88">
        <v>-0.5890717042453808</v>
      </c>
      <c r="F88" s="88">
        <f t="shared" si="8"/>
        <v>0.18847550767574711</v>
      </c>
      <c r="G88" s="88">
        <v>0.1249219237976273</v>
      </c>
      <c r="H88" s="88">
        <f t="shared" si="9"/>
        <v>2.9431022915764257E-2</v>
      </c>
      <c r="I88" s="88">
        <v>-2.3276318109680778</v>
      </c>
      <c r="J88" s="88">
        <f t="shared" si="10"/>
        <v>4.70868166546959</v>
      </c>
      <c r="K88" s="88"/>
      <c r="L88" s="88"/>
      <c r="M88" s="88">
        <v>-3.225455735855987</v>
      </c>
      <c r="N88" s="88">
        <f t="shared" si="11"/>
        <v>10.149831694390702</v>
      </c>
    </row>
    <row r="89" spans="3:14">
      <c r="C89" s="88"/>
      <c r="D89" s="88"/>
      <c r="E89" s="88">
        <v>0.51082958724968375</v>
      </c>
      <c r="F89" s="88">
        <f t="shared" si="8"/>
        <v>0.44324121325847038</v>
      </c>
      <c r="G89" s="88">
        <v>-0.61343314618423905</v>
      </c>
      <c r="H89" s="88">
        <f t="shared" si="9"/>
        <v>0.32126263356290907</v>
      </c>
      <c r="I89" s="88">
        <v>1.101281819823074</v>
      </c>
      <c r="J89" s="88">
        <f t="shared" si="10"/>
        <v>1.5849901993745497</v>
      </c>
      <c r="K89" s="88"/>
      <c r="L89" s="88"/>
      <c r="M89" s="88">
        <v>2.283824340957596</v>
      </c>
      <c r="N89" s="88">
        <f t="shared" si="11"/>
        <v>5.3981876835743972</v>
      </c>
    </row>
    <row r="90" spans="3:14">
      <c r="C90" s="88"/>
      <c r="D90" s="88"/>
      <c r="E90" s="88">
        <v>0.3252693636918158</v>
      </c>
      <c r="F90" s="88">
        <f t="shared" si="8"/>
        <v>0.23059531316542295</v>
      </c>
      <c r="G90" s="88">
        <v>-0.58583533842452296</v>
      </c>
      <c r="H90" s="88">
        <f t="shared" si="9"/>
        <v>0.29073937851684573</v>
      </c>
      <c r="I90" s="88">
        <v>-1.607142857142851</v>
      </c>
      <c r="J90" s="88">
        <f t="shared" si="10"/>
        <v>2.100936431282177</v>
      </c>
      <c r="K90" s="88"/>
      <c r="L90" s="88"/>
      <c r="M90" s="88">
        <v>-1.388050694025333</v>
      </c>
      <c r="N90" s="88">
        <f t="shared" si="11"/>
        <v>1.8183848482510323</v>
      </c>
    </row>
    <row r="91" spans="3:14">
      <c r="C91" s="88"/>
      <c r="D91" s="88"/>
      <c r="E91" s="88">
        <v>-0.1013171225937248</v>
      </c>
      <c r="F91" s="88">
        <f t="shared" si="8"/>
        <v>2.8747743064844147E-3</v>
      </c>
      <c r="G91" s="88">
        <v>-0.76817846995685946</v>
      </c>
      <c r="H91" s="88">
        <f t="shared" si="9"/>
        <v>0.52062815526988226</v>
      </c>
      <c r="I91" s="88">
        <v>-1.170598911070786</v>
      </c>
      <c r="J91" s="88">
        <f t="shared" si="10"/>
        <v>1.0260004275643224</v>
      </c>
      <c r="K91" s="88"/>
      <c r="L91" s="88"/>
      <c r="M91" s="88">
        <v>0.79559363525090188</v>
      </c>
      <c r="N91" s="88">
        <f t="shared" si="11"/>
        <v>0.69750779455042811</v>
      </c>
    </row>
    <row r="92" spans="3:14">
      <c r="C92" s="88"/>
      <c r="D92" s="88"/>
      <c r="E92" s="88">
        <v>-0.2332657200811217</v>
      </c>
      <c r="F92" s="88">
        <f t="shared" si="8"/>
        <v>6.1358514113539417E-3</v>
      </c>
      <c r="G92" s="88">
        <v>-0.91198303287380877</v>
      </c>
      <c r="H92" s="88">
        <f t="shared" si="9"/>
        <v>0.74883102725741757</v>
      </c>
      <c r="I92" s="88">
        <v>-0.74373335781838801</v>
      </c>
      <c r="J92" s="88">
        <f t="shared" si="10"/>
        <v>0.34345605446580518</v>
      </c>
      <c r="K92" s="88"/>
      <c r="L92" s="88"/>
      <c r="M92" s="88">
        <v>2.4893746205221672</v>
      </c>
      <c r="N92" s="88">
        <f t="shared" si="11"/>
        <v>6.3955896510166976</v>
      </c>
    </row>
    <row r="93" spans="3:14">
      <c r="C93" s="88"/>
      <c r="D93" s="88"/>
      <c r="E93" s="88">
        <v>3.0497102775228772E-2</v>
      </c>
      <c r="F93" s="88">
        <f t="shared" si="8"/>
        <v>3.4384710351381936E-2</v>
      </c>
      <c r="G93" s="88">
        <v>-1.787243150684936</v>
      </c>
      <c r="H93" s="88">
        <f t="shared" si="9"/>
        <v>3.0297243963765892</v>
      </c>
      <c r="I93" s="88">
        <v>2.2756706753006561</v>
      </c>
      <c r="J93" s="88">
        <f t="shared" si="10"/>
        <v>5.92120582175819</v>
      </c>
      <c r="K93" s="88"/>
      <c r="L93" s="88"/>
      <c r="M93" s="88">
        <v>-1.7772511848341279</v>
      </c>
      <c r="N93" s="88">
        <f t="shared" si="11"/>
        <v>3.0195161405140052</v>
      </c>
    </row>
    <row r="94" spans="3:14">
      <c r="C94" s="88"/>
      <c r="D94" s="88"/>
      <c r="E94" s="88">
        <v>0.37601626016259271</v>
      </c>
      <c r="F94" s="88">
        <f t="shared" si="8"/>
        <v>0.28190822593990805</v>
      </c>
      <c r="G94" s="88">
        <v>-9.8071265119303863E-2</v>
      </c>
      <c r="H94" s="88">
        <f t="shared" si="9"/>
        <v>2.6459157962289786E-3</v>
      </c>
      <c r="I94" s="88">
        <v>1.7094790159189579</v>
      </c>
      <c r="J94" s="88">
        <f t="shared" si="10"/>
        <v>3.4862907039263229</v>
      </c>
      <c r="K94" s="88"/>
      <c r="L94" s="88"/>
      <c r="M94" s="88">
        <v>-2.2919179734620099</v>
      </c>
      <c r="N94" s="88">
        <f t="shared" si="11"/>
        <v>5.0730457815300083</v>
      </c>
    </row>
    <row r="95" spans="3:14">
      <c r="C95" s="88"/>
      <c r="D95" s="88"/>
      <c r="E95" s="88">
        <v>-0.27336235699098038</v>
      </c>
      <c r="F95" s="88">
        <f t="shared" si="8"/>
        <v>1.4025265217615752E-2</v>
      </c>
      <c r="G95" s="88">
        <v>7.6352530541012875E-2</v>
      </c>
      <c r="H95" s="88">
        <f t="shared" si="9"/>
        <v>1.5125391283453899E-2</v>
      </c>
      <c r="I95" s="88">
        <v>-0.80924855491328884</v>
      </c>
      <c r="J95" s="88">
        <f t="shared" si="10"/>
        <v>0.42453882034786194</v>
      </c>
      <c r="K95" s="88"/>
      <c r="L95" s="88"/>
      <c r="M95" s="88">
        <v>0.123456790123444</v>
      </c>
      <c r="N95" s="88">
        <f t="shared" si="11"/>
        <v>2.6579588152202814E-2</v>
      </c>
    </row>
    <row r="96" spans="3:14">
      <c r="C96" s="88"/>
      <c r="D96" s="88"/>
      <c r="E96" s="88">
        <v>-0.50761421319797106</v>
      </c>
      <c r="F96" s="88">
        <f t="shared" si="8"/>
        <v>0.12438330144689339</v>
      </c>
      <c r="G96" s="88">
        <v>-1.2752043596730209</v>
      </c>
      <c r="H96" s="88">
        <f t="shared" si="9"/>
        <v>1.5093880796831307</v>
      </c>
      <c r="I96" s="88">
        <v>-0.1882732651963481</v>
      </c>
      <c r="J96" s="88">
        <f t="shared" si="10"/>
        <v>9.3581822274783151E-4</v>
      </c>
      <c r="K96" s="88"/>
      <c r="L96" s="88"/>
      <c r="M96" s="88">
        <v>-0.61676942046854366</v>
      </c>
      <c r="N96" s="88">
        <f t="shared" si="11"/>
        <v>0.33315260753012094</v>
      </c>
    </row>
    <row r="97" spans="3:14">
      <c r="C97" s="88"/>
      <c r="D97" s="88"/>
      <c r="E97" s="88">
        <v>-1.0204081632658729E-2</v>
      </c>
      <c r="F97" s="88">
        <f t="shared" si="8"/>
        <v>2.094676212939562E-2</v>
      </c>
      <c r="G97" s="88">
        <v>-0.30911901081916993</v>
      </c>
      <c r="H97" s="88">
        <f t="shared" si="9"/>
        <v>6.8899011392739989E-2</v>
      </c>
      <c r="I97" s="88">
        <v>-0.35929219437706988</v>
      </c>
      <c r="J97" s="88">
        <f t="shared" si="10"/>
        <v>4.0646622474708863E-2</v>
      </c>
      <c r="K97" s="88"/>
      <c r="L97" s="88"/>
      <c r="M97" s="88">
        <v>-0.67096940687197959</v>
      </c>
      <c r="N97" s="88">
        <f t="shared" si="11"/>
        <v>0.39865803121641502</v>
      </c>
    </row>
    <row r="98" spans="3:14">
      <c r="C98" s="88"/>
      <c r="D98" s="88"/>
      <c r="E98" s="88">
        <v>-1.45933258495764</v>
      </c>
      <c r="F98" s="88">
        <f t="shared" si="8"/>
        <v>1.7014555525479793</v>
      </c>
      <c r="G98" s="88">
        <v>-0.33222591362126458</v>
      </c>
      <c r="H98" s="88">
        <f t="shared" si="9"/>
        <v>8.1563427116422019E-2</v>
      </c>
      <c r="I98" s="88">
        <v>-1.198954295501675</v>
      </c>
      <c r="J98" s="88">
        <f t="shared" si="10"/>
        <v>1.0842477454592363</v>
      </c>
      <c r="K98" s="88"/>
      <c r="L98" s="88"/>
      <c r="M98" s="88">
        <v>-0.46091007881686741</v>
      </c>
      <c r="N98" s="88">
        <f t="shared" si="11"/>
        <v>0.17752267087722126</v>
      </c>
    </row>
    <row r="99" spans="3:14">
      <c r="C99" s="88"/>
      <c r="D99" s="88"/>
      <c r="E99" s="88">
        <v>-0.52816901408451189</v>
      </c>
      <c r="F99" s="88">
        <f t="shared" si="8"/>
        <v>0.13930434257796651</v>
      </c>
      <c r="G99" s="88">
        <v>-0.97777777777777741</v>
      </c>
      <c r="H99" s="88">
        <f t="shared" si="9"/>
        <v>0.86703097149441843</v>
      </c>
      <c r="I99" s="88">
        <v>0.13686131386860809</v>
      </c>
      <c r="J99" s="88">
        <f t="shared" si="10"/>
        <v>8.67558338735471E-2</v>
      </c>
      <c r="K99" s="88"/>
      <c r="L99" s="88"/>
      <c r="M99" s="88">
        <v>-1.4305433555025779</v>
      </c>
      <c r="N99" s="88">
        <f t="shared" si="11"/>
        <v>1.9347910586144912</v>
      </c>
    </row>
    <row r="100" spans="3:14">
      <c r="C100" s="88"/>
      <c r="D100" s="88"/>
      <c r="E100" s="88">
        <v>-0.10411244143674341</v>
      </c>
      <c r="F100" s="88">
        <f t="shared" si="8"/>
        <v>2.5828353301285212E-3</v>
      </c>
      <c r="G100" s="88">
        <v>0.53859964093356805</v>
      </c>
      <c r="H100" s="88">
        <f t="shared" si="9"/>
        <v>0.34249700875603339</v>
      </c>
      <c r="I100" s="88">
        <v>1.18451025056947</v>
      </c>
      <c r="J100" s="88">
        <f t="shared" si="10"/>
        <v>1.8014803570559266</v>
      </c>
      <c r="K100" s="88"/>
      <c r="L100" s="88"/>
      <c r="M100" s="88">
        <v>1.2949713558243261</v>
      </c>
      <c r="N100" s="88">
        <f t="shared" si="11"/>
        <v>1.7810158058700931</v>
      </c>
    </row>
    <row r="101" spans="3:14">
      <c r="C101" s="88"/>
      <c r="D101" s="88"/>
      <c r="E101" s="88">
        <v>-1.521625846795216</v>
      </c>
      <c r="F101" s="88">
        <f t="shared" si="8"/>
        <v>1.8678464826704528</v>
      </c>
      <c r="G101" s="88">
        <v>1.194196428571437</v>
      </c>
      <c r="H101" s="88">
        <f t="shared" si="9"/>
        <v>1.5396571720070544</v>
      </c>
      <c r="I101" s="88">
        <v>-1.053579468707788</v>
      </c>
      <c r="J101" s="88">
        <f t="shared" si="10"/>
        <v>0.80263206112972363</v>
      </c>
      <c r="K101" s="88"/>
      <c r="L101" s="88"/>
      <c r="M101" s="88">
        <v>-3.6767663057139082</v>
      </c>
      <c r="N101" s="88">
        <f t="shared" si="11"/>
        <v>13.229155606783854</v>
      </c>
    </row>
    <row r="102" spans="3:14">
      <c r="C102" s="88"/>
      <c r="D102" s="88"/>
      <c r="E102" s="88">
        <v>-0.2010794793099735</v>
      </c>
      <c r="F102" s="88">
        <f t="shared" si="8"/>
        <v>2.129401160875372E-3</v>
      </c>
      <c r="G102" s="88">
        <v>0.97055255321494283</v>
      </c>
      <c r="H102" s="88">
        <f t="shared" si="9"/>
        <v>1.0346660407700854</v>
      </c>
      <c r="I102" s="88">
        <v>-0.50964688751364839</v>
      </c>
      <c r="J102" s="88">
        <f t="shared" si="10"/>
        <v>0.12387919824197763</v>
      </c>
      <c r="K102" s="88"/>
      <c r="L102" s="88"/>
      <c r="M102" s="88">
        <v>-8.5834473922159926</v>
      </c>
      <c r="N102" s="88">
        <f t="shared" si="11"/>
        <v>72.997743738500773</v>
      </c>
    </row>
    <row r="103" spans="3:14">
      <c r="C103" s="88"/>
      <c r="D103" s="88"/>
      <c r="E103" s="88">
        <v>-0.80593849416754626</v>
      </c>
      <c r="F103" s="88">
        <f t="shared" si="8"/>
        <v>0.42380679358674039</v>
      </c>
      <c r="G103" s="88">
        <v>1.4964500273074941</v>
      </c>
      <c r="H103" s="88">
        <f t="shared" si="9"/>
        <v>2.3811046088594567</v>
      </c>
      <c r="I103" s="88">
        <v>0.98792535675082949</v>
      </c>
      <c r="J103" s="88">
        <f t="shared" si="10"/>
        <v>1.3124164886032359</v>
      </c>
      <c r="K103" s="88"/>
      <c r="L103" s="88"/>
      <c r="M103" s="88">
        <v>-4.7331552084403761</v>
      </c>
      <c r="N103" s="88">
        <f t="shared" si="11"/>
        <v>22.029688736890016</v>
      </c>
    </row>
    <row r="104" spans="3:14">
      <c r="C104" s="88"/>
      <c r="D104" s="88"/>
      <c r="E104" s="88">
        <v>-1.635663887107119</v>
      </c>
      <c r="F104" s="88">
        <f t="shared" si="8"/>
        <v>2.1925608670142918</v>
      </c>
      <c r="G104" s="88">
        <v>-3.519156263452428</v>
      </c>
      <c r="H104" s="88">
        <f t="shared" si="9"/>
        <v>12.058419211140437</v>
      </c>
      <c r="I104" s="88">
        <v>-1.403985507246386</v>
      </c>
      <c r="J104" s="88">
        <f t="shared" si="10"/>
        <v>1.5532721354379644</v>
      </c>
      <c r="K104" s="88"/>
      <c r="L104" s="88"/>
      <c r="M104" s="88">
        <v>-2.6173460979519669</v>
      </c>
      <c r="N104" s="88">
        <f t="shared" si="11"/>
        <v>6.6449002986124359</v>
      </c>
    </row>
    <row r="105" spans="3:14">
      <c r="C105" s="88"/>
      <c r="D105" s="88"/>
      <c r="E105" s="88">
        <v>-0.81512879034887353</v>
      </c>
      <c r="F105" s="88">
        <f t="shared" si="8"/>
        <v>0.43585710254766319</v>
      </c>
      <c r="G105" s="88">
        <v>0.22308979364191739</v>
      </c>
      <c r="H105" s="88">
        <f t="shared" si="9"/>
        <v>7.2750276983983078E-2</v>
      </c>
      <c r="I105" s="88">
        <v>-1.2494258153422091</v>
      </c>
      <c r="J105" s="88">
        <f t="shared" si="10"/>
        <v>1.1919042984009345</v>
      </c>
      <c r="K105" s="88"/>
      <c r="L105" s="88"/>
      <c r="M105" s="88">
        <v>-0.61538461538462874</v>
      </c>
      <c r="N105" s="88">
        <f t="shared" si="11"/>
        <v>0.33155592357844105</v>
      </c>
    </row>
    <row r="106" spans="3:14">
      <c r="C106" s="88"/>
      <c r="D106" s="88"/>
      <c r="E106" s="88">
        <v>-0.7670392285776928</v>
      </c>
      <c r="F106" s="88">
        <f t="shared" si="8"/>
        <v>0.37467275646861875</v>
      </c>
      <c r="G106" s="88">
        <v>1.4357262103505961</v>
      </c>
      <c r="H106" s="88">
        <f t="shared" si="9"/>
        <v>2.1973882326166496</v>
      </c>
      <c r="I106" s="88">
        <v>-2.6607126244301842</v>
      </c>
      <c r="J106" s="88">
        <f t="shared" si="10"/>
        <v>6.2651617108801938</v>
      </c>
      <c r="K106" s="88"/>
      <c r="L106" s="88"/>
      <c r="M106" s="88">
        <v>-0.92879256965943124</v>
      </c>
      <c r="N106" s="88">
        <f t="shared" si="11"/>
        <v>0.79070666683261803</v>
      </c>
    </row>
    <row r="107" spans="3:14">
      <c r="C107" s="88"/>
      <c r="D107" s="88"/>
      <c r="E107" s="88">
        <v>0.66254416961131213</v>
      </c>
      <c r="F107" s="88">
        <f t="shared" si="8"/>
        <v>0.66827063042130508</v>
      </c>
      <c r="G107" s="88">
        <v>-2.161509765196401</v>
      </c>
      <c r="H107" s="88">
        <f t="shared" si="9"/>
        <v>4.4727045821284479</v>
      </c>
      <c r="I107" s="88">
        <v>0.34406957851476072</v>
      </c>
      <c r="J107" s="88">
        <f t="shared" si="10"/>
        <v>0.25175476600582886</v>
      </c>
      <c r="K107" s="88"/>
      <c r="L107" s="88"/>
      <c r="M107" s="88">
        <v>-6.1625000000000041</v>
      </c>
      <c r="N107" s="88">
        <f t="shared" si="11"/>
        <v>37.490202159431817</v>
      </c>
    </row>
    <row r="108" spans="3:14">
      <c r="C108" s="88"/>
      <c r="D108" s="88"/>
      <c r="E108" s="88">
        <v>-2.3694602896007</v>
      </c>
      <c r="F108" s="88">
        <f t="shared" si="8"/>
        <v>4.9041264905792818</v>
      </c>
      <c r="G108" s="88">
        <v>0.39250869126388199</v>
      </c>
      <c r="H108" s="88">
        <f t="shared" si="9"/>
        <v>0.19284524847526222</v>
      </c>
      <c r="I108" s="88">
        <v>9.524716639686126E-3</v>
      </c>
      <c r="J108" s="88">
        <f t="shared" si="10"/>
        <v>2.7958125900261224E-2</v>
      </c>
      <c r="K108" s="88"/>
      <c r="L108" s="88"/>
      <c r="M108" s="88">
        <v>4.4858132409751006</v>
      </c>
      <c r="N108" s="88">
        <f t="shared" si="11"/>
        <v>20.479144937092958</v>
      </c>
    </row>
    <row r="109" spans="3:14">
      <c r="C109" s="88"/>
      <c r="D109" s="88"/>
      <c r="E109" s="88">
        <v>0.4719101123595415</v>
      </c>
      <c r="F109" s="88">
        <f t="shared" si="8"/>
        <v>0.39293359689285751</v>
      </c>
      <c r="G109" s="88">
        <v>-0.82663092046469933</v>
      </c>
      <c r="H109" s="88">
        <f t="shared" si="9"/>
        <v>0.60839706948121464</v>
      </c>
      <c r="I109" s="88">
        <v>-1.638095238095238</v>
      </c>
      <c r="J109" s="88">
        <f t="shared" si="10"/>
        <v>2.191623003050958</v>
      </c>
      <c r="K109" s="88"/>
      <c r="L109" s="88"/>
      <c r="M109" s="88">
        <v>1.195219123505975</v>
      </c>
      <c r="N109" s="88">
        <f t="shared" si="11"/>
        <v>1.5247182206835814</v>
      </c>
    </row>
    <row r="110" spans="3:14">
      <c r="C110" s="88"/>
      <c r="D110" s="88"/>
      <c r="E110" s="88">
        <v>2.13598747483783</v>
      </c>
      <c r="F110" s="88">
        <f t="shared" si="8"/>
        <v>5.2483214074139646</v>
      </c>
      <c r="G110" s="88">
        <v>0</v>
      </c>
      <c r="H110" s="88">
        <f t="shared" si="9"/>
        <v>2.1746179430075559E-3</v>
      </c>
      <c r="I110" s="88">
        <v>3.3404337722695581</v>
      </c>
      <c r="J110" s="88">
        <f t="shared" si="10"/>
        <v>12.236814789079487</v>
      </c>
      <c r="K110" s="88"/>
      <c r="L110" s="88"/>
      <c r="M110" s="88">
        <v>-0.78740157480314821</v>
      </c>
      <c r="N110" s="88">
        <f t="shared" si="11"/>
        <v>0.55924356050886925</v>
      </c>
    </row>
    <row r="111" spans="3:14">
      <c r="C111" s="88"/>
      <c r="D111" s="88"/>
      <c r="E111" s="88">
        <v>-0.29563122741705922</v>
      </c>
      <c r="F111" s="88">
        <f t="shared" si="8"/>
        <v>1.9795697302364575E-2</v>
      </c>
      <c r="G111" s="88">
        <v>0</v>
      </c>
      <c r="H111" s="88">
        <f t="shared" si="9"/>
        <v>2.1746179430075559E-3</v>
      </c>
      <c r="I111" s="88">
        <v>-2.557856272838011</v>
      </c>
      <c r="J111" s="88">
        <f t="shared" si="10"/>
        <v>5.7608359685277337</v>
      </c>
      <c r="K111" s="88"/>
      <c r="L111" s="88"/>
      <c r="M111" s="88">
        <v>9.5238095238095344</v>
      </c>
      <c r="N111" s="88">
        <f t="shared" si="11"/>
        <v>91.45833666423863</v>
      </c>
    </row>
    <row r="112" spans="3:14">
      <c r="C112" s="88"/>
      <c r="D112" s="88"/>
      <c r="E112" s="88">
        <v>0.48319789150010889</v>
      </c>
      <c r="F112" s="88">
        <f t="shared" si="8"/>
        <v>0.40721236764542462</v>
      </c>
      <c r="G112" s="88">
        <v>0</v>
      </c>
      <c r="H112" s="88">
        <f t="shared" si="9"/>
        <v>2.1746179430075559E-3</v>
      </c>
      <c r="I112" s="88">
        <v>2.8846153846153739</v>
      </c>
      <c r="J112" s="88">
        <f t="shared" si="10"/>
        <v>9.2555741007886159</v>
      </c>
      <c r="K112" s="88"/>
      <c r="L112" s="88"/>
      <c r="M112" s="88">
        <v>1.9746376811594191</v>
      </c>
      <c r="N112" s="88">
        <f t="shared" si="11"/>
        <v>4.0570554869767079</v>
      </c>
    </row>
    <row r="113" spans="3:14">
      <c r="C113" s="88"/>
      <c r="D113" s="88"/>
      <c r="E113" s="88">
        <v>-2.7431693989071082</v>
      </c>
      <c r="F113" s="88">
        <f t="shared" si="8"/>
        <v>6.6989622501996529</v>
      </c>
      <c r="G113" s="88">
        <v>-10.53165127280918</v>
      </c>
      <c r="H113" s="88">
        <f t="shared" si="9"/>
        <v>109.93561239602239</v>
      </c>
      <c r="I113" s="88">
        <v>-3.4672897196261649</v>
      </c>
      <c r="J113" s="88">
        <f t="shared" si="10"/>
        <v>10.953502469813223</v>
      </c>
      <c r="K113" s="88"/>
      <c r="L113" s="88"/>
      <c r="M113" s="88">
        <v>-2.6470065731035719</v>
      </c>
      <c r="N113" s="88">
        <f t="shared" si="11"/>
        <v>6.7986958329207443</v>
      </c>
    </row>
    <row r="114" spans="3:14">
      <c r="C114" s="88"/>
      <c r="D114" s="88"/>
      <c r="E114" s="88">
        <v>-1.0787728958309819</v>
      </c>
      <c r="F114" s="88">
        <f t="shared" si="8"/>
        <v>0.85347822337016788</v>
      </c>
      <c r="G114" s="88">
        <v>-2.3794536069495109</v>
      </c>
      <c r="H114" s="88">
        <f t="shared" si="9"/>
        <v>5.4420529219805394</v>
      </c>
      <c r="I114" s="88">
        <v>0.66802207377287814</v>
      </c>
      <c r="J114" s="88">
        <f t="shared" si="10"/>
        <v>0.6817874140398662</v>
      </c>
      <c r="K114" s="88"/>
      <c r="L114" s="88"/>
      <c r="M114" s="88">
        <v>-3.941605839416062</v>
      </c>
      <c r="N114" s="88">
        <f t="shared" si="11"/>
        <v>15.225839321010074</v>
      </c>
    </row>
    <row r="115" spans="3:14">
      <c r="C115" s="88"/>
      <c r="D115" s="88"/>
      <c r="E115" s="88">
        <v>0.71566511416563117</v>
      </c>
      <c r="F115" s="88">
        <f t="shared" si="8"/>
        <v>0.75794289493584643</v>
      </c>
      <c r="G115" s="88">
        <v>1.8700025793138899</v>
      </c>
      <c r="H115" s="88">
        <f t="shared" si="9"/>
        <v>3.6734911734222306</v>
      </c>
      <c r="I115" s="88">
        <v>3.4525870359684458</v>
      </c>
      <c r="J115" s="88">
        <f t="shared" si="10"/>
        <v>13.034043371653929</v>
      </c>
      <c r="K115" s="88"/>
      <c r="L115" s="88"/>
      <c r="M115" s="88">
        <v>0.8358662613981771</v>
      </c>
      <c r="N115" s="88">
        <f t="shared" si="11"/>
        <v>0.76639860262671766</v>
      </c>
    </row>
    <row r="116" spans="3:14">
      <c r="C116" s="88"/>
      <c r="D116" s="88"/>
      <c r="E116" s="88">
        <v>-0.74441687344912744</v>
      </c>
      <c r="F116" s="88">
        <f t="shared" si="8"/>
        <v>0.3474900057162309</v>
      </c>
      <c r="G116" s="88">
        <v>-0.92416761615392584</v>
      </c>
      <c r="H116" s="88">
        <f t="shared" si="9"/>
        <v>0.77006735530922288</v>
      </c>
      <c r="I116" s="88">
        <v>-0.52988751510643084</v>
      </c>
      <c r="J116" s="88">
        <f t="shared" si="10"/>
        <v>0.13853685685596528</v>
      </c>
      <c r="K116" s="88"/>
      <c r="L116" s="88"/>
      <c r="M116" s="88">
        <v>-0.16578749058026029</v>
      </c>
      <c r="N116" s="88">
        <f t="shared" si="11"/>
        <v>1.5929419707327402E-2</v>
      </c>
    </row>
    <row r="117" spans="3:14">
      <c r="C117" s="88"/>
      <c r="D117" s="88"/>
      <c r="E117" s="88">
        <v>-0.9318181818181781</v>
      </c>
      <c r="F117" s="88">
        <f t="shared" si="8"/>
        <v>0.60354896293570215</v>
      </c>
      <c r="G117" s="88">
        <v>5.0600562228469093</v>
      </c>
      <c r="H117" s="88">
        <f t="shared" si="9"/>
        <v>26.078272765899179</v>
      </c>
      <c r="I117" s="88">
        <v>-0.93457943925233655</v>
      </c>
      <c r="J117" s="88">
        <f t="shared" si="10"/>
        <v>0.60356944614266639</v>
      </c>
      <c r="K117" s="88"/>
      <c r="L117" s="88"/>
      <c r="M117" s="88">
        <v>0.36307367149759351</v>
      </c>
      <c r="N117" s="88">
        <f t="shared" si="11"/>
        <v>0.16212650479997048</v>
      </c>
    </row>
    <row r="118" spans="3:14">
      <c r="C118" s="88"/>
      <c r="D118" s="88"/>
      <c r="E118" s="88">
        <v>0.79146593255332576</v>
      </c>
      <c r="F118" s="88">
        <f t="shared" si="8"/>
        <v>0.8956729164214573</v>
      </c>
      <c r="G118" s="88">
        <v>0.70542447093164817</v>
      </c>
      <c r="H118" s="88">
        <f t="shared" si="9"/>
        <v>0.56559013726402951</v>
      </c>
      <c r="I118" s="88">
        <v>-5.8584905660377329</v>
      </c>
      <c r="J118" s="88">
        <f t="shared" si="10"/>
        <v>32.499216949284069</v>
      </c>
      <c r="K118" s="88"/>
      <c r="L118" s="88"/>
      <c r="M118" s="88">
        <v>6.0461338287166821</v>
      </c>
      <c r="N118" s="88">
        <f t="shared" si="11"/>
        <v>37.035860293080866</v>
      </c>
    </row>
    <row r="119" spans="3:14">
      <c r="C119" s="88"/>
      <c r="D119" s="88"/>
      <c r="E119" s="88">
        <v>0</v>
      </c>
      <c r="F119" s="88">
        <f t="shared" si="8"/>
        <v>2.4004558121377386E-2</v>
      </c>
      <c r="G119" s="88">
        <v>-1.0869565217391239</v>
      </c>
      <c r="H119" s="88">
        <f t="shared" si="9"/>
        <v>1.0822734480841265</v>
      </c>
      <c r="I119" s="88">
        <v>1.70357751277681</v>
      </c>
      <c r="J119" s="88">
        <f t="shared" si="10"/>
        <v>3.4642874170558673</v>
      </c>
      <c r="K119" s="88"/>
      <c r="L119" s="88"/>
      <c r="M119" s="88">
        <v>2.1276595744680771</v>
      </c>
      <c r="N119" s="88">
        <f t="shared" si="11"/>
        <v>4.6969086726377096</v>
      </c>
    </row>
    <row r="120" spans="3:14">
      <c r="C120" s="88"/>
      <c r="D120" s="88"/>
      <c r="E120" s="88">
        <v>0</v>
      </c>
      <c r="F120" s="88">
        <f t="shared" si="8"/>
        <v>2.4004558121377386E-2</v>
      </c>
      <c r="G120" s="88">
        <v>-0.45177045177046132</v>
      </c>
      <c r="H120" s="88">
        <f t="shared" si="9"/>
        <v>0.16413651768859575</v>
      </c>
      <c r="I120" s="88">
        <v>-0.86708050054191688</v>
      </c>
      <c r="J120" s="88">
        <f t="shared" si="10"/>
        <v>0.50324606366800306</v>
      </c>
      <c r="K120" s="88"/>
      <c r="L120" s="88"/>
      <c r="M120" s="88">
        <v>3.7500000000000089</v>
      </c>
      <c r="N120" s="88">
        <f t="shared" si="11"/>
        <v>14.360883877162443</v>
      </c>
    </row>
    <row r="121" spans="3:14">
      <c r="C121" s="88"/>
      <c r="D121" s="88"/>
      <c r="E121" s="88">
        <v>0</v>
      </c>
      <c r="F121" s="88">
        <f t="shared" si="8"/>
        <v>2.4004558121377386E-2</v>
      </c>
      <c r="G121" s="88">
        <v>-1.631301361462034</v>
      </c>
      <c r="H121" s="88">
        <f t="shared" si="9"/>
        <v>2.5111744528407702</v>
      </c>
      <c r="I121" s="88">
        <v>-0.26836298578669648</v>
      </c>
      <c r="J121" s="88">
        <f t="shared" si="10"/>
        <v>1.2250254262312162E-2</v>
      </c>
      <c r="K121" s="88"/>
      <c r="L121" s="88"/>
      <c r="M121" s="88">
        <v>1.7469879518072109</v>
      </c>
      <c r="N121" s="88">
        <f t="shared" si="11"/>
        <v>3.1918096306337596</v>
      </c>
    </row>
    <row r="122" spans="3:14">
      <c r="C122" s="88"/>
      <c r="D122" s="88"/>
      <c r="E122" s="88">
        <v>-18.083532491180151</v>
      </c>
      <c r="F122" s="88">
        <f t="shared" si="8"/>
        <v>321.43464226505029</v>
      </c>
      <c r="G122" s="88">
        <v>5.3491271820448771</v>
      </c>
      <c r="H122" s="88">
        <f t="shared" si="9"/>
        <v>29.114225773095534</v>
      </c>
      <c r="I122" s="88">
        <v>0</v>
      </c>
      <c r="J122" s="88">
        <f t="shared" si="10"/>
        <v>2.4863650667064363E-2</v>
      </c>
      <c r="K122" s="88"/>
      <c r="L122" s="88"/>
      <c r="M122" s="88">
        <v>-0.90388790211169967</v>
      </c>
      <c r="N122" s="88">
        <f t="shared" si="11"/>
        <v>0.74703560754940657</v>
      </c>
    </row>
    <row r="123" spans="3:14">
      <c r="C123" s="88"/>
      <c r="D123" s="88"/>
      <c r="E123" s="88">
        <v>6.9741594887468672</v>
      </c>
      <c r="F123" s="88">
        <f t="shared" si="8"/>
        <v>50.823974604689454</v>
      </c>
      <c r="G123" s="88">
        <v>2.118593916439826</v>
      </c>
      <c r="H123" s="88">
        <f t="shared" si="9"/>
        <v>4.6882067292744498</v>
      </c>
      <c r="I123" s="88">
        <v>0</v>
      </c>
      <c r="J123" s="88">
        <f t="shared" si="10"/>
        <v>2.4863650667064363E-2</v>
      </c>
      <c r="K123" s="88"/>
      <c r="L123" s="88"/>
      <c r="M123" s="88">
        <v>2.697894261663869</v>
      </c>
      <c r="N123" s="88">
        <f t="shared" si="11"/>
        <v>7.4937417123690926</v>
      </c>
    </row>
    <row r="124" spans="3:14">
      <c r="C124" s="88"/>
      <c r="D124" s="88"/>
      <c r="E124" s="88">
        <v>1.155844155844155</v>
      </c>
      <c r="F124" s="88">
        <f t="shared" si="8"/>
        <v>1.7181394902965259</v>
      </c>
      <c r="G124" s="88">
        <v>3.8479369494668352</v>
      </c>
      <c r="H124" s="88">
        <f t="shared" si="9"/>
        <v>15.167673525709205</v>
      </c>
      <c r="I124" s="88">
        <v>0</v>
      </c>
      <c r="J124" s="88">
        <f t="shared" si="10"/>
        <v>2.4863650667064363E-2</v>
      </c>
      <c r="K124" s="88"/>
      <c r="L124" s="88"/>
      <c r="M124" s="88">
        <v>0.32320620555914559</v>
      </c>
      <c r="N124" s="88">
        <f t="shared" si="11"/>
        <v>0.13161070057901322</v>
      </c>
    </row>
    <row r="125" spans="3:14">
      <c r="C125" s="88"/>
      <c r="D125" s="88"/>
      <c r="E125" s="88">
        <v>-1.142637052253181</v>
      </c>
      <c r="F125" s="88">
        <f t="shared" si="8"/>
        <v>0.97555723167609021</v>
      </c>
      <c r="G125" s="88">
        <v>-0.23437499999999781</v>
      </c>
      <c r="H125" s="88">
        <f t="shared" si="9"/>
        <v>3.5247134034579707E-2</v>
      </c>
      <c r="I125" s="88">
        <v>-0.34881403229022329</v>
      </c>
      <c r="J125" s="88">
        <f t="shared" si="10"/>
        <v>3.6531408260121599E-2</v>
      </c>
      <c r="K125" s="88"/>
      <c r="L125" s="88"/>
      <c r="M125" s="88">
        <v>6.4432989690743625E-2</v>
      </c>
      <c r="N125" s="88">
        <f t="shared" si="11"/>
        <v>1.0817804543191503E-2</v>
      </c>
    </row>
    <row r="126" spans="3:14">
      <c r="C126" s="88"/>
      <c r="D126" s="88"/>
      <c r="E126" s="88">
        <v>5.1818181818181763</v>
      </c>
      <c r="F126" s="88">
        <f t="shared" si="8"/>
        <v>28.48092432429392</v>
      </c>
      <c r="G126" s="88">
        <v>-0.24611254055263429</v>
      </c>
      <c r="H126" s="88">
        <f t="shared" si="9"/>
        <v>3.9792167288052877E-2</v>
      </c>
      <c r="I126" s="88">
        <v>-6.8006800680068036</v>
      </c>
      <c r="J126" s="88">
        <f t="shared" si="10"/>
        <v>44.129421749887861</v>
      </c>
      <c r="K126" s="88"/>
      <c r="L126" s="88"/>
      <c r="M126" s="88">
        <v>1.416484224082404</v>
      </c>
      <c r="N126" s="88">
        <f t="shared" si="11"/>
        <v>2.1201104606887129</v>
      </c>
    </row>
    <row r="127" spans="3:14">
      <c r="C127" s="88"/>
      <c r="D127" s="88"/>
      <c r="E127" s="88">
        <v>-1.2223731324854881</v>
      </c>
      <c r="F127" s="88">
        <f t="shared" si="8"/>
        <v>1.1394262067229237</v>
      </c>
      <c r="G127" s="88">
        <v>0.93080632499720206</v>
      </c>
      <c r="H127" s="88">
        <f t="shared" si="9"/>
        <v>0.95538724112949691</v>
      </c>
      <c r="I127" s="88">
        <v>7.2969202704152858</v>
      </c>
      <c r="J127" s="88">
        <f t="shared" si="10"/>
        <v>55.571096784972667</v>
      </c>
      <c r="K127" s="88"/>
      <c r="L127" s="88"/>
      <c r="M127" s="88">
        <v>-1.460319314691183</v>
      </c>
      <c r="N127" s="88">
        <f t="shared" si="11"/>
        <v>2.0185124595013346</v>
      </c>
    </row>
    <row r="128" spans="3:14">
      <c r="C128" s="88"/>
      <c r="D128" s="88"/>
      <c r="E128" s="88">
        <v>-0.44999999999999479</v>
      </c>
      <c r="F128" s="88">
        <f t="shared" si="8"/>
        <v>8.7063918140357008E-2</v>
      </c>
      <c r="G128" s="88">
        <v>-1.1111111111117291E-2</v>
      </c>
      <c r="H128" s="88">
        <f t="shared" si="9"/>
        <v>1.2617903108051445E-3</v>
      </c>
      <c r="I128" s="88">
        <v>-4.9804980498049716</v>
      </c>
      <c r="J128" s="88">
        <f t="shared" si="10"/>
        <v>23.259553501975567</v>
      </c>
      <c r="K128" s="88"/>
      <c r="L128" s="88"/>
      <c r="M128" s="88">
        <v>-3.02822555183706</v>
      </c>
      <c r="N128" s="88">
        <f t="shared" si="11"/>
        <v>8.9320280227445483</v>
      </c>
    </row>
    <row r="129" spans="3:14">
      <c r="C129" s="88"/>
      <c r="D129" s="88"/>
      <c r="E129" s="88">
        <v>-0.97940733299849425</v>
      </c>
      <c r="F129" s="88">
        <f t="shared" si="8"/>
        <v>0.67975620357390887</v>
      </c>
      <c r="G129" s="88">
        <v>1.1112345816211009E-2</v>
      </c>
      <c r="H129" s="88">
        <f t="shared" si="9"/>
        <v>3.3345017503815548E-3</v>
      </c>
      <c r="I129" s="88">
        <v>2.1050415745710982</v>
      </c>
      <c r="J129" s="88">
        <f t="shared" si="10"/>
        <v>5.119918513659468</v>
      </c>
      <c r="K129" s="88"/>
      <c r="L129" s="88"/>
      <c r="M129" s="88">
        <v>1.9270431893687821</v>
      </c>
      <c r="N129" s="88">
        <f t="shared" si="11"/>
        <v>3.867589799524461</v>
      </c>
    </row>
    <row r="130" spans="3:14">
      <c r="C130" s="88"/>
      <c r="D130" s="88"/>
      <c r="E130" s="88">
        <v>3.3857468932285029</v>
      </c>
      <c r="F130" s="88">
        <f t="shared" si="8"/>
        <v>12.536421502251221</v>
      </c>
      <c r="G130" s="88">
        <v>1.522222222222225</v>
      </c>
      <c r="H130" s="88">
        <f t="shared" si="9"/>
        <v>2.4613060776287603</v>
      </c>
      <c r="I130" s="88">
        <v>-0.82465725182971905</v>
      </c>
      <c r="J130" s="88">
        <f t="shared" si="10"/>
        <v>0.44485582775089755</v>
      </c>
      <c r="K130" s="88"/>
      <c r="L130" s="88"/>
      <c r="M130" s="88">
        <v>-1.352670987391158</v>
      </c>
      <c r="N130" s="88">
        <f t="shared" si="11"/>
        <v>1.7242192714918791</v>
      </c>
    </row>
    <row r="131" spans="3:14">
      <c r="C131" s="88"/>
      <c r="D131" s="88"/>
      <c r="E131" s="88">
        <v>6.6355942597816631</v>
      </c>
      <c r="F131" s="88">
        <f t="shared" si="8"/>
        <v>46.111274650209452</v>
      </c>
      <c r="G131" s="88">
        <v>1.017839553463928</v>
      </c>
      <c r="H131" s="88">
        <f t="shared" si="9"/>
        <v>1.1331013891699762</v>
      </c>
      <c r="I131" s="88">
        <v>2.899906454630496</v>
      </c>
      <c r="J131" s="88">
        <f t="shared" si="10"/>
        <v>9.3488478858814794</v>
      </c>
      <c r="K131" s="88"/>
      <c r="L131" s="88"/>
      <c r="M131" s="88">
        <v>0.1815956628506088</v>
      </c>
      <c r="N131" s="88">
        <f t="shared" si="11"/>
        <v>4.8916765391315918E-2</v>
      </c>
    </row>
    <row r="132" spans="3:14">
      <c r="C132" s="88"/>
      <c r="D132" s="88"/>
      <c r="E132" s="88">
        <v>-0.47158960202438038</v>
      </c>
      <c r="F132" s="88">
        <f t="shared" si="8"/>
        <v>0.10027074215961784</v>
      </c>
      <c r="G132" s="88">
        <v>0.69339111592632285</v>
      </c>
      <c r="H132" s="88">
        <f t="shared" si="9"/>
        <v>0.54763539466975542</v>
      </c>
      <c r="I132" s="88">
        <v>-2.0000000000000022</v>
      </c>
      <c r="J132" s="88">
        <f t="shared" si="10"/>
        <v>3.3941351744801875</v>
      </c>
      <c r="K132" s="88"/>
      <c r="L132" s="88"/>
      <c r="M132" s="88">
        <v>-0.36068601583112431</v>
      </c>
      <c r="N132" s="88">
        <f t="shared" si="11"/>
        <v>0.10311184415812197</v>
      </c>
    </row>
    <row r="133" spans="3:14">
      <c r="C133" s="88"/>
      <c r="D133" s="88"/>
      <c r="E133" s="88">
        <v>5.616549173696983</v>
      </c>
      <c r="F133" s="88">
        <f t="shared" si="8"/>
        <v>33.31001853704467</v>
      </c>
      <c r="G133" s="88">
        <v>-0.60253927264902751</v>
      </c>
      <c r="H133" s="88">
        <f t="shared" si="9"/>
        <v>0.3090320074397333</v>
      </c>
      <c r="I133" s="88">
        <v>0.63904349618635337</v>
      </c>
      <c r="J133" s="88">
        <f t="shared" si="10"/>
        <v>0.63477170596852128</v>
      </c>
      <c r="K133" s="88"/>
      <c r="L133" s="88"/>
      <c r="M133" s="88">
        <v>0.49439535210111801</v>
      </c>
      <c r="N133" s="88">
        <f t="shared" si="11"/>
        <v>0.28512506914188807</v>
      </c>
    </row>
    <row r="134" spans="3:14">
      <c r="C134" s="88"/>
      <c r="D134" s="88"/>
      <c r="E134" s="88">
        <v>-0.45956888062151918</v>
      </c>
      <c r="F134" s="88">
        <f t="shared" si="8"/>
        <v>9.2802383425483803E-2</v>
      </c>
      <c r="G134" s="88">
        <v>0.3247456159342077</v>
      </c>
      <c r="H134" s="88">
        <f t="shared" si="9"/>
        <v>0.13792192708249415</v>
      </c>
      <c r="I134" s="88">
        <v>0.553052027857448</v>
      </c>
      <c r="J134" s="88">
        <f t="shared" si="10"/>
        <v>0.50514302757559726</v>
      </c>
      <c r="K134" s="88"/>
      <c r="L134" s="88"/>
      <c r="M134" s="88">
        <v>3.734782608695641</v>
      </c>
      <c r="N134" s="88">
        <f t="shared" si="11"/>
        <v>14.245780533988876</v>
      </c>
    </row>
    <row r="135" spans="3:14">
      <c r="C135" s="88"/>
      <c r="D135" s="88"/>
      <c r="E135" s="88">
        <v>0.54963174672968407</v>
      </c>
      <c r="F135" s="88">
        <f t="shared" ref="F135:F198" si="12">(E135-AVERAGE($E$6:$E$263))^2</f>
        <v>0.49641295406310443</v>
      </c>
      <c r="G135" s="88">
        <v>-0.19421665947346731</v>
      </c>
      <c r="H135" s="88">
        <f t="shared" ref="H135:H198" si="13">(G135-AVERAGE($G$6:$G$84))^2</f>
        <v>2.1780995870881014E-2</v>
      </c>
      <c r="I135" s="88">
        <v>1.843552658382541</v>
      </c>
      <c r="J135" s="88">
        <f t="shared" ref="J135:J198" si="14">(I135-AVERAGE($I$6:$I$266))^2</f>
        <v>4.0049406343923479</v>
      </c>
      <c r="K135" s="88"/>
      <c r="L135" s="88"/>
      <c r="M135" s="88">
        <v>-2.7069386179156218</v>
      </c>
      <c r="N135" s="88">
        <f t="shared" ref="N135:N198" si="15">(M135-AVERAGE($M$6:$M$624))^2</f>
        <v>7.1148250125001757</v>
      </c>
    </row>
    <row r="136" spans="3:14">
      <c r="C136" s="88"/>
      <c r="D136" s="88"/>
      <c r="E136" s="88">
        <v>-0.623155132830433</v>
      </c>
      <c r="F136" s="88">
        <f t="shared" si="12"/>
        <v>0.21923098762911103</v>
      </c>
      <c r="G136" s="88">
        <v>0</v>
      </c>
      <c r="H136" s="88">
        <f t="shared" si="13"/>
        <v>2.1746179430075559E-3</v>
      </c>
      <c r="I136" s="88">
        <v>3.810381038103805</v>
      </c>
      <c r="J136" s="88">
        <f t="shared" si="14"/>
        <v>15.745525219135402</v>
      </c>
      <c r="K136" s="88"/>
      <c r="L136" s="88"/>
      <c r="M136" s="88">
        <v>0.4306597357297548</v>
      </c>
      <c r="N136" s="88">
        <f t="shared" si="15"/>
        <v>0.22112135150688222</v>
      </c>
    </row>
    <row r="137" spans="3:14">
      <c r="C137" s="88"/>
      <c r="D137" s="88"/>
      <c r="E137" s="88">
        <v>-0.55005500550054931</v>
      </c>
      <c r="F137" s="88">
        <f t="shared" si="12"/>
        <v>0.15612057388256761</v>
      </c>
      <c r="G137" s="88">
        <v>-0.15135135135134761</v>
      </c>
      <c r="H137" s="88">
        <f t="shared" si="13"/>
        <v>1.0965975205589239E-2</v>
      </c>
      <c r="I137" s="88">
        <v>0.39499036608863219</v>
      </c>
      <c r="J137" s="88">
        <f t="shared" si="14"/>
        <v>0.30544687582568741</v>
      </c>
      <c r="K137" s="88"/>
      <c r="L137" s="88"/>
      <c r="M137" s="88">
        <v>-1.2131287751857791</v>
      </c>
      <c r="N137" s="88">
        <f t="shared" si="15"/>
        <v>1.3772268539921979</v>
      </c>
    </row>
    <row r="138" spans="3:14">
      <c r="C138" s="88"/>
      <c r="D138" s="88"/>
      <c r="E138" s="88">
        <v>0.44247787610618428</v>
      </c>
      <c r="F138" s="88">
        <f t="shared" si="12"/>
        <v>0.35690100279078962</v>
      </c>
      <c r="G138" s="88">
        <v>0.35729753139888132</v>
      </c>
      <c r="H138" s="88">
        <f t="shared" si="13"/>
        <v>0.16315971181990141</v>
      </c>
      <c r="I138" s="88">
        <v>-1.506573265521538</v>
      </c>
      <c r="J138" s="88">
        <f t="shared" si="14"/>
        <v>1.8195073250381457</v>
      </c>
      <c r="K138" s="88"/>
      <c r="L138" s="88"/>
      <c r="M138" s="88">
        <v>-0.79421052631578615</v>
      </c>
      <c r="N138" s="88">
        <f t="shared" si="15"/>
        <v>0.56947374276804186</v>
      </c>
    </row>
    <row r="139" spans="3:14">
      <c r="C139" s="88"/>
      <c r="D139" s="88"/>
      <c r="E139" s="88">
        <v>0.77092511013217013</v>
      </c>
      <c r="F139" s="88">
        <f t="shared" si="12"/>
        <v>0.85721517407426728</v>
      </c>
      <c r="G139" s="88">
        <v>-4.5743877440932117</v>
      </c>
      <c r="H139" s="88">
        <f t="shared" si="13"/>
        <v>20.500564842773976</v>
      </c>
      <c r="I139" s="88">
        <v>0.13639906469213869</v>
      </c>
      <c r="J139" s="88">
        <f t="shared" si="14"/>
        <v>8.64837426292491E-2</v>
      </c>
      <c r="K139" s="88"/>
      <c r="L139" s="88"/>
      <c r="M139" s="88">
        <v>-5.1017024685528822</v>
      </c>
      <c r="N139" s="88">
        <f t="shared" si="15"/>
        <v>25.625127566326</v>
      </c>
    </row>
    <row r="140" spans="3:14">
      <c r="C140" s="88"/>
      <c r="D140" s="88"/>
      <c r="E140" s="88">
        <v>0.2732240437158362</v>
      </c>
      <c r="F140" s="88">
        <f t="shared" si="12"/>
        <v>0.18331934843900533</v>
      </c>
      <c r="G140" s="88">
        <v>-2.2272470322215909</v>
      </c>
      <c r="H140" s="88">
        <f t="shared" si="13"/>
        <v>4.7550784341083316</v>
      </c>
      <c r="I140" s="88">
        <v>-0.67133683596030114</v>
      </c>
      <c r="J140" s="88">
        <f t="shared" si="14"/>
        <v>0.26384116820756992</v>
      </c>
      <c r="K140" s="88"/>
      <c r="L140" s="88"/>
      <c r="M140" s="88">
        <v>2.3062226502063692</v>
      </c>
      <c r="N140" s="88">
        <f t="shared" si="15"/>
        <v>5.5027698324400962</v>
      </c>
    </row>
    <row r="141" spans="3:14">
      <c r="C141" s="88"/>
      <c r="D141" s="88"/>
      <c r="E141" s="88">
        <v>-1.0572207084468599</v>
      </c>
      <c r="F141" s="88">
        <f t="shared" si="12"/>
        <v>0.81412122407466958</v>
      </c>
      <c r="G141" s="88">
        <v>4.0587419056429042</v>
      </c>
      <c r="H141" s="88">
        <f t="shared" si="13"/>
        <v>16.854101465559946</v>
      </c>
      <c r="I141" s="88">
        <v>1.283181506513853</v>
      </c>
      <c r="J141" s="88">
        <f t="shared" si="14"/>
        <v>2.0760879874635627</v>
      </c>
      <c r="K141" s="88"/>
      <c r="L141" s="88"/>
      <c r="M141" s="88">
        <v>-0.95614754098360955</v>
      </c>
      <c r="N141" s="88">
        <f t="shared" si="15"/>
        <v>0.84010396601564541</v>
      </c>
    </row>
    <row r="142" spans="3:14">
      <c r="C142" s="88"/>
      <c r="D142" s="88"/>
      <c r="E142" s="88">
        <v>0.41859440405374038</v>
      </c>
      <c r="F142" s="88">
        <f t="shared" si="12"/>
        <v>0.32893488121254144</v>
      </c>
      <c r="G142" s="88">
        <v>0.82231359039894869</v>
      </c>
      <c r="H142" s="88">
        <f t="shared" si="13"/>
        <v>0.75506782765754077</v>
      </c>
      <c r="I142" s="88">
        <v>4.1102514506769827</v>
      </c>
      <c r="J142" s="88">
        <f t="shared" si="14"/>
        <v>18.215256955574517</v>
      </c>
      <c r="K142" s="88"/>
      <c r="L142" s="88"/>
      <c r="M142" s="88">
        <v>0.89558497160693307</v>
      </c>
      <c r="N142" s="88">
        <f t="shared" si="15"/>
        <v>0.87452545485474265</v>
      </c>
    </row>
    <row r="143" spans="3:14">
      <c r="C143" s="88"/>
      <c r="D143" s="88"/>
      <c r="E143" s="88">
        <v>0</v>
      </c>
      <c r="F143" s="88">
        <f t="shared" si="12"/>
        <v>2.4004558121377386E-2</v>
      </c>
      <c r="G143" s="88">
        <v>0.31962967045078278</v>
      </c>
      <c r="H143" s="88">
        <f t="shared" si="13"/>
        <v>0.13414819653158763</v>
      </c>
      <c r="I143" s="88">
        <v>-3.5020901068276928</v>
      </c>
      <c r="J143" s="88">
        <f t="shared" si="14"/>
        <v>11.185064788733168</v>
      </c>
      <c r="K143" s="88"/>
      <c r="L143" s="88"/>
      <c r="M143" s="88">
        <v>2.1881245779186149</v>
      </c>
      <c r="N143" s="88">
        <f t="shared" si="15"/>
        <v>4.9626484642406048</v>
      </c>
    </row>
    <row r="144" spans="3:14">
      <c r="C144" s="88"/>
      <c r="D144" s="88"/>
      <c r="E144" s="88">
        <v>0</v>
      </c>
      <c r="F144" s="88">
        <f t="shared" si="12"/>
        <v>2.4004558121377386E-2</v>
      </c>
      <c r="G144" s="88">
        <v>1.560096682047907</v>
      </c>
      <c r="H144" s="88">
        <f t="shared" si="13"/>
        <v>2.5815796252834007</v>
      </c>
      <c r="I144" s="88">
        <v>4.2837889872930246</v>
      </c>
      <c r="J144" s="88">
        <f t="shared" si="14"/>
        <v>19.726665588450807</v>
      </c>
      <c r="K144" s="88"/>
      <c r="L144" s="88"/>
      <c r="M144" s="88">
        <v>0.5351170568562047</v>
      </c>
      <c r="N144" s="88">
        <f t="shared" si="15"/>
        <v>0.33027174827303207</v>
      </c>
    </row>
    <row r="145" spans="3:14">
      <c r="C145" s="88"/>
      <c r="D145" s="88"/>
      <c r="E145" s="88">
        <v>-2.193944712592932E-2</v>
      </c>
      <c r="F145" s="88">
        <f t="shared" si="12"/>
        <v>1.7687562910303777E-2</v>
      </c>
      <c r="G145" s="88">
        <v>-0.38944180008654289</v>
      </c>
      <c r="H145" s="88">
        <f t="shared" si="13"/>
        <v>0.11751801122276916</v>
      </c>
      <c r="I145" s="88">
        <v>-2.9816302040062799</v>
      </c>
      <c r="J145" s="88">
        <f t="shared" si="14"/>
        <v>7.9746827865467589</v>
      </c>
      <c r="K145" s="88"/>
      <c r="L145" s="88"/>
      <c r="M145" s="88">
        <v>0.79840319361277334</v>
      </c>
      <c r="N145" s="88">
        <f t="shared" si="15"/>
        <v>0.70220860206676861</v>
      </c>
    </row>
    <row r="146" spans="3:14">
      <c r="C146" s="88"/>
      <c r="D146" s="88"/>
      <c r="E146" s="88">
        <v>0.49374588545094689</v>
      </c>
      <c r="F146" s="88">
        <f t="shared" si="12"/>
        <v>0.42078565142172608</v>
      </c>
      <c r="G146" s="88">
        <v>0.20634231103389131</v>
      </c>
      <c r="H146" s="88">
        <f t="shared" si="13"/>
        <v>6.3996406299009212E-2</v>
      </c>
      <c r="I146" s="88">
        <v>-0.76117982873453727</v>
      </c>
      <c r="J146" s="88">
        <f t="shared" si="14"/>
        <v>0.36420948559843946</v>
      </c>
      <c r="K146" s="88"/>
      <c r="L146" s="88"/>
      <c r="M146" s="88">
        <v>4.0924092409240886</v>
      </c>
      <c r="N146" s="88">
        <f t="shared" si="15"/>
        <v>17.073299433318493</v>
      </c>
    </row>
    <row r="147" spans="3:14">
      <c r="C147" s="88"/>
      <c r="D147" s="88"/>
      <c r="E147" s="88">
        <v>0.12010044764712011</v>
      </c>
      <c r="F147" s="88">
        <f t="shared" si="12"/>
        <v>7.5643971828462914E-2</v>
      </c>
      <c r="G147" s="88">
        <v>-0.11921534626638811</v>
      </c>
      <c r="H147" s="88">
        <f t="shared" si="13"/>
        <v>5.2682261670032714E-3</v>
      </c>
      <c r="I147" s="88">
        <v>0.71907957813999168</v>
      </c>
      <c r="J147" s="88">
        <f t="shared" si="14"/>
        <v>0.76871107365372526</v>
      </c>
      <c r="K147" s="88"/>
      <c r="L147" s="88"/>
      <c r="M147" s="88">
        <v>2.2574508560557982</v>
      </c>
      <c r="N147" s="88">
        <f t="shared" si="15"/>
        <v>5.2763309332358643</v>
      </c>
    </row>
    <row r="148" spans="3:14">
      <c r="C148" s="88"/>
      <c r="D148" s="88"/>
      <c r="E148" s="88">
        <v>-3.4896401308615039</v>
      </c>
      <c r="F148" s="88">
        <f t="shared" si="12"/>
        <v>11.120264682927653</v>
      </c>
      <c r="G148" s="88">
        <v>-0.61848958333332593</v>
      </c>
      <c r="H148" s="88">
        <f t="shared" si="13"/>
        <v>0.32702018178274023</v>
      </c>
      <c r="I148" s="88">
        <v>-0.25702046644454629</v>
      </c>
      <c r="J148" s="88">
        <f t="shared" si="14"/>
        <v>9.868107263730979E-3</v>
      </c>
      <c r="K148" s="88"/>
      <c r="L148" s="88"/>
      <c r="M148" s="88">
        <v>0.75654222993923881</v>
      </c>
      <c r="N148" s="88">
        <f t="shared" si="15"/>
        <v>0.63380373549961455</v>
      </c>
    </row>
    <row r="149" spans="3:14">
      <c r="C149" s="88"/>
      <c r="D149" s="88"/>
      <c r="E149" s="88">
        <v>-1.81920903954802</v>
      </c>
      <c r="F149" s="88">
        <f t="shared" si="12"/>
        <v>2.7698112593972115</v>
      </c>
      <c r="G149" s="88">
        <v>-0.50223823561524883</v>
      </c>
      <c r="H149" s="88">
        <f t="shared" si="13"/>
        <v>0.20757631386913955</v>
      </c>
      <c r="I149" s="88">
        <v>-0.39129604886428693</v>
      </c>
      <c r="J149" s="88">
        <f t="shared" si="14"/>
        <v>5.4575468204806514E-2</v>
      </c>
      <c r="K149" s="88"/>
      <c r="L149" s="88"/>
      <c r="M149" s="88">
        <v>-0.66469719350072953</v>
      </c>
      <c r="N149" s="88">
        <f t="shared" si="15"/>
        <v>0.39077689959526829</v>
      </c>
    </row>
    <row r="150" spans="3:14">
      <c r="C150" s="88"/>
      <c r="D150" s="88"/>
      <c r="E150" s="88">
        <v>0.41431695246862971</v>
      </c>
      <c r="F150" s="88">
        <f t="shared" si="12"/>
        <v>0.32404669746251569</v>
      </c>
      <c r="G150" s="88">
        <v>0.25238670031824118</v>
      </c>
      <c r="H150" s="88">
        <f t="shared" si="13"/>
        <v>8.941266097530913E-2</v>
      </c>
      <c r="I150" s="88">
        <v>-1.523426271917216</v>
      </c>
      <c r="J150" s="88">
        <f t="shared" si="14"/>
        <v>1.8652570910999453</v>
      </c>
      <c r="K150" s="88"/>
      <c r="L150" s="88"/>
      <c r="M150" s="88">
        <v>2.6022304832713732</v>
      </c>
      <c r="N150" s="88">
        <f t="shared" si="15"/>
        <v>6.9791398340762267</v>
      </c>
    </row>
    <row r="151" spans="3:14">
      <c r="C151" s="88"/>
      <c r="D151" s="88"/>
      <c r="E151" s="88">
        <v>-0.28653295128939771</v>
      </c>
      <c r="F151" s="88">
        <f t="shared" si="12"/>
        <v>1.7318272288338023E-2</v>
      </c>
      <c r="G151" s="88">
        <v>-0.7224168126094499</v>
      </c>
      <c r="H151" s="88">
        <f t="shared" si="13"/>
        <v>0.45668403304382005</v>
      </c>
      <c r="I151" s="88">
        <v>-1.7415839657521031</v>
      </c>
      <c r="J151" s="88">
        <f t="shared" si="14"/>
        <v>2.5087450599967189</v>
      </c>
      <c r="K151" s="88"/>
      <c r="L151" s="88"/>
      <c r="M151" s="88">
        <v>-2.173913043478259</v>
      </c>
      <c r="N151" s="88">
        <f t="shared" si="15"/>
        <v>4.5553959570817417</v>
      </c>
    </row>
    <row r="152" spans="3:14">
      <c r="C152" s="88"/>
      <c r="D152" s="88"/>
      <c r="E152" s="88">
        <v>0.9080459770115068</v>
      </c>
      <c r="F152" s="88">
        <f t="shared" si="12"/>
        <v>1.1299265259696538</v>
      </c>
      <c r="G152" s="88">
        <v>0.87100330760749856</v>
      </c>
      <c r="H152" s="88">
        <f t="shared" si="13"/>
        <v>0.84205602415829206</v>
      </c>
      <c r="I152" s="88">
        <v>-2.9507872066541152</v>
      </c>
      <c r="J152" s="88">
        <f t="shared" si="14"/>
        <v>7.8014360304183077</v>
      </c>
      <c r="K152" s="88"/>
      <c r="L152" s="88"/>
      <c r="M152" s="88">
        <v>4.3209876543209846</v>
      </c>
      <c r="N152" s="88">
        <f t="shared" si="15"/>
        <v>19.014512641775454</v>
      </c>
    </row>
    <row r="153" spans="3:14">
      <c r="C153" s="88"/>
      <c r="D153" s="88"/>
      <c r="E153" s="88">
        <v>6.8344913999296431E-2</v>
      </c>
      <c r="F153" s="88">
        <f t="shared" si="12"/>
        <v>4.9853493274303023E-2</v>
      </c>
      <c r="G153" s="88">
        <v>1.093015630124761E-2</v>
      </c>
      <c r="H153" s="88">
        <f t="shared" si="13"/>
        <v>3.313493823548111E-3</v>
      </c>
      <c r="I153" s="88">
        <v>1.693704724007761</v>
      </c>
      <c r="J153" s="88">
        <f t="shared" si="14"/>
        <v>3.4276332426352418</v>
      </c>
      <c r="K153" s="88"/>
      <c r="L153" s="88"/>
      <c r="M153" s="88">
        <v>-1.290532544378709</v>
      </c>
      <c r="N153" s="88">
        <f t="shared" si="15"/>
        <v>1.5648930624358164</v>
      </c>
    </row>
    <row r="154" spans="3:14">
      <c r="C154" s="88"/>
      <c r="D154" s="88"/>
      <c r="E154" s="88">
        <v>-0.67159931701763487</v>
      </c>
      <c r="F154" s="88">
        <f t="shared" si="12"/>
        <v>0.26694300390492404</v>
      </c>
      <c r="G154" s="88">
        <v>0</v>
      </c>
      <c r="H154" s="88">
        <f t="shared" si="13"/>
        <v>2.1746179430075559E-3</v>
      </c>
      <c r="I154" s="88">
        <v>-0.26086084077455718</v>
      </c>
      <c r="J154" s="88">
        <f t="shared" si="14"/>
        <v>1.0645848617390208E-2</v>
      </c>
      <c r="K154" s="88"/>
      <c r="L154" s="88"/>
      <c r="M154" s="88">
        <v>0.52811730078707875</v>
      </c>
      <c r="N154" s="88">
        <f t="shared" si="15"/>
        <v>0.32227532683377663</v>
      </c>
    </row>
    <row r="155" spans="3:14">
      <c r="C155" s="88"/>
      <c r="D155" s="88"/>
      <c r="E155" s="88">
        <v>1.581480632592247</v>
      </c>
      <c r="F155" s="88">
        <f t="shared" si="12"/>
        <v>3.0151359305551888</v>
      </c>
      <c r="G155" s="88">
        <v>-0.5464480874316946</v>
      </c>
      <c r="H155" s="88">
        <f t="shared" si="13"/>
        <v>0.24981532254541544</v>
      </c>
      <c r="I155" s="88">
        <v>0.81480736344432536</v>
      </c>
      <c r="J155" s="88">
        <f t="shared" si="14"/>
        <v>0.9457357935557037</v>
      </c>
      <c r="K155" s="88"/>
      <c r="L155" s="88"/>
      <c r="M155" s="88">
        <v>-0.35778175313058158</v>
      </c>
      <c r="N155" s="88">
        <f t="shared" si="15"/>
        <v>0.10125510139046552</v>
      </c>
    </row>
    <row r="156" spans="3:14">
      <c r="C156" s="88"/>
      <c r="D156" s="88"/>
      <c r="E156" s="88">
        <v>0.3384476534296077</v>
      </c>
      <c r="F156" s="88">
        <f t="shared" si="12"/>
        <v>0.24342549977626979</v>
      </c>
      <c r="G156" s="88">
        <v>0.3296703296703285</v>
      </c>
      <c r="H156" s="88">
        <f t="shared" si="13"/>
        <v>0.14160404465057316</v>
      </c>
      <c r="I156" s="88">
        <v>-0.21951706246258201</v>
      </c>
      <c r="J156" s="88">
        <f t="shared" si="14"/>
        <v>3.8235602272427061E-3</v>
      </c>
      <c r="K156" s="88"/>
      <c r="L156" s="88"/>
      <c r="M156" s="88">
        <v>-0.29922202274087478</v>
      </c>
      <c r="N156" s="88">
        <f t="shared" si="15"/>
        <v>6.7416220372059299E-2</v>
      </c>
    </row>
    <row r="157" spans="3:14">
      <c r="C157" s="88"/>
      <c r="D157" s="88"/>
      <c r="E157" s="88">
        <v>-1.4391724758264</v>
      </c>
      <c r="F157" s="88">
        <f t="shared" si="12"/>
        <v>1.6492683486925594</v>
      </c>
      <c r="G157" s="88">
        <v>-0.1095290251916681</v>
      </c>
      <c r="H157" s="88">
        <f t="shared" si="13"/>
        <v>3.9559352685692569E-3</v>
      </c>
      <c r="I157" s="88">
        <v>0.15000000000000571</v>
      </c>
      <c r="J157" s="88">
        <f t="shared" si="14"/>
        <v>9.4668286381084238E-2</v>
      </c>
      <c r="K157" s="88"/>
      <c r="L157" s="88"/>
      <c r="M157" s="88">
        <v>0.23793517406962561</v>
      </c>
      <c r="N157" s="88">
        <f t="shared" si="15"/>
        <v>7.7012277254468811E-2</v>
      </c>
    </row>
    <row r="158" spans="3:14">
      <c r="C158" s="88"/>
      <c r="D158" s="88"/>
      <c r="E158" s="88">
        <v>2.281542322610797E-2</v>
      </c>
      <c r="F158" s="88">
        <f t="shared" si="12"/>
        <v>3.1594873249666616E-2</v>
      </c>
      <c r="G158" s="88">
        <v>0</v>
      </c>
      <c r="H158" s="88">
        <f t="shared" si="13"/>
        <v>2.1746179430075559E-3</v>
      </c>
      <c r="I158" s="88">
        <v>-0.14977533699451759</v>
      </c>
      <c r="J158" s="88">
        <f t="shared" si="14"/>
        <v>6.251720242104947E-5</v>
      </c>
      <c r="K158" s="88"/>
      <c r="L158" s="88"/>
      <c r="M158" s="88">
        <v>-3.5928918227234869E-4</v>
      </c>
      <c r="N158" s="88">
        <f t="shared" si="15"/>
        <v>1.5379257508037025E-3</v>
      </c>
    </row>
    <row r="159" spans="3:14">
      <c r="C159" s="88"/>
      <c r="D159" s="88"/>
      <c r="E159" s="88">
        <v>-0.31934306569343368</v>
      </c>
      <c r="F159" s="88">
        <f t="shared" si="12"/>
        <v>2.7030326274985982E-2</v>
      </c>
      <c r="G159" s="88">
        <v>-0.33991228070175961</v>
      </c>
      <c r="H159" s="88">
        <f t="shared" si="13"/>
        <v>8.6012854384528561E-2</v>
      </c>
      <c r="I159" s="88">
        <v>4.9999999999994493E-2</v>
      </c>
      <c r="J159" s="88">
        <f t="shared" si="14"/>
        <v>4.3131862571734195E-2</v>
      </c>
      <c r="K159" s="88"/>
      <c r="L159" s="88"/>
      <c r="M159" s="88">
        <v>0.30072612604628007</v>
      </c>
      <c r="N159" s="88">
        <f t="shared" si="15"/>
        <v>0.11580532303413581</v>
      </c>
    </row>
    <row r="160" spans="3:14">
      <c r="C160" s="88"/>
      <c r="D160" s="88"/>
      <c r="E160" s="88">
        <v>0.64073226544620887</v>
      </c>
      <c r="F160" s="88">
        <f t="shared" si="12"/>
        <v>0.63308487666144497</v>
      </c>
      <c r="G160" s="88">
        <v>-6.6013862911218357E-2</v>
      </c>
      <c r="H160" s="88">
        <f t="shared" si="13"/>
        <v>3.7562563815070706E-4</v>
      </c>
      <c r="I160" s="88">
        <v>-8.9955022488763525E-2</v>
      </c>
      <c r="J160" s="88">
        <f t="shared" si="14"/>
        <v>4.5869596081709249E-3</v>
      </c>
      <c r="K160" s="88"/>
      <c r="L160" s="88"/>
      <c r="M160" s="88">
        <v>-6.9243811866410274</v>
      </c>
      <c r="N160" s="88">
        <f t="shared" si="15"/>
        <v>47.400546786671228</v>
      </c>
    </row>
    <row r="161" spans="3:14">
      <c r="C161" s="88"/>
      <c r="D161" s="88"/>
      <c r="E161" s="88">
        <v>0.61391541609823186</v>
      </c>
      <c r="F161" s="88">
        <f t="shared" si="12"/>
        <v>0.59112949294433137</v>
      </c>
      <c r="G161" s="88">
        <v>-0.31927777166134153</v>
      </c>
      <c r="H161" s="88">
        <f t="shared" si="13"/>
        <v>7.4335281114971161E-2</v>
      </c>
      <c r="I161" s="88">
        <v>4.0016006402576743E-2</v>
      </c>
      <c r="J161" s="88">
        <f t="shared" si="14"/>
        <v>3.9084548806166353E-2</v>
      </c>
      <c r="K161" s="88"/>
      <c r="L161" s="88"/>
      <c r="M161" s="88">
        <v>0.70570969302077291</v>
      </c>
      <c r="N161" s="88">
        <f t="shared" si="15"/>
        <v>0.55545029563933668</v>
      </c>
    </row>
    <row r="162" spans="3:14">
      <c r="C162" s="88"/>
      <c r="D162" s="88"/>
      <c r="E162" s="88">
        <v>2.519774011299436</v>
      </c>
      <c r="F162" s="88">
        <f t="shared" si="12"/>
        <v>7.154063183348379</v>
      </c>
      <c r="G162" s="88">
        <v>0.43074884029159488</v>
      </c>
      <c r="H162" s="88">
        <f t="shared" si="13"/>
        <v>0.22789322953716465</v>
      </c>
      <c r="I162" s="88">
        <v>-1.0000000000009999E-2</v>
      </c>
      <c r="J162" s="88">
        <f t="shared" si="14"/>
        <v>2.1810008286126985E-2</v>
      </c>
      <c r="K162" s="88"/>
      <c r="L162" s="88"/>
      <c r="M162" s="88">
        <v>2.464331210191073</v>
      </c>
      <c r="N162" s="88">
        <f t="shared" si="15"/>
        <v>6.2695497429695868</v>
      </c>
    </row>
    <row r="163" spans="3:14">
      <c r="C163" s="88"/>
      <c r="D163" s="88"/>
      <c r="E163" s="88">
        <v>1.245453543480646</v>
      </c>
      <c r="F163" s="88">
        <f t="shared" si="12"/>
        <v>1.9610853963555794</v>
      </c>
      <c r="G163" s="88">
        <v>-3.2992411745302867E-2</v>
      </c>
      <c r="H163" s="88">
        <f t="shared" si="13"/>
        <v>1.8606016458480449E-4</v>
      </c>
      <c r="I163" s="88">
        <v>-6.0006000600043567E-2</v>
      </c>
      <c r="J163" s="88">
        <f t="shared" si="14"/>
        <v>9.5406241148094009E-3</v>
      </c>
      <c r="K163" s="88"/>
      <c r="L163" s="88"/>
      <c r="M163" s="88">
        <v>0.20563315492729831</v>
      </c>
      <c r="N163" s="88">
        <f t="shared" si="15"/>
        <v>6.012737549032051E-2</v>
      </c>
    </row>
    <row r="164" spans="3:14">
      <c r="C164" s="88"/>
      <c r="D164" s="88"/>
      <c r="E164" s="88">
        <v>-1.306335728282171</v>
      </c>
      <c r="F164" s="88">
        <f t="shared" si="12"/>
        <v>1.3257258375929224</v>
      </c>
      <c r="G164" s="88">
        <v>0.1100110011001076</v>
      </c>
      <c r="H164" s="88">
        <f t="shared" si="13"/>
        <v>2.4537280111257481E-2</v>
      </c>
      <c r="I164" s="88">
        <v>-0.49034324026819842</v>
      </c>
      <c r="J164" s="88">
        <f t="shared" si="14"/>
        <v>0.11066342157233033</v>
      </c>
      <c r="K164" s="88"/>
      <c r="L164" s="88"/>
      <c r="M164" s="88">
        <v>-0.4466506782266455</v>
      </c>
      <c r="N164" s="88">
        <f t="shared" si="15"/>
        <v>0.16571004959280114</v>
      </c>
    </row>
    <row r="165" spans="3:14">
      <c r="C165" s="88"/>
      <c r="D165" s="88"/>
      <c r="E165" s="88">
        <v>-1.069931612618569</v>
      </c>
      <c r="F165" s="88">
        <f t="shared" si="12"/>
        <v>0.83722054980315963</v>
      </c>
      <c r="G165" s="88">
        <v>-0.1098901098900984</v>
      </c>
      <c r="H165" s="88">
        <f t="shared" si="13"/>
        <v>4.0014873804589879E-3</v>
      </c>
      <c r="I165" s="88">
        <v>4.0225261464210682E-2</v>
      </c>
      <c r="J165" s="88">
        <f t="shared" si="14"/>
        <v>3.9167331260698789E-2</v>
      </c>
      <c r="K165" s="88"/>
      <c r="L165" s="88"/>
      <c r="M165" s="88">
        <v>1.758601394069514</v>
      </c>
      <c r="N165" s="88">
        <f t="shared" si="15"/>
        <v>3.2334408099776892</v>
      </c>
    </row>
    <row r="166" spans="3:14">
      <c r="C166" s="88"/>
      <c r="D166" s="88"/>
      <c r="E166" s="88">
        <v>-1.3602408295239179</v>
      </c>
      <c r="F166" s="88">
        <f t="shared" si="12"/>
        <v>1.45276444620946</v>
      </c>
      <c r="G166" s="88">
        <v>8.8008800880090554E-2</v>
      </c>
      <c r="H166" s="88">
        <f t="shared" si="13"/>
        <v>1.8128360419521036E-2</v>
      </c>
      <c r="I166" s="88">
        <v>0.24125452352230509</v>
      </c>
      <c r="J166" s="88">
        <f t="shared" si="14"/>
        <v>0.15915044478424703</v>
      </c>
      <c r="K166" s="88"/>
      <c r="L166" s="88"/>
      <c r="M166" s="88">
        <v>2.6964764669140662</v>
      </c>
      <c r="N166" s="88">
        <f t="shared" si="15"/>
        <v>7.4859813814729961</v>
      </c>
    </row>
    <row r="167" spans="3:14">
      <c r="C167" s="88"/>
      <c r="D167" s="88"/>
      <c r="E167" s="88">
        <v>-1.005990731321349</v>
      </c>
      <c r="F167" s="88">
        <f t="shared" si="12"/>
        <v>0.72429748431379426</v>
      </c>
      <c r="G167" s="88">
        <v>0.24181138711805161</v>
      </c>
      <c r="H167" s="88">
        <f t="shared" si="13"/>
        <v>8.3200048507984473E-2</v>
      </c>
      <c r="I167" s="88">
        <v>0.30084235860408087</v>
      </c>
      <c r="J167" s="88">
        <f t="shared" si="14"/>
        <v>0.21024469660494088</v>
      </c>
      <c r="K167" s="88"/>
      <c r="L167" s="88"/>
      <c r="M167" s="88">
        <v>2.6800568139129681</v>
      </c>
      <c r="N167" s="88">
        <f t="shared" si="15"/>
        <v>7.3964009326021181</v>
      </c>
    </row>
    <row r="168" spans="3:14">
      <c r="C168" s="88"/>
      <c r="D168" s="88"/>
      <c r="E168" s="88">
        <v>-0.37679835578898763</v>
      </c>
      <c r="F168" s="88">
        <f t="shared" si="12"/>
        <v>4.922377265774746E-2</v>
      </c>
      <c r="G168" s="88">
        <v>8.7719298245603206E-2</v>
      </c>
      <c r="H168" s="88">
        <f t="shared" si="13"/>
        <v>1.8050486035539968E-2</v>
      </c>
      <c r="I168" s="88">
        <v>-7.9984003199362608E-2</v>
      </c>
      <c r="J168" s="88">
        <f t="shared" si="14"/>
        <v>6.0369972062295591E-3</v>
      </c>
      <c r="K168" s="88"/>
      <c r="L168" s="88"/>
      <c r="M168" s="88">
        <v>-0.6387921022067311</v>
      </c>
      <c r="N168" s="88">
        <f t="shared" si="15"/>
        <v>0.35906031388805504</v>
      </c>
    </row>
    <row r="169" spans="3:14">
      <c r="C169" s="88"/>
      <c r="D169" s="88"/>
      <c r="E169" s="88">
        <v>-2.6131805157593169</v>
      </c>
      <c r="F169" s="88">
        <f t="shared" si="12"/>
        <v>6.0429757138357205</v>
      </c>
      <c r="G169" s="88">
        <v>-0.36152497808938922</v>
      </c>
      <c r="H169" s="88">
        <f t="shared" si="13"/>
        <v>9.9157084448739038E-2</v>
      </c>
      <c r="I169" s="88">
        <v>6.0036021612974722E-2</v>
      </c>
      <c r="J169" s="88">
        <f t="shared" si="14"/>
        <v>4.7401188772315146E-2</v>
      </c>
      <c r="K169" s="88"/>
      <c r="L169" s="88"/>
      <c r="M169" s="88">
        <v>1.9871420222092431</v>
      </c>
      <c r="N169" s="88">
        <f t="shared" si="15"/>
        <v>4.1075846672928442</v>
      </c>
    </row>
    <row r="170" spans="3:14">
      <c r="C170" s="88"/>
      <c r="D170" s="88"/>
      <c r="E170" s="88">
        <v>-0.78851359303283575</v>
      </c>
      <c r="F170" s="88">
        <f t="shared" si="12"/>
        <v>0.40142304441619647</v>
      </c>
      <c r="G170" s="88">
        <v>0.51676745464541707</v>
      </c>
      <c r="H170" s="88">
        <f t="shared" si="13"/>
        <v>0.31741984581295352</v>
      </c>
      <c r="I170" s="88">
        <v>0.19000000000000131</v>
      </c>
      <c r="J170" s="88">
        <f t="shared" si="14"/>
        <v>0.12088285590481934</v>
      </c>
      <c r="K170" s="88"/>
      <c r="L170" s="88"/>
      <c r="M170" s="88">
        <v>-1.402177650429792</v>
      </c>
      <c r="N170" s="88">
        <f t="shared" si="15"/>
        <v>1.8566841144603277</v>
      </c>
    </row>
    <row r="171" spans="3:14">
      <c r="C171" s="88"/>
      <c r="D171" s="88"/>
      <c r="E171" s="88">
        <v>1.399762752075917</v>
      </c>
      <c r="F171" s="88">
        <f t="shared" si="12"/>
        <v>2.4170821290450912</v>
      </c>
      <c r="G171" s="88">
        <v>-3.2815576460298868E-2</v>
      </c>
      <c r="H171" s="88">
        <f t="shared" si="13"/>
        <v>1.9091563883996809E-4</v>
      </c>
      <c r="I171" s="88">
        <v>-0.83840702664936817</v>
      </c>
      <c r="J171" s="88">
        <f t="shared" si="14"/>
        <v>0.46338639983063218</v>
      </c>
      <c r="K171" s="88"/>
      <c r="L171" s="88"/>
      <c r="M171" s="88">
        <v>0.43428427951353038</v>
      </c>
      <c r="N171" s="88">
        <f t="shared" si="15"/>
        <v>0.22454326657136625</v>
      </c>
    </row>
    <row r="172" spans="3:14">
      <c r="C172" s="88"/>
      <c r="D172" s="88"/>
      <c r="E172" s="88">
        <v>-1.251754796443616</v>
      </c>
      <c r="F172" s="88">
        <f t="shared" si="12"/>
        <v>1.2030157620622963</v>
      </c>
      <c r="G172" s="88">
        <v>-0.42674253200568613</v>
      </c>
      <c r="H172" s="88">
        <f t="shared" si="13"/>
        <v>0.14448340912212326</v>
      </c>
      <c r="I172" s="88">
        <v>-1.348766985405125</v>
      </c>
      <c r="J172" s="88">
        <f t="shared" si="14"/>
        <v>1.4186831588680164</v>
      </c>
      <c r="K172" s="88"/>
      <c r="L172" s="88"/>
      <c r="M172" s="88">
        <v>-0.75127140909396761</v>
      </c>
      <c r="N172" s="88">
        <f t="shared" si="15"/>
        <v>0.50651080278858207</v>
      </c>
    </row>
    <row r="173" spans="3:14">
      <c r="C173" s="88"/>
      <c r="D173" s="88"/>
      <c r="E173" s="88">
        <v>1.7651936974292239</v>
      </c>
      <c r="F173" s="88">
        <f t="shared" si="12"/>
        <v>3.6868905450318752</v>
      </c>
      <c r="G173" s="88">
        <v>0.659340659340657</v>
      </c>
      <c r="H173" s="88">
        <f t="shared" si="13"/>
        <v>0.49839852388802491</v>
      </c>
      <c r="I173" s="88">
        <v>0.49994898479746031</v>
      </c>
      <c r="J173" s="88">
        <f t="shared" si="14"/>
        <v>0.4324786687433167</v>
      </c>
      <c r="K173" s="88"/>
      <c r="L173" s="88"/>
      <c r="M173" s="88">
        <v>0.13399245024263709</v>
      </c>
      <c r="N173" s="88">
        <f t="shared" si="15"/>
        <v>3.0125897792330852E-2</v>
      </c>
    </row>
    <row r="174" spans="3:14">
      <c r="C174" s="88"/>
      <c r="D174" s="88"/>
      <c r="E174" s="88">
        <v>-0.36088474970896728</v>
      </c>
      <c r="F174" s="88">
        <f t="shared" si="12"/>
        <v>4.2415693007642127E-2</v>
      </c>
      <c r="G174" s="88">
        <v>0.98253275109170257</v>
      </c>
      <c r="H174" s="88">
        <f t="shared" si="13"/>
        <v>1.059181729505116</v>
      </c>
      <c r="I174" s="88">
        <v>0.82233502538071601</v>
      </c>
      <c r="J174" s="88">
        <f t="shared" si="14"/>
        <v>0.96043360337170847</v>
      </c>
      <c r="K174" s="88"/>
      <c r="L174" s="88"/>
      <c r="M174" s="88">
        <v>0.54829618242377975</v>
      </c>
      <c r="N174" s="88">
        <f t="shared" si="15"/>
        <v>0.34559333325591157</v>
      </c>
    </row>
    <row r="175" spans="3:14">
      <c r="C175" s="88"/>
      <c r="D175" s="88"/>
      <c r="E175" s="88">
        <v>7.01016473887206E-2</v>
      </c>
      <c r="F175" s="88">
        <f t="shared" si="12"/>
        <v>5.0641062589338377E-2</v>
      </c>
      <c r="G175" s="88">
        <v>-9.7297297297305185E-2</v>
      </c>
      <c r="H175" s="88">
        <f t="shared" si="13"/>
        <v>2.5668913872470361E-3</v>
      </c>
      <c r="I175" s="88">
        <v>0.20138958815829611</v>
      </c>
      <c r="J175" s="88">
        <f t="shared" si="14"/>
        <v>0.12893249091512571</v>
      </c>
      <c r="K175" s="88"/>
      <c r="L175" s="88"/>
      <c r="M175" s="88">
        <v>2.100147329991398</v>
      </c>
      <c r="N175" s="88">
        <f t="shared" si="15"/>
        <v>4.5784145836049372</v>
      </c>
    </row>
    <row r="176" spans="3:14">
      <c r="C176" s="88"/>
      <c r="D176" s="88"/>
      <c r="E176" s="88">
        <v>0.61879743140689225</v>
      </c>
      <c r="F176" s="88">
        <f t="shared" si="12"/>
        <v>0.59866039669044868</v>
      </c>
      <c r="G176" s="88">
        <v>-5.4106698409261973E-2</v>
      </c>
      <c r="H176" s="88">
        <f t="shared" si="13"/>
        <v>5.5859172310344184E-5</v>
      </c>
      <c r="I176" s="88">
        <v>-0.2110340669279509</v>
      </c>
      <c r="J176" s="88">
        <f t="shared" si="14"/>
        <v>2.8464303427214485E-3</v>
      </c>
      <c r="K176" s="88"/>
      <c r="L176" s="88"/>
      <c r="M176" s="88">
        <v>-0.74861032331254851</v>
      </c>
      <c r="N176" s="88">
        <f t="shared" si="15"/>
        <v>0.5027301174253358</v>
      </c>
    </row>
    <row r="177" spans="3:14">
      <c r="C177" s="88"/>
      <c r="D177" s="88"/>
      <c r="E177" s="88">
        <v>1.670921327454167</v>
      </c>
      <c r="F177" s="88">
        <f t="shared" si="12"/>
        <v>3.3337478390139959</v>
      </c>
      <c r="G177" s="88">
        <v>4.3308791684726337E-2</v>
      </c>
      <c r="H177" s="88">
        <f t="shared" si="13"/>
        <v>8.0894897357342878E-3</v>
      </c>
      <c r="I177" s="88">
        <v>0.20140986908359079</v>
      </c>
      <c r="J177" s="88">
        <f t="shared" si="14"/>
        <v>0.12894705593938013</v>
      </c>
      <c r="K177" s="88"/>
      <c r="L177" s="88"/>
      <c r="M177" s="88">
        <v>1.325749999142767</v>
      </c>
      <c r="N177" s="88">
        <f t="shared" si="15"/>
        <v>1.8641142255161831</v>
      </c>
    </row>
    <row r="178" spans="3:14">
      <c r="C178" s="88"/>
      <c r="D178" s="88"/>
      <c r="E178" s="88">
        <v>3.423875827437417E-2</v>
      </c>
      <c r="F178" s="88">
        <f t="shared" si="12"/>
        <v>3.5786349280513045E-2</v>
      </c>
      <c r="G178" s="88">
        <v>0.1406926406926301</v>
      </c>
      <c r="H178" s="88">
        <f t="shared" si="13"/>
        <v>3.5090820357777192E-2</v>
      </c>
      <c r="I178" s="88">
        <v>-0.34170854271357021</v>
      </c>
      <c r="J178" s="88">
        <f t="shared" si="14"/>
        <v>3.3865724607610594E-2</v>
      </c>
      <c r="K178" s="88"/>
      <c r="L178" s="88"/>
      <c r="M178" s="88">
        <v>-0.34709531866893301</v>
      </c>
      <c r="N178" s="88">
        <f t="shared" si="15"/>
        <v>9.4568324700805756E-2</v>
      </c>
    </row>
    <row r="179" spans="3:14">
      <c r="C179" s="88"/>
      <c r="D179" s="88"/>
      <c r="E179" s="88">
        <v>-1.3120365088419961</v>
      </c>
      <c r="F179" s="88">
        <f t="shared" si="12"/>
        <v>1.3388861131636984</v>
      </c>
      <c r="G179" s="88">
        <v>-0.68086026153679757</v>
      </c>
      <c r="H179" s="88">
        <f t="shared" si="13"/>
        <v>0.40224447422997384</v>
      </c>
      <c r="I179" s="88">
        <v>-0.41347317466720052</v>
      </c>
      <c r="J179" s="88">
        <f t="shared" si="14"/>
        <v>6.5429064135439141E-2</v>
      </c>
      <c r="K179" s="88"/>
      <c r="L179" s="88"/>
      <c r="M179" s="88">
        <v>-0.21246899842995989</v>
      </c>
      <c r="N179" s="88">
        <f t="shared" si="15"/>
        <v>2.9892097608924022E-2</v>
      </c>
    </row>
    <row r="180" spans="3:14">
      <c r="C180" s="88"/>
      <c r="D180" s="88"/>
      <c r="E180" s="88">
        <v>0.86705202312138407</v>
      </c>
      <c r="F180" s="88">
        <f t="shared" si="12"/>
        <v>1.0444555222555547</v>
      </c>
      <c r="G180" s="88">
        <v>-0.69640914036996904</v>
      </c>
      <c r="H180" s="88">
        <f t="shared" si="13"/>
        <v>0.42220929379810695</v>
      </c>
      <c r="I180" s="88">
        <v>0.88101265822784214</v>
      </c>
      <c r="J180" s="88">
        <f t="shared" si="14"/>
        <v>1.0788868403374547</v>
      </c>
      <c r="K180" s="88"/>
      <c r="L180" s="88"/>
      <c r="M180" s="88">
        <v>-0.17491997014336119</v>
      </c>
      <c r="N180" s="88">
        <f t="shared" si="15"/>
        <v>1.8318075348851777E-2</v>
      </c>
    </row>
    <row r="181" spans="3:14">
      <c r="C181" s="88"/>
      <c r="D181" s="88"/>
      <c r="E181" s="88">
        <v>0.1146131805157546</v>
      </c>
      <c r="F181" s="88">
        <f t="shared" si="12"/>
        <v>7.2655706472373627E-2</v>
      </c>
      <c r="G181" s="88">
        <v>-0.35064650449266882</v>
      </c>
      <c r="H181" s="88">
        <f t="shared" si="13"/>
        <v>9.2424333124559319E-2</v>
      </c>
      <c r="I181" s="88">
        <v>-0.14053402931137879</v>
      </c>
      <c r="J181" s="88">
        <f t="shared" si="14"/>
        <v>2.9405698157135643E-4</v>
      </c>
      <c r="K181" s="88"/>
      <c r="L181" s="88"/>
      <c r="M181" s="88">
        <v>2.4156708378598291</v>
      </c>
      <c r="N181" s="88">
        <f t="shared" si="15"/>
        <v>6.0282354911375879</v>
      </c>
    </row>
    <row r="182" spans="3:14">
      <c r="C182" s="88"/>
      <c r="D182" s="88"/>
      <c r="E182" s="88">
        <v>-0.27475672581568361</v>
      </c>
      <c r="F182" s="88">
        <f t="shared" si="12"/>
        <v>1.4357474976048076E-2</v>
      </c>
      <c r="G182" s="88">
        <v>-0.48383549593138397</v>
      </c>
      <c r="H182" s="88">
        <f t="shared" si="13"/>
        <v>0.19114619820001455</v>
      </c>
      <c r="I182" s="88">
        <v>-0.26135906714918061</v>
      </c>
      <c r="J182" s="88">
        <f t="shared" si="14"/>
        <v>1.0748909567840059E-2</v>
      </c>
      <c r="K182" s="88"/>
      <c r="L182" s="88"/>
      <c r="M182" s="88">
        <v>-0.98539603356182504</v>
      </c>
      <c r="N182" s="88">
        <f t="shared" si="15"/>
        <v>0.89457613055082397</v>
      </c>
    </row>
    <row r="183" spans="3:14">
      <c r="C183" s="88"/>
      <c r="D183" s="88"/>
      <c r="E183" s="88">
        <v>0.21811502697737239</v>
      </c>
      <c r="F183" s="88">
        <f t="shared" si="12"/>
        <v>0.1391656096729432</v>
      </c>
      <c r="G183" s="88">
        <v>0.60773480662983381</v>
      </c>
      <c r="H183" s="88">
        <f t="shared" si="13"/>
        <v>0.42819696330379992</v>
      </c>
      <c r="I183" s="88">
        <v>0.39306591413021952</v>
      </c>
      <c r="J183" s="88">
        <f t="shared" si="14"/>
        <v>0.30332339604826863</v>
      </c>
      <c r="K183" s="88"/>
      <c r="L183" s="88"/>
      <c r="M183" s="88">
        <v>0.50135536278785864</v>
      </c>
      <c r="N183" s="88">
        <f t="shared" si="15"/>
        <v>0.29260639914876602</v>
      </c>
    </row>
    <row r="184" spans="3:14">
      <c r="C184" s="88"/>
      <c r="D184" s="88"/>
      <c r="E184" s="88">
        <v>0.75601374570446467</v>
      </c>
      <c r="F184" s="88">
        <f t="shared" si="12"/>
        <v>0.82982587633875371</v>
      </c>
      <c r="G184" s="88">
        <v>-0.27457440966501823</v>
      </c>
      <c r="H184" s="88">
        <f t="shared" si="13"/>
        <v>5.1957377870445486E-2</v>
      </c>
      <c r="I184" s="88">
        <v>0.29113542816987531</v>
      </c>
      <c r="J184" s="88">
        <f t="shared" si="14"/>
        <v>0.20143719068952182</v>
      </c>
      <c r="K184" s="88"/>
      <c r="L184" s="88"/>
      <c r="M184" s="88">
        <v>3.081880571552809</v>
      </c>
      <c r="N184" s="88">
        <f t="shared" si="15"/>
        <v>9.7434891655421936</v>
      </c>
    </row>
    <row r="185" spans="3:14">
      <c r="C185" s="88"/>
      <c r="D185" s="88"/>
      <c r="E185" s="88">
        <v>-0.36380172805819949</v>
      </c>
      <c r="F185" s="88">
        <f t="shared" si="12"/>
        <v>4.3625709266986501E-2</v>
      </c>
      <c r="G185" s="88">
        <v>-2.852422907488994</v>
      </c>
      <c r="H185" s="88">
        <f t="shared" si="13"/>
        <v>7.8724581328686174</v>
      </c>
      <c r="I185" s="88">
        <v>-0.45045045045045701</v>
      </c>
      <c r="J185" s="88">
        <f t="shared" si="14"/>
        <v>8.5713295872927683E-2</v>
      </c>
      <c r="K185" s="88"/>
      <c r="L185" s="88"/>
      <c r="M185" s="88">
        <v>-1.1343490229801081</v>
      </c>
      <c r="N185" s="88">
        <f t="shared" si="15"/>
        <v>1.1985286601598979</v>
      </c>
    </row>
    <row r="186" spans="3:14">
      <c r="C186" s="88"/>
      <c r="D186" s="88"/>
      <c r="E186" s="88">
        <v>1.6659059790050219</v>
      </c>
      <c r="F186" s="88">
        <f t="shared" si="12"/>
        <v>3.3154583909186428</v>
      </c>
      <c r="G186" s="88">
        <v>0.1247024146922016</v>
      </c>
      <c r="H186" s="88">
        <f t="shared" si="13"/>
        <v>2.935575545254385E-2</v>
      </c>
      <c r="I186" s="88">
        <v>0.63348416289592535</v>
      </c>
      <c r="J186" s="88">
        <f t="shared" si="14"/>
        <v>0.62594408568295135</v>
      </c>
      <c r="K186" s="88"/>
      <c r="L186" s="88"/>
      <c r="M186" s="88">
        <v>-0.32877173941584509</v>
      </c>
      <c r="N186" s="88">
        <f t="shared" si="15"/>
        <v>8.3634357521925301E-2</v>
      </c>
    </row>
    <row r="187" spans="3:14">
      <c r="C187" s="88"/>
      <c r="D187" s="88"/>
      <c r="E187" s="88">
        <v>-1.021324354657682</v>
      </c>
      <c r="F187" s="88">
        <f t="shared" si="12"/>
        <v>0.75063216966793767</v>
      </c>
      <c r="G187" s="88">
        <v>-0.26041666666665192</v>
      </c>
      <c r="H187" s="88">
        <f t="shared" si="13"/>
        <v>4.5703542072526783E-2</v>
      </c>
      <c r="I187" s="88">
        <v>3.9968025579550932E-2</v>
      </c>
      <c r="J187" s="88">
        <f t="shared" si="14"/>
        <v>3.9065579670786298E-2</v>
      </c>
      <c r="K187" s="88"/>
      <c r="L187" s="88"/>
      <c r="M187" s="88">
        <v>-1.2077896560165</v>
      </c>
      <c r="N187" s="88">
        <f t="shared" si="15"/>
        <v>1.3647238805925361</v>
      </c>
    </row>
    <row r="188" spans="3:14">
      <c r="C188" s="88"/>
      <c r="D188" s="88"/>
      <c r="E188" s="88">
        <v>-2.4832747477038231</v>
      </c>
      <c r="F188" s="88">
        <f t="shared" si="12"/>
        <v>5.4211704305525963</v>
      </c>
      <c r="G188" s="88">
        <v>-0.71517765921218501</v>
      </c>
      <c r="H188" s="88">
        <f t="shared" si="13"/>
        <v>0.44695223010992008</v>
      </c>
      <c r="I188" s="88">
        <v>7.9904115061935066E-2</v>
      </c>
      <c r="J188" s="88">
        <f t="shared" si="14"/>
        <v>5.6447218637933234E-2</v>
      </c>
      <c r="K188" s="88"/>
      <c r="L188" s="88"/>
      <c r="M188" s="88">
        <v>1.1111111111111069</v>
      </c>
      <c r="N188" s="88">
        <f t="shared" si="15"/>
        <v>1.3240801042077588</v>
      </c>
    </row>
    <row r="189" spans="3:14">
      <c r="C189" s="88"/>
      <c r="D189" s="88"/>
      <c r="E189" s="88">
        <v>-1.1627906976744209</v>
      </c>
      <c r="F189" s="88">
        <f t="shared" si="12"/>
        <v>1.015775033502444</v>
      </c>
      <c r="G189" s="88">
        <v>-1.669334552938484</v>
      </c>
      <c r="H189" s="88">
        <f t="shared" si="13"/>
        <v>2.6331609822199598</v>
      </c>
      <c r="I189" s="88">
        <v>0.36926147704590129</v>
      </c>
      <c r="J189" s="88">
        <f t="shared" si="14"/>
        <v>0.27766955346302491</v>
      </c>
      <c r="K189" s="88"/>
      <c r="L189" s="88"/>
      <c r="M189" s="88">
        <v>0.51626373626374455</v>
      </c>
      <c r="N189" s="88">
        <f t="shared" si="15"/>
        <v>0.30895746293766868</v>
      </c>
    </row>
    <row r="190" spans="3:14">
      <c r="C190" s="88"/>
      <c r="D190" s="88"/>
      <c r="E190" s="88">
        <v>-0.15294117647057789</v>
      </c>
      <c r="F190" s="88">
        <f t="shared" si="12"/>
        <v>3.9715226771963202E-6</v>
      </c>
      <c r="G190" s="88">
        <v>-0.2325581395348886</v>
      </c>
      <c r="H190" s="88">
        <f t="shared" si="13"/>
        <v>3.4568232251287301E-2</v>
      </c>
      <c r="I190" s="88">
        <v>-0.58665606045539276</v>
      </c>
      <c r="J190" s="88">
        <f t="shared" si="14"/>
        <v>0.18401864240769034</v>
      </c>
      <c r="K190" s="88"/>
      <c r="L190" s="88"/>
      <c r="M190" s="88">
        <v>0.35377796824744839</v>
      </c>
      <c r="N190" s="88">
        <f t="shared" si="15"/>
        <v>0.15472709702333695</v>
      </c>
    </row>
    <row r="191" spans="3:14">
      <c r="C191" s="88"/>
      <c r="D191" s="88"/>
      <c r="E191" s="88">
        <v>-8.2479085660425167E-2</v>
      </c>
      <c r="F191" s="88">
        <f t="shared" si="12"/>
        <v>5.2497210493375104E-3</v>
      </c>
      <c r="G191" s="88">
        <v>-0.94405594405594373</v>
      </c>
      <c r="H191" s="88">
        <f t="shared" si="13"/>
        <v>0.80536830127376557</v>
      </c>
      <c r="I191" s="88">
        <v>-0.65013002600520231</v>
      </c>
      <c r="J191" s="88">
        <f t="shared" si="14"/>
        <v>0.24250494106778883</v>
      </c>
      <c r="K191" s="88"/>
      <c r="L191" s="88"/>
      <c r="M191" s="88">
        <v>0.22779415513531909</v>
      </c>
      <c r="N191" s="88">
        <f t="shared" si="15"/>
        <v>7.1486631753997082E-2</v>
      </c>
    </row>
    <row r="192" spans="3:14">
      <c r="C192" s="88"/>
      <c r="D192" s="88"/>
      <c r="E192" s="88">
        <v>0.82547169811320042</v>
      </c>
      <c r="F192" s="88">
        <f t="shared" si="12"/>
        <v>0.96119541999864988</v>
      </c>
      <c r="G192" s="88">
        <v>-1.8590422402635529</v>
      </c>
      <c r="H192" s="88">
        <f t="shared" si="13"/>
        <v>3.2848279827644298</v>
      </c>
      <c r="I192" s="88">
        <v>-3.8759689922480578</v>
      </c>
      <c r="J192" s="88">
        <f t="shared" si="14"/>
        <v>13.825657271421372</v>
      </c>
      <c r="K192" s="88"/>
      <c r="L192" s="88"/>
      <c r="M192" s="88">
        <v>5.2172495312619027E-2</v>
      </c>
      <c r="N192" s="88">
        <f t="shared" si="15"/>
        <v>8.4177287073519021E-3</v>
      </c>
    </row>
    <row r="193" spans="3:14">
      <c r="C193" s="88"/>
      <c r="D193" s="88"/>
      <c r="E193" s="88">
        <v>0.54970760233918892</v>
      </c>
      <c r="F193" s="88">
        <f t="shared" si="12"/>
        <v>0.49651985035222629</v>
      </c>
      <c r="G193" s="88">
        <v>1.330775686368546</v>
      </c>
      <c r="H193" s="88">
        <f t="shared" si="13"/>
        <v>1.8972541355780661</v>
      </c>
      <c r="I193" s="88">
        <v>2.4193548387096748</v>
      </c>
      <c r="J193" s="88">
        <f t="shared" si="14"/>
        <v>6.6411194816423409</v>
      </c>
      <c r="K193" s="88"/>
      <c r="L193" s="88"/>
      <c r="M193" s="88">
        <v>0.97663782380323916</v>
      </c>
      <c r="N193" s="88">
        <f t="shared" si="15"/>
        <v>1.0326898967664977</v>
      </c>
    </row>
    <row r="194" spans="3:14">
      <c r="C194" s="88"/>
      <c r="D194" s="88"/>
      <c r="E194" s="88">
        <v>-0.8142375247179312</v>
      </c>
      <c r="F194" s="88">
        <f t="shared" si="12"/>
        <v>0.43468107912854387</v>
      </c>
      <c r="G194" s="88">
        <v>-5.915759583530189E-2</v>
      </c>
      <c r="H194" s="88">
        <f t="shared" si="13"/>
        <v>1.5687053564925003E-4</v>
      </c>
      <c r="I194" s="88">
        <v>-1.89180897842316</v>
      </c>
      <c r="J194" s="88">
        <f t="shared" si="14"/>
        <v>3.0071959644107911</v>
      </c>
      <c r="K194" s="88"/>
      <c r="L194" s="88"/>
      <c r="M194" s="88">
        <v>0.8612203400771401</v>
      </c>
      <c r="N194" s="88">
        <f t="shared" si="15"/>
        <v>0.8114334799403069</v>
      </c>
    </row>
    <row r="195" spans="3:14">
      <c r="C195" s="88"/>
      <c r="D195" s="88"/>
      <c r="E195" s="88">
        <v>0.59810015245691517</v>
      </c>
      <c r="F195" s="88">
        <f t="shared" si="12"/>
        <v>0.56706050167110988</v>
      </c>
      <c r="G195" s="88">
        <v>-1.9770332662483741</v>
      </c>
      <c r="H195" s="88">
        <f t="shared" si="13"/>
        <v>3.7264459639348102</v>
      </c>
      <c r="I195" s="88">
        <v>1.7927871586408179</v>
      </c>
      <c r="J195" s="88">
        <f t="shared" si="14"/>
        <v>3.8043304032029508</v>
      </c>
      <c r="K195" s="88"/>
      <c r="L195" s="88"/>
      <c r="M195" s="88">
        <v>-1.3120000000000021</v>
      </c>
      <c r="N195" s="88">
        <f t="shared" si="15"/>
        <v>1.6190636357850976</v>
      </c>
    </row>
    <row r="196" spans="3:14">
      <c r="C196" s="88"/>
      <c r="D196" s="88"/>
      <c r="E196" s="88">
        <v>1.1657729074388E-2</v>
      </c>
      <c r="F196" s="88">
        <f t="shared" si="12"/>
        <v>2.7752818997122498E-2</v>
      </c>
      <c r="G196" s="88">
        <v>1.449275362318847</v>
      </c>
      <c r="H196" s="88">
        <f t="shared" si="13"/>
        <v>2.2377412271142285</v>
      </c>
      <c r="I196" s="88">
        <v>-0.57341798074954653</v>
      </c>
      <c r="J196" s="88">
        <f t="shared" si="14"/>
        <v>0.17283630670579067</v>
      </c>
      <c r="K196" s="88"/>
      <c r="L196" s="88"/>
      <c r="M196" s="88">
        <v>0.30404236921746097</v>
      </c>
      <c r="N196" s="88">
        <f t="shared" si="15"/>
        <v>0.11807336762116888</v>
      </c>
    </row>
    <row r="197" spans="3:14">
      <c r="C197" s="88"/>
      <c r="D197" s="88"/>
      <c r="E197" s="88">
        <v>-0.9791350973306967</v>
      </c>
      <c r="F197" s="88">
        <f t="shared" si="12"/>
        <v>0.67930737561357468</v>
      </c>
      <c r="G197" s="88">
        <v>0.71428571428571175</v>
      </c>
      <c r="H197" s="88">
        <f t="shared" si="13"/>
        <v>0.5789969838680058</v>
      </c>
      <c r="I197" s="88">
        <v>-0.49433573635426781</v>
      </c>
      <c r="J197" s="88">
        <f t="shared" si="14"/>
        <v>0.11333565804625605</v>
      </c>
      <c r="K197" s="88"/>
      <c r="L197" s="88"/>
      <c r="M197" s="88">
        <v>0.3218704910383785</v>
      </c>
      <c r="N197" s="88">
        <f t="shared" si="15"/>
        <v>0.13064333863241323</v>
      </c>
    </row>
    <row r="198" spans="3:14">
      <c r="C198" s="88"/>
      <c r="D198" s="88"/>
      <c r="E198" s="88">
        <v>-4.8028251912889957</v>
      </c>
      <c r="F198" s="88">
        <f t="shared" si="12"/>
        <v>21.60289211311202</v>
      </c>
      <c r="G198" s="88">
        <v>1.477541371158386</v>
      </c>
      <c r="H198" s="88">
        <f t="shared" si="13"/>
        <v>2.3231069009921619</v>
      </c>
      <c r="I198" s="88">
        <v>-0.96253363692817562</v>
      </c>
      <c r="J198" s="88">
        <f t="shared" si="14"/>
        <v>0.64778596583608106</v>
      </c>
      <c r="K198" s="88"/>
      <c r="L198" s="88"/>
      <c r="M198" s="88">
        <v>-0.85929108485499617</v>
      </c>
      <c r="N198" s="88">
        <f t="shared" si="15"/>
        <v>0.67193333571701419</v>
      </c>
    </row>
    <row r="199" spans="3:14">
      <c r="C199" s="88"/>
      <c r="D199" s="88"/>
      <c r="E199" s="88">
        <v>1.3478422159020511</v>
      </c>
      <c r="F199" s="88">
        <f t="shared" ref="F199:F262" si="16">(E199-AVERAGE($E$6:$E$263))^2</f>
        <v>2.2583364885976058</v>
      </c>
      <c r="G199" s="88">
        <v>0.12813046010482501</v>
      </c>
      <c r="H199" s="88">
        <f t="shared" ref="H199:H254" si="17">(G199-AVERAGE($G$6:$G$84))^2</f>
        <v>3.0542196734563515E-2</v>
      </c>
      <c r="I199" s="88">
        <v>0.58522311631310497</v>
      </c>
      <c r="J199" s="88">
        <f t="shared" ref="J199:J262" si="18">(I199-AVERAGE($I$6:$I$266))^2</f>
        <v>0.55190818872503877</v>
      </c>
      <c r="K199" s="88"/>
      <c r="L199" s="88"/>
      <c r="M199" s="88">
        <v>-0.60140845070422166</v>
      </c>
      <c r="N199" s="88">
        <f t="shared" ref="N199:N262" si="19">(M199-AVERAGE($M$6:$M$624))^2</f>
        <v>0.31565605590437895</v>
      </c>
    </row>
    <row r="200" spans="3:14">
      <c r="C200" s="88"/>
      <c r="D200" s="88"/>
      <c r="E200" s="88">
        <v>-1.1102977061981381</v>
      </c>
      <c r="F200" s="88">
        <f t="shared" si="16"/>
        <v>0.91271972623972675</v>
      </c>
      <c r="G200" s="88">
        <v>-0.2326663564448439</v>
      </c>
      <c r="H200" s="88">
        <f t="shared" si="17"/>
        <v>3.4608484493856041E-2</v>
      </c>
      <c r="I200" s="88">
        <v>-1.0701298701298769</v>
      </c>
      <c r="J200" s="88">
        <f t="shared" si="18"/>
        <v>0.83256089845670844</v>
      </c>
      <c r="K200" s="88"/>
      <c r="L200" s="88"/>
      <c r="M200" s="88">
        <v>-0.18518740551245469</v>
      </c>
      <c r="N200" s="88">
        <f t="shared" si="19"/>
        <v>2.1202772965424561E-2</v>
      </c>
    </row>
    <row r="201" spans="3:14">
      <c r="C201" s="88"/>
      <c r="D201" s="88"/>
      <c r="E201" s="88">
        <v>-0.55521283158544987</v>
      </c>
      <c r="F201" s="88">
        <f t="shared" si="16"/>
        <v>0.16022310745195958</v>
      </c>
      <c r="G201" s="88">
        <v>-0.46641791044776948</v>
      </c>
      <c r="H201" s="88">
        <f t="shared" si="17"/>
        <v>0.17621953978931698</v>
      </c>
      <c r="I201" s="88">
        <v>-3.9067422810333929</v>
      </c>
      <c r="J201" s="88">
        <f t="shared" si="18"/>
        <v>14.055452098195529</v>
      </c>
      <c r="K201" s="88"/>
      <c r="L201" s="88"/>
      <c r="M201" s="88">
        <v>-1.3800709800709801</v>
      </c>
      <c r="N201" s="88">
        <f t="shared" si="19"/>
        <v>1.7969276344027421</v>
      </c>
    </row>
    <row r="202" spans="3:14">
      <c r="C202" s="88"/>
      <c r="D202" s="88"/>
      <c r="E202" s="88">
        <v>-1.61290322580645</v>
      </c>
      <c r="F202" s="88">
        <f t="shared" si="16"/>
        <v>2.1256741338628986</v>
      </c>
      <c r="G202" s="88">
        <v>-1.1832239925023471</v>
      </c>
      <c r="H202" s="88">
        <f t="shared" si="17"/>
        <v>1.2918395411365327</v>
      </c>
      <c r="I202" s="88">
        <v>0.90710382513661258</v>
      </c>
      <c r="J202" s="88">
        <f t="shared" si="18"/>
        <v>1.1337691069303937</v>
      </c>
      <c r="K202" s="88"/>
      <c r="L202" s="88"/>
      <c r="M202" s="88">
        <v>-0.24891707783752939</v>
      </c>
      <c r="N202" s="88">
        <f t="shared" si="19"/>
        <v>4.3823818488939896E-2</v>
      </c>
    </row>
    <row r="203" spans="3:14">
      <c r="C203" s="88"/>
      <c r="D203" s="88"/>
      <c r="E203" s="88">
        <v>0.12610340479193291</v>
      </c>
      <c r="F203" s="88">
        <f t="shared" si="16"/>
        <v>7.8982047861434174E-2</v>
      </c>
      <c r="G203" s="88">
        <v>0.79430942501481638</v>
      </c>
      <c r="H203" s="88">
        <f t="shared" si="17"/>
        <v>0.70718382413879688</v>
      </c>
      <c r="I203" s="88">
        <v>6.2384923643452828</v>
      </c>
      <c r="J203" s="88">
        <f t="shared" si="18"/>
        <v>40.911048021994972</v>
      </c>
      <c r="K203" s="88"/>
      <c r="L203" s="88"/>
      <c r="M203" s="88">
        <v>-2.6112709576584292</v>
      </c>
      <c r="N203" s="88">
        <f t="shared" si="19"/>
        <v>6.6136165721433198</v>
      </c>
    </row>
    <row r="204" spans="3:14">
      <c r="C204" s="88"/>
      <c r="D204" s="88"/>
      <c r="E204" s="88">
        <v>7.5566750629718626E-2</v>
      </c>
      <c r="F204" s="88">
        <f t="shared" si="16"/>
        <v>5.3130616520097929E-2</v>
      </c>
      <c r="G204" s="88">
        <v>-1.246765466948951</v>
      </c>
      <c r="H204" s="88">
        <f t="shared" si="17"/>
        <v>1.4403184206671196</v>
      </c>
      <c r="I204" s="88">
        <v>-5.9231318177184189</v>
      </c>
      <c r="J204" s="88">
        <f t="shared" si="18"/>
        <v>33.240410227913571</v>
      </c>
      <c r="K204" s="88"/>
      <c r="L204" s="88"/>
      <c r="M204" s="88">
        <v>1.3065630200378431</v>
      </c>
      <c r="N204" s="88">
        <f t="shared" si="19"/>
        <v>1.8120894149128295</v>
      </c>
    </row>
    <row r="205" spans="3:14">
      <c r="C205" s="88"/>
      <c r="D205" s="88"/>
      <c r="E205" s="88">
        <v>-1.2459098917694369</v>
      </c>
      <c r="F205" s="88">
        <f t="shared" si="16"/>
        <v>1.1902282994925064</v>
      </c>
      <c r="G205" s="88">
        <v>1.6674606955693341</v>
      </c>
      <c r="H205" s="88">
        <f t="shared" si="17"/>
        <v>2.9381165081408329</v>
      </c>
      <c r="I205" s="88">
        <v>2.1673168617253321E-2</v>
      </c>
      <c r="J205" s="88">
        <f t="shared" si="18"/>
        <v>3.2168319213027062E-2</v>
      </c>
      <c r="K205" s="88"/>
      <c r="L205" s="88"/>
      <c r="M205" s="88">
        <v>-0.55310344362025088</v>
      </c>
      <c r="N205" s="88">
        <f t="shared" si="19"/>
        <v>0.26371075822049167</v>
      </c>
    </row>
    <row r="206" spans="3:14">
      <c r="C206" s="88"/>
      <c r="D206" s="88"/>
      <c r="E206" s="88">
        <v>-0.89206066012489371</v>
      </c>
      <c r="F206" s="88">
        <f t="shared" si="16"/>
        <v>0.5433556475756075</v>
      </c>
      <c r="G206" s="88">
        <v>-5.8575445173381091E-2</v>
      </c>
      <c r="H206" s="88">
        <f t="shared" si="17"/>
        <v>1.4262679751164318E-4</v>
      </c>
      <c r="I206" s="88">
        <v>-0.1083423618634782</v>
      </c>
      <c r="J206" s="88">
        <f t="shared" si="18"/>
        <v>2.4344116389013806E-3</v>
      </c>
      <c r="K206" s="88"/>
      <c r="L206" s="88"/>
      <c r="M206" s="88">
        <v>0.63458338000219605</v>
      </c>
      <c r="N206" s="88">
        <f t="shared" si="19"/>
        <v>0.45449044578195508</v>
      </c>
    </row>
    <row r="207" spans="3:14">
      <c r="C207" s="88"/>
      <c r="D207" s="88"/>
      <c r="E207" s="88">
        <v>1.928764305001929</v>
      </c>
      <c r="F207" s="88">
        <f t="shared" si="16"/>
        <v>4.3417988113976431</v>
      </c>
      <c r="G207" s="88">
        <v>-0.45715625366311569</v>
      </c>
      <c r="H207" s="88">
        <f t="shared" si="17"/>
        <v>0.16852950682472603</v>
      </c>
      <c r="I207" s="88">
        <v>-0.63991323210412787</v>
      </c>
      <c r="J207" s="88">
        <f t="shared" si="18"/>
        <v>0.23254684640058529</v>
      </c>
      <c r="K207" s="88"/>
      <c r="L207" s="88"/>
      <c r="M207" s="88">
        <v>1.5204115589052769</v>
      </c>
      <c r="N207" s="88">
        <f t="shared" si="19"/>
        <v>2.4335602031309991</v>
      </c>
    </row>
    <row r="208" spans="3:14">
      <c r="C208" s="88"/>
      <c r="D208" s="88"/>
      <c r="E208" s="88">
        <v>-8.8305790336817847E-2</v>
      </c>
      <c r="F208" s="88">
        <f t="shared" si="16"/>
        <v>4.439324242619831E-3</v>
      </c>
      <c r="G208" s="88">
        <v>3.5327366933590731E-2</v>
      </c>
      <c r="H208" s="88">
        <f t="shared" si="17"/>
        <v>6.7174688006230244E-3</v>
      </c>
      <c r="I208" s="88">
        <v>-1.8447767710948579</v>
      </c>
      <c r="J208" s="88">
        <f t="shared" si="18"/>
        <v>2.8462883649694235</v>
      </c>
      <c r="K208" s="88"/>
      <c r="L208" s="88"/>
      <c r="M208" s="88">
        <v>0.65114836880688642</v>
      </c>
      <c r="N208" s="88">
        <f t="shared" si="19"/>
        <v>0.47709971938580387</v>
      </c>
    </row>
    <row r="209" spans="3:14">
      <c r="C209" s="88"/>
      <c r="D209" s="88"/>
      <c r="E209" s="88">
        <v>0</v>
      </c>
      <c r="F209" s="88">
        <f t="shared" si="16"/>
        <v>2.4004558121377386E-2</v>
      </c>
      <c r="G209" s="88">
        <v>0.47086521483223898</v>
      </c>
      <c r="H209" s="88">
        <f t="shared" si="17"/>
        <v>0.26780419432511909</v>
      </c>
      <c r="I209" s="88">
        <v>1.734875444839856</v>
      </c>
      <c r="J209" s="88">
        <f t="shared" si="18"/>
        <v>3.5817741326242958</v>
      </c>
      <c r="K209" s="88"/>
      <c r="L209" s="88"/>
      <c r="M209" s="88">
        <v>1.1772472219173659E-2</v>
      </c>
      <c r="N209" s="88">
        <f t="shared" si="19"/>
        <v>2.6366333151038052E-3</v>
      </c>
    </row>
    <row r="210" spans="3:14">
      <c r="C210" s="88"/>
      <c r="D210" s="88"/>
      <c r="E210" s="88">
        <v>-0.59343434343434032</v>
      </c>
      <c r="F210" s="88">
        <f t="shared" si="16"/>
        <v>0.19228251223272566</v>
      </c>
      <c r="G210" s="88">
        <v>-1.1716461628574759E-2</v>
      </c>
      <c r="H210" s="88">
        <f t="shared" si="17"/>
        <v>1.2191506157595117E-3</v>
      </c>
      <c r="I210" s="88">
        <v>0.67774376912985712</v>
      </c>
      <c r="J210" s="88">
        <f t="shared" si="18"/>
        <v>0.69793641463562484</v>
      </c>
      <c r="K210" s="88"/>
      <c r="L210" s="88"/>
      <c r="M210" s="88">
        <v>0.32926039073406521</v>
      </c>
      <c r="N210" s="88">
        <f t="shared" si="19"/>
        <v>0.13604005123194948</v>
      </c>
    </row>
    <row r="211" spans="3:14">
      <c r="C211" s="88"/>
      <c r="D211" s="88"/>
      <c r="E211" s="88">
        <v>0.2286294932046129</v>
      </c>
      <c r="F211" s="88">
        <f t="shared" si="16"/>
        <v>0.14712098739767968</v>
      </c>
      <c r="G211" s="88">
        <v>-0.39840637450199168</v>
      </c>
      <c r="H211" s="88">
        <f t="shared" si="17"/>
        <v>0.12374464841818793</v>
      </c>
      <c r="I211" s="88">
        <v>-0.60803474484254494</v>
      </c>
      <c r="J211" s="88">
        <f t="shared" si="18"/>
        <v>0.20281748756119319</v>
      </c>
      <c r="K211" s="88"/>
      <c r="L211" s="88"/>
      <c r="M211" s="88">
        <v>1.359649122807016</v>
      </c>
      <c r="N211" s="88">
        <f t="shared" si="19"/>
        <v>1.9578300645619584</v>
      </c>
    </row>
    <row r="212" spans="3:14">
      <c r="C212" s="88"/>
      <c r="D212" s="88"/>
      <c r="E212" s="88">
        <v>-1.241921176023308</v>
      </c>
      <c r="F212" s="88">
        <f t="shared" si="16"/>
        <v>1.1815410242638991</v>
      </c>
      <c r="G212" s="88">
        <v>0.21176470588235571</v>
      </c>
      <c r="H212" s="88">
        <f t="shared" si="17"/>
        <v>6.6769270531827199E-2</v>
      </c>
      <c r="I212" s="88">
        <v>-1.026873497924419</v>
      </c>
      <c r="J212" s="88">
        <f t="shared" si="18"/>
        <v>0.75549365311531347</v>
      </c>
      <c r="K212" s="88"/>
      <c r="L212" s="88"/>
      <c r="M212" s="88">
        <v>1.2007788836001729</v>
      </c>
      <c r="N212" s="88">
        <f t="shared" si="19"/>
        <v>1.5384794574246652</v>
      </c>
    </row>
    <row r="213" spans="3:14">
      <c r="C213" s="88"/>
      <c r="D213" s="88"/>
      <c r="E213" s="88">
        <v>1.437187219299352</v>
      </c>
      <c r="F213" s="88">
        <f t="shared" si="16"/>
        <v>2.5348501183979821</v>
      </c>
      <c r="G213" s="88">
        <v>-1.115285278234335</v>
      </c>
      <c r="H213" s="88">
        <f t="shared" si="17"/>
        <v>1.1420181213637646</v>
      </c>
      <c r="I213" s="88">
        <v>-0.66225165562913135</v>
      </c>
      <c r="J213" s="88">
        <f t="shared" si="18"/>
        <v>0.25459041724698811</v>
      </c>
      <c r="K213" s="88"/>
      <c r="L213" s="88"/>
      <c r="M213" s="88">
        <v>-0.53372528059859592</v>
      </c>
      <c r="N213" s="88">
        <f t="shared" si="19"/>
        <v>0.24418382220185181</v>
      </c>
    </row>
    <row r="214" spans="3:14">
      <c r="C214" s="88"/>
      <c r="D214" s="88"/>
      <c r="E214" s="88">
        <v>1.3282732447817751</v>
      </c>
      <c r="F214" s="88">
        <f t="shared" si="16"/>
        <v>2.1999038627512228</v>
      </c>
      <c r="G214" s="88">
        <v>-3.5616763623413927E-2</v>
      </c>
      <c r="H214" s="88">
        <f t="shared" si="17"/>
        <v>1.2135303552051974E-4</v>
      </c>
      <c r="I214" s="88">
        <v>-1.866666666666672</v>
      </c>
      <c r="J214" s="88">
        <f t="shared" si="18"/>
        <v>2.920628184003768</v>
      </c>
      <c r="K214" s="88"/>
      <c r="L214" s="88"/>
      <c r="M214" s="88">
        <v>-0.63341812581744206</v>
      </c>
      <c r="N214" s="88">
        <f t="shared" si="19"/>
        <v>0.352648843760835</v>
      </c>
    </row>
    <row r="215" spans="3:14">
      <c r="C215" s="88"/>
      <c r="D215" s="88"/>
      <c r="E215" s="88">
        <v>0.4993757802746579</v>
      </c>
      <c r="F215" s="88">
        <f t="shared" si="16"/>
        <v>0.42812134669634117</v>
      </c>
      <c r="G215" s="88">
        <v>-0.17814726840855721</v>
      </c>
      <c r="H215" s="88">
        <f t="shared" si="17"/>
        <v>1.7296055662592742E-2</v>
      </c>
      <c r="I215" s="88">
        <v>0.2490942028985588</v>
      </c>
      <c r="J215" s="88">
        <f t="shared" si="18"/>
        <v>0.16546697609533009</v>
      </c>
      <c r="K215" s="88"/>
      <c r="L215" s="88"/>
      <c r="M215" s="88">
        <v>0.6264242445217727</v>
      </c>
      <c r="N215" s="88">
        <f t="shared" si="19"/>
        <v>0.44355590696995018</v>
      </c>
    </row>
    <row r="216" spans="3:14">
      <c r="C216" s="88"/>
      <c r="D216" s="88"/>
      <c r="E216" s="88">
        <v>-1.4534161490683211</v>
      </c>
      <c r="F216" s="88">
        <f t="shared" si="16"/>
        <v>1.6860557760832271</v>
      </c>
      <c r="G216" s="88">
        <v>-0.89232599643069843</v>
      </c>
      <c r="H216" s="88">
        <f t="shared" si="17"/>
        <v>0.71519698417270294</v>
      </c>
      <c r="I216" s="88">
        <v>0.31624124689404448</v>
      </c>
      <c r="J216" s="88">
        <f t="shared" si="18"/>
        <v>0.2246033567846249</v>
      </c>
      <c r="K216" s="88"/>
      <c r="L216" s="88"/>
      <c r="M216" s="88">
        <v>-3.815542693772489E-2</v>
      </c>
      <c r="N216" s="88">
        <f t="shared" si="19"/>
        <v>2.0171347695828166E-6</v>
      </c>
    </row>
    <row r="217" spans="3:14">
      <c r="C217" s="88"/>
      <c r="D217" s="88"/>
      <c r="E217" s="88">
        <v>7.5633429976051936E-2</v>
      </c>
      <c r="F217" s="88">
        <f t="shared" si="16"/>
        <v>5.3161360250920053E-2</v>
      </c>
      <c r="G217" s="88">
        <v>0.85234093637456265</v>
      </c>
      <c r="H217" s="88">
        <f t="shared" si="17"/>
        <v>0.80815377690164447</v>
      </c>
      <c r="I217" s="88">
        <v>1.103355100202652</v>
      </c>
      <c r="J217" s="88">
        <f t="shared" si="18"/>
        <v>1.5902148683321919</v>
      </c>
      <c r="K217" s="88"/>
      <c r="L217" s="88"/>
      <c r="M217" s="88">
        <v>-0.97478630181172532</v>
      </c>
      <c r="N217" s="88">
        <f t="shared" si="19"/>
        <v>0.87461889660807179</v>
      </c>
    </row>
    <row r="218" spans="3:14">
      <c r="C218" s="88"/>
      <c r="D218" s="88"/>
      <c r="E218" s="88">
        <v>0.57941806272829854</v>
      </c>
      <c r="F218" s="88">
        <f t="shared" si="16"/>
        <v>0.53927301727807009</v>
      </c>
      <c r="G218" s="88">
        <v>-1.214141173669814</v>
      </c>
      <c r="H218" s="88">
        <f t="shared" si="17"/>
        <v>1.3630758049133065</v>
      </c>
      <c r="I218" s="88">
        <v>0.6570155902004382</v>
      </c>
      <c r="J218" s="88">
        <f t="shared" si="18"/>
        <v>0.6637323574525692</v>
      </c>
      <c r="K218" s="88"/>
      <c r="L218" s="88"/>
      <c r="M218" s="88">
        <v>0.21292443734093339</v>
      </c>
      <c r="N218" s="88">
        <f t="shared" si="19"/>
        <v>6.3756312103287666E-2</v>
      </c>
    </row>
    <row r="219" spans="3:14">
      <c r="C219" s="88"/>
      <c r="D219" s="88"/>
      <c r="E219" s="88">
        <v>0.42579837194740572</v>
      </c>
      <c r="F219" s="88">
        <f t="shared" si="16"/>
        <v>0.33725013942381982</v>
      </c>
      <c r="G219" s="88">
        <v>0.25304253524522918</v>
      </c>
      <c r="H219" s="88">
        <f t="shared" si="17"/>
        <v>8.980530595777339E-2</v>
      </c>
      <c r="I219" s="88">
        <v>-0.79654829074012889</v>
      </c>
      <c r="J219" s="88">
        <f t="shared" si="18"/>
        <v>0.40814998533419061</v>
      </c>
      <c r="K219" s="88"/>
      <c r="L219" s="88"/>
      <c r="M219" s="88">
        <v>-0.1925358499152208</v>
      </c>
      <c r="N219" s="88">
        <f t="shared" si="19"/>
        <v>2.3396811856373958E-2</v>
      </c>
    </row>
    <row r="220" spans="3:14">
      <c r="C220" s="88"/>
      <c r="D220" s="88"/>
      <c r="E220" s="88">
        <v>-0.48634493078937302</v>
      </c>
      <c r="F220" s="88">
        <f t="shared" si="16"/>
        <v>0.10983317560191132</v>
      </c>
      <c r="G220" s="88">
        <v>-0.228365384615381</v>
      </c>
      <c r="H220" s="88">
        <f t="shared" si="17"/>
        <v>3.3026732672763737E-2</v>
      </c>
      <c r="I220" s="88">
        <v>3.3456005352960887E-2</v>
      </c>
      <c r="J220" s="88">
        <f t="shared" si="18"/>
        <v>3.6533782599028355E-2</v>
      </c>
      <c r="K220" s="88"/>
      <c r="L220" s="88"/>
      <c r="M220" s="88">
        <v>0.46006808747156569</v>
      </c>
      <c r="N220" s="88">
        <f t="shared" si="19"/>
        <v>0.24964390000500866</v>
      </c>
    </row>
    <row r="221" spans="3:14">
      <c r="C221" s="88"/>
      <c r="D221" s="88"/>
      <c r="E221" s="88">
        <v>0.91478696741855714</v>
      </c>
      <c r="F221" s="88">
        <f t="shared" si="16"/>
        <v>1.1443030431760788</v>
      </c>
      <c r="G221" s="88">
        <v>0.32526201662450571</v>
      </c>
      <c r="H221" s="88">
        <f t="shared" si="17"/>
        <v>0.13830575389183952</v>
      </c>
      <c r="I221" s="88">
        <v>0.20066889632106569</v>
      </c>
      <c r="J221" s="88">
        <f t="shared" si="18"/>
        <v>0.12841545021512385</v>
      </c>
      <c r="K221" s="88"/>
      <c r="L221" s="88"/>
      <c r="M221" s="88">
        <v>1.415054581448572</v>
      </c>
      <c r="N221" s="88">
        <f t="shared" si="19"/>
        <v>2.1159492139180793</v>
      </c>
    </row>
    <row r="222" spans="3:14">
      <c r="C222" s="88"/>
      <c r="D222" s="88"/>
      <c r="E222" s="88">
        <v>-0.47187383583756631</v>
      </c>
      <c r="F222" s="88">
        <f t="shared" si="16"/>
        <v>0.10045083138168531</v>
      </c>
      <c r="G222" s="88">
        <v>-0.45629202689720932</v>
      </c>
      <c r="H222" s="88">
        <f t="shared" si="17"/>
        <v>0.16782068299753253</v>
      </c>
      <c r="I222" s="88">
        <v>-0.47841566533154412</v>
      </c>
      <c r="J222" s="88">
        <f t="shared" si="18"/>
        <v>0.10287000771243861</v>
      </c>
      <c r="K222" s="88"/>
      <c r="L222" s="88"/>
      <c r="M222" s="88">
        <v>1.4917405522196781E-2</v>
      </c>
      <c r="N222" s="88">
        <f t="shared" si="19"/>
        <v>2.9694969839585356E-3</v>
      </c>
    </row>
    <row r="223" spans="3:14">
      <c r="C223" s="88"/>
      <c r="D223" s="88"/>
      <c r="E223" s="88">
        <v>6.2383031815338441E-2</v>
      </c>
      <c r="F223" s="88">
        <f t="shared" si="16"/>
        <v>4.722671162493304E-2</v>
      </c>
      <c r="G223" s="88">
        <v>0.30156815440289808</v>
      </c>
      <c r="H223" s="88">
        <f t="shared" si="17"/>
        <v>0.12124390395392153</v>
      </c>
      <c r="I223" s="88">
        <v>-0.78256008943544675</v>
      </c>
      <c r="J223" s="88">
        <f t="shared" si="18"/>
        <v>0.39047247787713291</v>
      </c>
      <c r="K223" s="88"/>
      <c r="L223" s="88"/>
      <c r="M223" s="88">
        <v>3.8459858454942257E-2</v>
      </c>
      <c r="N223" s="88">
        <f t="shared" si="19"/>
        <v>6.0895461415450365E-3</v>
      </c>
    </row>
    <row r="224" spans="3:14">
      <c r="C224" s="88"/>
      <c r="D224" s="88"/>
      <c r="E224" s="88">
        <v>-1.122194513715713</v>
      </c>
      <c r="F224" s="88">
        <f t="shared" si="16"/>
        <v>0.9355928154556773</v>
      </c>
      <c r="G224" s="88">
        <v>-3.6079374624176097E-2</v>
      </c>
      <c r="H224" s="88">
        <f t="shared" si="17"/>
        <v>1.11374766154261E-4</v>
      </c>
      <c r="I224" s="88">
        <v>0.81126760563379197</v>
      </c>
      <c r="J224" s="88">
        <f t="shared" si="18"/>
        <v>0.93886356895844236</v>
      </c>
      <c r="K224" s="88"/>
      <c r="L224" s="88"/>
      <c r="M224" s="88">
        <v>0.31938164135967279</v>
      </c>
      <c r="N224" s="88">
        <f t="shared" si="19"/>
        <v>0.12885036260376634</v>
      </c>
    </row>
    <row r="225" spans="3:14">
      <c r="C225" s="88"/>
      <c r="D225" s="88"/>
      <c r="E225" s="88">
        <v>-0.69356872635560896</v>
      </c>
      <c r="F225" s="88">
        <f t="shared" si="16"/>
        <v>0.29012732058026303</v>
      </c>
      <c r="G225" s="88">
        <v>-0.78200192492782206</v>
      </c>
      <c r="H225" s="88">
        <f t="shared" si="17"/>
        <v>0.5407677513610184</v>
      </c>
      <c r="I225" s="88">
        <v>0.59237733318431296</v>
      </c>
      <c r="J225" s="88">
        <f t="shared" si="18"/>
        <v>0.56258918188111906</v>
      </c>
      <c r="K225" s="88"/>
      <c r="L225" s="88"/>
      <c r="M225" s="88">
        <v>-0.3716556564165141</v>
      </c>
      <c r="N225" s="88">
        <f t="shared" si="19"/>
        <v>0.11027710699369074</v>
      </c>
    </row>
    <row r="226" spans="3:14">
      <c r="C226" s="88"/>
      <c r="D226" s="88"/>
      <c r="E226" s="88">
        <v>-1.6126984126984101</v>
      </c>
      <c r="F226" s="88">
        <f t="shared" si="16"/>
        <v>2.1250769534123779</v>
      </c>
      <c r="G226" s="88">
        <v>-0.98217533648600197</v>
      </c>
      <c r="H226" s="88">
        <f t="shared" si="17"/>
        <v>0.87523983943705741</v>
      </c>
      <c r="I226" s="88">
        <v>-0.77777777777777724</v>
      </c>
      <c r="J226" s="88">
        <f t="shared" si="18"/>
        <v>0.38451862597710224</v>
      </c>
      <c r="K226" s="88"/>
      <c r="L226" s="88"/>
      <c r="M226" s="88">
        <v>1.598295151838047</v>
      </c>
      <c r="N226" s="88">
        <f t="shared" si="19"/>
        <v>2.6826208802474252</v>
      </c>
    </row>
    <row r="227" spans="3:14">
      <c r="C227" s="88"/>
      <c r="D227" s="88"/>
      <c r="E227" s="88">
        <v>-0.64532782653587972</v>
      </c>
      <c r="F227" s="88">
        <f t="shared" si="16"/>
        <v>0.24048606153462876</v>
      </c>
      <c r="G227" s="88">
        <v>-1.004163605192254</v>
      </c>
      <c r="H227" s="88">
        <f t="shared" si="17"/>
        <v>0.91686524479829368</v>
      </c>
      <c r="I227" s="88">
        <v>0.42553191489362868</v>
      </c>
      <c r="J227" s="88">
        <f t="shared" si="18"/>
        <v>0.34013860938497559</v>
      </c>
      <c r="K227" s="88"/>
      <c r="L227" s="88"/>
      <c r="M227" s="88">
        <v>0.9437860513896279</v>
      </c>
      <c r="N227" s="88">
        <f t="shared" si="19"/>
        <v>0.96700030584575314</v>
      </c>
    </row>
    <row r="228" spans="3:14">
      <c r="C228" s="88"/>
      <c r="D228" s="88"/>
      <c r="E228" s="88">
        <v>-0.92231748506106381</v>
      </c>
      <c r="F228" s="88">
        <f t="shared" si="16"/>
        <v>0.58887734496497168</v>
      </c>
      <c r="G228" s="88">
        <v>-0.50717466600692651</v>
      </c>
      <c r="H228" s="88">
        <f t="shared" si="17"/>
        <v>0.21209881126194777</v>
      </c>
      <c r="I228" s="88">
        <v>-0.16726137377341971</v>
      </c>
      <c r="J228" s="88">
        <f t="shared" si="18"/>
        <v>9.176212111897533E-5</v>
      </c>
      <c r="K228" s="88"/>
      <c r="L228" s="88"/>
      <c r="M228" s="88">
        <v>-0.86244245448566792</v>
      </c>
      <c r="N228" s="88">
        <f t="shared" si="19"/>
        <v>0.67710971927734975</v>
      </c>
    </row>
    <row r="229" spans="3:14">
      <c r="C229" s="88"/>
      <c r="D229" s="88"/>
      <c r="E229" s="88">
        <v>-0.47200734233643349</v>
      </c>
      <c r="F229" s="88">
        <f t="shared" si="16"/>
        <v>0.10053547624947737</v>
      </c>
      <c r="G229" s="88">
        <v>0.3481288076588207</v>
      </c>
      <c r="H229" s="88">
        <f t="shared" si="17"/>
        <v>0.15583672609552029</v>
      </c>
      <c r="I229" s="88">
        <v>-3.3508321233111087E-2</v>
      </c>
      <c r="J229" s="88">
        <f t="shared" si="18"/>
        <v>1.5419132063455326E-2</v>
      </c>
      <c r="K229" s="88"/>
      <c r="L229" s="88"/>
      <c r="M229" s="88">
        <v>1.110251750684887</v>
      </c>
      <c r="N229" s="88">
        <f t="shared" si="19"/>
        <v>1.3221031333159048</v>
      </c>
    </row>
    <row r="230" spans="3:14">
      <c r="C230" s="88"/>
      <c r="D230" s="88"/>
      <c r="E230" s="88">
        <v>2.120932683440913</v>
      </c>
      <c r="F230" s="88">
        <f t="shared" si="16"/>
        <v>5.1795693629995982</v>
      </c>
      <c r="G230" s="88">
        <v>-1.808945607731371</v>
      </c>
      <c r="H230" s="88">
        <f t="shared" si="17"/>
        <v>3.1057464358022848</v>
      </c>
      <c r="I230" s="88">
        <v>-2.1229050279329642</v>
      </c>
      <c r="J230" s="88">
        <f t="shared" si="18"/>
        <v>3.8621010816113066</v>
      </c>
      <c r="K230" s="88"/>
      <c r="L230" s="88"/>
      <c r="M230" s="88">
        <v>0.17713662634017971</v>
      </c>
      <c r="N230" s="88">
        <f t="shared" si="19"/>
        <v>4.6964226161993403E-2</v>
      </c>
    </row>
    <row r="231" spans="3:14">
      <c r="C231" s="88"/>
      <c r="D231" s="88"/>
      <c r="E231" s="88">
        <v>-0.1031991744065985</v>
      </c>
      <c r="F231" s="88">
        <f t="shared" si="16"/>
        <v>2.6764967756504397E-3</v>
      </c>
      <c r="G231" s="88">
        <v>-1.249211356466873</v>
      </c>
      <c r="H231" s="88">
        <f t="shared" si="17"/>
        <v>1.446195186867935</v>
      </c>
      <c r="I231" s="88">
        <v>-3.059360730593597</v>
      </c>
      <c r="J231" s="88">
        <f t="shared" si="18"/>
        <v>8.4197387647086046</v>
      </c>
      <c r="K231" s="88"/>
      <c r="L231" s="88"/>
      <c r="M231" s="88">
        <v>-0.36326915336868382</v>
      </c>
      <c r="N231" s="88">
        <f t="shared" si="19"/>
        <v>0.10477746105291104</v>
      </c>
    </row>
    <row r="232" spans="3:14">
      <c r="C232" s="88"/>
      <c r="D232" s="88"/>
      <c r="E232" s="88">
        <v>-0.71022727272727071</v>
      </c>
      <c r="F232" s="88">
        <f t="shared" si="16"/>
        <v>0.30835056940018735</v>
      </c>
      <c r="G232" s="88">
        <v>1.0733452593917561</v>
      </c>
      <c r="H232" s="88">
        <f t="shared" si="17"/>
        <v>1.2543508512893706</v>
      </c>
      <c r="I232" s="88">
        <v>1.7663683466792259</v>
      </c>
      <c r="J232" s="88">
        <f t="shared" si="18"/>
        <v>3.7019701946602344</v>
      </c>
      <c r="K232" s="88"/>
      <c r="L232" s="88"/>
      <c r="M232" s="88">
        <v>-4.7767889593874902E-2</v>
      </c>
      <c r="N232" s="88">
        <f t="shared" si="19"/>
        <v>6.7112205689978156E-5</v>
      </c>
    </row>
    <row r="233" spans="3:14">
      <c r="C233" s="88"/>
      <c r="D233" s="88"/>
      <c r="E233" s="88">
        <v>-0.48120691897516332</v>
      </c>
      <c r="F233" s="88">
        <f t="shared" si="16"/>
        <v>0.10645398866830164</v>
      </c>
      <c r="G233" s="88">
        <v>-0.7964601769911428</v>
      </c>
      <c r="H233" s="88">
        <f t="shared" si="17"/>
        <v>0.56224109677810719</v>
      </c>
      <c r="I233" s="88">
        <v>-1.307567692663725</v>
      </c>
      <c r="J233" s="88">
        <f t="shared" si="18"/>
        <v>1.3222368324125058</v>
      </c>
      <c r="K233" s="88"/>
      <c r="L233" s="88"/>
      <c r="M233" s="88">
        <v>-3.1167859703029599E-3</v>
      </c>
      <c r="N233" s="88">
        <f t="shared" si="19"/>
        <v>1.3292513648219841E-3</v>
      </c>
    </row>
    <row r="234" spans="3:14">
      <c r="C234" s="88"/>
      <c r="D234" s="88"/>
      <c r="E234" s="88">
        <v>-0.99320439100887281</v>
      </c>
      <c r="F234" s="88">
        <f t="shared" si="16"/>
        <v>0.70269717396460818</v>
      </c>
      <c r="G234" s="88">
        <v>-2.54874474321376E-2</v>
      </c>
      <c r="H234" s="88">
        <f t="shared" si="17"/>
        <v>4.4712589312491223E-4</v>
      </c>
      <c r="I234" s="88">
        <v>-0.10552233556102571</v>
      </c>
      <c r="J234" s="88">
        <f t="shared" si="18"/>
        <v>2.7206430132746344E-3</v>
      </c>
      <c r="K234" s="88"/>
      <c r="L234" s="88"/>
      <c r="M234" s="88">
        <v>-1.5937662337662359</v>
      </c>
      <c r="N234" s="88">
        <f t="shared" si="19"/>
        <v>2.4155082598978481</v>
      </c>
    </row>
    <row r="235" spans="3:14">
      <c r="C235" s="88"/>
      <c r="D235" s="88"/>
      <c r="E235" s="88">
        <v>-0.1055966209081327</v>
      </c>
      <c r="F235" s="88">
        <f t="shared" si="16"/>
        <v>2.4341813591201708E-3</v>
      </c>
      <c r="G235" s="88">
        <v>0.31867431485022019</v>
      </c>
      <c r="H235" s="88">
        <f t="shared" si="17"/>
        <v>0.13344928743297091</v>
      </c>
      <c r="I235" s="88">
        <v>-0.32863849765257802</v>
      </c>
      <c r="J235" s="88">
        <f t="shared" si="18"/>
        <v>2.9226083386029052E-2</v>
      </c>
      <c r="K235" s="88"/>
      <c r="L235" s="88"/>
      <c r="M235" s="88">
        <v>0.79078508382957047</v>
      </c>
      <c r="N235" s="88">
        <f t="shared" si="19"/>
        <v>0.68949900746719506</v>
      </c>
    </row>
    <row r="236" spans="3:14">
      <c r="C236" s="88"/>
      <c r="D236" s="88"/>
      <c r="E236" s="88">
        <v>-4.9418604651162878</v>
      </c>
      <c r="F236" s="88">
        <f t="shared" si="16"/>
        <v>22.914664557128074</v>
      </c>
      <c r="G236" s="88">
        <v>2.7827191867852541</v>
      </c>
      <c r="H236" s="88">
        <f t="shared" si="17"/>
        <v>8.0052326594932417</v>
      </c>
      <c r="I236" s="88">
        <v>0.29439472444654502</v>
      </c>
      <c r="J236" s="88">
        <f t="shared" si="18"/>
        <v>0.20437347242283516</v>
      </c>
      <c r="K236" s="88"/>
      <c r="L236" s="88"/>
      <c r="M236" s="88">
        <v>-0.1738857172785768</v>
      </c>
      <c r="N236" s="88">
        <f t="shared" si="19"/>
        <v>1.8039184599871902E-2</v>
      </c>
    </row>
    <row r="237" spans="3:14">
      <c r="C237" s="88"/>
      <c r="D237" s="88"/>
      <c r="E237" s="88">
        <v>2.6410897970531089</v>
      </c>
      <c r="F237" s="88">
        <f t="shared" si="16"/>
        <v>7.8177493221047873</v>
      </c>
      <c r="G237" s="88">
        <v>-2.175794288540001</v>
      </c>
      <c r="H237" s="88">
        <f t="shared" si="17"/>
        <v>4.5333286485204178</v>
      </c>
      <c r="I237" s="88">
        <v>-1.8785957496771259</v>
      </c>
      <c r="J237" s="88">
        <f t="shared" si="18"/>
        <v>2.961543724089521</v>
      </c>
      <c r="K237" s="88"/>
      <c r="L237" s="88"/>
      <c r="M237" s="88">
        <v>-1.2581454160064729</v>
      </c>
      <c r="N237" s="88">
        <f t="shared" si="19"/>
        <v>1.4849121877755471</v>
      </c>
    </row>
    <row r="238" spans="3:14">
      <c r="C238" s="88"/>
      <c r="D238" s="88"/>
      <c r="E238" s="88">
        <v>1.57096424702059</v>
      </c>
      <c r="F238" s="88">
        <f t="shared" si="16"/>
        <v>2.9787249124091204</v>
      </c>
      <c r="G238" s="88">
        <v>0.18956148110704779</v>
      </c>
      <c r="H238" s="88">
        <f t="shared" si="17"/>
        <v>5.5787737957480474E-2</v>
      </c>
      <c r="I238" s="88">
        <v>-1.878664592557133</v>
      </c>
      <c r="J238" s="88">
        <f t="shared" si="18"/>
        <v>2.961780674130015</v>
      </c>
      <c r="K238" s="88"/>
      <c r="L238" s="88"/>
      <c r="M238" s="88">
        <v>1.222104144527103</v>
      </c>
      <c r="N238" s="88">
        <f t="shared" si="19"/>
        <v>1.5918359938400028</v>
      </c>
    </row>
    <row r="239" spans="3:14">
      <c r="C239" s="88"/>
      <c r="D239" s="88"/>
      <c r="E239" s="88">
        <v>-4.3199999999999914</v>
      </c>
      <c r="F239" s="88">
        <f t="shared" si="16"/>
        <v>17.347774414303537</v>
      </c>
      <c r="G239" s="88">
        <v>-0.47931382441976922</v>
      </c>
      <c r="H239" s="88">
        <f t="shared" si="17"/>
        <v>0.18721286975428394</v>
      </c>
      <c r="I239" s="88">
        <v>-2.2926829268292588</v>
      </c>
      <c r="J239" s="88">
        <f t="shared" si="18"/>
        <v>4.5582284492320877</v>
      </c>
      <c r="K239" s="88"/>
      <c r="L239" s="88"/>
      <c r="M239" s="88">
        <v>-3.6745406824145732E-2</v>
      </c>
      <c r="N239" s="88">
        <f t="shared" si="19"/>
        <v>8.0104781519478162E-6</v>
      </c>
    </row>
    <row r="240" spans="3:14">
      <c r="C240" s="88"/>
      <c r="D240" s="88"/>
      <c r="E240" s="88">
        <v>-0.40412486064660408</v>
      </c>
      <c r="F240" s="88">
        <f t="shared" si="16"/>
        <v>6.2096062890010309E-2</v>
      </c>
      <c r="G240" s="88">
        <v>-1.013941698352361</v>
      </c>
      <c r="H240" s="88">
        <f t="shared" si="17"/>
        <v>0.93568650675729115</v>
      </c>
      <c r="I240" s="88">
        <v>0.63654518222664436</v>
      </c>
      <c r="J240" s="88">
        <f t="shared" si="18"/>
        <v>0.6307970060879734</v>
      </c>
      <c r="K240" s="88"/>
      <c r="L240" s="88"/>
      <c r="M240" s="88">
        <v>3.780916872342388E-2</v>
      </c>
      <c r="N240" s="88">
        <f t="shared" si="19"/>
        <v>5.9884156842050906E-3</v>
      </c>
    </row>
    <row r="241" spans="3:14">
      <c r="C241" s="88"/>
      <c r="D241" s="88"/>
      <c r="E241" s="88">
        <v>-1.0353994683083729</v>
      </c>
      <c r="F241" s="88">
        <f t="shared" si="16"/>
        <v>0.77521936265702862</v>
      </c>
      <c r="G241" s="88">
        <v>0.35851472471191143</v>
      </c>
      <c r="H241" s="88">
        <f t="shared" si="17"/>
        <v>0.16414451597365706</v>
      </c>
      <c r="I241" s="88">
        <v>-0.78134689321591733</v>
      </c>
      <c r="J241" s="88">
        <f t="shared" si="18"/>
        <v>0.38895775053951437</v>
      </c>
      <c r="K241" s="88"/>
      <c r="L241" s="88"/>
      <c r="M241" s="88">
        <v>1.311272322600288</v>
      </c>
      <c r="N241" s="88">
        <f t="shared" si="19"/>
        <v>1.8247903413555251</v>
      </c>
    </row>
    <row r="242" spans="3:14">
      <c r="C242" s="88"/>
      <c r="D242" s="88"/>
      <c r="E242" s="88">
        <v>-1.3007210518874659</v>
      </c>
      <c r="F242" s="88">
        <f t="shared" si="16"/>
        <v>1.3128278664735678</v>
      </c>
      <c r="G242" s="88">
        <v>-0.36999234498595879</v>
      </c>
      <c r="H242" s="88">
        <f t="shared" si="17"/>
        <v>0.10456139597724182</v>
      </c>
      <c r="I242" s="88">
        <v>-0.81250000000000488</v>
      </c>
      <c r="J242" s="88">
        <f t="shared" si="18"/>
        <v>0.42878645721614872</v>
      </c>
      <c r="K242" s="88"/>
      <c r="L242" s="88"/>
      <c r="M242" s="88">
        <v>-0.25906735751295429</v>
      </c>
      <c r="N242" s="88">
        <f t="shared" si="19"/>
        <v>4.8176594023409076E-2</v>
      </c>
    </row>
    <row r="243" spans="3:14">
      <c r="C243" s="88"/>
      <c r="D243" s="88"/>
      <c r="E243" s="88">
        <v>0.1718951439621863</v>
      </c>
      <c r="F243" s="88">
        <f t="shared" si="16"/>
        <v>0.10681731838075005</v>
      </c>
      <c r="G243" s="88">
        <v>0.74273274426943647</v>
      </c>
      <c r="H243" s="88">
        <f t="shared" si="17"/>
        <v>0.62309796090838476</v>
      </c>
      <c r="I243" s="88">
        <v>0.89477000630120429</v>
      </c>
      <c r="J243" s="88">
        <f t="shared" si="18"/>
        <v>1.1076554761493655</v>
      </c>
      <c r="K243" s="88"/>
      <c r="L243" s="88"/>
      <c r="M243" s="88">
        <v>0.1537662337662393</v>
      </c>
      <c r="N243" s="88">
        <f t="shared" si="19"/>
        <v>3.7381097798081644E-2</v>
      </c>
    </row>
    <row r="244" spans="3:14">
      <c r="C244" s="88"/>
      <c r="D244" s="88"/>
      <c r="E244" s="88">
        <v>-2.416702416702432</v>
      </c>
      <c r="F244" s="88">
        <f t="shared" si="16"/>
        <v>5.1155961698419574</v>
      </c>
      <c r="G244" s="88">
        <v>-0.49574170585992011</v>
      </c>
      <c r="H244" s="88">
        <f t="shared" si="17"/>
        <v>0.20169881021674083</v>
      </c>
      <c r="I244" s="88">
        <v>-0.2498126405196088</v>
      </c>
      <c r="J244" s="88">
        <f t="shared" si="18"/>
        <v>8.4880329868661994E-3</v>
      </c>
      <c r="K244" s="88"/>
      <c r="L244" s="88"/>
      <c r="M244" s="88">
        <v>-0.1846511338409518</v>
      </c>
      <c r="N244" s="88">
        <f t="shared" si="19"/>
        <v>2.1046885671912936E-2</v>
      </c>
    </row>
    <row r="245" spans="3:14">
      <c r="C245" s="88"/>
      <c r="D245" s="88"/>
      <c r="E245" s="88">
        <v>0.99648300117234356</v>
      </c>
      <c r="F245" s="88">
        <f t="shared" si="16"/>
        <v>1.3257612128883212</v>
      </c>
      <c r="G245" s="88">
        <v>-0.14052120592743519</v>
      </c>
      <c r="H245" s="88">
        <f t="shared" si="17"/>
        <v>8.8150329544995666E-3</v>
      </c>
      <c r="I245" s="88">
        <v>-1.55271725519659</v>
      </c>
      <c r="J245" s="88">
        <f t="shared" si="18"/>
        <v>1.9461230310926827</v>
      </c>
      <c r="K245" s="88"/>
      <c r="L245" s="88"/>
      <c r="M245" s="88">
        <v>0.6578673872375651</v>
      </c>
      <c r="N245" s="88">
        <f t="shared" si="19"/>
        <v>0.48642683989910329</v>
      </c>
    </row>
    <row r="246" spans="3:14">
      <c r="C246" s="88"/>
      <c r="D246" s="88"/>
      <c r="E246" s="88">
        <v>1.523505513639001</v>
      </c>
      <c r="F246" s="88">
        <f t="shared" si="16"/>
        <v>2.817159350068549</v>
      </c>
      <c r="G246" s="88">
        <v>-0.99782525265447175</v>
      </c>
      <c r="H246" s="88">
        <f t="shared" si="17"/>
        <v>0.90476708388037907</v>
      </c>
      <c r="I246" s="88">
        <v>-2.6329178326125802</v>
      </c>
      <c r="J246" s="88">
        <f t="shared" si="18"/>
        <v>6.1267918377118864</v>
      </c>
      <c r="K246" s="88"/>
      <c r="L246" s="88"/>
      <c r="M246" s="88">
        <v>1.008745211815842</v>
      </c>
      <c r="N246" s="88">
        <f t="shared" si="19"/>
        <v>1.0989767040339082</v>
      </c>
    </row>
    <row r="247" spans="3:14">
      <c r="C247" s="88"/>
      <c r="D247" s="88"/>
      <c r="E247" s="88">
        <v>-1.41489209661283</v>
      </c>
      <c r="F247" s="88">
        <f t="shared" si="16"/>
        <v>1.5874942932771017</v>
      </c>
      <c r="G247" s="88">
        <v>1.1758625145367629</v>
      </c>
      <c r="H247" s="88">
        <f t="shared" si="17"/>
        <v>1.4944947916307034</v>
      </c>
      <c r="I247" s="88">
        <v>0</v>
      </c>
      <c r="J247" s="88">
        <f t="shared" si="18"/>
        <v>2.4863650667064363E-2</v>
      </c>
      <c r="K247" s="88"/>
      <c r="L247" s="88"/>
      <c r="M247" s="88">
        <v>-3.2709802718999807E-2</v>
      </c>
      <c r="N247" s="88">
        <f t="shared" si="19"/>
        <v>4.7140348227812084E-5</v>
      </c>
    </row>
    <row r="248" spans="3:14">
      <c r="C248" s="88"/>
      <c r="D248" s="88"/>
      <c r="E248" s="88">
        <v>-0.17396346767180049</v>
      </c>
      <c r="F248" s="88">
        <f t="shared" si="16"/>
        <v>3.6211894916857016E-4</v>
      </c>
      <c r="G248" s="88">
        <v>-2.6819923371647398</v>
      </c>
      <c r="H248" s="88">
        <f t="shared" si="17"/>
        <v>6.9451198953713913</v>
      </c>
      <c r="I248" s="88">
        <v>2.429784454604822</v>
      </c>
      <c r="J248" s="88">
        <f t="shared" si="18"/>
        <v>6.694983269764057</v>
      </c>
      <c r="K248" s="88"/>
      <c r="L248" s="88"/>
      <c r="M248" s="88">
        <v>-0.36401562404140281</v>
      </c>
      <c r="N248" s="88">
        <f t="shared" si="19"/>
        <v>0.10526127363260282</v>
      </c>
    </row>
    <row r="249" spans="3:14">
      <c r="C249" s="88"/>
      <c r="D249" s="88"/>
      <c r="E249" s="88">
        <v>-0.4937554458321336</v>
      </c>
      <c r="F249" s="88">
        <f t="shared" si="16"/>
        <v>0.11479994205261032</v>
      </c>
      <c r="G249" s="88">
        <v>-2.2572178477690219</v>
      </c>
      <c r="H249" s="88">
        <f t="shared" si="17"/>
        <v>4.886686257820605</v>
      </c>
      <c r="I249" s="88">
        <v>-0.56115291416910518</v>
      </c>
      <c r="J249" s="88">
        <f t="shared" si="18"/>
        <v>0.16278868251668871</v>
      </c>
      <c r="K249" s="88"/>
      <c r="L249" s="88"/>
      <c r="M249" s="88">
        <v>-0.44231440241374598</v>
      </c>
      <c r="N249" s="88">
        <f t="shared" si="19"/>
        <v>0.16219847399191117</v>
      </c>
    </row>
    <row r="250" spans="3:14">
      <c r="C250" s="88"/>
      <c r="D250" s="88"/>
      <c r="E250" s="88">
        <v>0.91943957968478873</v>
      </c>
      <c r="F250" s="88">
        <f t="shared" si="16"/>
        <v>1.1542786841792614</v>
      </c>
      <c r="G250" s="88">
        <v>0.42964554242748138</v>
      </c>
      <c r="H250" s="88">
        <f t="shared" si="17"/>
        <v>0.22684105851733646</v>
      </c>
      <c r="I250" s="88">
        <v>5.1301782736956618E-2</v>
      </c>
      <c r="J250" s="88">
        <f t="shared" si="18"/>
        <v>4.3674271204729907E-2</v>
      </c>
      <c r="K250" s="88"/>
      <c r="L250" s="88"/>
      <c r="M250" s="88">
        <v>-0.109265959530358</v>
      </c>
      <c r="N250" s="88">
        <f t="shared" si="19"/>
        <v>4.856734275492389E-3</v>
      </c>
    </row>
    <row r="251" spans="3:14">
      <c r="C251" s="88"/>
      <c r="D251" s="88"/>
      <c r="E251" s="88">
        <v>-0.54953000723066969</v>
      </c>
      <c r="F251" s="88">
        <f t="shared" si="16"/>
        <v>0.15570597386383359</v>
      </c>
      <c r="G251" s="88">
        <v>0.2673796791443861</v>
      </c>
      <c r="H251" s="88">
        <f t="shared" si="17"/>
        <v>9.8603836433295317E-2</v>
      </c>
      <c r="I251" s="88">
        <v>-0.85886424817330775</v>
      </c>
      <c r="J251" s="88">
        <f t="shared" si="18"/>
        <v>0.49165637820649305</v>
      </c>
      <c r="K251" s="88"/>
      <c r="L251" s="88"/>
      <c r="M251" s="88">
        <v>0.88953098395334607</v>
      </c>
      <c r="N251" s="88">
        <f t="shared" si="19"/>
        <v>0.86323920347511618</v>
      </c>
    </row>
    <row r="252" spans="3:14">
      <c r="C252" s="88"/>
      <c r="D252" s="88"/>
      <c r="E252" s="88">
        <v>-1.5995346808201141</v>
      </c>
      <c r="F252" s="88">
        <f t="shared" si="16"/>
        <v>2.0868709986779281</v>
      </c>
      <c r="G252" s="88">
        <v>-0.57333333333334791</v>
      </c>
      <c r="H252" s="88">
        <f t="shared" si="17"/>
        <v>0.27741345286214186</v>
      </c>
      <c r="I252" s="88">
        <v>-0.6594259115593526</v>
      </c>
      <c r="J252" s="88">
        <f t="shared" si="18"/>
        <v>0.25174683332495845</v>
      </c>
      <c r="K252" s="88"/>
      <c r="L252" s="88"/>
      <c r="M252" s="88">
        <v>-0.42447860730102649</v>
      </c>
      <c r="N252" s="88">
        <f t="shared" si="19"/>
        <v>0.14815025910639365</v>
      </c>
    </row>
    <row r="253" spans="3:14">
      <c r="C253" s="88"/>
      <c r="D253" s="88"/>
      <c r="E253" s="88">
        <v>0.78321264962317727</v>
      </c>
      <c r="F253" s="88">
        <f t="shared" si="16"/>
        <v>0.88011921955043326</v>
      </c>
      <c r="G253" s="88">
        <v>-3.1782218050154132</v>
      </c>
      <c r="H253" s="88">
        <f t="shared" si="17"/>
        <v>9.806849702567515</v>
      </c>
      <c r="I253" s="88">
        <v>1.926330860341019</v>
      </c>
      <c r="J253" s="88">
        <f t="shared" si="18"/>
        <v>4.3431100982565658</v>
      </c>
      <c r="K253" s="88"/>
      <c r="L253" s="88"/>
      <c r="M253" s="88">
        <v>-0.36157449256307711</v>
      </c>
      <c r="N253" s="88">
        <f t="shared" si="19"/>
        <v>0.10368323166256158</v>
      </c>
    </row>
    <row r="254" spans="3:14">
      <c r="C254" s="88"/>
      <c r="D254" s="88"/>
      <c r="E254" s="88">
        <v>-1.627565982404688</v>
      </c>
      <c r="F254" s="88">
        <f t="shared" si="16"/>
        <v>2.168644824762664</v>
      </c>
      <c r="G254" s="88">
        <v>0.26315789473683182</v>
      </c>
      <c r="H254" s="88">
        <f t="shared" si="17"/>
        <v>9.5970273928825081E-2</v>
      </c>
      <c r="I254" s="88">
        <v>-0.34478355254756732</v>
      </c>
      <c r="J254" s="88">
        <f t="shared" si="18"/>
        <v>3.5006946418071533E-2</v>
      </c>
      <c r="K254" s="88"/>
      <c r="L254" s="88"/>
      <c r="M254" s="88">
        <v>-0.15257731958762119</v>
      </c>
      <c r="N254" s="88">
        <f t="shared" si="19"/>
        <v>1.2769369275771459E-2</v>
      </c>
    </row>
    <row r="255" spans="3:14">
      <c r="C255" s="88"/>
      <c r="D255" s="88"/>
      <c r="E255" s="88">
        <v>-7.4526755105075448E-2</v>
      </c>
      <c r="F255" s="88">
        <f t="shared" si="16"/>
        <v>6.4653321755131221E-3</v>
      </c>
      <c r="G255" s="88"/>
      <c r="H255" s="88"/>
      <c r="I255" s="88">
        <v>8.47001537672989</v>
      </c>
      <c r="J255" s="88">
        <f t="shared" si="18"/>
        <v>74.437164078629991</v>
      </c>
      <c r="K255" s="88"/>
      <c r="L255" s="88"/>
      <c r="M255" s="88">
        <v>-5.2657663238753212E-2</v>
      </c>
      <c r="N255" s="88">
        <f t="shared" si="19"/>
        <v>1.7113813800301983E-4</v>
      </c>
    </row>
    <row r="256" spans="3:14">
      <c r="C256" s="88"/>
      <c r="D256" s="88"/>
      <c r="E256" s="88">
        <v>-0.2237470167064548</v>
      </c>
      <c r="F256" s="88">
        <f t="shared" si="16"/>
        <v>4.7352251544349969E-3</v>
      </c>
      <c r="G256" s="88"/>
      <c r="H256" s="88"/>
      <c r="I256" s="88">
        <v>-3.8984051978736112</v>
      </c>
      <c r="J256" s="88">
        <f t="shared" si="18"/>
        <v>13.993009152468126</v>
      </c>
      <c r="K256" s="88"/>
      <c r="L256" s="88"/>
      <c r="M256" s="88">
        <v>-0.1043377651057331</v>
      </c>
      <c r="N256" s="88">
        <f t="shared" si="19"/>
        <v>4.1941269372642387E-3</v>
      </c>
    </row>
    <row r="257" spans="3:14">
      <c r="C257" s="88"/>
      <c r="D257" s="88"/>
      <c r="E257" s="88">
        <v>-2.526536104051424</v>
      </c>
      <c r="F257" s="88">
        <f t="shared" si="16"/>
        <v>5.6244963292321115</v>
      </c>
      <c r="G257" s="88"/>
      <c r="H257" s="88"/>
      <c r="I257" s="88">
        <v>-2.1880762138906</v>
      </c>
      <c r="J257" s="88">
        <f t="shared" si="18"/>
        <v>4.1225001803768935</v>
      </c>
      <c r="K257" s="88"/>
      <c r="L257" s="88"/>
      <c r="M257" s="88">
        <v>0.10858324715614651</v>
      </c>
      <c r="N257" s="88">
        <f t="shared" si="19"/>
        <v>2.1951069366061539E-2</v>
      </c>
    </row>
    <row r="258" spans="3:14">
      <c r="C258" s="88"/>
      <c r="D258" s="88"/>
      <c r="E258" s="88">
        <v>-1.6257668711656461</v>
      </c>
      <c r="F258" s="88">
        <f t="shared" si="16"/>
        <v>2.1633492042227256</v>
      </c>
      <c r="G258" s="88"/>
      <c r="H258" s="88"/>
      <c r="I258" s="88">
        <v>-5.0270202337554533E-2</v>
      </c>
      <c r="J258" s="88">
        <f t="shared" si="18"/>
        <v>1.1537319851136964E-2</v>
      </c>
      <c r="K258" s="88"/>
      <c r="L258" s="88"/>
      <c r="M258" s="88">
        <v>0.26031713237952842</v>
      </c>
      <c r="N258" s="88">
        <f t="shared" si="19"/>
        <v>8.9935702297201256E-2</v>
      </c>
    </row>
    <row r="259" spans="3:14">
      <c r="C259" s="88"/>
      <c r="D259" s="88"/>
      <c r="E259" s="88">
        <v>0.53009042719052157</v>
      </c>
      <c r="F259" s="88">
        <f t="shared" si="16"/>
        <v>0.46925852670986745</v>
      </c>
      <c r="G259" s="88"/>
      <c r="H259" s="88"/>
      <c r="I259" s="88">
        <v>-2.338740098076197</v>
      </c>
      <c r="J259" s="88">
        <f t="shared" si="18"/>
        <v>4.7570139078881413</v>
      </c>
      <c r="K259" s="88"/>
      <c r="L259" s="88"/>
      <c r="M259" s="88">
        <v>0.1360025551995214</v>
      </c>
      <c r="N259" s="88">
        <f t="shared" si="19"/>
        <v>3.082771865484155E-2</v>
      </c>
    </row>
    <row r="260" spans="3:14">
      <c r="C260" s="88"/>
      <c r="D260" s="88"/>
      <c r="E260" s="88">
        <v>2.2642679900744418</v>
      </c>
      <c r="F260" s="88">
        <f t="shared" si="16"/>
        <v>5.8525384837182672</v>
      </c>
      <c r="G260" s="88"/>
      <c r="H260" s="88"/>
      <c r="I260" s="88">
        <v>-0.86262392172009594</v>
      </c>
      <c r="J260" s="88">
        <f t="shared" si="18"/>
        <v>0.49694294515638715</v>
      </c>
      <c r="K260" s="88"/>
      <c r="L260" s="88"/>
      <c r="M260" s="88">
        <v>0.11318153288952799</v>
      </c>
      <c r="N260" s="88">
        <f t="shared" si="19"/>
        <v>2.3334767811608235E-2</v>
      </c>
    </row>
    <row r="261" spans="3:14">
      <c r="C261" s="88"/>
      <c r="D261" s="88"/>
      <c r="E261" s="88">
        <v>-1.3042159538974809</v>
      </c>
      <c r="F261" s="88">
        <f t="shared" si="16"/>
        <v>1.3208489074444982</v>
      </c>
      <c r="G261" s="88"/>
      <c r="H261" s="88"/>
      <c r="I261" s="88">
        <v>-5.9870129870129851</v>
      </c>
      <c r="J261" s="88">
        <f t="shared" si="18"/>
        <v>33.981098368224316</v>
      </c>
      <c r="K261" s="88"/>
      <c r="L261" s="88"/>
      <c r="M261" s="88">
        <v>5.0360229807089318E-2</v>
      </c>
      <c r="N261" s="88">
        <f t="shared" si="19"/>
        <v>8.0884688865584392E-3</v>
      </c>
    </row>
    <row r="262" spans="3:14">
      <c r="C262" s="88"/>
      <c r="D262" s="88"/>
      <c r="E262" s="88">
        <v>-1.2292562999385299</v>
      </c>
      <c r="F262" s="88">
        <f t="shared" si="16"/>
        <v>1.1541683086952181</v>
      </c>
      <c r="G262" s="88"/>
      <c r="H262" s="88"/>
      <c r="I262" s="88">
        <v>-1.519546898742907</v>
      </c>
      <c r="J262" s="88">
        <f t="shared" si="18"/>
        <v>1.8546756781769407</v>
      </c>
      <c r="K262" s="88"/>
      <c r="L262" s="88"/>
      <c r="M262" s="88">
        <v>-0.13148703620002869</v>
      </c>
      <c r="N262" s="88">
        <f t="shared" si="19"/>
        <v>8.4476963625324652E-3</v>
      </c>
    </row>
    <row r="263" spans="3:14">
      <c r="C263" s="88"/>
      <c r="D263" s="88"/>
      <c r="E263" s="88">
        <v>0.84007467330429186</v>
      </c>
      <c r="F263" s="88">
        <f t="shared" ref="F263" si="20">(E263-AVERAGE($E$6:$E$263))^2</f>
        <v>0.99004234835401117</v>
      </c>
      <c r="G263" s="88"/>
      <c r="H263" s="88"/>
      <c r="I263" s="88">
        <v>2.7914153457707869</v>
      </c>
      <c r="J263" s="88">
        <f t="shared" ref="J263:J266" si="21">(I263-AVERAGE($I$6:$I$266))^2</f>
        <v>8.697175856993054</v>
      </c>
      <c r="K263" s="88"/>
      <c r="L263" s="88"/>
      <c r="M263" s="88">
        <v>0.59041349516559816</v>
      </c>
      <c r="N263" s="88">
        <f t="shared" ref="N263:N326" si="22">(M263-AVERAGE($M$6:$M$624))^2</f>
        <v>0.39688636792687204</v>
      </c>
    </row>
    <row r="264" spans="3:14">
      <c r="C264" s="88"/>
      <c r="D264" s="88"/>
      <c r="E264" s="88"/>
      <c r="F264" s="88"/>
      <c r="G264" s="88"/>
      <c r="H264" s="88"/>
      <c r="I264" s="88">
        <v>-1.514737991266379</v>
      </c>
      <c r="J264" s="88">
        <f t="shared" si="21"/>
        <v>1.841600640325856</v>
      </c>
      <c r="K264" s="88"/>
      <c r="L264" s="88"/>
      <c r="M264" s="88">
        <v>0.58592551690288541</v>
      </c>
      <c r="N264" s="88">
        <f t="shared" si="22"/>
        <v>0.39125175437739645</v>
      </c>
    </row>
    <row r="265" spans="3:14">
      <c r="C265" s="88"/>
      <c r="D265" s="88"/>
      <c r="E265" s="88"/>
      <c r="F265" s="88"/>
      <c r="G265" s="88"/>
      <c r="H265" s="88"/>
      <c r="I265" s="88">
        <v>-1.4548981571289921</v>
      </c>
      <c r="J265" s="88">
        <f t="shared" si="21"/>
        <v>1.6827694494578636</v>
      </c>
      <c r="K265" s="88"/>
      <c r="L265" s="88"/>
      <c r="M265" s="88">
        <v>3.3547836164560252E-2</v>
      </c>
      <c r="N265" s="88">
        <f t="shared" si="22"/>
        <v>5.3470494404941858E-3</v>
      </c>
    </row>
    <row r="266" spans="3:14">
      <c r="C266" s="88"/>
      <c r="D266" s="88"/>
      <c r="E266" s="88"/>
      <c r="F266" s="88"/>
      <c r="G266" s="88"/>
      <c r="H266" s="88"/>
      <c r="I266" s="88">
        <v>0.95613048368952125</v>
      </c>
      <c r="J266" s="88">
        <f t="shared" si="21"/>
        <v>1.2405785140140828</v>
      </c>
      <c r="K266" s="88"/>
      <c r="L266" s="88"/>
      <c r="M266" s="88">
        <v>-4.7764227642288493E-2</v>
      </c>
      <c r="N266" s="88">
        <f t="shared" si="22"/>
        <v>6.7052220191306995E-5</v>
      </c>
    </row>
    <row r="267" spans="3:14"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>
        <v>1.4763149065102339</v>
      </c>
      <c r="N267" s="88">
        <f t="shared" si="22"/>
        <v>2.2979242873569867</v>
      </c>
    </row>
    <row r="268" spans="3:14"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>
        <v>0.3837483092029359</v>
      </c>
      <c r="N268" s="88">
        <f t="shared" si="22"/>
        <v>0.17920320460626332</v>
      </c>
    </row>
    <row r="269" spans="3:14"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>
        <v>0.76057012815906599</v>
      </c>
      <c r="N269" s="88">
        <f t="shared" si="22"/>
        <v>0.64023332333351868</v>
      </c>
    </row>
    <row r="270" spans="3:14"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>
        <v>-5.7454185240224387E-2</v>
      </c>
      <c r="N270" s="88">
        <f t="shared" si="22"/>
        <v>3.1964074810383181E-4</v>
      </c>
    </row>
    <row r="271" spans="3:14"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>
        <v>-0.19030250168495799</v>
      </c>
      <c r="N271" s="88">
        <f t="shared" si="22"/>
        <v>2.2718573076303469E-2</v>
      </c>
    </row>
    <row r="272" spans="3:14"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>
        <v>0.29692154915590407</v>
      </c>
      <c r="N272" s="88">
        <f t="shared" si="22"/>
        <v>0.1132303890224928</v>
      </c>
    </row>
    <row r="273" spans="3:14"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>
        <v>-0.37525124011127398</v>
      </c>
      <c r="N273" s="88">
        <f t="shared" si="22"/>
        <v>0.11267807787238739</v>
      </c>
    </row>
    <row r="274" spans="3:14"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>
        <v>0.40151063406876908</v>
      </c>
      <c r="N274" s="88">
        <f t="shared" si="22"/>
        <v>0.1945571414305601</v>
      </c>
    </row>
    <row r="275" spans="3:14"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>
        <v>-0.12868229331643999</v>
      </c>
      <c r="N275" s="88">
        <f t="shared" si="22"/>
        <v>7.9399875323436595E-3</v>
      </c>
    </row>
    <row r="276" spans="3:14"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>
        <v>-4.4601264693644449E-2</v>
      </c>
      <c r="N276" s="88">
        <f t="shared" si="22"/>
        <v>2.5256444866203059E-5</v>
      </c>
    </row>
    <row r="277" spans="3:14"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>
        <v>-2.828981943301379</v>
      </c>
      <c r="N277" s="88">
        <f t="shared" si="22"/>
        <v>7.7807872703036463</v>
      </c>
    </row>
    <row r="278" spans="3:14"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>
        <v>1.075554104249155</v>
      </c>
      <c r="N278" s="88">
        <f t="shared" si="22"/>
        <v>1.243514448288962</v>
      </c>
    </row>
    <row r="279" spans="3:14"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>
        <v>0.40282685512367239</v>
      </c>
      <c r="N279" s="88">
        <f t="shared" si="22"/>
        <v>0.19572000807047552</v>
      </c>
    </row>
    <row r="280" spans="3:14"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>
        <v>-0.45249323773994821</v>
      </c>
      <c r="N280" s="88">
        <f t="shared" si="22"/>
        <v>0.17050090483564564</v>
      </c>
    </row>
    <row r="281" spans="3:14"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>
        <v>0.1000010101112281</v>
      </c>
      <c r="N281" s="88">
        <f t="shared" si="22"/>
        <v>1.9481653995670718E-2</v>
      </c>
    </row>
    <row r="282" spans="3:14"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>
        <v>-0.15338351934448549</v>
      </c>
      <c r="N282" s="88">
        <f t="shared" si="22"/>
        <v>1.295222301345381E-2</v>
      </c>
    </row>
    <row r="283" spans="3:14"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>
        <v>0.24659915509470659</v>
      </c>
      <c r="N283" s="88">
        <f t="shared" si="22"/>
        <v>8.189603946715597E-2</v>
      </c>
    </row>
    <row r="284" spans="3:14"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>
        <v>-0.34176832341969998</v>
      </c>
      <c r="N284" s="88">
        <f t="shared" si="22"/>
        <v>9.1320390330764806E-2</v>
      </c>
    </row>
    <row r="285" spans="3:14"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>
        <v>-1.012635178197496</v>
      </c>
      <c r="N285" s="88">
        <f t="shared" si="22"/>
        <v>0.94684477606433992</v>
      </c>
    </row>
    <row r="286" spans="3:14"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>
        <v>-1.660705160960652</v>
      </c>
      <c r="N286" s="88">
        <f t="shared" si="22"/>
        <v>2.6280607757668872</v>
      </c>
    </row>
    <row r="287" spans="3:14"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>
        <v>0.54767472070667012</v>
      </c>
      <c r="N287" s="88">
        <f t="shared" si="22"/>
        <v>0.34486303974944782</v>
      </c>
    </row>
    <row r="288" spans="3:14"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>
        <v>-0.19431122870845469</v>
      </c>
      <c r="N288" s="88">
        <f t="shared" si="22"/>
        <v>2.3943088289975777E-2</v>
      </c>
    </row>
    <row r="289" spans="3:14"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>
        <v>0.19261836709334459</v>
      </c>
      <c r="N289" s="88">
        <f t="shared" si="22"/>
        <v>5.391407812280518E-2</v>
      </c>
    </row>
    <row r="290" spans="3:14"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>
        <v>1.08527131782945</v>
      </c>
      <c r="N290" s="88">
        <f t="shared" si="22"/>
        <v>1.265280781204851</v>
      </c>
    </row>
    <row r="291" spans="3:14"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>
        <v>-1.3271983640081859</v>
      </c>
      <c r="N291" s="88">
        <f t="shared" si="22"/>
        <v>1.6579721618587635</v>
      </c>
    </row>
    <row r="292" spans="3:14"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>
        <v>-0.36372303164701192</v>
      </c>
      <c r="N292" s="88">
        <f t="shared" si="22"/>
        <v>0.10507150192608385</v>
      </c>
    </row>
    <row r="293" spans="3:14"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>
        <v>-0.41601231396448668</v>
      </c>
      <c r="N293" s="88">
        <f t="shared" si="22"/>
        <v>0.14170453514743669</v>
      </c>
    </row>
    <row r="294" spans="3:14"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>
        <v>-3.0297333709308649</v>
      </c>
      <c r="N294" s="88">
        <f t="shared" si="22"/>
        <v>8.9410429829288791</v>
      </c>
    </row>
    <row r="295" spans="3:14"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>
        <v>-2.3672590199246062</v>
      </c>
      <c r="N295" s="88">
        <f t="shared" si="22"/>
        <v>5.4181097047256506</v>
      </c>
    </row>
    <row r="296" spans="3:14"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>
        <v>0.31218285310858912</v>
      </c>
      <c r="N296" s="88">
        <f t="shared" si="22"/>
        <v>0.12373406957961883</v>
      </c>
    </row>
    <row r="297" spans="3:14"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>
        <v>-0.36839500742289483</v>
      </c>
      <c r="N297" s="88">
        <f t="shared" si="22"/>
        <v>0.10812214638049611</v>
      </c>
    </row>
    <row r="298" spans="3:14"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>
        <v>-2.8863134657836631</v>
      </c>
      <c r="N298" s="88">
        <f t="shared" si="22"/>
        <v>8.1039159889209333</v>
      </c>
    </row>
    <row r="299" spans="3:14"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>
        <v>2.0742171961129818</v>
      </c>
      <c r="N299" s="88">
        <f t="shared" si="22"/>
        <v>4.4681203469320048</v>
      </c>
    </row>
    <row r="300" spans="3:14"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>
        <v>1.102327135062908</v>
      </c>
      <c r="N300" s="88">
        <f t="shared" si="22"/>
        <v>1.3039420519197662</v>
      </c>
    </row>
    <row r="301" spans="3:14"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>
        <v>0.69493392070485438</v>
      </c>
      <c r="N301" s="88">
        <f t="shared" si="22"/>
        <v>0.53950436180676753</v>
      </c>
    </row>
    <row r="302" spans="3:14"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>
        <v>-1.3365269985015971</v>
      </c>
      <c r="N302" s="88">
        <f t="shared" si="22"/>
        <v>1.6820827079442005</v>
      </c>
    </row>
    <row r="303" spans="3:14"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>
        <v>-7.7597578955646007E-3</v>
      </c>
      <c r="N303" s="88">
        <f t="shared" si="22"/>
        <v>1.0122532579746764E-3</v>
      </c>
    </row>
    <row r="304" spans="3:14"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>
        <v>1.274916298973428</v>
      </c>
      <c r="N304" s="88">
        <f t="shared" si="22"/>
        <v>1.7278891776020224</v>
      </c>
    </row>
    <row r="305" spans="3:14"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>
        <v>-0.18828268675015189</v>
      </c>
      <c r="N305" s="88">
        <f t="shared" si="22"/>
        <v>2.2113772180410787E-2</v>
      </c>
    </row>
    <row r="306" spans="3:14"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>
        <v>0.15902610221538721</v>
      </c>
      <c r="N306" s="88">
        <f t="shared" si="22"/>
        <v>3.9442670137705423E-2</v>
      </c>
    </row>
    <row r="307" spans="3:14"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>
        <v>-2.1056665754174642</v>
      </c>
      <c r="N307" s="88">
        <f t="shared" si="22"/>
        <v>4.2687315648386077</v>
      </c>
    </row>
    <row r="308" spans="3:14"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>
        <v>1.955213529898669</v>
      </c>
      <c r="N308" s="88">
        <f t="shared" si="22"/>
        <v>3.9791840144127981</v>
      </c>
    </row>
    <row r="309" spans="3:14"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>
        <v>-1.03784969829952</v>
      </c>
      <c r="N309" s="88">
        <f t="shared" si="22"/>
        <v>0.99655100435963739</v>
      </c>
    </row>
    <row r="310" spans="3:14"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>
        <v>0.50108642632256117</v>
      </c>
      <c r="N310" s="88">
        <f t="shared" si="22"/>
        <v>0.29231551930732297</v>
      </c>
    </row>
    <row r="311" spans="3:14"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>
        <v>0.29231380162371151</v>
      </c>
      <c r="N311" s="88">
        <f t="shared" si="22"/>
        <v>0.11015063175341064</v>
      </c>
    </row>
    <row r="312" spans="3:14"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>
        <v>-0.34755447036438619</v>
      </c>
      <c r="N312" s="88">
        <f t="shared" si="22"/>
        <v>9.485093184286976E-2</v>
      </c>
    </row>
    <row r="313" spans="3:14"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>
        <v>-0.1920423817670214</v>
      </c>
      <c r="N313" s="88">
        <f t="shared" si="22"/>
        <v>2.3246093429156806E-2</v>
      </c>
    </row>
    <row r="314" spans="3:14"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>
        <v>0.57391823600314584</v>
      </c>
      <c r="N314" s="88">
        <f t="shared" si="22"/>
        <v>0.37637479188798689</v>
      </c>
    </row>
    <row r="315" spans="3:14"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>
        <v>0.26388125343594909</v>
      </c>
      <c r="N315" s="88">
        <f t="shared" si="22"/>
        <v>9.2086113870821926E-2</v>
      </c>
    </row>
    <row r="316" spans="3:14"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>
        <v>1.8620462770040589</v>
      </c>
      <c r="N316" s="88">
        <f t="shared" si="22"/>
        <v>3.6161660887944365</v>
      </c>
    </row>
    <row r="317" spans="3:14"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>
        <v>0.40371199724398288</v>
      </c>
      <c r="N317" s="88">
        <f t="shared" si="22"/>
        <v>0.19650396979296592</v>
      </c>
    </row>
    <row r="318" spans="3:14"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>
        <v>-6.755090443155698E-2</v>
      </c>
      <c r="N318" s="88">
        <f t="shared" si="22"/>
        <v>7.8261286666801613E-4</v>
      </c>
    </row>
    <row r="319" spans="3:14"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>
        <v>1.083690987124464</v>
      </c>
      <c r="N319" s="88">
        <f t="shared" si="22"/>
        <v>1.2617280181340129</v>
      </c>
    </row>
    <row r="320" spans="3:14"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>
        <v>-0.16664897569259601</v>
      </c>
      <c r="N320" s="88">
        <f t="shared" si="22"/>
        <v>1.6147621045847448E-2</v>
      </c>
    </row>
    <row r="321" spans="3:14"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>
        <v>-0.79954919035011285</v>
      </c>
      <c r="N321" s="88">
        <f t="shared" si="22"/>
        <v>0.57755972786768894</v>
      </c>
    </row>
    <row r="322" spans="3:14"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>
        <v>1.0717998735421119E-3</v>
      </c>
      <c r="N322" s="88">
        <f t="shared" si="22"/>
        <v>1.652218078235749E-3</v>
      </c>
    </row>
    <row r="323" spans="3:14"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>
        <v>0.21542946560630941</v>
      </c>
      <c r="N323" s="88">
        <f t="shared" si="22"/>
        <v>6.5027627160033505E-2</v>
      </c>
    </row>
    <row r="324" spans="3:14"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>
        <v>-0.40747355699817239</v>
      </c>
      <c r="N324" s="88">
        <f t="shared" si="22"/>
        <v>0.13534884375293235</v>
      </c>
    </row>
    <row r="325" spans="3:14"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>
        <v>0.31356714847190492</v>
      </c>
      <c r="N325" s="88">
        <f t="shared" si="22"/>
        <v>0.12470986128165305</v>
      </c>
    </row>
    <row r="326" spans="3:14"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>
        <v>0.76005737897959502</v>
      </c>
      <c r="N326" s="88">
        <f t="shared" si="22"/>
        <v>0.63941303802627869</v>
      </c>
    </row>
    <row r="327" spans="3:14"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>
        <v>-0.87437847945263103</v>
      </c>
      <c r="N327" s="88">
        <f t="shared" ref="N327:N390" si="23">(M327-AVERAGE($M$6:$M$624))^2</f>
        <v>0.69689570456431316</v>
      </c>
    </row>
    <row r="328" spans="3:14"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>
        <v>0.43086354915811143</v>
      </c>
      <c r="N328" s="88">
        <f t="shared" si="23"/>
        <v>0.22131307363352229</v>
      </c>
    </row>
    <row r="329" spans="3:14"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>
        <v>0.69261389710042476</v>
      </c>
      <c r="N329" s="88">
        <f t="shared" si="23"/>
        <v>0.53610158506751127</v>
      </c>
    </row>
    <row r="330" spans="3:14"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>
        <v>-0.3688316092928634</v>
      </c>
      <c r="N330" s="88">
        <f t="shared" si="23"/>
        <v>0.10840946326323701</v>
      </c>
    </row>
    <row r="331" spans="3:14"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>
        <v>0.20956555040210209</v>
      </c>
      <c r="N331" s="88">
        <f t="shared" si="23"/>
        <v>6.2071355494515534E-2</v>
      </c>
    </row>
    <row r="332" spans="3:14"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>
        <v>0.57748856169255181</v>
      </c>
      <c r="N332" s="88">
        <f t="shared" si="23"/>
        <v>0.38076828533095952</v>
      </c>
    </row>
    <row r="333" spans="3:14"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>
        <v>4.5384980737761538E-2</v>
      </c>
      <c r="N333" s="88">
        <f t="shared" si="23"/>
        <v>7.2183148306470954E-3</v>
      </c>
    </row>
    <row r="334" spans="3:14"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>
        <v>0.41671941595984308</v>
      </c>
      <c r="N334" s="88">
        <f t="shared" si="23"/>
        <v>0.20820521974021836</v>
      </c>
    </row>
    <row r="335" spans="3:14"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>
        <v>0.70495781809776226</v>
      </c>
      <c r="N335" s="88">
        <f t="shared" si="23"/>
        <v>0.55433013818183974</v>
      </c>
    </row>
    <row r="336" spans="3:14"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>
        <v>6.9897969829124662E-2</v>
      </c>
      <c r="N336" s="88">
        <f t="shared" si="23"/>
        <v>1.1984481240862647E-2</v>
      </c>
    </row>
    <row r="337" spans="3:14"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>
        <v>1.230179001469955</v>
      </c>
      <c r="N337" s="88">
        <f t="shared" si="23"/>
        <v>1.6122769654271454</v>
      </c>
    </row>
    <row r="338" spans="3:14"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>
        <v>0.31307607542661042</v>
      </c>
      <c r="N338" s="88">
        <f t="shared" si="23"/>
        <v>0.12436326458045041</v>
      </c>
    </row>
    <row r="339" spans="3:14"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>
        <v>1.0697602792464569</v>
      </c>
      <c r="N339" s="88">
        <f t="shared" si="23"/>
        <v>1.2306262829813455</v>
      </c>
    </row>
    <row r="340" spans="3:14"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>
        <v>0.22245472183002321</v>
      </c>
      <c r="N340" s="88">
        <f t="shared" si="23"/>
        <v>6.8659934436728368E-2</v>
      </c>
    </row>
    <row r="341" spans="3:14"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>
        <v>0.29696146595585837</v>
      </c>
      <c r="N341" s="88">
        <f t="shared" si="23"/>
        <v>0.11325725440145644</v>
      </c>
    </row>
    <row r="342" spans="3:14"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>
        <v>-5.4568053436276909E-2</v>
      </c>
      <c r="N342" s="88">
        <f t="shared" si="23"/>
        <v>2.2477109226345932E-4</v>
      </c>
    </row>
    <row r="343" spans="3:14"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>
        <v>0.15064961326525239</v>
      </c>
      <c r="N343" s="88">
        <f t="shared" si="23"/>
        <v>3.6185664342011439E-2</v>
      </c>
    </row>
    <row r="344" spans="3:14"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>
        <v>0.70365659135420699</v>
      </c>
      <c r="N344" s="88">
        <f t="shared" si="23"/>
        <v>0.55239421755981577</v>
      </c>
    </row>
    <row r="345" spans="3:14"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>
        <v>-1.058636003649094</v>
      </c>
      <c r="N345" s="88">
        <f t="shared" si="23"/>
        <v>1.0384839317492662</v>
      </c>
    </row>
    <row r="346" spans="3:14"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>
        <v>0.84604083286894394</v>
      </c>
      <c r="N346" s="88">
        <f t="shared" si="23"/>
        <v>0.78431661784854123</v>
      </c>
    </row>
    <row r="347" spans="3:14"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>
        <v>-7.8368331156442039E-2</v>
      </c>
      <c r="N347" s="88">
        <f t="shared" si="23"/>
        <v>1.5048693464867798E-3</v>
      </c>
    </row>
    <row r="348" spans="3:14"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>
        <v>0.6224108112456328</v>
      </c>
      <c r="N348" s="88">
        <f t="shared" si="23"/>
        <v>0.43822612205340938</v>
      </c>
    </row>
    <row r="349" spans="3:14"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>
        <v>0.77844730241527493</v>
      </c>
      <c r="N349" s="88">
        <f t="shared" si="23"/>
        <v>0.66916160898008092</v>
      </c>
    </row>
    <row r="350" spans="3:14"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>
        <v>0.39960337134359308</v>
      </c>
      <c r="N350" s="88">
        <f t="shared" si="23"/>
        <v>0.19287824408934762</v>
      </c>
    </row>
    <row r="351" spans="3:14"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>
        <v>0.25678251508598482</v>
      </c>
      <c r="N351" s="88">
        <f t="shared" si="23"/>
        <v>8.7828183135079757E-2</v>
      </c>
    </row>
    <row r="352" spans="3:14"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>
        <v>-3.3493247170324203E-2</v>
      </c>
      <c r="N352" s="88">
        <f t="shared" si="23"/>
        <v>3.6996057686834086E-5</v>
      </c>
    </row>
    <row r="353" spans="3:14"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>
        <v>-6.7994363365819765E-2</v>
      </c>
      <c r="N353" s="88">
        <f t="shared" si="23"/>
        <v>8.0762124392022398E-4</v>
      </c>
    </row>
    <row r="354" spans="3:14"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>
        <v>0.39739670643921249</v>
      </c>
      <c r="N354" s="88">
        <f t="shared" si="23"/>
        <v>0.19094487143579686</v>
      </c>
    </row>
    <row r="355" spans="3:14"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>
        <v>1.4212330448960311</v>
      </c>
      <c r="N355" s="88">
        <f t="shared" si="23"/>
        <v>2.1339621471981487</v>
      </c>
    </row>
    <row r="356" spans="3:14"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>
        <v>0.79895409645553972</v>
      </c>
      <c r="N356" s="88">
        <f t="shared" si="23"/>
        <v>0.70313219545422334</v>
      </c>
    </row>
    <row r="357" spans="3:14"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>
        <v>0.73785848104914731</v>
      </c>
      <c r="N357" s="88">
        <f t="shared" si="23"/>
        <v>0.60440388352918673</v>
      </c>
    </row>
    <row r="358" spans="3:14"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>
        <v>0.34143038348926069</v>
      </c>
      <c r="N358" s="88">
        <f t="shared" si="23"/>
        <v>0.14516562471016403</v>
      </c>
    </row>
    <row r="359" spans="3:14"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>
        <v>-1.045518054195727E-2</v>
      </c>
      <c r="N359" s="88">
        <f t="shared" si="23"/>
        <v>8.4800381692307937E-4</v>
      </c>
    </row>
    <row r="360" spans="3:14"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>
        <v>-0.23764258555133419</v>
      </c>
      <c r="N360" s="88">
        <f t="shared" si="23"/>
        <v>3.9230496842132832E-2</v>
      </c>
    </row>
    <row r="361" spans="3:14"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>
        <v>0.39542639352072578</v>
      </c>
      <c r="N361" s="88">
        <f t="shared" si="23"/>
        <v>0.18922680887053858</v>
      </c>
    </row>
    <row r="362" spans="3:14"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>
        <v>-0.38437811417453283</v>
      </c>
      <c r="N362" s="88">
        <f t="shared" si="23"/>
        <v>0.11888871472617764</v>
      </c>
    </row>
    <row r="363" spans="3:14"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>
        <v>0.22675304878048139</v>
      </c>
      <c r="N363" s="88">
        <f t="shared" si="23"/>
        <v>7.0930994775801545E-2</v>
      </c>
    </row>
    <row r="364" spans="3:14"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>
        <v>-0.20152474381641691</v>
      </c>
      <c r="N364" s="88">
        <f t="shared" si="23"/>
        <v>2.6227497445574611E-2</v>
      </c>
    </row>
    <row r="365" spans="3:14"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>
        <v>0.2190768292915202</v>
      </c>
      <c r="N365" s="88">
        <f t="shared" si="23"/>
        <v>6.6901123478250321E-2</v>
      </c>
    </row>
    <row r="366" spans="3:14"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>
        <v>0.36496350364962898</v>
      </c>
      <c r="N366" s="88">
        <f t="shared" si="23"/>
        <v>0.16365195566774771</v>
      </c>
    </row>
    <row r="367" spans="3:14"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>
        <v>9.4696969696972388E-2</v>
      </c>
      <c r="N367" s="88">
        <f t="shared" si="23"/>
        <v>1.8029145970125286E-2</v>
      </c>
    </row>
    <row r="368" spans="3:14"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>
        <v>0.58656575212865381</v>
      </c>
      <c r="N368" s="88">
        <f t="shared" si="23"/>
        <v>0.39205310008579236</v>
      </c>
    </row>
    <row r="369" spans="3:14"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>
        <v>0.27182091798345631</v>
      </c>
      <c r="N369" s="88">
        <f t="shared" si="23"/>
        <v>9.6967844745635606E-2</v>
      </c>
    </row>
    <row r="370" spans="3:14"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>
        <v>0.16790327270681529</v>
      </c>
      <c r="N370" s="88">
        <f t="shared" si="23"/>
        <v>4.3047518154954924E-2</v>
      </c>
    </row>
    <row r="371" spans="3:14"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>
        <v>-0.55624227441285479</v>
      </c>
      <c r="N371" s="88">
        <f t="shared" si="23"/>
        <v>0.26694436395847287</v>
      </c>
    </row>
    <row r="372" spans="3:14"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>
        <v>0.54240352562291427</v>
      </c>
      <c r="N372" s="88">
        <f t="shared" si="23"/>
        <v>0.3386998023373663</v>
      </c>
    </row>
    <row r="373" spans="3:14"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>
        <v>1.0152664606162709</v>
      </c>
      <c r="N373" s="88">
        <f t="shared" si="23"/>
        <v>1.1126919535097681</v>
      </c>
    </row>
    <row r="374" spans="3:14"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>
        <v>0.43113839078754429</v>
      </c>
      <c r="N374" s="88">
        <f t="shared" si="23"/>
        <v>0.22157174174312338</v>
      </c>
    </row>
    <row r="375" spans="3:14"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>
        <v>-3.0179377579187432</v>
      </c>
      <c r="N375" s="88">
        <f t="shared" si="23"/>
        <v>8.8706406336132861</v>
      </c>
    </row>
    <row r="376" spans="3:14"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>
        <v>-4.6644455021416231E-2</v>
      </c>
      <c r="N376" s="88">
        <f t="shared" si="23"/>
        <v>4.9967500626404079E-5</v>
      </c>
    </row>
    <row r="377" spans="3:14"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>
        <v>-7.1446938600584824</v>
      </c>
      <c r="N377" s="88">
        <f t="shared" si="23"/>
        <v>50.48270427251088</v>
      </c>
    </row>
    <row r="378" spans="3:14"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>
        <v>-0.19897639975793299</v>
      </c>
      <c r="N378" s="88">
        <f t="shared" si="23"/>
        <v>2.5408587662631963E-2</v>
      </c>
    </row>
    <row r="379" spans="3:14"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>
        <v>3.972046657417394</v>
      </c>
      <c r="N379" s="88">
        <f t="shared" si="23"/>
        <v>16.093113823283954</v>
      </c>
    </row>
    <row r="380" spans="3:14"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>
        <v>1.078382919837884</v>
      </c>
      <c r="N380" s="88">
        <f t="shared" si="23"/>
        <v>1.2498314435527627</v>
      </c>
    </row>
    <row r="381" spans="3:14"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>
        <v>1.159777432256681</v>
      </c>
      <c r="N381" s="88">
        <f t="shared" si="23"/>
        <v>1.438447901398521</v>
      </c>
    </row>
    <row r="382" spans="3:14"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>
        <v>2.4717971521648781</v>
      </c>
      <c r="N382" s="88">
        <f t="shared" si="23"/>
        <v>6.3069935304432505</v>
      </c>
    </row>
    <row r="383" spans="3:14"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>
        <v>1.7867250292441741</v>
      </c>
      <c r="N383" s="88">
        <f t="shared" si="23"/>
        <v>3.3353743011712651</v>
      </c>
    </row>
    <row r="384" spans="3:14"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>
        <v>-9.2680123820643168E-2</v>
      </c>
      <c r="N384" s="88">
        <f t="shared" si="23"/>
        <v>2.8200813549231624E-3</v>
      </c>
    </row>
    <row r="385" spans="3:14"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>
        <v>0.75233306740383199</v>
      </c>
      <c r="N385" s="88">
        <f t="shared" si="23"/>
        <v>0.62711947314085437</v>
      </c>
    </row>
    <row r="386" spans="3:14"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>
        <v>2.3303777771639611</v>
      </c>
      <c r="N386" s="88">
        <f t="shared" si="23"/>
        <v>5.6166794158367859</v>
      </c>
    </row>
    <row r="387" spans="3:14"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>
        <v>0.41029332373583299</v>
      </c>
      <c r="N387" s="88">
        <f t="shared" si="23"/>
        <v>0.20238212559305396</v>
      </c>
    </row>
    <row r="388" spans="3:14"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>
        <v>-7.3479336176929255E-2</v>
      </c>
      <c r="N388" s="88">
        <f t="shared" si="23"/>
        <v>1.1494575200120347E-3</v>
      </c>
    </row>
    <row r="389" spans="3:14"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>
        <v>-0.99897770683500253</v>
      </c>
      <c r="N389" s="88">
        <f t="shared" si="23"/>
        <v>0.92045223828103084</v>
      </c>
    </row>
    <row r="390" spans="3:14"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>
        <v>0.51630434782607981</v>
      </c>
      <c r="N390" s="88">
        <f t="shared" si="23"/>
        <v>0.30900261160162945</v>
      </c>
    </row>
    <row r="391" spans="3:14"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>
        <v>0.74885104082185183</v>
      </c>
      <c r="N391" s="88">
        <f t="shared" ref="N391:N454" si="24">(M391-AVERAGE($M$6:$M$624))^2</f>
        <v>0.62161670299279814</v>
      </c>
    </row>
    <row r="392" spans="3:14"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>
        <v>-1.030402232538175</v>
      </c>
      <c r="N392" s="88">
        <f t="shared" si="24"/>
        <v>0.98173724604639723</v>
      </c>
    </row>
    <row r="393" spans="3:14"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>
        <v>-1.6791837251127431</v>
      </c>
      <c r="N393" s="88">
        <f t="shared" si="24"/>
        <v>2.6883145231172807</v>
      </c>
    </row>
    <row r="394" spans="3:14"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>
        <v>0.72432462244118589</v>
      </c>
      <c r="N394" s="88">
        <f t="shared" si="24"/>
        <v>0.58354368068018103</v>
      </c>
    </row>
    <row r="395" spans="3:14"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>
        <v>0.11042261747233879</v>
      </c>
      <c r="N395" s="88">
        <f t="shared" si="24"/>
        <v>2.2499490935334265E-2</v>
      </c>
    </row>
    <row r="396" spans="3:14"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>
        <v>0.31905195989061502</v>
      </c>
      <c r="N396" s="88">
        <f t="shared" si="24"/>
        <v>0.1286137881358515</v>
      </c>
    </row>
    <row r="397" spans="3:14"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>
        <v>-0.96955929123124784</v>
      </c>
      <c r="N397" s="88">
        <f t="shared" si="24"/>
        <v>0.86486950667622786</v>
      </c>
    </row>
    <row r="398" spans="3:14"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>
        <v>0.2358165952487834</v>
      </c>
      <c r="N398" s="88">
        <f t="shared" si="24"/>
        <v>7.5840908370837498E-2</v>
      </c>
    </row>
    <row r="399" spans="3:14"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>
        <v>-0.53551812522885101</v>
      </c>
      <c r="N399" s="88">
        <f t="shared" si="24"/>
        <v>0.24595890338946344</v>
      </c>
    </row>
    <row r="400" spans="3:14"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>
        <v>-0.88813216142837881</v>
      </c>
      <c r="N400" s="88">
        <f t="shared" si="24"/>
        <v>0.72004809260944691</v>
      </c>
    </row>
    <row r="401" spans="3:14"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>
        <v>0.4336521496889123</v>
      </c>
      <c r="N401" s="88">
        <f t="shared" si="24"/>
        <v>0.22394458412615464</v>
      </c>
    </row>
    <row r="402" spans="3:14"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>
        <v>-0.55197536913930145</v>
      </c>
      <c r="N402" s="88">
        <f t="shared" si="24"/>
        <v>0.26255343565444345</v>
      </c>
    </row>
    <row r="403" spans="3:14"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>
        <v>-0.47229453328374582</v>
      </c>
      <c r="N403" s="88">
        <f t="shared" si="24"/>
        <v>0.1872456011097281</v>
      </c>
    </row>
    <row r="404" spans="3:14"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>
        <v>0.32507566416319911</v>
      </c>
      <c r="N404" s="88">
        <f t="shared" si="24"/>
        <v>0.13297060691026408</v>
      </c>
    </row>
    <row r="405" spans="3:14"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>
        <v>-0.8379888268156499</v>
      </c>
      <c r="N405" s="88">
        <f t="shared" si="24"/>
        <v>0.63746354400860483</v>
      </c>
    </row>
    <row r="406" spans="3:14"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>
        <v>0.82629107981220251</v>
      </c>
      <c r="N406" s="88">
        <f t="shared" si="24"/>
        <v>0.74972525550746227</v>
      </c>
    </row>
    <row r="407" spans="3:14"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>
        <v>0.96479791395045478</v>
      </c>
      <c r="N407" s="88">
        <f t="shared" si="24"/>
        <v>1.0087663275459389</v>
      </c>
    </row>
    <row r="408" spans="3:14"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>
        <v>-0.18724173553719139</v>
      </c>
      <c r="N408" s="88">
        <f t="shared" si="24"/>
        <v>2.1805262293467239E-2</v>
      </c>
    </row>
    <row r="409" spans="3:14"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>
        <v>0.33267721992735749</v>
      </c>
      <c r="N409" s="88">
        <f t="shared" si="24"/>
        <v>0.13857222570024577</v>
      </c>
    </row>
    <row r="410" spans="3:14"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>
        <v>-0.97998581599476609</v>
      </c>
      <c r="N410" s="88">
        <f t="shared" si="24"/>
        <v>0.884371213281685</v>
      </c>
    </row>
    <row r="411" spans="3:14"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>
        <v>1.097582527974406</v>
      </c>
      <c r="N411" s="88">
        <f t="shared" si="24"/>
        <v>1.2931288027812551</v>
      </c>
    </row>
    <row r="412" spans="3:14"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>
        <v>0.41954567619537642</v>
      </c>
      <c r="N412" s="88">
        <f t="shared" si="24"/>
        <v>0.21079242488975439</v>
      </c>
    </row>
    <row r="413" spans="3:14"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>
        <v>-4.1229557011313027E-2</v>
      </c>
      <c r="N413" s="88">
        <f t="shared" si="24"/>
        <v>2.7352905265960118E-6</v>
      </c>
    </row>
    <row r="414" spans="3:14"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>
        <v>-0.17048579285059429</v>
      </c>
      <c r="N414" s="88">
        <f t="shared" si="24"/>
        <v>1.7137456170977432E-2</v>
      </c>
    </row>
    <row r="415" spans="3:14"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>
        <v>0.20566685641882909</v>
      </c>
      <c r="N415" s="88">
        <f t="shared" si="24"/>
        <v>6.0143904433438068E-2</v>
      </c>
    </row>
    <row r="416" spans="3:14"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>
        <v>-0.23364914145395099</v>
      </c>
      <c r="N416" s="88">
        <f t="shared" si="24"/>
        <v>3.7664506253182753E-2</v>
      </c>
    </row>
    <row r="417" spans="3:14"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>
        <v>-0.2498094284690833</v>
      </c>
      <c r="N417" s="88">
        <f t="shared" si="24"/>
        <v>4.4198226625672625E-2</v>
      </c>
    </row>
    <row r="418" spans="3:14"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>
        <v>-0.56624098848183646</v>
      </c>
      <c r="N418" s="88">
        <f t="shared" si="24"/>
        <v>0.27737634122186106</v>
      </c>
    </row>
    <row r="419" spans="3:14"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>
        <v>9.3521982295641237E-2</v>
      </c>
      <c r="N419" s="88">
        <f t="shared" si="24"/>
        <v>1.7714989208799894E-2</v>
      </c>
    </row>
    <row r="420" spans="3:14"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>
        <v>0.36633764119262668</v>
      </c>
      <c r="N420" s="88">
        <f t="shared" si="24"/>
        <v>0.16476562889695684</v>
      </c>
    </row>
    <row r="421" spans="3:14"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>
        <v>-1.7383610002488561</v>
      </c>
      <c r="N421" s="88">
        <f t="shared" si="24"/>
        <v>2.8858715451448305</v>
      </c>
    </row>
    <row r="422" spans="3:14"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>
        <v>-0.47557852673839612</v>
      </c>
      <c r="N422" s="88">
        <f t="shared" si="24"/>
        <v>0.19009847744949734</v>
      </c>
    </row>
    <row r="423" spans="3:14"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>
        <v>0.14797360980207669</v>
      </c>
      <c r="N423" s="88">
        <f t="shared" si="24"/>
        <v>3.5174738219260433E-2</v>
      </c>
    </row>
    <row r="424" spans="3:14"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>
        <v>0.12987379654987311</v>
      </c>
      <c r="N424" s="88">
        <f t="shared" si="24"/>
        <v>2.8713127013007635E-2</v>
      </c>
    </row>
    <row r="425" spans="3:14"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>
        <v>-1.2650970440340139</v>
      </c>
      <c r="N425" s="88">
        <f t="shared" si="24"/>
        <v>1.5019025998900957</v>
      </c>
    </row>
    <row r="426" spans="3:14"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>
        <v>-1.0261877790364471</v>
      </c>
      <c r="N426" s="88">
        <f t="shared" si="24"/>
        <v>0.97340342284432058</v>
      </c>
    </row>
    <row r="427" spans="3:14"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>
        <v>-0.69153898683287363</v>
      </c>
      <c r="N427" s="88">
        <f t="shared" si="24"/>
        <v>0.4250561461077289</v>
      </c>
    </row>
    <row r="428" spans="3:14"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>
        <v>0.52299229070624786</v>
      </c>
      <c r="N428" s="88">
        <f t="shared" si="24"/>
        <v>0.31648272800563632</v>
      </c>
    </row>
    <row r="429" spans="3:14"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>
        <v>-0.91047479574534185</v>
      </c>
      <c r="N429" s="88">
        <f t="shared" si="24"/>
        <v>0.75846525998951542</v>
      </c>
    </row>
    <row r="430" spans="3:14"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>
        <v>-1.58876778126732</v>
      </c>
      <c r="N430" s="88">
        <f t="shared" si="24"/>
        <v>2.3999961491670443</v>
      </c>
    </row>
    <row r="431" spans="3:14"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>
        <v>0.28356041220001238</v>
      </c>
      <c r="N431" s="88">
        <f t="shared" si="24"/>
        <v>0.10441693772458412</v>
      </c>
    </row>
    <row r="432" spans="3:14"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>
        <v>-0.39704433497537162</v>
      </c>
      <c r="N432" s="88">
        <f t="shared" si="24"/>
        <v>0.12778383526062617</v>
      </c>
    </row>
    <row r="433" spans="3:14"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>
        <v>-1.135543092277713</v>
      </c>
      <c r="N433" s="88">
        <f t="shared" si="24"/>
        <v>1.2011445564213037</v>
      </c>
    </row>
    <row r="434" spans="3:14"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>
        <v>1.456742938898836</v>
      </c>
      <c r="N434" s="88">
        <f t="shared" si="24"/>
        <v>2.2389694261293567</v>
      </c>
    </row>
    <row r="435" spans="3:14"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>
        <v>0.39051328829939891</v>
      </c>
      <c r="N435" s="88">
        <f t="shared" si="24"/>
        <v>0.18497652550067001</v>
      </c>
    </row>
    <row r="436" spans="3:14"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>
        <v>3.4380801760303108E-2</v>
      </c>
      <c r="N436" s="88">
        <f t="shared" si="24"/>
        <v>5.4695620279764569E-3</v>
      </c>
    </row>
    <row r="437" spans="3:14"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>
        <v>7.3647825916189902E-2</v>
      </c>
      <c r="N437" s="88">
        <f t="shared" si="24"/>
        <v>1.2819563568173539E-2</v>
      </c>
    </row>
    <row r="438" spans="3:14"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>
        <v>-0.39936807606636432</v>
      </c>
      <c r="N438" s="88">
        <f t="shared" si="24"/>
        <v>0.129450564211708</v>
      </c>
    </row>
    <row r="439" spans="3:14"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>
        <v>8.7681273644379942E-2</v>
      </c>
      <c r="N439" s="88">
        <f t="shared" si="24"/>
        <v>1.6194333685248558E-2</v>
      </c>
    </row>
    <row r="440" spans="3:14"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>
        <v>-9.8431978581281498E-4</v>
      </c>
      <c r="N440" s="88">
        <f t="shared" si="24"/>
        <v>1.4892935181709485E-3</v>
      </c>
    </row>
    <row r="441" spans="3:14"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>
        <v>-0.44491692259233112</v>
      </c>
      <c r="N441" s="88">
        <f t="shared" si="24"/>
        <v>0.16430151837741508</v>
      </c>
    </row>
    <row r="442" spans="3:14"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>
        <v>-2.4718212378882502E-2</v>
      </c>
      <c r="N442" s="88">
        <f t="shared" si="24"/>
        <v>2.2074451158132433E-4</v>
      </c>
    </row>
    <row r="443" spans="3:14"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>
        <v>0.1532908074964201</v>
      </c>
      <c r="N443" s="88">
        <f t="shared" si="24"/>
        <v>3.7197484173137646E-2</v>
      </c>
    </row>
    <row r="444" spans="3:14"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>
        <v>-0.1204700306112416</v>
      </c>
      <c r="N444" s="88">
        <f t="shared" si="24"/>
        <v>6.5438950489986446E-3</v>
      </c>
    </row>
    <row r="445" spans="3:14"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>
        <v>-0.46367698817573189</v>
      </c>
      <c r="N445" s="88">
        <f t="shared" si="24"/>
        <v>0.17986191481602956</v>
      </c>
    </row>
    <row r="446" spans="3:14"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>
        <v>-0.2393746461526236</v>
      </c>
      <c r="N446" s="88">
        <f t="shared" si="24"/>
        <v>3.9919624623585684E-2</v>
      </c>
    </row>
    <row r="447" spans="3:14"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>
        <v>-6.3720902447284011E-2</v>
      </c>
      <c r="N447" s="88">
        <f t="shared" si="24"/>
        <v>5.8299149487144823E-4</v>
      </c>
    </row>
    <row r="448" spans="3:14"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>
        <v>1.0122143184490009</v>
      </c>
      <c r="N448" s="88">
        <f t="shared" si="24"/>
        <v>1.1062622126927981</v>
      </c>
    </row>
    <row r="449" spans="3:14"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>
        <v>0.4290363941217068</v>
      </c>
      <c r="N449" s="88">
        <f t="shared" si="24"/>
        <v>0.21959728129469711</v>
      </c>
    </row>
    <row r="450" spans="3:14"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>
        <v>-0.2425730419837957</v>
      </c>
      <c r="N450" s="88">
        <f t="shared" si="24"/>
        <v>4.1207926684257316E-2</v>
      </c>
    </row>
    <row r="451" spans="3:14"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>
        <v>-0.27860363464530252</v>
      </c>
      <c r="N451" s="88">
        <f t="shared" si="24"/>
        <v>5.7134360407668339E-2</v>
      </c>
    </row>
    <row r="452" spans="3:14"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>
        <v>0.23002122513451351</v>
      </c>
      <c r="N452" s="88">
        <f t="shared" si="24"/>
        <v>7.2682494296920086E-2</v>
      </c>
    </row>
    <row r="453" spans="3:14"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>
        <v>-0.26002679063904521</v>
      </c>
      <c r="N453" s="88">
        <f t="shared" si="24"/>
        <v>4.8598689697132477E-2</v>
      </c>
    </row>
    <row r="454" spans="3:14"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>
        <v>0.1204771685890282</v>
      </c>
      <c r="N454" s="88">
        <f t="shared" si="24"/>
        <v>2.5616916145528173E-2</v>
      </c>
    </row>
    <row r="455" spans="3:14"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>
        <v>-8.482433472076778E-2</v>
      </c>
      <c r="N455" s="88">
        <f t="shared" ref="N455:N518" si="25">(M455-AVERAGE($M$6:$M$624))^2</f>
        <v>2.0474402440105793E-3</v>
      </c>
    </row>
    <row r="456" spans="3:14"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>
        <v>-0.58242843040474668</v>
      </c>
      <c r="N456" s="88">
        <f t="shared" si="25"/>
        <v>0.29468910250313152</v>
      </c>
    </row>
    <row r="457" spans="3:14"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>
        <v>-0.81819084500049932</v>
      </c>
      <c r="N457" s="88">
        <f t="shared" si="25"/>
        <v>0.60624156639244775</v>
      </c>
    </row>
    <row r="458" spans="3:14"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>
        <v>-0.38644054221812502</v>
      </c>
      <c r="N458" s="88">
        <f t="shared" si="25"/>
        <v>0.1203152287318464</v>
      </c>
    </row>
    <row r="459" spans="3:14"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>
        <v>-0.46633165829145229</v>
      </c>
      <c r="N459" s="88">
        <f t="shared" si="25"/>
        <v>0.18212066019723433</v>
      </c>
    </row>
    <row r="460" spans="3:14"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>
        <v>-0.22920958035462791</v>
      </c>
      <c r="N460" s="88">
        <f t="shared" si="25"/>
        <v>3.5961014026214842E-2</v>
      </c>
    </row>
    <row r="461" spans="3:14"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>
        <v>-1.8338410468682009</v>
      </c>
      <c r="N461" s="88">
        <f t="shared" si="25"/>
        <v>3.2193881865182803</v>
      </c>
    </row>
    <row r="462" spans="3:14"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>
        <v>-2.149551017041762</v>
      </c>
      <c r="N462" s="88">
        <f t="shared" si="25"/>
        <v>4.4519958991415143</v>
      </c>
    </row>
    <row r="463" spans="3:14"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>
        <v>-0.42144302090357799</v>
      </c>
      <c r="N463" s="88">
        <f t="shared" si="25"/>
        <v>0.14582266174448</v>
      </c>
    </row>
    <row r="464" spans="3:14"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>
        <v>1.046427966819041</v>
      </c>
      <c r="N464" s="88">
        <f t="shared" si="25"/>
        <v>1.1794039331453507</v>
      </c>
    </row>
    <row r="465" spans="3:14"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>
        <v>-2.0429105454393248</v>
      </c>
      <c r="N465" s="88">
        <f t="shared" si="25"/>
        <v>4.0133505605038327</v>
      </c>
    </row>
    <row r="466" spans="3:14"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>
        <v>-0.37626937466596072</v>
      </c>
      <c r="N466" s="88">
        <f t="shared" si="25"/>
        <v>0.11336264023270896</v>
      </c>
    </row>
    <row r="467" spans="3:14"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>
        <v>0.46996716667739857</v>
      </c>
      <c r="N467" s="88">
        <f t="shared" si="25"/>
        <v>0.25963391834351485</v>
      </c>
    </row>
    <row r="468" spans="3:14"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>
        <v>-0.46456491093169738</v>
      </c>
      <c r="N468" s="88">
        <f t="shared" si="25"/>
        <v>0.18061584161756966</v>
      </c>
    </row>
    <row r="469" spans="3:14"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>
        <v>0.54935032885914392</v>
      </c>
      <c r="N469" s="88">
        <f t="shared" si="25"/>
        <v>0.34683385054895061</v>
      </c>
    </row>
    <row r="470" spans="3:14"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>
        <v>0.51647050035747988</v>
      </c>
      <c r="N470" s="88">
        <f t="shared" si="25"/>
        <v>0.30918736095772203</v>
      </c>
    </row>
    <row r="471" spans="3:14"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>
        <v>0.1603023450853058</v>
      </c>
      <c r="N471" s="88">
        <f t="shared" si="25"/>
        <v>3.9951227164964874E-2</v>
      </c>
    </row>
    <row r="472" spans="3:14"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>
        <v>-0.22999957603764279</v>
      </c>
      <c r="N472" s="88">
        <f t="shared" si="25"/>
        <v>3.6261258035756305E-2</v>
      </c>
    </row>
    <row r="473" spans="3:14"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>
        <v>-4.1867185093114934</v>
      </c>
      <c r="N473" s="88">
        <f t="shared" si="25"/>
        <v>17.198793599964436</v>
      </c>
    </row>
    <row r="474" spans="3:14"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>
        <v>-0.70850426876593042</v>
      </c>
      <c r="N474" s="88">
        <f t="shared" si="25"/>
        <v>0.44746544932842508</v>
      </c>
    </row>
    <row r="475" spans="3:14"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>
        <v>-0.32830454154615379</v>
      </c>
      <c r="N475" s="88">
        <f t="shared" si="25"/>
        <v>8.3364352235276454E-2</v>
      </c>
    </row>
    <row r="476" spans="3:14"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>
        <v>0.86827923860313128</v>
      </c>
      <c r="N476" s="88">
        <f t="shared" si="25"/>
        <v>0.8242005634649554</v>
      </c>
    </row>
    <row r="477" spans="3:14"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>
        <v>-2.2125466500799611</v>
      </c>
      <c r="N477" s="88">
        <f t="shared" si="25"/>
        <v>4.7218028123171969</v>
      </c>
    </row>
    <row r="478" spans="3:14"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>
        <v>-0.65084052703318074</v>
      </c>
      <c r="N478" s="88">
        <f t="shared" si="25"/>
        <v>0.37364470632851138</v>
      </c>
    </row>
    <row r="479" spans="3:14"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>
        <v>-13.110087232899261</v>
      </c>
      <c r="N479" s="88">
        <f t="shared" si="25"/>
        <v>170.83827210714631</v>
      </c>
    </row>
    <row r="480" spans="3:14"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>
        <v>0</v>
      </c>
      <c r="N480" s="88">
        <f t="shared" si="25"/>
        <v>1.5662348935471444E-3</v>
      </c>
    </row>
    <row r="481" spans="3:14"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>
        <v>0</v>
      </c>
      <c r="N481" s="88">
        <f t="shared" si="25"/>
        <v>1.5662348935471444E-3</v>
      </c>
    </row>
    <row r="482" spans="3:14"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>
        <v>0</v>
      </c>
      <c r="N482" s="88">
        <f t="shared" si="25"/>
        <v>1.5662348935471444E-3</v>
      </c>
    </row>
    <row r="483" spans="3:14"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>
        <v>-1.8592105263157801</v>
      </c>
      <c r="N483" s="88">
        <f t="shared" si="25"/>
        <v>3.3110709534162965</v>
      </c>
    </row>
    <row r="484" spans="3:14"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>
        <v>8.3151219381393471</v>
      </c>
      <c r="N484" s="88">
        <f t="shared" si="25"/>
        <v>69.800972384714825</v>
      </c>
    </row>
    <row r="485" spans="3:14"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>
        <v>5.062570399435562</v>
      </c>
      <c r="N485" s="88">
        <f t="shared" si="25"/>
        <v>26.031894673409479</v>
      </c>
    </row>
    <row r="486" spans="3:14"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>
        <v>0.16611882797863409</v>
      </c>
      <c r="N486" s="88">
        <f t="shared" si="25"/>
        <v>4.2310232931096682E-2</v>
      </c>
    </row>
    <row r="487" spans="3:14"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>
        <v>3.4627146553751991</v>
      </c>
      <c r="N487" s="88">
        <f t="shared" si="25"/>
        <v>12.266037632739247</v>
      </c>
    </row>
    <row r="488" spans="3:14"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>
        <v>-0.77190668910008808</v>
      </c>
      <c r="N488" s="88">
        <f t="shared" si="25"/>
        <v>0.53630869863494679</v>
      </c>
    </row>
    <row r="489" spans="3:14"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>
        <v>-0.66907257833533906</v>
      </c>
      <c r="N489" s="88">
        <f t="shared" si="25"/>
        <v>0.39626633791831972</v>
      </c>
    </row>
    <row r="490" spans="3:14"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>
        <v>0.26412613464668061</v>
      </c>
      <c r="N490" s="88">
        <f t="shared" si="25"/>
        <v>9.2234795642918851E-2</v>
      </c>
    </row>
    <row r="491" spans="3:14"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>
        <v>0.34740595881743719</v>
      </c>
      <c r="N491" s="88">
        <f t="shared" si="25"/>
        <v>0.14975479314376569</v>
      </c>
    </row>
    <row r="492" spans="3:14"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>
        <v>2.7719185619956122</v>
      </c>
      <c r="N492" s="88">
        <f t="shared" si="25"/>
        <v>7.9044999044647666</v>
      </c>
    </row>
    <row r="493" spans="3:14"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>
        <v>2.2721695482431641</v>
      </c>
      <c r="N493" s="88">
        <f t="shared" si="25"/>
        <v>5.3441660263623092</v>
      </c>
    </row>
    <row r="494" spans="3:14"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>
        <v>0.37082683477482892</v>
      </c>
      <c r="N494" s="88">
        <f t="shared" si="25"/>
        <v>0.16843022875943275</v>
      </c>
    </row>
    <row r="495" spans="3:14"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>
        <v>6.8458169884921816E-2</v>
      </c>
      <c r="N495" s="88">
        <f t="shared" si="25"/>
        <v>1.1671313938681687E-2</v>
      </c>
    </row>
    <row r="496" spans="3:14"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>
        <v>1.3671408404821279</v>
      </c>
      <c r="N496" s="88">
        <f t="shared" si="25"/>
        <v>1.9788513848534148</v>
      </c>
    </row>
    <row r="497" spans="3:14"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>
        <v>-0.41028827303989379</v>
      </c>
      <c r="N497" s="88">
        <f t="shared" si="25"/>
        <v>0.13742782245980528</v>
      </c>
    </row>
    <row r="498" spans="3:14"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>
        <v>-1.828625519006977E-2</v>
      </c>
      <c r="N498" s="88">
        <f t="shared" si="25"/>
        <v>4.5323984870545615E-4</v>
      </c>
    </row>
    <row r="499" spans="3:14"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>
        <v>-0.32168178248286328</v>
      </c>
      <c r="N499" s="88">
        <f t="shared" si="25"/>
        <v>7.9583849878259838E-2</v>
      </c>
    </row>
    <row r="500" spans="3:14"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>
        <v>1.8888289260658331</v>
      </c>
      <c r="N500" s="88">
        <f t="shared" si="25"/>
        <v>3.7187443464322962</v>
      </c>
    </row>
    <row r="501" spans="3:14"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>
        <v>0.31461864406778778</v>
      </c>
      <c r="N501" s="88">
        <f t="shared" si="25"/>
        <v>0.12545362319420497</v>
      </c>
    </row>
    <row r="502" spans="3:14"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>
        <v>-0.36643188274180227</v>
      </c>
      <c r="N502" s="88">
        <f t="shared" si="25"/>
        <v>0.10683497358656907</v>
      </c>
    </row>
    <row r="503" spans="3:14"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>
        <v>-0.37201907790143102</v>
      </c>
      <c r="N503" s="88">
        <f t="shared" si="25"/>
        <v>0.11051860906105099</v>
      </c>
    </row>
    <row r="504" spans="3:14"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>
        <v>-0.26596027617314938</v>
      </c>
      <c r="N504" s="88">
        <f t="shared" si="25"/>
        <v>5.124998283274345E-2</v>
      </c>
    </row>
    <row r="505" spans="3:14"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>
        <v>0.5258722759709622</v>
      </c>
      <c r="N505" s="88">
        <f t="shared" si="25"/>
        <v>0.3197313972852921</v>
      </c>
    </row>
    <row r="506" spans="3:14"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>
        <v>1.2425457863797451</v>
      </c>
      <c r="N506" s="88">
        <f t="shared" si="25"/>
        <v>1.6438354690034211</v>
      </c>
    </row>
    <row r="507" spans="3:14"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>
        <v>-0.15511513106180039</v>
      </c>
      <c r="N507" s="88">
        <f t="shared" si="25"/>
        <v>1.334936344933757E-2</v>
      </c>
    </row>
    <row r="508" spans="3:14"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>
        <v>-0.59308245420668371</v>
      </c>
      <c r="N508" s="88">
        <f t="shared" si="25"/>
        <v>0.3063697428537332</v>
      </c>
    </row>
    <row r="509" spans="3:14"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>
        <v>-5.1351636747624108</v>
      </c>
      <c r="N509" s="88">
        <f t="shared" si="25"/>
        <v>25.965016954930928</v>
      </c>
    </row>
    <row r="510" spans="3:14"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>
        <v>-1.8733929227378601</v>
      </c>
      <c r="N510" s="88">
        <f t="shared" si="25"/>
        <v>3.3628856590924716</v>
      </c>
    </row>
    <row r="511" spans="3:14"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>
        <v>1.7560178778047499</v>
      </c>
      <c r="N511" s="88">
        <f t="shared" si="25"/>
        <v>3.2241562450692904</v>
      </c>
    </row>
    <row r="512" spans="3:14"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>
        <v>1.681121937080543</v>
      </c>
      <c r="N512" s="88">
        <f t="shared" si="25"/>
        <v>2.9608003088218258</v>
      </c>
    </row>
    <row r="513" spans="3:14"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>
        <v>0.72141212586338543</v>
      </c>
      <c r="N513" s="88">
        <f t="shared" si="25"/>
        <v>0.57910244925038656</v>
      </c>
    </row>
    <row r="514" spans="3:14"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>
        <v>-0.1861366308181234</v>
      </c>
      <c r="N514" s="88">
        <f t="shared" si="25"/>
        <v>2.1480110652723126E-2</v>
      </c>
    </row>
    <row r="515" spans="3:14"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>
        <v>-0.29226692258198522</v>
      </c>
      <c r="N515" s="88">
        <f t="shared" si="25"/>
        <v>6.3852861229370908E-2</v>
      </c>
    </row>
    <row r="516" spans="3:14"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>
        <v>-0.55999737501229996</v>
      </c>
      <c r="N516" s="88">
        <f t="shared" si="25"/>
        <v>0.2708387347734445</v>
      </c>
    </row>
    <row r="517" spans="3:14"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>
        <v>1.071306796308735</v>
      </c>
      <c r="N517" s="88">
        <f t="shared" si="25"/>
        <v>1.2340598886913481</v>
      </c>
    </row>
    <row r="518" spans="3:14"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>
        <v>0.1044716022243541</v>
      </c>
      <c r="N518" s="88">
        <f t="shared" si="25"/>
        <v>2.0749621139878761E-2</v>
      </c>
    </row>
    <row r="519" spans="3:14"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>
        <v>0.39244675878113983</v>
      </c>
      <c r="N519" s="88">
        <f t="shared" ref="N519:N582" si="26">(M519-AVERAGE($M$6:$M$624))^2</f>
        <v>0.18664339248002584</v>
      </c>
    </row>
    <row r="520" spans="3:14"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>
        <v>-9.6374583098712829E-2</v>
      </c>
      <c r="N520" s="88">
        <f t="shared" si="26"/>
        <v>3.2261147529974942E-3</v>
      </c>
    </row>
    <row r="521" spans="3:14"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>
        <v>3.6852773171180957E-2</v>
      </c>
      <c r="N521" s="88">
        <f t="shared" si="26"/>
        <v>5.8413093156171013E-3</v>
      </c>
    </row>
    <row r="522" spans="3:14"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>
        <v>-0.122436154421246</v>
      </c>
      <c r="N522" s="88">
        <f t="shared" si="26"/>
        <v>6.8658572873365907E-3</v>
      </c>
    </row>
    <row r="523" spans="3:14"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>
        <v>0.41115209372963868</v>
      </c>
      <c r="N523" s="88">
        <f t="shared" si="26"/>
        <v>0.2031555310917392</v>
      </c>
    </row>
    <row r="524" spans="3:14"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>
        <v>4.4296070614424643E-2</v>
      </c>
      <c r="N524" s="88">
        <f t="shared" si="26"/>
        <v>7.0344714965044656E-3</v>
      </c>
    </row>
    <row r="525" spans="3:14"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>
        <v>-0.3196544276457769</v>
      </c>
      <c r="N525" s="88">
        <f t="shared" si="26"/>
        <v>7.8444101725866577E-2</v>
      </c>
    </row>
    <row r="526" spans="3:14"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>
        <v>6.5002600104113739E-3</v>
      </c>
      <c r="N526" s="88">
        <f t="shared" si="26"/>
        <v>2.122992767196674E-3</v>
      </c>
    </row>
    <row r="527" spans="3:14"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>
        <v>5.4165312533860373E-2</v>
      </c>
      <c r="N527" s="88">
        <f t="shared" si="26"/>
        <v>8.7873747378525071E-3</v>
      </c>
    </row>
    <row r="528" spans="3:14"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>
        <v>0.27067994802945078</v>
      </c>
      <c r="N528" s="88">
        <f t="shared" si="26"/>
        <v>9.6258558221053572E-2</v>
      </c>
    </row>
    <row r="529" spans="3:14"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>
        <v>-0.72238419177194091</v>
      </c>
      <c r="N529" s="88">
        <f t="shared" si="26"/>
        <v>0.46622745605180843</v>
      </c>
    </row>
    <row r="530" spans="3:14"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>
        <v>-0.69827389304010223</v>
      </c>
      <c r="N530" s="88">
        <f t="shared" si="26"/>
        <v>0.43388332843758332</v>
      </c>
    </row>
    <row r="531" spans="3:14"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>
        <v>6.2432228173348037E-2</v>
      </c>
      <c r="N531" s="88">
        <f t="shared" si="26"/>
        <v>1.0405614479703538E-2</v>
      </c>
    </row>
    <row r="532" spans="3:14"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>
        <v>0.11821883620124481</v>
      </c>
      <c r="N532" s="88">
        <f t="shared" si="26"/>
        <v>2.4899111121795478E-2</v>
      </c>
    </row>
    <row r="533" spans="3:14"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>
        <v>0.29738476340419601</v>
      </c>
      <c r="N533" s="88">
        <f t="shared" si="26"/>
        <v>0.11354234421726538</v>
      </c>
    </row>
    <row r="534" spans="3:14"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>
        <v>-0.6355193162989381</v>
      </c>
      <c r="N534" s="88">
        <f t="shared" si="26"/>
        <v>0.3551488109279104</v>
      </c>
    </row>
    <row r="535" spans="3:14"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>
        <v>0.64616633572125437</v>
      </c>
      <c r="N535" s="88">
        <f t="shared" si="26"/>
        <v>0.47024211985491904</v>
      </c>
    </row>
    <row r="536" spans="3:14"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>
        <v>9.8101196834599058E-2</v>
      </c>
      <c r="N536" s="88">
        <f t="shared" si="26"/>
        <v>1.8954923966780172E-2</v>
      </c>
    </row>
    <row r="537" spans="3:14"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>
        <v>-0.68930220402473319</v>
      </c>
      <c r="N537" s="88">
        <f t="shared" si="26"/>
        <v>0.4221445486977477</v>
      </c>
    </row>
    <row r="538" spans="3:14"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>
        <v>0.45504884921985228</v>
      </c>
      <c r="N538" s="88">
        <f t="shared" si="26"/>
        <v>0.24465343048121385</v>
      </c>
    </row>
    <row r="539" spans="3:14"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>
        <v>0.4748182592180239</v>
      </c>
      <c r="N539" s="88">
        <f t="shared" si="26"/>
        <v>0.26460113050232398</v>
      </c>
    </row>
    <row r="540" spans="3:14"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>
        <v>-5.105976164869741E-2</v>
      </c>
      <c r="N540" s="88">
        <f t="shared" si="26"/>
        <v>1.3188400186899647E-4</v>
      </c>
    </row>
    <row r="541" spans="3:14"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>
        <v>0.32390600204343922</v>
      </c>
      <c r="N541" s="88">
        <f t="shared" si="26"/>
        <v>0.13211893727817997</v>
      </c>
    </row>
    <row r="542" spans="3:14"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>
        <v>-6.500541711809138E-2</v>
      </c>
      <c r="N542" s="88">
        <f t="shared" si="26"/>
        <v>6.4667124325920664E-4</v>
      </c>
    </row>
    <row r="543" spans="3:14"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>
        <v>0.2710320901994745</v>
      </c>
      <c r="N543" s="88">
        <f t="shared" si="26"/>
        <v>9.6477190409363436E-2</v>
      </c>
    </row>
    <row r="544" spans="3:14"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>
        <v>-0.11785057844090339</v>
      </c>
      <c r="N544" s="88">
        <f t="shared" si="26"/>
        <v>6.1269588436435474E-3</v>
      </c>
    </row>
    <row r="545" spans="3:14"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>
        <v>-2.2731947045384619E-2</v>
      </c>
      <c r="N545" s="88">
        <f t="shared" si="26"/>
        <v>2.8371152970372855E-4</v>
      </c>
    </row>
    <row r="546" spans="3:14"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>
        <v>-0.119099177132953</v>
      </c>
      <c r="N546" s="88">
        <f t="shared" si="26"/>
        <v>6.3239856998907754E-3</v>
      </c>
    </row>
    <row r="547" spans="3:14"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>
        <v>-5.4200542005411467E-2</v>
      </c>
      <c r="N547" s="88">
        <f t="shared" si="26"/>
        <v>2.138864238304799E-4</v>
      </c>
    </row>
    <row r="548" spans="3:14"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>
        <v>-0.35791757049891132</v>
      </c>
      <c r="N548" s="88">
        <f t="shared" si="26"/>
        <v>0.10134155565817043</v>
      </c>
    </row>
    <row r="549" spans="3:14"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>
        <v>-0.70207902470883488</v>
      </c>
      <c r="N549" s="88">
        <f t="shared" si="26"/>
        <v>0.43891067428286246</v>
      </c>
    </row>
    <row r="550" spans="3:14"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>
        <v>-0.1370238421485315</v>
      </c>
      <c r="N550" s="88">
        <f t="shared" si="26"/>
        <v>9.4961432077212519E-3</v>
      </c>
    </row>
    <row r="551" spans="3:14"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>
        <v>-0.26234906695937749</v>
      </c>
      <c r="N551" s="88">
        <f t="shared" si="26"/>
        <v>4.9627979426320488E-2</v>
      </c>
    </row>
    <row r="552" spans="3:14"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>
        <v>-0.70657377752831874</v>
      </c>
      <c r="N552" s="88">
        <f t="shared" si="26"/>
        <v>0.44488645458820231</v>
      </c>
    </row>
    <row r="553" spans="3:14"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>
        <v>-1.108413970448696E-2</v>
      </c>
      <c r="N553" s="88">
        <f t="shared" si="26"/>
        <v>8.1176818955862437E-4</v>
      </c>
    </row>
    <row r="554" spans="3:14"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>
        <v>-0.38577082109323418</v>
      </c>
      <c r="N554" s="88">
        <f t="shared" si="26"/>
        <v>0.11985107181436076</v>
      </c>
    </row>
    <row r="555" spans="3:14"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>
        <v>-1.237466754209293</v>
      </c>
      <c r="N555" s="88">
        <f t="shared" si="26"/>
        <v>1.4349430121680393</v>
      </c>
    </row>
    <row r="556" spans="3:14"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>
        <v>-0.44845575724796749</v>
      </c>
      <c r="N556" s="88">
        <f t="shared" si="26"/>
        <v>0.16718291296153526</v>
      </c>
    </row>
    <row r="557" spans="3:14"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>
        <v>-0.52744168147501602</v>
      </c>
      <c r="N557" s="88">
        <f t="shared" si="26"/>
        <v>0.23801322989614704</v>
      </c>
    </row>
    <row r="558" spans="3:14"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>
        <v>-0.72481083233771892</v>
      </c>
      <c r="N558" s="88">
        <f t="shared" si="26"/>
        <v>0.4695472062755402</v>
      </c>
    </row>
    <row r="559" spans="3:14"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>
        <v>-3.0751421236016929</v>
      </c>
      <c r="N559" s="88">
        <f t="shared" si="26"/>
        <v>9.2146635993046733</v>
      </c>
    </row>
    <row r="560" spans="3:14"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>
        <v>0.84786850351801224</v>
      </c>
      <c r="N560" s="88">
        <f t="shared" si="26"/>
        <v>0.78755718886294523</v>
      </c>
    </row>
    <row r="561" spans="3:14"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>
        <v>-0.33066766726859148</v>
      </c>
      <c r="N561" s="88">
        <f t="shared" si="26"/>
        <v>8.4734541770879815E-2</v>
      </c>
    </row>
    <row r="562" spans="3:14"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>
        <v>-1.1611764705882319</v>
      </c>
      <c r="N562" s="88">
        <f t="shared" si="26"/>
        <v>1.2579883208058127</v>
      </c>
    </row>
    <row r="563" spans="3:14"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>
        <v>-0.74155190268173632</v>
      </c>
      <c r="N563" s="88">
        <f t="shared" si="26"/>
        <v>0.49277060929806188</v>
      </c>
    </row>
    <row r="564" spans="3:14"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>
        <v>0.54442978774431605</v>
      </c>
      <c r="N564" s="88">
        <f t="shared" si="26"/>
        <v>0.34106239293798474</v>
      </c>
    </row>
    <row r="565" spans="3:14"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>
        <v>-0.1133056628977558</v>
      </c>
      <c r="N565" s="88">
        <f t="shared" si="26"/>
        <v>5.436109547042039E-3</v>
      </c>
    </row>
    <row r="566" spans="3:14"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>
        <v>-0.30806337986124532</v>
      </c>
      <c r="N566" s="88">
        <f t="shared" si="26"/>
        <v>7.2085641950472623E-2</v>
      </c>
    </row>
    <row r="567" spans="3:14"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>
        <v>2.0924411014360929</v>
      </c>
      <c r="N567" s="88">
        <f t="shared" si="26"/>
        <v>4.545495580356544</v>
      </c>
    </row>
    <row r="568" spans="3:14"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>
        <v>1.087543114573331</v>
      </c>
      <c r="N568" s="88">
        <f t="shared" si="26"/>
        <v>1.2703967897849702</v>
      </c>
    </row>
    <row r="569" spans="3:14"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>
        <v>6.4991585910756378E-2</v>
      </c>
      <c r="N569" s="88">
        <f t="shared" si="26"/>
        <v>1.0934314278700447E-2</v>
      </c>
    </row>
    <row r="570" spans="3:14"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>
        <v>0.72256178889131828</v>
      </c>
      <c r="N570" s="88">
        <f t="shared" si="26"/>
        <v>0.58085353007864082</v>
      </c>
    </row>
    <row r="571" spans="3:14"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>
        <v>-0.70931785730735664</v>
      </c>
      <c r="N571" s="88">
        <f t="shared" si="26"/>
        <v>0.44855457651527403</v>
      </c>
    </row>
    <row r="572" spans="3:14"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>
        <v>-0.50215707194878334</v>
      </c>
      <c r="N572" s="88">
        <f t="shared" si="26"/>
        <v>0.21398153896320085</v>
      </c>
    </row>
    <row r="573" spans="3:14"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>
        <v>-0.53266507372224936</v>
      </c>
      <c r="N573" s="88">
        <f t="shared" si="26"/>
        <v>0.24313714464342573</v>
      </c>
    </row>
    <row r="574" spans="3:14"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>
        <v>1.3604724741615779</v>
      </c>
      <c r="N574" s="88">
        <f t="shared" si="26"/>
        <v>1.9601348497521474</v>
      </c>
    </row>
    <row r="575" spans="3:14"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>
        <v>-0.19769014670688589</v>
      </c>
      <c r="N575" s="88">
        <f t="shared" si="26"/>
        <v>2.5000182799786046E-2</v>
      </c>
    </row>
    <row r="576" spans="3:14"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>
        <v>-0.26410897970532421</v>
      </c>
      <c r="N576" s="88">
        <f t="shared" si="26"/>
        <v>5.0415200145691709E-2</v>
      </c>
    </row>
    <row r="577" spans="3:14"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>
        <v>-0.1753774680603892</v>
      </c>
      <c r="N577" s="88">
        <f t="shared" si="26"/>
        <v>1.8442124109683534E-2</v>
      </c>
    </row>
    <row r="578" spans="3:14"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>
        <v>0.75626243469966159</v>
      </c>
      <c r="N578" s="88">
        <f t="shared" si="26"/>
        <v>0.63335831377915053</v>
      </c>
    </row>
    <row r="579" spans="3:14"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>
        <v>-0.2759847111398539</v>
      </c>
      <c r="N579" s="88">
        <f t="shared" si="26"/>
        <v>5.5889227339755633E-2</v>
      </c>
    </row>
    <row r="580" spans="3:14"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>
        <v>-0.41685965724872492</v>
      </c>
      <c r="N580" s="88">
        <f t="shared" si="26"/>
        <v>0.14234319523598918</v>
      </c>
    </row>
    <row r="581" spans="3:14"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>
        <v>-0.28023255813953712</v>
      </c>
      <c r="N581" s="88">
        <f t="shared" si="26"/>
        <v>5.7915730283258839E-2</v>
      </c>
    </row>
    <row r="582" spans="3:14"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>
        <v>-0.86288319593278429</v>
      </c>
      <c r="N582" s="88">
        <f t="shared" si="26"/>
        <v>0.67783525651134657</v>
      </c>
    </row>
    <row r="583" spans="3:14"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>
        <v>-0.23759394958775551</v>
      </c>
      <c r="N583" s="88">
        <f t="shared" ref="N583:N624" si="27">(M583-AVERAGE($M$6:$M$624))^2</f>
        <v>3.9211232858528927E-2</v>
      </c>
    </row>
    <row r="584" spans="3:14"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>
        <v>0.14266007993681831</v>
      </c>
      <c r="N584" s="88">
        <f t="shared" si="27"/>
        <v>3.3209874253854313E-2</v>
      </c>
    </row>
    <row r="585" spans="3:14"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>
        <v>-0.88181968023736124</v>
      </c>
      <c r="N585" s="88">
        <f t="shared" si="27"/>
        <v>0.7093749464423208</v>
      </c>
    </row>
    <row r="586" spans="3:14"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>
        <v>-0.85996982978773229</v>
      </c>
      <c r="N586" s="88">
        <f t="shared" si="27"/>
        <v>0.67304655175870942</v>
      </c>
    </row>
    <row r="587" spans="3:14"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>
        <v>-0.86623135445995647</v>
      </c>
      <c r="N587" s="88">
        <f t="shared" si="27"/>
        <v>0.68335959479904085</v>
      </c>
    </row>
    <row r="588" spans="3:14"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>
        <v>1.00190955016799</v>
      </c>
      <c r="N588" s="88">
        <f t="shared" si="27"/>
        <v>1.0846914963973677</v>
      </c>
    </row>
    <row r="589" spans="3:14"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>
        <v>-0.92855177035094938</v>
      </c>
      <c r="N589" s="88">
        <f t="shared" si="27"/>
        <v>0.7902784791953984</v>
      </c>
    </row>
    <row r="590" spans="3:14"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>
        <v>-2.6571652877593891E-2</v>
      </c>
      <c r="N590" s="88">
        <f t="shared" si="27"/>
        <v>1.6910486797764036E-4</v>
      </c>
    </row>
    <row r="591" spans="3:14"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>
        <v>0.25974653570608458</v>
      </c>
      <c r="N591" s="88">
        <f t="shared" si="27"/>
        <v>8.9593792189066462E-2</v>
      </c>
    </row>
    <row r="592" spans="3:14"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>
        <v>-0.7013062129464398</v>
      </c>
      <c r="N592" s="88">
        <f t="shared" si="27"/>
        <v>0.4378872907747593</v>
      </c>
    </row>
    <row r="593" spans="3:14"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>
        <v>-0.28153289808994231</v>
      </c>
      <c r="N593" s="88">
        <f t="shared" si="27"/>
        <v>5.8543292658557698E-2</v>
      </c>
    </row>
    <row r="594" spans="3:14"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>
        <v>-0.16550247036777321</v>
      </c>
      <c r="N594" s="88">
        <f t="shared" si="27"/>
        <v>1.5857555112921657E-2</v>
      </c>
    </row>
    <row r="595" spans="3:14"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>
        <v>-1.265267315146634</v>
      </c>
      <c r="N595" s="88">
        <f t="shared" si="27"/>
        <v>1.5023199706528159</v>
      </c>
    </row>
    <row r="596" spans="3:14"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>
        <v>-2.11234567901234</v>
      </c>
      <c r="N596" s="88">
        <f t="shared" si="27"/>
        <v>4.296375445442</v>
      </c>
    </row>
    <row r="597" spans="3:14"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>
        <v>-1.001399941984382</v>
      </c>
      <c r="N597" s="88">
        <f t="shared" si="27"/>
        <v>0.92510590010041827</v>
      </c>
    </row>
    <row r="598" spans="3:14"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>
        <v>0.91088604369704562</v>
      </c>
      <c r="N598" s="88">
        <f t="shared" si="27"/>
        <v>0.9033774989264669</v>
      </c>
    </row>
    <row r="599" spans="3:14"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>
        <v>-0.64638303244539674</v>
      </c>
      <c r="N599" s="88">
        <f t="shared" si="27"/>
        <v>0.36821515614204892</v>
      </c>
    </row>
    <row r="600" spans="3:14"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>
        <v>-1.3507331825459159</v>
      </c>
      <c r="N600" s="88">
        <f t="shared" si="27"/>
        <v>1.7191339817034852</v>
      </c>
    </row>
    <row r="601" spans="3:14"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>
        <v>0.3464932053841574</v>
      </c>
      <c r="N601" s="88">
        <f t="shared" si="27"/>
        <v>0.14904918861341368</v>
      </c>
    </row>
    <row r="602" spans="3:14"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>
        <v>-0.37610392277673821</v>
      </c>
      <c r="N602" s="88">
        <f t="shared" si="27"/>
        <v>0.11325125439315796</v>
      </c>
    </row>
    <row r="603" spans="3:14"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>
        <v>-0.86972207547898472</v>
      </c>
      <c r="N603" s="88">
        <f t="shared" si="27"/>
        <v>0.68914302856959997</v>
      </c>
    </row>
    <row r="604" spans="3:14"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>
        <v>-0.43672662992618738</v>
      </c>
      <c r="N604" s="88">
        <f t="shared" si="27"/>
        <v>0.15772887255071147</v>
      </c>
    </row>
    <row r="605" spans="3:14"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>
        <v>-0.71540469973888632</v>
      </c>
      <c r="N605" s="88">
        <f t="shared" si="27"/>
        <v>0.45674485630349032</v>
      </c>
    </row>
    <row r="606" spans="3:14"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>
        <v>1.1768263819491811</v>
      </c>
      <c r="N606" s="88">
        <f t="shared" si="27"/>
        <v>1.4796339900251241</v>
      </c>
    </row>
    <row r="607" spans="3:14"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>
        <v>2.0884504918970088</v>
      </c>
      <c r="N607" s="88">
        <f t="shared" si="27"/>
        <v>4.5284954122650838</v>
      </c>
    </row>
    <row r="608" spans="3:14"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>
        <v>-1.346844209079112</v>
      </c>
      <c r="N608" s="88">
        <f t="shared" si="27"/>
        <v>1.7089509923855419</v>
      </c>
    </row>
    <row r="609" spans="3:14"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>
        <v>-1.427170434603064</v>
      </c>
      <c r="N609" s="88">
        <f t="shared" si="27"/>
        <v>1.9254191873614024</v>
      </c>
    </row>
    <row r="610" spans="3:14"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>
        <v>-1.002749050922902</v>
      </c>
      <c r="N610" s="88">
        <f t="shared" si="27"/>
        <v>0.92770293159839667</v>
      </c>
    </row>
    <row r="611" spans="3:14"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>
        <v>0.6333968052470107</v>
      </c>
      <c r="N611" s="88">
        <f t="shared" si="27"/>
        <v>0.45289197348507382</v>
      </c>
    </row>
    <row r="612" spans="3:14"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>
        <v>-0.60838600317989489</v>
      </c>
      <c r="N612" s="88">
        <f t="shared" si="27"/>
        <v>0.32354517734456412</v>
      </c>
    </row>
    <row r="613" spans="3:14"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>
        <v>-0.7152300370174447</v>
      </c>
      <c r="N613" s="88">
        <f t="shared" si="27"/>
        <v>0.45650880254089166</v>
      </c>
    </row>
    <row r="614" spans="3:14"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>
        <v>-1.3648650448075279</v>
      </c>
      <c r="N614" s="88">
        <f t="shared" si="27"/>
        <v>1.7563918855336926</v>
      </c>
    </row>
    <row r="615" spans="3:14"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>
        <v>-1.856251856251856</v>
      </c>
      <c r="N615" s="88">
        <f t="shared" si="27"/>
        <v>3.3003123088840574</v>
      </c>
    </row>
    <row r="616" spans="3:14"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>
        <v>-5.5021389565257373E-3</v>
      </c>
      <c r="N616" s="88">
        <f t="shared" si="27"/>
        <v>1.1610065833076765E-3</v>
      </c>
    </row>
    <row r="617" spans="3:14"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>
        <v>0.21046839535043829</v>
      </c>
      <c r="N617" s="88">
        <f t="shared" si="27"/>
        <v>6.2522042436274461E-2</v>
      </c>
    </row>
    <row r="618" spans="3:14"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>
        <v>-1.0954315835712709</v>
      </c>
      <c r="N618" s="88">
        <f t="shared" si="27"/>
        <v>1.1148316772050266</v>
      </c>
    </row>
    <row r="619" spans="3:14"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>
        <v>-1.160305343511447</v>
      </c>
      <c r="N619" s="88">
        <f t="shared" si="27"/>
        <v>1.2560349660419661</v>
      </c>
    </row>
    <row r="620" spans="3:14"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>
        <v>1.776336113685506</v>
      </c>
      <c r="N620" s="88">
        <f t="shared" si="27"/>
        <v>3.2975356629145032</v>
      </c>
    </row>
    <row r="621" spans="3:14"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>
        <v>0.82368686102181066</v>
      </c>
      <c r="N621" s="88">
        <f t="shared" si="27"/>
        <v>0.74522222446185926</v>
      </c>
    </row>
    <row r="622" spans="3:14"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>
        <v>-1.291805791231027</v>
      </c>
      <c r="N622" s="88">
        <f t="shared" si="27"/>
        <v>1.5680802373589231</v>
      </c>
    </row>
    <row r="623" spans="3:14"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>
        <v>-0.65990129207563752</v>
      </c>
      <c r="N623" s="88">
        <f t="shared" si="27"/>
        <v>0.38480385800489775</v>
      </c>
    </row>
    <row r="624" spans="3:14"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>
        <v>0.81640058055152398</v>
      </c>
      <c r="N624" s="88">
        <f t="shared" si="27"/>
        <v>0.73269536827606763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ADD6-7719-794B-BD0B-0EC373FAB40A}">
  <dimension ref="C5:AG46"/>
  <sheetViews>
    <sheetView showGridLines="0" topLeftCell="A2" zoomScale="69" workbookViewId="0">
      <selection activeCell="S20" sqref="S20"/>
    </sheetView>
  </sheetViews>
  <sheetFormatPr baseColWidth="10" defaultRowHeight="16"/>
  <cols>
    <col min="1" max="2" width="1.83203125" style="59" customWidth="1"/>
    <col min="3" max="3" width="5.83203125" style="59" bestFit="1" customWidth="1"/>
    <col min="4" max="4" width="16.83203125" style="59" bestFit="1" customWidth="1"/>
    <col min="5" max="5" width="18.33203125" style="59" bestFit="1" customWidth="1"/>
    <col min="6" max="6" width="15.5" style="59" bestFit="1" customWidth="1"/>
    <col min="7" max="7" width="17.1640625" style="59" bestFit="1" customWidth="1"/>
    <col min="8" max="8" width="25.5" style="59" bestFit="1" customWidth="1"/>
    <col min="9" max="9" width="20.83203125" style="59" bestFit="1" customWidth="1"/>
    <col min="10" max="10" width="8.1640625" style="59" bestFit="1" customWidth="1"/>
    <col min="11" max="11" width="1.83203125" style="59" customWidth="1"/>
    <col min="12" max="12" width="19.83203125" style="64" bestFit="1" customWidth="1"/>
    <col min="13" max="13" width="21" style="59" customWidth="1"/>
    <col min="14" max="14" width="10.83203125" style="59" bestFit="1" customWidth="1"/>
    <col min="15" max="15" width="22" style="59" bestFit="1" customWidth="1"/>
    <col min="16" max="16" width="7" style="59" bestFit="1" customWidth="1"/>
    <col min="17" max="17" width="7.1640625" style="59" bestFit="1" customWidth="1"/>
    <col min="18" max="18" width="7" style="59" bestFit="1" customWidth="1"/>
    <col min="19" max="19" width="23.33203125" style="59" bestFit="1" customWidth="1"/>
    <col min="20" max="25" width="7" style="59" bestFit="1" customWidth="1"/>
    <col min="26" max="16384" width="10.83203125" style="59"/>
  </cols>
  <sheetData>
    <row r="5" spans="3:26" ht="16" customHeight="1">
      <c r="C5" s="85"/>
      <c r="D5" s="103" t="s">
        <v>1473</v>
      </c>
      <c r="E5" s="133" t="s">
        <v>1472</v>
      </c>
      <c r="F5" s="133" t="s">
        <v>1471</v>
      </c>
      <c r="G5" s="133" t="s">
        <v>1470</v>
      </c>
      <c r="H5" s="103" t="s">
        <v>1469</v>
      </c>
      <c r="I5" s="103" t="s">
        <v>1468</v>
      </c>
      <c r="L5" s="58" t="s">
        <v>1467</v>
      </c>
      <c r="M5" s="132" t="s">
        <v>1466</v>
      </c>
      <c r="N5" s="58" t="s">
        <v>1465</v>
      </c>
      <c r="O5" s="103" t="s">
        <v>1464</v>
      </c>
      <c r="Q5" s="58"/>
      <c r="R5" s="58" t="s">
        <v>1463</v>
      </c>
    </row>
    <row r="6" spans="3:26">
      <c r="C6" s="85">
        <v>0</v>
      </c>
      <c r="D6" s="128">
        <v>-857.4</v>
      </c>
      <c r="E6" s="128">
        <v>-648.20000000000005</v>
      </c>
      <c r="F6" s="128">
        <v>-723.9</v>
      </c>
      <c r="G6" s="128">
        <v>-718</v>
      </c>
      <c r="H6" s="88">
        <v>-757</v>
      </c>
      <c r="I6" s="88">
        <v>-723</v>
      </c>
      <c r="L6" s="85">
        <v>1</v>
      </c>
      <c r="M6" s="61">
        <v>0.22690000000000002</v>
      </c>
      <c r="N6" s="131" t="s">
        <v>1462</v>
      </c>
      <c r="O6" s="61">
        <f>(((1+M11)^6)/(1+M8)^3)^(1/3)-1</f>
        <v>0.15320550956738788</v>
      </c>
      <c r="Q6" s="85">
        <v>1</v>
      </c>
      <c r="R6" s="129">
        <v>0.125</v>
      </c>
      <c r="S6" s="130"/>
      <c r="T6" s="129">
        <v>0.125</v>
      </c>
      <c r="U6" s="129">
        <v>0.125</v>
      </c>
      <c r="V6" s="129">
        <v>0.125</v>
      </c>
      <c r="W6" s="129">
        <v>0.125</v>
      </c>
      <c r="X6" s="129">
        <v>0.25</v>
      </c>
      <c r="Y6" s="129">
        <v>0.125</v>
      </c>
      <c r="Z6" s="129">
        <v>0.125</v>
      </c>
    </row>
    <row r="7" spans="3:26">
      <c r="C7" s="85">
        <v>1</v>
      </c>
      <c r="D7" s="85">
        <v>43.55</v>
      </c>
      <c r="E7" s="127">
        <v>0.79</v>
      </c>
      <c r="F7" s="128">
        <v>11.93</v>
      </c>
      <c r="G7" s="128">
        <v>27.68</v>
      </c>
      <c r="H7" s="88">
        <v>32.979999999999997</v>
      </c>
      <c r="I7" s="88">
        <v>8.5</v>
      </c>
      <c r="L7" s="85">
        <v>2</v>
      </c>
      <c r="M7" s="61">
        <v>0.214</v>
      </c>
      <c r="N7" s="85" t="s">
        <v>1461</v>
      </c>
      <c r="O7" s="61">
        <f>(((1+M14)^9)/(1+M11)^6)^(1/3)-1</f>
        <v>0.13843676399205274</v>
      </c>
      <c r="Q7" s="85">
        <v>2</v>
      </c>
      <c r="R7" s="129">
        <v>0.125</v>
      </c>
    </row>
    <row r="8" spans="3:26">
      <c r="C8" s="85">
        <v>2</v>
      </c>
      <c r="D8" s="85">
        <v>46.62</v>
      </c>
      <c r="E8" s="127">
        <v>17.829999999999998</v>
      </c>
      <c r="F8" s="128">
        <v>16.45</v>
      </c>
      <c r="G8" s="128">
        <v>45.38</v>
      </c>
      <c r="H8" s="88">
        <v>56.1</v>
      </c>
      <c r="I8" s="88">
        <v>35.15</v>
      </c>
      <c r="L8" s="85">
        <v>3</v>
      </c>
      <c r="M8" s="61">
        <v>0.20199999999999999</v>
      </c>
      <c r="N8" s="85" t="s">
        <v>1460</v>
      </c>
      <c r="O8" s="61">
        <f>(((1+M17)^12)/(1+M14)^9)^(1/3)-1</f>
        <v>0.13721830616732356</v>
      </c>
      <c r="Q8" s="85">
        <v>3</v>
      </c>
      <c r="R8" s="129">
        <v>0.125</v>
      </c>
    </row>
    <row r="9" spans="3:26">
      <c r="C9" s="85">
        <v>3</v>
      </c>
      <c r="D9" s="128">
        <v>1046.6199999999999</v>
      </c>
      <c r="E9" s="127">
        <v>17.829999999999998</v>
      </c>
      <c r="F9" s="128">
        <v>16.45</v>
      </c>
      <c r="G9" s="128">
        <v>45.38</v>
      </c>
      <c r="H9" s="88">
        <v>56.1</v>
      </c>
      <c r="I9" s="88">
        <v>35.15</v>
      </c>
      <c r="L9" s="85">
        <v>4</v>
      </c>
      <c r="M9" s="61">
        <v>0.19269999999999998</v>
      </c>
      <c r="N9" s="85" t="s">
        <v>1459</v>
      </c>
      <c r="O9" s="61">
        <f>(((1+M20)^15)/(1+M17)^12)^(1/3)-1</f>
        <v>0.13302825388477646</v>
      </c>
      <c r="Q9" s="85">
        <v>4</v>
      </c>
      <c r="R9" s="129">
        <v>0.125</v>
      </c>
    </row>
    <row r="10" spans="3:26">
      <c r="C10" s="85">
        <v>4</v>
      </c>
      <c r="D10" s="85"/>
      <c r="E10" s="127">
        <v>17.829999999999998</v>
      </c>
      <c r="F10" s="128">
        <v>16.45</v>
      </c>
      <c r="G10" s="128">
        <v>45.38</v>
      </c>
      <c r="H10" s="88">
        <v>56.1</v>
      </c>
      <c r="I10" s="88">
        <v>35.15</v>
      </c>
      <c r="L10" s="85">
        <v>5</v>
      </c>
      <c r="M10" s="61">
        <v>0.18340000000000001</v>
      </c>
      <c r="N10" s="85" t="s">
        <v>1458</v>
      </c>
      <c r="O10" s="61">
        <f>(((1+M23)^18)/(1+M20)^15)^(1/3)-1</f>
        <v>0.13746241105904966</v>
      </c>
      <c r="Q10" s="85">
        <v>5</v>
      </c>
      <c r="R10" s="129">
        <v>0.25</v>
      </c>
    </row>
    <row r="11" spans="3:26">
      <c r="C11" s="85">
        <v>5</v>
      </c>
      <c r="D11" s="85"/>
      <c r="E11" s="127">
        <v>17.829999999999998</v>
      </c>
      <c r="F11" s="128">
        <v>16.45</v>
      </c>
      <c r="G11" s="128">
        <v>45.38</v>
      </c>
      <c r="H11" s="88">
        <v>56.1</v>
      </c>
      <c r="I11" s="88">
        <v>35.15</v>
      </c>
      <c r="L11" s="85">
        <v>6</v>
      </c>
      <c r="M11" s="61">
        <v>0.17735000000000001</v>
      </c>
      <c r="N11" s="85" t="s">
        <v>1445</v>
      </c>
      <c r="O11" s="61">
        <f>(((1+M25)^20)/(1+M23)^18)^(1/2)-1</f>
        <v>0.1332900145003777</v>
      </c>
      <c r="Q11" s="85">
        <v>6</v>
      </c>
      <c r="R11" s="129">
        <v>0.125</v>
      </c>
    </row>
    <row r="12" spans="3:26">
      <c r="C12" s="85">
        <v>6</v>
      </c>
      <c r="D12" s="85"/>
      <c r="E12" s="127">
        <v>17.829999999999998</v>
      </c>
      <c r="F12" s="128">
        <v>16.45</v>
      </c>
      <c r="G12" s="128">
        <v>45.38</v>
      </c>
      <c r="H12" s="88">
        <v>56.1</v>
      </c>
      <c r="I12" s="88">
        <v>35.15</v>
      </c>
      <c r="L12" s="85">
        <v>7</v>
      </c>
      <c r="M12" s="61">
        <v>0.17129999999999998</v>
      </c>
      <c r="N12" s="85" t="s">
        <v>1457</v>
      </c>
      <c r="O12" s="61">
        <f>(((1+M15)^10)/(1+M10)^5)^(1/5)-1</f>
        <v>0.13843543180665896</v>
      </c>
      <c r="Q12" s="85">
        <v>7</v>
      </c>
      <c r="R12" s="129">
        <v>0.125</v>
      </c>
    </row>
    <row r="13" spans="3:26">
      <c r="C13" s="85">
        <v>7</v>
      </c>
      <c r="D13" s="85"/>
      <c r="E13" s="127">
        <v>17.829999999999998</v>
      </c>
      <c r="F13" s="128">
        <v>16.45</v>
      </c>
      <c r="G13" s="128">
        <v>45.38</v>
      </c>
      <c r="H13" s="88">
        <v>56.1</v>
      </c>
      <c r="I13" s="88">
        <v>1035.1500000000001</v>
      </c>
      <c r="L13" s="85">
        <v>8</v>
      </c>
      <c r="M13" s="61">
        <v>0.16776666666666668</v>
      </c>
      <c r="N13" s="85" t="s">
        <v>1456</v>
      </c>
      <c r="O13" s="61">
        <f>(((1+M20)^15)/(1+M15)^10)^(1/5)-1</f>
        <v>0.13627338241527975</v>
      </c>
    </row>
    <row r="14" spans="3:26">
      <c r="C14" s="85">
        <v>8</v>
      </c>
      <c r="D14" s="85"/>
      <c r="E14" s="127">
        <v>17.829999999999998</v>
      </c>
      <c r="F14" s="128">
        <v>16.45</v>
      </c>
      <c r="G14" s="128">
        <v>45.38</v>
      </c>
      <c r="H14" s="88">
        <v>56.1</v>
      </c>
      <c r="I14" s="85"/>
      <c r="L14" s="85">
        <v>9</v>
      </c>
      <c r="M14" s="61">
        <v>0.16423333333333334</v>
      </c>
      <c r="N14" s="85" t="s">
        <v>1455</v>
      </c>
      <c r="O14" s="61">
        <f>(((1+M25)^20)/(1+M20)^15)^(1/5)-1</f>
        <v>0.13579161223069303</v>
      </c>
    </row>
    <row r="15" spans="3:26">
      <c r="C15" s="85">
        <v>9</v>
      </c>
      <c r="D15" s="85"/>
      <c r="E15" s="127">
        <v>17.829999999999998</v>
      </c>
      <c r="F15" s="128">
        <v>1016.45</v>
      </c>
      <c r="G15" s="128">
        <v>1045.3800000000001</v>
      </c>
      <c r="H15" s="88">
        <v>56.1</v>
      </c>
      <c r="I15" s="85"/>
      <c r="L15" s="85">
        <v>10</v>
      </c>
      <c r="M15" s="61">
        <v>0.16070000000000001</v>
      </c>
      <c r="N15" s="85" t="s">
        <v>1454</v>
      </c>
      <c r="O15" s="61">
        <f>(((1+M25)^20)/(1+M15)^10)^(1/10)-1</f>
        <v>0.13603247178426781</v>
      </c>
    </row>
    <row r="16" spans="3:26">
      <c r="C16" s="85">
        <v>10</v>
      </c>
      <c r="D16" s="85"/>
      <c r="E16" s="127">
        <v>1017.83</v>
      </c>
      <c r="F16" s="88"/>
      <c r="G16" s="88"/>
      <c r="H16" s="88">
        <v>56.1</v>
      </c>
      <c r="I16" s="85"/>
      <c r="L16" s="85">
        <v>11</v>
      </c>
      <c r="M16" s="61">
        <v>0.15906000000000001</v>
      </c>
      <c r="N16" s="85" t="s">
        <v>1453</v>
      </c>
      <c r="O16" s="61">
        <f>(((1+M9)^4)/(1+M7)^2)^(1/2)-1</f>
        <v>0.17177371499176242</v>
      </c>
    </row>
    <row r="17" spans="3:33">
      <c r="C17" s="85">
        <v>11</v>
      </c>
      <c r="D17" s="85"/>
      <c r="E17" s="85"/>
      <c r="F17" s="88"/>
      <c r="G17" s="88"/>
      <c r="H17" s="88">
        <v>56.1</v>
      </c>
      <c r="I17" s="85"/>
      <c r="L17" s="85">
        <v>12</v>
      </c>
      <c r="M17" s="61">
        <v>0.15742</v>
      </c>
      <c r="N17" s="85" t="s">
        <v>1452</v>
      </c>
      <c r="O17" s="61">
        <f>(((1+M11)^6)/(1+M9)^4)^(1/2)-1</f>
        <v>0.147240119097934</v>
      </c>
    </row>
    <row r="18" spans="3:33">
      <c r="C18" s="85">
        <v>12</v>
      </c>
      <c r="D18" s="85"/>
      <c r="E18" s="85"/>
      <c r="F18" s="88"/>
      <c r="G18" s="88"/>
      <c r="H18" s="88">
        <v>56.1</v>
      </c>
      <c r="I18" s="85"/>
      <c r="L18" s="85">
        <v>13</v>
      </c>
      <c r="M18" s="61">
        <v>0.15578</v>
      </c>
      <c r="N18" s="85" t="s">
        <v>1451</v>
      </c>
      <c r="O18" s="61">
        <f>(((1+M13)^8)/(1+M11)^6)^(1/2)-1</f>
        <v>0.13948216760045984</v>
      </c>
    </row>
    <row r="19" spans="3:33">
      <c r="C19" s="85">
        <v>13</v>
      </c>
      <c r="D19" s="85"/>
      <c r="E19" s="85"/>
      <c r="F19" s="88"/>
      <c r="G19" s="88"/>
      <c r="H19" s="88">
        <v>56.1</v>
      </c>
      <c r="I19" s="85"/>
      <c r="L19" s="85">
        <v>14</v>
      </c>
      <c r="M19" s="61">
        <v>0.15414000000000003</v>
      </c>
      <c r="N19" s="85" t="s">
        <v>1450</v>
      </c>
      <c r="O19" s="61">
        <f>(((1+M15)^10)/(1+M13)^8)^(1/2)-1</f>
        <v>0.13285838824472185</v>
      </c>
    </row>
    <row r="20" spans="3:33">
      <c r="C20" s="85">
        <v>14</v>
      </c>
      <c r="D20" s="85"/>
      <c r="E20" s="85"/>
      <c r="F20" s="88"/>
      <c r="G20" s="88"/>
      <c r="H20" s="88">
        <v>56.1</v>
      </c>
      <c r="I20" s="85"/>
      <c r="L20" s="85">
        <v>15</v>
      </c>
      <c r="M20" s="61">
        <v>0.1525</v>
      </c>
      <c r="N20" s="85" t="s">
        <v>1449</v>
      </c>
      <c r="O20" s="61">
        <f>(((1+M17)^12)/(1+M15)^10)^(1/2)-1</f>
        <v>0.14115851059539941</v>
      </c>
    </row>
    <row r="21" spans="3:33">
      <c r="C21" s="85">
        <v>15</v>
      </c>
      <c r="D21" s="85"/>
      <c r="E21" s="85"/>
      <c r="F21" s="88"/>
      <c r="G21" s="88"/>
      <c r="H21" s="88">
        <v>56.1</v>
      </c>
      <c r="I21" s="85"/>
      <c r="L21" s="85">
        <v>16</v>
      </c>
      <c r="M21" s="61">
        <v>0.15166000000000002</v>
      </c>
      <c r="N21" s="85" t="s">
        <v>1448</v>
      </c>
      <c r="O21" s="61">
        <f>(((1+M19)^14)/(1+M17)^12)^(1/2)-1</f>
        <v>0.13465427894359672</v>
      </c>
    </row>
    <row r="22" spans="3:33">
      <c r="C22" s="85">
        <v>16</v>
      </c>
      <c r="D22" s="85"/>
      <c r="E22" s="85"/>
      <c r="F22" s="88"/>
      <c r="G22" s="88"/>
      <c r="H22" s="88">
        <v>56.1</v>
      </c>
      <c r="I22" s="85"/>
      <c r="L22" s="85">
        <v>17</v>
      </c>
      <c r="M22" s="61">
        <v>0.15082000000000001</v>
      </c>
      <c r="N22" s="85" t="s">
        <v>1447</v>
      </c>
      <c r="O22" s="61">
        <f>(((1+M21)^16)/(1+M19)^14)^(1/2)-1</f>
        <v>0.13444857217875472</v>
      </c>
    </row>
    <row r="23" spans="3:33">
      <c r="C23" s="85">
        <v>17</v>
      </c>
      <c r="D23" s="85"/>
      <c r="E23" s="85"/>
      <c r="F23" s="88"/>
      <c r="G23" s="88"/>
      <c r="H23" s="88">
        <v>56.1</v>
      </c>
      <c r="I23" s="85"/>
      <c r="L23" s="85">
        <v>18</v>
      </c>
      <c r="M23" s="61">
        <v>0.14998</v>
      </c>
      <c r="N23" s="126" t="s">
        <v>1446</v>
      </c>
      <c r="O23" s="61">
        <f>(((1+M23)^18)/(1+M21)^16)^(1/2)-1</f>
        <v>0.13662792639284604</v>
      </c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</row>
    <row r="24" spans="3:33">
      <c r="C24" s="85">
        <v>18</v>
      </c>
      <c r="D24" s="85"/>
      <c r="E24" s="85"/>
      <c r="F24" s="88"/>
      <c r="G24" s="88"/>
      <c r="H24" s="88">
        <v>56.1</v>
      </c>
      <c r="I24" s="85"/>
      <c r="L24" s="85">
        <v>19</v>
      </c>
      <c r="M24" s="61">
        <v>0.14914000000000002</v>
      </c>
      <c r="N24" s="85" t="s">
        <v>1445</v>
      </c>
      <c r="O24" s="61">
        <f>(((1+M25)^20)/(1+M23)^18)^(1/2)-1</f>
        <v>0.1332900145003777</v>
      </c>
    </row>
    <row r="25" spans="3:33">
      <c r="C25" s="85">
        <v>19</v>
      </c>
      <c r="D25" s="85"/>
      <c r="E25" s="85"/>
      <c r="F25" s="88"/>
      <c r="G25" s="88"/>
      <c r="H25" s="88">
        <v>1056.0999999999999</v>
      </c>
      <c r="I25" s="85"/>
      <c r="L25" s="123">
        <v>20</v>
      </c>
      <c r="M25" s="124">
        <v>0.14829999999999999</v>
      </c>
      <c r="N25" s="123"/>
      <c r="O25" s="122"/>
    </row>
    <row r="26" spans="3:33">
      <c r="C26" s="85"/>
      <c r="D26" s="104">
        <f>IRR(D6:D9)</f>
        <v>0.10315506928527363</v>
      </c>
      <c r="E26" s="104">
        <f>IRR(E6:E16)</f>
        <v>6.4411587419458627E-2</v>
      </c>
      <c r="F26" s="88">
        <f>IRR(F6:F15)</f>
        <v>5.5662273051567679E-2</v>
      </c>
      <c r="G26" s="88">
        <f>IRR(G6:G15)</f>
        <v>8.9643603821681017E-2</v>
      </c>
      <c r="H26" s="88">
        <f>IRR(H6:H25)</f>
        <v>7.9007346718599658E-2</v>
      </c>
      <c r="I26" s="104">
        <f>IRR(I6:I13)</f>
        <v>8.4358642161087571E-2</v>
      </c>
      <c r="L26" s="58">
        <v>1</v>
      </c>
      <c r="M26" s="121">
        <v>2</v>
      </c>
      <c r="N26" s="58">
        <v>3</v>
      </c>
      <c r="O26" s="58">
        <v>4</v>
      </c>
      <c r="P26" s="58">
        <v>5</v>
      </c>
      <c r="Q26" s="58">
        <v>6</v>
      </c>
      <c r="R26" s="58">
        <v>7</v>
      </c>
      <c r="S26" s="58" t="s">
        <v>1444</v>
      </c>
    </row>
    <row r="27" spans="3:33">
      <c r="C27" s="85">
        <v>2025</v>
      </c>
      <c r="D27" s="120">
        <f>(1+D26)^2-1</f>
        <v>0.21695110688979691</v>
      </c>
      <c r="E27" s="120">
        <f>(1+E26)^4-1</f>
        <v>0.28362561494521632</v>
      </c>
      <c r="F27" s="120">
        <f>(1+F26)^4-1</f>
        <v>0.24193825459975038</v>
      </c>
      <c r="G27" s="120">
        <f>(1+G26)^2-1</f>
        <v>0.1873231833495006</v>
      </c>
      <c r="H27" s="120">
        <f>(1+H26)^2-1</f>
        <v>0.1642568542727123</v>
      </c>
      <c r="I27" s="120">
        <f>(1+I26)^2-1</f>
        <v>0.17583366482943763</v>
      </c>
      <c r="J27" s="119">
        <v>0.245</v>
      </c>
      <c r="L27" s="104">
        <f t="shared" ref="L27:L46" si="0">D27*$T$6</f>
        <v>2.7118888361224613E-2</v>
      </c>
      <c r="M27" s="104">
        <f t="shared" ref="M27:M46" si="1">E27*$U$6</f>
        <v>3.545320186815204E-2</v>
      </c>
      <c r="N27" s="104">
        <f t="shared" ref="N27:N46" si="2">F27*$V$6</f>
        <v>3.0242281824968797E-2</v>
      </c>
      <c r="O27" s="104">
        <f t="shared" ref="O27:O46" si="3">G27*$W$6</f>
        <v>2.3415397918687575E-2</v>
      </c>
      <c r="P27" s="104">
        <f t="shared" ref="P27:P46" si="4">H27*$X$6</f>
        <v>4.1064213568178076E-2</v>
      </c>
      <c r="Q27" s="104">
        <f t="shared" ref="Q27:Q46" si="5">I27*$Y$6</f>
        <v>2.1979208103679704E-2</v>
      </c>
      <c r="R27" s="104">
        <f t="shared" ref="R27:R46" si="6">J27*$Z$6</f>
        <v>3.0624999999999999E-2</v>
      </c>
      <c r="S27" s="104">
        <f t="shared" ref="S27:S46" si="7">SUM(L27:R27)</f>
        <v>0.20989819164489082</v>
      </c>
    </row>
    <row r="28" spans="3:33">
      <c r="C28" s="85">
        <v>2026</v>
      </c>
      <c r="D28" s="61">
        <v>0.21695110688979691</v>
      </c>
      <c r="E28" s="61">
        <v>0.28362561494521632</v>
      </c>
      <c r="F28" s="61">
        <v>0.24193825459975038</v>
      </c>
      <c r="G28" s="61">
        <v>0.1873231833495006</v>
      </c>
      <c r="H28" s="61">
        <v>0.1642568542727123</v>
      </c>
      <c r="I28" s="61">
        <v>0.17583366482943763</v>
      </c>
      <c r="J28" s="104">
        <v>0.245</v>
      </c>
      <c r="L28" s="104">
        <f t="shared" si="0"/>
        <v>2.7118888361224613E-2</v>
      </c>
      <c r="M28" s="104">
        <f t="shared" si="1"/>
        <v>3.545320186815204E-2</v>
      </c>
      <c r="N28" s="104">
        <f t="shared" si="2"/>
        <v>3.0242281824968797E-2</v>
      </c>
      <c r="O28" s="104">
        <f t="shared" si="3"/>
        <v>2.3415397918687575E-2</v>
      </c>
      <c r="P28" s="104">
        <f t="shared" si="4"/>
        <v>4.1064213568178076E-2</v>
      </c>
      <c r="Q28" s="104">
        <f t="shared" si="5"/>
        <v>2.1979208103679704E-2</v>
      </c>
      <c r="R28" s="104">
        <f t="shared" si="6"/>
        <v>3.0624999999999999E-2</v>
      </c>
      <c r="S28" s="104">
        <f t="shared" si="7"/>
        <v>0.20989819164489082</v>
      </c>
    </row>
    <row r="29" spans="3:33">
      <c r="C29" s="85">
        <v>2027</v>
      </c>
      <c r="D29" s="104">
        <f>O16</f>
        <v>0.17177371499176242</v>
      </c>
      <c r="E29" s="61">
        <v>0.28362561494521632</v>
      </c>
      <c r="F29" s="61">
        <v>0.24193825459975038</v>
      </c>
      <c r="G29" s="61">
        <v>0.1873231833495006</v>
      </c>
      <c r="H29" s="61">
        <v>0.1642568542727123</v>
      </c>
      <c r="I29" s="61">
        <v>0.17583366482943763</v>
      </c>
      <c r="J29" s="61">
        <v>0.17177371499176242</v>
      </c>
      <c r="L29" s="104">
        <f t="shared" si="0"/>
        <v>2.1471714373970302E-2</v>
      </c>
      <c r="M29" s="104">
        <f t="shared" si="1"/>
        <v>3.545320186815204E-2</v>
      </c>
      <c r="N29" s="104">
        <f t="shared" si="2"/>
        <v>3.0242281824968797E-2</v>
      </c>
      <c r="O29" s="104">
        <f t="shared" si="3"/>
        <v>2.3415397918687575E-2</v>
      </c>
      <c r="P29" s="104">
        <f t="shared" si="4"/>
        <v>4.1064213568178076E-2</v>
      </c>
      <c r="Q29" s="104">
        <f t="shared" si="5"/>
        <v>2.1979208103679704E-2</v>
      </c>
      <c r="R29" s="104">
        <f t="shared" si="6"/>
        <v>2.1471714373970302E-2</v>
      </c>
      <c r="S29" s="104">
        <f t="shared" si="7"/>
        <v>0.1950977320316068</v>
      </c>
    </row>
    <row r="30" spans="3:33">
      <c r="C30" s="85">
        <v>2028</v>
      </c>
      <c r="D30" s="61">
        <v>0.17199999999999999</v>
      </c>
      <c r="E30" s="61">
        <v>0.28362561494521632</v>
      </c>
      <c r="F30" s="61">
        <v>0.153</v>
      </c>
      <c r="G30" s="61">
        <v>0.1873231833495006</v>
      </c>
      <c r="H30" s="61">
        <v>0.1642568542727123</v>
      </c>
      <c r="I30" s="61">
        <v>0.153</v>
      </c>
      <c r="J30" s="61">
        <v>0.17199999999999999</v>
      </c>
      <c r="L30" s="104">
        <f t="shared" si="0"/>
        <v>2.1499999999999998E-2</v>
      </c>
      <c r="M30" s="104">
        <f t="shared" si="1"/>
        <v>3.545320186815204E-2</v>
      </c>
      <c r="N30" s="104">
        <f t="shared" si="2"/>
        <v>1.9125E-2</v>
      </c>
      <c r="O30" s="104">
        <f t="shared" si="3"/>
        <v>2.3415397918687575E-2</v>
      </c>
      <c r="P30" s="104">
        <f t="shared" si="4"/>
        <v>4.1064213568178076E-2</v>
      </c>
      <c r="Q30" s="104">
        <f t="shared" si="5"/>
        <v>1.9125E-2</v>
      </c>
      <c r="R30" s="104">
        <f t="shared" si="6"/>
        <v>2.1499999999999998E-2</v>
      </c>
      <c r="S30" s="104">
        <f t="shared" si="7"/>
        <v>0.18118281335501768</v>
      </c>
    </row>
    <row r="31" spans="3:33">
      <c r="C31" s="85">
        <v>2029</v>
      </c>
      <c r="D31" s="61">
        <f>O17</f>
        <v>0.147240119097934</v>
      </c>
      <c r="E31" s="61">
        <v>0.28362561494521632</v>
      </c>
      <c r="F31" s="61">
        <v>0.153</v>
      </c>
      <c r="G31" s="61">
        <v>0.1873231833495006</v>
      </c>
      <c r="H31" s="61">
        <v>0.1642568542727123</v>
      </c>
      <c r="I31" s="61">
        <v>0.153</v>
      </c>
      <c r="J31" s="61">
        <v>0.147240119097934</v>
      </c>
      <c r="L31" s="104">
        <f t="shared" si="0"/>
        <v>1.840501488724175E-2</v>
      </c>
      <c r="M31" s="104">
        <f t="shared" si="1"/>
        <v>3.545320186815204E-2</v>
      </c>
      <c r="N31" s="104">
        <f t="shared" si="2"/>
        <v>1.9125E-2</v>
      </c>
      <c r="O31" s="104">
        <f t="shared" si="3"/>
        <v>2.3415397918687575E-2</v>
      </c>
      <c r="P31" s="104">
        <f t="shared" si="4"/>
        <v>4.1064213568178076E-2</v>
      </c>
      <c r="Q31" s="104">
        <f t="shared" si="5"/>
        <v>1.9125E-2</v>
      </c>
      <c r="R31" s="104">
        <f t="shared" si="6"/>
        <v>1.840501488724175E-2</v>
      </c>
      <c r="S31" s="104">
        <f t="shared" si="7"/>
        <v>0.1749928431295012</v>
      </c>
    </row>
    <row r="32" spans="3:33">
      <c r="C32" s="85">
        <v>2030</v>
      </c>
      <c r="D32" s="61">
        <v>0.14699999999999999</v>
      </c>
      <c r="E32" s="61">
        <v>0.13800000000000001</v>
      </c>
      <c r="F32" s="61">
        <v>0.153</v>
      </c>
      <c r="G32" s="61">
        <v>0.13800000000000001</v>
      </c>
      <c r="H32" s="61">
        <v>0.1642568542727123</v>
      </c>
      <c r="I32" s="61">
        <v>0.153</v>
      </c>
      <c r="J32" s="61">
        <v>0.14699999999999999</v>
      </c>
      <c r="L32" s="104">
        <f t="shared" si="0"/>
        <v>1.8374999999999999E-2</v>
      </c>
      <c r="M32" s="104">
        <f t="shared" si="1"/>
        <v>1.7250000000000001E-2</v>
      </c>
      <c r="N32" s="104">
        <f t="shared" si="2"/>
        <v>1.9125E-2</v>
      </c>
      <c r="O32" s="104">
        <f t="shared" si="3"/>
        <v>1.7250000000000001E-2</v>
      </c>
      <c r="P32" s="104">
        <f t="shared" si="4"/>
        <v>4.1064213568178076E-2</v>
      </c>
      <c r="Q32" s="104">
        <f t="shared" si="5"/>
        <v>1.9125E-2</v>
      </c>
      <c r="R32" s="104">
        <f t="shared" si="6"/>
        <v>1.8374999999999999E-2</v>
      </c>
      <c r="S32" s="104">
        <f t="shared" si="7"/>
        <v>0.15056421356817809</v>
      </c>
    </row>
    <row r="33" spans="3:19">
      <c r="C33" s="85">
        <v>2031</v>
      </c>
      <c r="D33" s="61">
        <f>O18</f>
        <v>0.13948216760045984</v>
      </c>
      <c r="E33" s="61">
        <v>0.13800000000000001</v>
      </c>
      <c r="F33" s="61">
        <v>0.13800000000000001</v>
      </c>
      <c r="G33" s="61">
        <v>0.13800000000000001</v>
      </c>
      <c r="H33" s="61">
        <v>0.1642568542727123</v>
      </c>
      <c r="I33" s="61">
        <v>0.13800000000000001</v>
      </c>
      <c r="J33" s="61">
        <v>0.13948216760045984</v>
      </c>
      <c r="L33" s="104">
        <f t="shared" si="0"/>
        <v>1.743527095005748E-2</v>
      </c>
      <c r="M33" s="104">
        <f t="shared" si="1"/>
        <v>1.7250000000000001E-2</v>
      </c>
      <c r="N33" s="104">
        <f t="shared" si="2"/>
        <v>1.7250000000000001E-2</v>
      </c>
      <c r="O33" s="104">
        <f t="shared" si="3"/>
        <v>1.7250000000000001E-2</v>
      </c>
      <c r="P33" s="104">
        <f t="shared" si="4"/>
        <v>4.1064213568178076E-2</v>
      </c>
      <c r="Q33" s="104">
        <f t="shared" si="5"/>
        <v>1.7250000000000001E-2</v>
      </c>
      <c r="R33" s="104">
        <f t="shared" si="6"/>
        <v>1.743527095005748E-2</v>
      </c>
      <c r="S33" s="104">
        <f t="shared" si="7"/>
        <v>0.14493475546829304</v>
      </c>
    </row>
    <row r="34" spans="3:19">
      <c r="C34" s="85">
        <v>2032</v>
      </c>
      <c r="D34" s="61">
        <v>0.13900000000000001</v>
      </c>
      <c r="E34" s="61">
        <v>0.13800000000000001</v>
      </c>
      <c r="F34" s="61">
        <v>0.13800000000000001</v>
      </c>
      <c r="G34" s="61">
        <v>0.13800000000000001</v>
      </c>
      <c r="H34" s="61">
        <v>0.1642568542727123</v>
      </c>
      <c r="I34" s="61">
        <v>0.13800000000000001</v>
      </c>
      <c r="J34" s="61">
        <v>0.13900000000000001</v>
      </c>
      <c r="L34" s="104">
        <f t="shared" si="0"/>
        <v>1.7375000000000002E-2</v>
      </c>
      <c r="M34" s="104">
        <f t="shared" si="1"/>
        <v>1.7250000000000001E-2</v>
      </c>
      <c r="N34" s="104">
        <f t="shared" si="2"/>
        <v>1.7250000000000001E-2</v>
      </c>
      <c r="O34" s="104">
        <f t="shared" si="3"/>
        <v>1.7250000000000001E-2</v>
      </c>
      <c r="P34" s="104">
        <f t="shared" si="4"/>
        <v>4.1064213568178076E-2</v>
      </c>
      <c r="Q34" s="104">
        <f t="shared" si="5"/>
        <v>1.7250000000000001E-2</v>
      </c>
      <c r="R34" s="104">
        <f t="shared" si="6"/>
        <v>1.7375000000000002E-2</v>
      </c>
      <c r="S34" s="104">
        <f t="shared" si="7"/>
        <v>0.14481421356817809</v>
      </c>
    </row>
    <row r="35" spans="3:19">
      <c r="C35" s="85">
        <v>2033</v>
      </c>
      <c r="D35" s="61">
        <f>O19</f>
        <v>0.13285838824472185</v>
      </c>
      <c r="E35" s="61">
        <v>0.13800000000000001</v>
      </c>
      <c r="F35" s="61">
        <v>0.13800000000000001</v>
      </c>
      <c r="G35" s="61">
        <v>0.13800000000000001</v>
      </c>
      <c r="H35" s="61">
        <v>0.1642568542727123</v>
      </c>
      <c r="I35" s="61">
        <v>0.13800000000000001</v>
      </c>
      <c r="J35" s="61">
        <v>0.13285838824472185</v>
      </c>
      <c r="L35" s="104">
        <f t="shared" si="0"/>
        <v>1.6607298530590231E-2</v>
      </c>
      <c r="M35" s="104">
        <f t="shared" si="1"/>
        <v>1.7250000000000001E-2</v>
      </c>
      <c r="N35" s="104">
        <f t="shared" si="2"/>
        <v>1.7250000000000001E-2</v>
      </c>
      <c r="O35" s="104">
        <f t="shared" si="3"/>
        <v>1.7250000000000001E-2</v>
      </c>
      <c r="P35" s="104">
        <f t="shared" si="4"/>
        <v>4.1064213568178076E-2</v>
      </c>
      <c r="Q35" s="104">
        <f t="shared" si="5"/>
        <v>1.7250000000000001E-2</v>
      </c>
      <c r="R35" s="104">
        <f t="shared" si="6"/>
        <v>1.6607298530590231E-2</v>
      </c>
      <c r="S35" s="104">
        <f t="shared" si="7"/>
        <v>0.14327881062935854</v>
      </c>
    </row>
    <row r="36" spans="3:19">
      <c r="C36" s="85">
        <v>2034</v>
      </c>
      <c r="D36" s="61">
        <v>0.13300000000000001</v>
      </c>
      <c r="E36" s="61">
        <v>0.13800000000000001</v>
      </c>
      <c r="F36" s="61">
        <v>0.13700000000000001</v>
      </c>
      <c r="G36" s="61">
        <v>0.13800000000000001</v>
      </c>
      <c r="H36" s="61">
        <v>0.1642568542727123</v>
      </c>
      <c r="I36" s="61">
        <v>0.13700000000000001</v>
      </c>
      <c r="J36" s="61">
        <v>0.13300000000000001</v>
      </c>
      <c r="L36" s="104">
        <f t="shared" si="0"/>
        <v>1.6625000000000001E-2</v>
      </c>
      <c r="M36" s="104">
        <f t="shared" si="1"/>
        <v>1.7250000000000001E-2</v>
      </c>
      <c r="N36" s="104">
        <f t="shared" si="2"/>
        <v>1.7125000000000001E-2</v>
      </c>
      <c r="O36" s="104">
        <f t="shared" si="3"/>
        <v>1.7250000000000001E-2</v>
      </c>
      <c r="P36" s="104">
        <f t="shared" si="4"/>
        <v>4.1064213568178076E-2</v>
      </c>
      <c r="Q36" s="104">
        <f t="shared" si="5"/>
        <v>1.7125000000000001E-2</v>
      </c>
      <c r="R36" s="104">
        <f t="shared" si="6"/>
        <v>1.6625000000000001E-2</v>
      </c>
      <c r="S36" s="104">
        <f t="shared" si="7"/>
        <v>0.14306421356817808</v>
      </c>
    </row>
    <row r="37" spans="3:19">
      <c r="C37" s="85">
        <v>2035</v>
      </c>
      <c r="D37" s="61">
        <f>O20</f>
        <v>0.14115851059539941</v>
      </c>
      <c r="E37" s="61">
        <v>0.13600000000000001</v>
      </c>
      <c r="F37" s="61">
        <v>0.13700000000000001</v>
      </c>
      <c r="G37" s="61">
        <v>0.13600000000000001</v>
      </c>
      <c r="H37" s="61">
        <v>0.13600000000000001</v>
      </c>
      <c r="I37" s="61">
        <v>0.13700000000000001</v>
      </c>
      <c r="J37" s="61">
        <v>0.14115851059539941</v>
      </c>
      <c r="L37" s="104">
        <f t="shared" si="0"/>
        <v>1.7644813824424926E-2</v>
      </c>
      <c r="M37" s="104">
        <f t="shared" si="1"/>
        <v>1.7000000000000001E-2</v>
      </c>
      <c r="N37" s="104">
        <f t="shared" si="2"/>
        <v>1.7125000000000001E-2</v>
      </c>
      <c r="O37" s="104">
        <f t="shared" si="3"/>
        <v>1.7000000000000001E-2</v>
      </c>
      <c r="P37" s="104">
        <f t="shared" si="4"/>
        <v>3.4000000000000002E-2</v>
      </c>
      <c r="Q37" s="104">
        <f t="shared" si="5"/>
        <v>1.7125000000000001E-2</v>
      </c>
      <c r="R37" s="104">
        <f t="shared" si="6"/>
        <v>1.7644813824424926E-2</v>
      </c>
      <c r="S37" s="104">
        <f t="shared" si="7"/>
        <v>0.13753962764884986</v>
      </c>
    </row>
    <row r="38" spans="3:19">
      <c r="C38" s="85">
        <v>2036</v>
      </c>
      <c r="D38" s="61">
        <v>0.14099999999999999</v>
      </c>
      <c r="E38" s="61">
        <v>0.13600000000000001</v>
      </c>
      <c r="F38" s="61">
        <v>0.13700000000000001</v>
      </c>
      <c r="G38" s="61">
        <v>0.13600000000000001</v>
      </c>
      <c r="H38" s="61">
        <v>0.13600000000000001</v>
      </c>
      <c r="I38" s="61">
        <v>0.13700000000000001</v>
      </c>
      <c r="J38" s="61">
        <v>0.14099999999999999</v>
      </c>
      <c r="L38" s="104">
        <f t="shared" si="0"/>
        <v>1.7624999999999998E-2</v>
      </c>
      <c r="M38" s="104">
        <f t="shared" si="1"/>
        <v>1.7000000000000001E-2</v>
      </c>
      <c r="N38" s="104">
        <f t="shared" si="2"/>
        <v>1.7125000000000001E-2</v>
      </c>
      <c r="O38" s="104">
        <f t="shared" si="3"/>
        <v>1.7000000000000001E-2</v>
      </c>
      <c r="P38" s="104">
        <f t="shared" si="4"/>
        <v>3.4000000000000002E-2</v>
      </c>
      <c r="Q38" s="104">
        <f t="shared" si="5"/>
        <v>1.7125000000000001E-2</v>
      </c>
      <c r="R38" s="104">
        <f t="shared" si="6"/>
        <v>1.7624999999999998E-2</v>
      </c>
      <c r="S38" s="104">
        <f t="shared" si="7"/>
        <v>0.13750000000000001</v>
      </c>
    </row>
    <row r="39" spans="3:19">
      <c r="C39" s="85">
        <v>2037</v>
      </c>
      <c r="D39" s="61">
        <f>O21</f>
        <v>0.13465427894359672</v>
      </c>
      <c r="E39" s="61">
        <v>0.13600000000000001</v>
      </c>
      <c r="F39" s="61">
        <v>0.13300000000000001</v>
      </c>
      <c r="G39" s="61">
        <v>0.13600000000000001</v>
      </c>
      <c r="H39" s="61">
        <v>0.13600000000000001</v>
      </c>
      <c r="I39" s="61">
        <v>0.13300000000000001</v>
      </c>
      <c r="J39" s="61">
        <v>0.13465427894359672</v>
      </c>
      <c r="L39" s="104">
        <f t="shared" si="0"/>
        <v>1.683178486794959E-2</v>
      </c>
      <c r="M39" s="104">
        <f t="shared" si="1"/>
        <v>1.7000000000000001E-2</v>
      </c>
      <c r="N39" s="104">
        <f t="shared" si="2"/>
        <v>1.6625000000000001E-2</v>
      </c>
      <c r="O39" s="104">
        <f t="shared" si="3"/>
        <v>1.7000000000000001E-2</v>
      </c>
      <c r="P39" s="104">
        <f t="shared" si="4"/>
        <v>3.4000000000000002E-2</v>
      </c>
      <c r="Q39" s="104">
        <f t="shared" si="5"/>
        <v>1.6625000000000001E-2</v>
      </c>
      <c r="R39" s="104">
        <f t="shared" si="6"/>
        <v>1.683178486794959E-2</v>
      </c>
      <c r="S39" s="104">
        <f t="shared" si="7"/>
        <v>0.13491356973589919</v>
      </c>
    </row>
    <row r="40" spans="3:19">
      <c r="C40" s="85">
        <v>2038</v>
      </c>
      <c r="D40" s="61">
        <v>0.13500000000000001</v>
      </c>
      <c r="E40" s="61">
        <v>0.13600000000000001</v>
      </c>
      <c r="F40" s="61">
        <v>0.13300000000000001</v>
      </c>
      <c r="G40" s="61">
        <v>0.13600000000000001</v>
      </c>
      <c r="H40" s="61">
        <v>0.13600000000000001</v>
      </c>
      <c r="I40" s="61">
        <v>0.13300000000000001</v>
      </c>
      <c r="J40" s="61">
        <v>0.13500000000000001</v>
      </c>
      <c r="L40" s="104">
        <f t="shared" si="0"/>
        <v>1.6875000000000001E-2</v>
      </c>
      <c r="M40" s="104">
        <f t="shared" si="1"/>
        <v>1.7000000000000001E-2</v>
      </c>
      <c r="N40" s="104">
        <f t="shared" si="2"/>
        <v>1.6625000000000001E-2</v>
      </c>
      <c r="O40" s="104">
        <f t="shared" si="3"/>
        <v>1.7000000000000001E-2</v>
      </c>
      <c r="P40" s="104">
        <f t="shared" si="4"/>
        <v>3.4000000000000002E-2</v>
      </c>
      <c r="Q40" s="104">
        <f t="shared" si="5"/>
        <v>1.6625000000000001E-2</v>
      </c>
      <c r="R40" s="104">
        <f t="shared" si="6"/>
        <v>1.6875000000000001E-2</v>
      </c>
      <c r="S40" s="104">
        <f t="shared" si="7"/>
        <v>0.13500000000000001</v>
      </c>
    </row>
    <row r="41" spans="3:19">
      <c r="C41" s="85">
        <v>2039</v>
      </c>
      <c r="D41" s="61">
        <f>O22</f>
        <v>0.13444857217875472</v>
      </c>
      <c r="E41" s="61">
        <v>0.13600000000000001</v>
      </c>
      <c r="F41" s="61">
        <v>0.13300000000000001</v>
      </c>
      <c r="G41" s="61">
        <v>0.13600000000000001</v>
      </c>
      <c r="H41" s="61">
        <v>0.13600000000000001</v>
      </c>
      <c r="I41" s="61">
        <v>0.13300000000000001</v>
      </c>
      <c r="J41" s="61">
        <v>0.13444857217875472</v>
      </c>
      <c r="L41" s="104">
        <f t="shared" si="0"/>
        <v>1.680607152234434E-2</v>
      </c>
      <c r="M41" s="104">
        <f t="shared" si="1"/>
        <v>1.7000000000000001E-2</v>
      </c>
      <c r="N41" s="104">
        <f t="shared" si="2"/>
        <v>1.6625000000000001E-2</v>
      </c>
      <c r="O41" s="104">
        <f t="shared" si="3"/>
        <v>1.7000000000000001E-2</v>
      </c>
      <c r="P41" s="104">
        <f t="shared" si="4"/>
        <v>3.4000000000000002E-2</v>
      </c>
      <c r="Q41" s="104">
        <f t="shared" si="5"/>
        <v>1.6625000000000001E-2</v>
      </c>
      <c r="R41" s="104">
        <f t="shared" si="6"/>
        <v>1.680607152234434E-2</v>
      </c>
      <c r="S41" s="104">
        <f t="shared" si="7"/>
        <v>0.13486214304468869</v>
      </c>
    </row>
    <row r="42" spans="3:19">
      <c r="C42" s="85">
        <v>2040</v>
      </c>
      <c r="D42" s="61">
        <v>0.13400000000000001</v>
      </c>
      <c r="E42" s="61">
        <v>0.13600000000000001</v>
      </c>
      <c r="F42" s="61">
        <v>0.13700000000000001</v>
      </c>
      <c r="G42" s="61">
        <v>0.13600000000000001</v>
      </c>
      <c r="H42" s="61">
        <v>0.13600000000000001</v>
      </c>
      <c r="I42" s="61">
        <v>0.13700000000000001</v>
      </c>
      <c r="J42" s="61">
        <v>0.13400000000000001</v>
      </c>
      <c r="L42" s="104">
        <f t="shared" si="0"/>
        <v>1.6750000000000001E-2</v>
      </c>
      <c r="M42" s="104">
        <f t="shared" si="1"/>
        <v>1.7000000000000001E-2</v>
      </c>
      <c r="N42" s="104">
        <f t="shared" si="2"/>
        <v>1.7125000000000001E-2</v>
      </c>
      <c r="O42" s="104">
        <f t="shared" si="3"/>
        <v>1.7000000000000001E-2</v>
      </c>
      <c r="P42" s="104">
        <f t="shared" si="4"/>
        <v>3.4000000000000002E-2</v>
      </c>
      <c r="Q42" s="104">
        <f t="shared" si="5"/>
        <v>1.7125000000000001E-2</v>
      </c>
      <c r="R42" s="104">
        <f t="shared" si="6"/>
        <v>1.6750000000000001E-2</v>
      </c>
      <c r="S42" s="104">
        <f t="shared" si="7"/>
        <v>0.13575000000000001</v>
      </c>
    </row>
    <row r="43" spans="3:19">
      <c r="C43" s="85">
        <v>2041</v>
      </c>
      <c r="D43" s="61">
        <f>O23</f>
        <v>0.13662792639284604</v>
      </c>
      <c r="E43" s="61">
        <v>0.13600000000000001</v>
      </c>
      <c r="F43" s="61">
        <v>0.13700000000000001</v>
      </c>
      <c r="G43" s="61">
        <v>0.13600000000000001</v>
      </c>
      <c r="H43" s="61">
        <v>0.13600000000000001</v>
      </c>
      <c r="I43" s="61">
        <v>0.13700000000000001</v>
      </c>
      <c r="J43" s="61">
        <v>0.13662792639284604</v>
      </c>
      <c r="L43" s="104">
        <f t="shared" si="0"/>
        <v>1.7078490799105756E-2</v>
      </c>
      <c r="M43" s="104">
        <f t="shared" si="1"/>
        <v>1.7000000000000001E-2</v>
      </c>
      <c r="N43" s="104">
        <f t="shared" si="2"/>
        <v>1.7125000000000001E-2</v>
      </c>
      <c r="O43" s="104">
        <f t="shared" si="3"/>
        <v>1.7000000000000001E-2</v>
      </c>
      <c r="P43" s="104">
        <f t="shared" si="4"/>
        <v>3.4000000000000002E-2</v>
      </c>
      <c r="Q43" s="104">
        <f t="shared" si="5"/>
        <v>1.7125000000000001E-2</v>
      </c>
      <c r="R43" s="104">
        <f t="shared" si="6"/>
        <v>1.7078490799105756E-2</v>
      </c>
      <c r="S43" s="104">
        <f t="shared" si="7"/>
        <v>0.13640698159821152</v>
      </c>
    </row>
    <row r="44" spans="3:19">
      <c r="C44" s="85">
        <v>2042</v>
      </c>
      <c r="D44" s="61">
        <v>0.13700000000000001</v>
      </c>
      <c r="E44" s="61">
        <v>0.13600000000000001</v>
      </c>
      <c r="F44" s="61">
        <v>0.13700000000000001</v>
      </c>
      <c r="G44" s="61">
        <v>0.13600000000000001</v>
      </c>
      <c r="H44" s="61">
        <v>0.13600000000000001</v>
      </c>
      <c r="I44" s="61">
        <v>0.13700000000000001</v>
      </c>
      <c r="J44" s="61">
        <v>0.13700000000000001</v>
      </c>
      <c r="L44" s="104">
        <f t="shared" si="0"/>
        <v>1.7125000000000001E-2</v>
      </c>
      <c r="M44" s="104">
        <f t="shared" si="1"/>
        <v>1.7000000000000001E-2</v>
      </c>
      <c r="N44" s="104">
        <f t="shared" si="2"/>
        <v>1.7125000000000001E-2</v>
      </c>
      <c r="O44" s="104">
        <f t="shared" si="3"/>
        <v>1.7000000000000001E-2</v>
      </c>
      <c r="P44" s="104">
        <f t="shared" si="4"/>
        <v>3.4000000000000002E-2</v>
      </c>
      <c r="Q44" s="104">
        <f t="shared" si="5"/>
        <v>1.7125000000000001E-2</v>
      </c>
      <c r="R44" s="104">
        <f t="shared" si="6"/>
        <v>1.7125000000000001E-2</v>
      </c>
      <c r="S44" s="104">
        <f t="shared" si="7"/>
        <v>0.13650000000000001</v>
      </c>
    </row>
    <row r="45" spans="3:19">
      <c r="C45" s="85">
        <v>2043</v>
      </c>
      <c r="D45" s="61">
        <f>O24</f>
        <v>0.1332900145003777</v>
      </c>
      <c r="E45" s="61">
        <v>0.13600000000000001</v>
      </c>
      <c r="F45" s="61">
        <v>0.13300000000000001</v>
      </c>
      <c r="G45" s="61">
        <v>0.13600000000000001</v>
      </c>
      <c r="H45" s="61">
        <v>0.13600000000000001</v>
      </c>
      <c r="I45" s="61">
        <v>0.13300000000000001</v>
      </c>
      <c r="J45" s="61">
        <v>0.1332900145003777</v>
      </c>
      <c r="L45" s="104">
        <f t="shared" si="0"/>
        <v>1.6661251812547212E-2</v>
      </c>
      <c r="M45" s="104">
        <f t="shared" si="1"/>
        <v>1.7000000000000001E-2</v>
      </c>
      <c r="N45" s="104">
        <f t="shared" si="2"/>
        <v>1.6625000000000001E-2</v>
      </c>
      <c r="O45" s="104">
        <f t="shared" si="3"/>
        <v>1.7000000000000001E-2</v>
      </c>
      <c r="P45" s="104">
        <f t="shared" si="4"/>
        <v>3.4000000000000002E-2</v>
      </c>
      <c r="Q45" s="104">
        <f t="shared" si="5"/>
        <v>1.6625000000000001E-2</v>
      </c>
      <c r="R45" s="104">
        <f t="shared" si="6"/>
        <v>1.6661251812547212E-2</v>
      </c>
      <c r="S45" s="104">
        <f t="shared" si="7"/>
        <v>0.13457250362509443</v>
      </c>
    </row>
    <row r="46" spans="3:19">
      <c r="C46" s="85">
        <v>2044</v>
      </c>
      <c r="D46" s="61">
        <v>0.13300000000000001</v>
      </c>
      <c r="E46" s="61">
        <v>0.13600000000000001</v>
      </c>
      <c r="F46" s="61">
        <v>0.13300000000000001</v>
      </c>
      <c r="G46" s="61">
        <v>0.13600000000000001</v>
      </c>
      <c r="H46" s="61">
        <v>0.13600000000000001</v>
      </c>
      <c r="I46" s="61">
        <v>0.13300000000000001</v>
      </c>
      <c r="J46" s="61">
        <v>0.13300000000000001</v>
      </c>
      <c r="L46" s="104">
        <f t="shared" si="0"/>
        <v>1.6625000000000001E-2</v>
      </c>
      <c r="M46" s="104">
        <f t="shared" si="1"/>
        <v>1.7000000000000001E-2</v>
      </c>
      <c r="N46" s="104">
        <f t="shared" si="2"/>
        <v>1.6625000000000001E-2</v>
      </c>
      <c r="O46" s="104">
        <f t="shared" si="3"/>
        <v>1.7000000000000001E-2</v>
      </c>
      <c r="P46" s="104">
        <f t="shared" si="4"/>
        <v>3.4000000000000002E-2</v>
      </c>
      <c r="Q46" s="104">
        <f t="shared" si="5"/>
        <v>1.6625000000000001E-2</v>
      </c>
      <c r="R46" s="104">
        <f t="shared" si="6"/>
        <v>1.6625000000000001E-2</v>
      </c>
      <c r="S46" s="104">
        <f t="shared" si="7"/>
        <v>0.13450000000000001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D3D3-3CE2-8842-B271-DB84C0A60F50}">
  <dimension ref="C1:AB161"/>
  <sheetViews>
    <sheetView showGridLines="0" workbookViewId="0">
      <selection activeCell="D23" sqref="D23"/>
    </sheetView>
  </sheetViews>
  <sheetFormatPr baseColWidth="10" defaultRowHeight="16"/>
  <cols>
    <col min="1" max="2" width="1.83203125" style="59" customWidth="1"/>
    <col min="3" max="3" width="25.1640625" style="143" bestFit="1" customWidth="1"/>
    <col min="4" max="4" width="21.5" style="143" bestFit="1" customWidth="1"/>
    <col min="5" max="5" width="16.83203125" style="59" bestFit="1" customWidth="1"/>
    <col min="6" max="6" width="8.1640625" style="59" bestFit="1" customWidth="1"/>
    <col min="7" max="7" width="1.83203125" style="59" customWidth="1"/>
    <col min="8" max="8" width="49.5" style="59" customWidth="1"/>
    <col min="9" max="28" width="8.1640625" style="59" bestFit="1" customWidth="1"/>
    <col min="29" max="16384" width="10.83203125" style="59"/>
  </cols>
  <sheetData>
    <row r="1" spans="3:28">
      <c r="C1" s="59"/>
      <c r="D1" s="134"/>
    </row>
    <row r="2" spans="3:28">
      <c r="C2" s="59"/>
      <c r="D2" s="134"/>
    </row>
    <row r="3" spans="3:28">
      <c r="C3" s="59"/>
      <c r="D3" s="134"/>
    </row>
    <row r="4" spans="3:28">
      <c r="C4" s="135"/>
      <c r="D4" s="136"/>
    </row>
    <row r="5" spans="3:28" ht="17">
      <c r="C5" s="137" t="s">
        <v>1474</v>
      </c>
      <c r="D5" s="138" t="s">
        <v>1475</v>
      </c>
      <c r="E5" s="114" t="s">
        <v>1419</v>
      </c>
      <c r="F5" s="114" t="s">
        <v>1476</v>
      </c>
      <c r="H5" s="58" t="s">
        <v>101</v>
      </c>
      <c r="I5" s="85">
        <v>2025</v>
      </c>
      <c r="J5" s="85">
        <v>2026</v>
      </c>
      <c r="K5" s="85">
        <v>2027</v>
      </c>
      <c r="L5" s="85">
        <v>2028</v>
      </c>
      <c r="M5" s="85">
        <v>2029</v>
      </c>
      <c r="N5" s="85">
        <v>2030</v>
      </c>
      <c r="O5" s="85">
        <v>2031</v>
      </c>
      <c r="P5" s="85">
        <v>2032</v>
      </c>
      <c r="Q5" s="85">
        <v>2033</v>
      </c>
      <c r="R5" s="85">
        <v>2034</v>
      </c>
      <c r="S5" s="85">
        <v>2035</v>
      </c>
      <c r="T5" s="85">
        <v>2036</v>
      </c>
      <c r="U5" s="85">
        <v>2037</v>
      </c>
      <c r="V5" s="85">
        <v>2038</v>
      </c>
      <c r="W5" s="85">
        <v>2039</v>
      </c>
      <c r="X5" s="85">
        <v>2040</v>
      </c>
      <c r="Y5" s="85">
        <v>2041</v>
      </c>
      <c r="Z5" s="85">
        <v>2042</v>
      </c>
      <c r="AA5" s="85">
        <v>2043</v>
      </c>
      <c r="AB5" s="85">
        <v>2044</v>
      </c>
    </row>
    <row r="6" spans="3:28" ht="17">
      <c r="C6" s="139" t="s">
        <v>1477</v>
      </c>
      <c r="D6" s="127" t="s">
        <v>132</v>
      </c>
      <c r="E6" s="85" t="s">
        <v>1429</v>
      </c>
      <c r="F6" s="61">
        <v>0.125</v>
      </c>
      <c r="H6" s="159" t="s">
        <v>1478</v>
      </c>
      <c r="I6" s="61">
        <v>0.21695110688979691</v>
      </c>
      <c r="J6" s="61">
        <v>0.21695110688979691</v>
      </c>
      <c r="K6" s="61">
        <v>0.17177371499176242</v>
      </c>
      <c r="L6" s="61">
        <v>0.17199999999999999</v>
      </c>
      <c r="M6" s="61">
        <v>0.147240119097934</v>
      </c>
      <c r="N6" s="61">
        <v>0.14699999999999999</v>
      </c>
      <c r="O6" s="61">
        <v>0.13948216760045984</v>
      </c>
      <c r="P6" s="61">
        <v>0.13900000000000001</v>
      </c>
      <c r="Q6" s="61">
        <v>0.13285838824472185</v>
      </c>
      <c r="R6" s="61">
        <v>0.13300000000000001</v>
      </c>
      <c r="S6" s="61">
        <v>0.14115851059539941</v>
      </c>
      <c r="T6" s="61">
        <v>0.14099999999999999</v>
      </c>
      <c r="U6" s="61">
        <v>0.13465427894359672</v>
      </c>
      <c r="V6" s="61">
        <v>0.13500000000000001</v>
      </c>
      <c r="W6" s="61">
        <v>0.13444857217875472</v>
      </c>
      <c r="X6" s="61">
        <v>0.13400000000000001</v>
      </c>
      <c r="Y6" s="61">
        <v>0.13662792639284604</v>
      </c>
      <c r="Z6" s="61">
        <v>0.13700000000000001</v>
      </c>
      <c r="AA6" s="61">
        <v>0.1332900145003777</v>
      </c>
      <c r="AB6" s="61">
        <v>0.13300000000000001</v>
      </c>
    </row>
    <row r="7" spans="3:28" ht="17">
      <c r="C7" s="140" t="s">
        <v>1479</v>
      </c>
      <c r="D7" s="141" t="s">
        <v>142</v>
      </c>
      <c r="E7" s="85" t="s">
        <v>1431</v>
      </c>
      <c r="F7" s="61">
        <v>0.125</v>
      </c>
      <c r="H7" s="159"/>
      <c r="I7" s="61">
        <v>0.28362561494521632</v>
      </c>
      <c r="J7" s="61">
        <v>0.28362561494521632</v>
      </c>
      <c r="K7" s="61">
        <v>0.28362561494521632</v>
      </c>
      <c r="L7" s="61">
        <v>0.28362561494521632</v>
      </c>
      <c r="M7" s="61">
        <v>0.28362561494521632</v>
      </c>
      <c r="N7" s="61">
        <v>0.13800000000000001</v>
      </c>
      <c r="O7" s="61">
        <v>0.13800000000000001</v>
      </c>
      <c r="P7" s="61">
        <v>0.13800000000000001</v>
      </c>
      <c r="Q7" s="61">
        <v>0.13800000000000001</v>
      </c>
      <c r="R7" s="61">
        <v>0.13800000000000001</v>
      </c>
      <c r="S7" s="61">
        <v>0.13600000000000001</v>
      </c>
      <c r="T7" s="61">
        <v>0.13600000000000001</v>
      </c>
      <c r="U7" s="61">
        <v>0.13600000000000001</v>
      </c>
      <c r="V7" s="61">
        <v>0.13600000000000001</v>
      </c>
      <c r="W7" s="61">
        <v>0.13600000000000001</v>
      </c>
      <c r="X7" s="61">
        <v>0.13600000000000001</v>
      </c>
      <c r="Y7" s="61">
        <v>0.13600000000000001</v>
      </c>
      <c r="Z7" s="61">
        <v>0.13600000000000001</v>
      </c>
      <c r="AA7" s="61">
        <v>0.13600000000000001</v>
      </c>
      <c r="AB7" s="61">
        <v>0.13600000000000001</v>
      </c>
    </row>
    <row r="8" spans="3:28" ht="17">
      <c r="C8" s="139" t="s">
        <v>1480</v>
      </c>
      <c r="D8" s="141" t="s">
        <v>1481</v>
      </c>
      <c r="E8" s="85" t="s">
        <v>1433</v>
      </c>
      <c r="F8" s="61">
        <v>0.125</v>
      </c>
      <c r="H8" s="159"/>
      <c r="I8" s="61">
        <v>0.1873231833495006</v>
      </c>
      <c r="J8" s="61">
        <v>0.1873231833495006</v>
      </c>
      <c r="K8" s="61">
        <v>0.1873231833495006</v>
      </c>
      <c r="L8" s="61">
        <v>0.1873231833495006</v>
      </c>
      <c r="M8" s="61">
        <v>0.1873231833495006</v>
      </c>
      <c r="N8" s="61">
        <v>0.13800000000000001</v>
      </c>
      <c r="O8" s="61">
        <v>0.13800000000000001</v>
      </c>
      <c r="P8" s="61">
        <v>0.13800000000000001</v>
      </c>
      <c r="Q8" s="61">
        <v>0.13800000000000001</v>
      </c>
      <c r="R8" s="61">
        <v>0.13800000000000001</v>
      </c>
      <c r="S8" s="61">
        <v>0.13600000000000001</v>
      </c>
      <c r="T8" s="61">
        <v>0.13600000000000001</v>
      </c>
      <c r="U8" s="61">
        <v>0.13600000000000001</v>
      </c>
      <c r="V8" s="61">
        <v>0.13600000000000001</v>
      </c>
      <c r="W8" s="61">
        <v>0.13600000000000001</v>
      </c>
      <c r="X8" s="61">
        <v>0.13600000000000001</v>
      </c>
      <c r="Y8" s="61">
        <v>0.13600000000000001</v>
      </c>
      <c r="Z8" s="61">
        <v>0.13600000000000001</v>
      </c>
      <c r="AA8" s="61">
        <v>0.13600000000000001</v>
      </c>
      <c r="AB8" s="61">
        <v>0.13600000000000001</v>
      </c>
    </row>
    <row r="9" spans="3:28" ht="17">
      <c r="C9" s="139" t="s">
        <v>1482</v>
      </c>
      <c r="D9" s="141" t="s">
        <v>1483</v>
      </c>
      <c r="E9" s="85" t="s">
        <v>1435</v>
      </c>
      <c r="F9" s="61">
        <v>0.125</v>
      </c>
      <c r="H9" s="159"/>
      <c r="I9" s="61">
        <v>0.24193825459975038</v>
      </c>
      <c r="J9" s="61">
        <v>0.24193825459975038</v>
      </c>
      <c r="K9" s="61">
        <v>0.24193825459975038</v>
      </c>
      <c r="L9" s="61">
        <v>0.153</v>
      </c>
      <c r="M9" s="61">
        <v>0.153</v>
      </c>
      <c r="N9" s="61">
        <v>0.153</v>
      </c>
      <c r="O9" s="61">
        <v>0.13800000000000001</v>
      </c>
      <c r="P9" s="61">
        <v>0.13800000000000001</v>
      </c>
      <c r="Q9" s="61">
        <v>0.13800000000000001</v>
      </c>
      <c r="R9" s="61">
        <v>0.13700000000000001</v>
      </c>
      <c r="S9" s="61">
        <v>0.13700000000000001</v>
      </c>
      <c r="T9" s="61">
        <v>0.13700000000000001</v>
      </c>
      <c r="U9" s="61">
        <v>0.13300000000000001</v>
      </c>
      <c r="V9" s="61">
        <v>0.13300000000000001</v>
      </c>
      <c r="W9" s="61">
        <v>0.13300000000000001</v>
      </c>
      <c r="X9" s="61">
        <v>0.13700000000000001</v>
      </c>
      <c r="Y9" s="61">
        <v>0.13700000000000001</v>
      </c>
      <c r="Z9" s="61">
        <v>0.13700000000000001</v>
      </c>
      <c r="AA9" s="61">
        <v>0.13300000000000001</v>
      </c>
      <c r="AB9" s="61">
        <v>0.13300000000000001</v>
      </c>
    </row>
    <row r="10" spans="3:28">
      <c r="C10" s="85" t="s">
        <v>1484</v>
      </c>
      <c r="D10" s="85" t="s">
        <v>1485</v>
      </c>
      <c r="E10" s="85" t="s">
        <v>1486</v>
      </c>
      <c r="F10" s="61">
        <v>0.125</v>
      </c>
      <c r="H10" s="159"/>
      <c r="I10" s="61">
        <v>0.245</v>
      </c>
      <c r="J10" s="61">
        <v>0.245</v>
      </c>
      <c r="K10" s="61">
        <v>0.17177371499176242</v>
      </c>
      <c r="L10" s="61">
        <v>0.17199999999999999</v>
      </c>
      <c r="M10" s="61">
        <v>0.147240119097934</v>
      </c>
      <c r="N10" s="61">
        <v>0.14699999999999999</v>
      </c>
      <c r="O10" s="61">
        <v>0.13948216760045984</v>
      </c>
      <c r="P10" s="61">
        <v>0.13900000000000001</v>
      </c>
      <c r="Q10" s="61">
        <v>0.13285838824472185</v>
      </c>
      <c r="R10" s="61">
        <v>0.13300000000000001</v>
      </c>
      <c r="S10" s="61">
        <v>0.14115851059539941</v>
      </c>
      <c r="T10" s="61">
        <v>0.14099999999999999</v>
      </c>
      <c r="U10" s="61">
        <v>0.13465427894359672</v>
      </c>
      <c r="V10" s="61">
        <v>0.13500000000000001</v>
      </c>
      <c r="W10" s="61">
        <v>0.13444857217875472</v>
      </c>
      <c r="X10" s="61">
        <v>0.13400000000000001</v>
      </c>
      <c r="Y10" s="61">
        <v>0.13662792639284604</v>
      </c>
      <c r="Z10" s="61">
        <v>0.13700000000000001</v>
      </c>
      <c r="AA10" s="61">
        <v>0.1332900145003777</v>
      </c>
      <c r="AB10" s="61">
        <v>0.13300000000000001</v>
      </c>
    </row>
    <row r="11" spans="3:28" ht="17">
      <c r="C11" s="139" t="s">
        <v>1487</v>
      </c>
      <c r="D11" s="141" t="s">
        <v>1488</v>
      </c>
      <c r="E11" s="85" t="s">
        <v>1437</v>
      </c>
      <c r="F11" s="61">
        <v>0.25</v>
      </c>
      <c r="H11" s="159"/>
      <c r="I11" s="61">
        <v>0.1642568542727123</v>
      </c>
      <c r="J11" s="61">
        <v>0.1642568542727123</v>
      </c>
      <c r="K11" s="61">
        <v>0.1642568542727123</v>
      </c>
      <c r="L11" s="61">
        <v>0.1642568542727123</v>
      </c>
      <c r="M11" s="61">
        <v>0.1642568542727123</v>
      </c>
      <c r="N11" s="61">
        <v>0.1642568542727123</v>
      </c>
      <c r="O11" s="61">
        <v>0.1642568542727123</v>
      </c>
      <c r="P11" s="61">
        <v>0.1642568542727123</v>
      </c>
      <c r="Q11" s="61">
        <v>0.1642568542727123</v>
      </c>
      <c r="R11" s="61">
        <v>0.1642568542727123</v>
      </c>
      <c r="S11" s="61">
        <v>0.13600000000000001</v>
      </c>
      <c r="T11" s="61">
        <v>0.13600000000000001</v>
      </c>
      <c r="U11" s="61">
        <v>0.13600000000000001</v>
      </c>
      <c r="V11" s="61">
        <v>0.13600000000000001</v>
      </c>
      <c r="W11" s="61">
        <v>0.13600000000000001</v>
      </c>
      <c r="X11" s="61">
        <v>0.13600000000000001</v>
      </c>
      <c r="Y11" s="61">
        <v>0.13600000000000001</v>
      </c>
      <c r="Z11" s="61">
        <v>0.13600000000000001</v>
      </c>
      <c r="AA11" s="61">
        <v>0.13600000000000001</v>
      </c>
      <c r="AB11" s="61">
        <v>0.13600000000000001</v>
      </c>
    </row>
    <row r="12" spans="3:28" ht="17">
      <c r="C12" s="139" t="s">
        <v>1487</v>
      </c>
      <c r="D12" s="141" t="s">
        <v>1488</v>
      </c>
      <c r="E12" s="85" t="s">
        <v>1439</v>
      </c>
      <c r="F12" s="61">
        <v>0.125</v>
      </c>
      <c r="H12" s="159"/>
      <c r="I12" s="61">
        <v>0.17583366482943763</v>
      </c>
      <c r="J12" s="61">
        <v>0.17583366482943763</v>
      </c>
      <c r="K12" s="61">
        <v>0.17583366482943763</v>
      </c>
      <c r="L12" s="61">
        <v>0.153</v>
      </c>
      <c r="M12" s="61">
        <v>0.153</v>
      </c>
      <c r="N12" s="61">
        <v>0.153</v>
      </c>
      <c r="O12" s="61">
        <v>0.13800000000000001</v>
      </c>
      <c r="P12" s="61">
        <v>0.13800000000000001</v>
      </c>
      <c r="Q12" s="61">
        <v>0.13800000000000001</v>
      </c>
      <c r="R12" s="61">
        <v>0.13700000000000001</v>
      </c>
      <c r="S12" s="61">
        <v>0.13700000000000001</v>
      </c>
      <c r="T12" s="61">
        <v>0.13700000000000001</v>
      </c>
      <c r="U12" s="61">
        <v>0.13300000000000001</v>
      </c>
      <c r="V12" s="61">
        <v>0.13300000000000001</v>
      </c>
      <c r="W12" s="61">
        <v>0.13300000000000001</v>
      </c>
      <c r="X12" s="61">
        <v>0.13700000000000001</v>
      </c>
      <c r="Y12" s="61">
        <v>0.13700000000000001</v>
      </c>
      <c r="Z12" s="61">
        <v>0.13700000000000001</v>
      </c>
      <c r="AA12" s="61">
        <v>0.13300000000000001</v>
      </c>
      <c r="AB12" s="61">
        <v>0.13300000000000001</v>
      </c>
    </row>
    <row r="13" spans="3:28" ht="18" customHeight="1">
      <c r="C13" s="135"/>
      <c r="D13" s="136"/>
      <c r="F13" s="130"/>
      <c r="H13" s="103" t="s">
        <v>1422</v>
      </c>
      <c r="I13" s="61">
        <v>0.20989819164489082</v>
      </c>
      <c r="J13" s="61">
        <v>0.20989819164489082</v>
      </c>
      <c r="K13" s="61">
        <v>0.1950977320316068</v>
      </c>
      <c r="L13" s="61">
        <v>0.18118281335501768</v>
      </c>
      <c r="M13" s="61">
        <v>0.1749928431295012</v>
      </c>
      <c r="N13" s="61">
        <v>0.15056421356817809</v>
      </c>
      <c r="O13" s="61">
        <v>0.14493475546829304</v>
      </c>
      <c r="P13" s="61">
        <v>0.14481421356817809</v>
      </c>
      <c r="Q13" s="61">
        <v>0.14327881062935854</v>
      </c>
      <c r="R13" s="61">
        <v>0.14306421356817808</v>
      </c>
      <c r="S13" s="61">
        <v>0.13753962764884986</v>
      </c>
      <c r="T13" s="61">
        <v>0.13750000000000001</v>
      </c>
      <c r="U13" s="61">
        <v>0.13491356973589919</v>
      </c>
      <c r="V13" s="61">
        <v>0.13500000000000001</v>
      </c>
      <c r="W13" s="61">
        <v>0.13486214304468869</v>
      </c>
      <c r="X13" s="61">
        <v>0.13575000000000001</v>
      </c>
      <c r="Y13" s="61">
        <v>0.13640698159821152</v>
      </c>
      <c r="Z13" s="61">
        <v>0.13650000000000001</v>
      </c>
      <c r="AA13" s="61">
        <v>0.13457250362509443</v>
      </c>
      <c r="AB13" s="61">
        <v>0.13450000000000001</v>
      </c>
    </row>
    <row r="14" spans="3:28">
      <c r="C14" s="135"/>
      <c r="D14" s="136"/>
      <c r="L14" s="130"/>
    </row>
    <row r="15" spans="3:28">
      <c r="C15" s="135"/>
      <c r="D15" s="136"/>
    </row>
    <row r="16" spans="3:28">
      <c r="C16" s="135"/>
      <c r="D16" s="136"/>
    </row>
    <row r="17" spans="3:10">
      <c r="C17" s="135"/>
      <c r="D17" s="136"/>
    </row>
    <row r="18" spans="3:10">
      <c r="C18" s="135"/>
      <c r="D18" s="136"/>
    </row>
    <row r="19" spans="3:10">
      <c r="C19" s="135"/>
      <c r="D19" s="136"/>
    </row>
    <row r="20" spans="3:10">
      <c r="C20" s="135"/>
      <c r="D20" s="136"/>
    </row>
    <row r="21" spans="3:10">
      <c r="C21" s="135"/>
      <c r="D21" s="136"/>
    </row>
    <row r="22" spans="3:10">
      <c r="C22" s="135"/>
      <c r="D22" s="136"/>
    </row>
    <row r="23" spans="3:10">
      <c r="C23" s="135"/>
      <c r="D23" s="136"/>
    </row>
    <row r="24" spans="3:10">
      <c r="C24" s="135"/>
      <c r="D24" s="136"/>
      <c r="J24" s="75"/>
    </row>
    <row r="25" spans="3:10">
      <c r="C25" s="135"/>
      <c r="D25" s="136"/>
      <c r="J25" s="130"/>
    </row>
    <row r="26" spans="3:10">
      <c r="C26" s="135"/>
      <c r="D26" s="136"/>
    </row>
    <row r="27" spans="3:10">
      <c r="C27" s="135"/>
      <c r="D27" s="136"/>
    </row>
    <row r="28" spans="3:10">
      <c r="C28" s="135"/>
      <c r="D28" s="136"/>
    </row>
    <row r="29" spans="3:10">
      <c r="C29" s="135"/>
      <c r="D29" s="136"/>
    </row>
    <row r="30" spans="3:10">
      <c r="C30" s="135"/>
      <c r="D30" s="136"/>
    </row>
    <row r="31" spans="3:10">
      <c r="C31" s="135"/>
      <c r="D31" s="136"/>
    </row>
    <row r="32" spans="3:10">
      <c r="C32" s="135"/>
      <c r="D32" s="136"/>
    </row>
    <row r="33" spans="3:4">
      <c r="C33" s="135"/>
      <c r="D33" s="136"/>
    </row>
    <row r="34" spans="3:4">
      <c r="C34" s="135"/>
      <c r="D34" s="136"/>
    </row>
    <row r="35" spans="3:4">
      <c r="C35" s="135"/>
      <c r="D35" s="136"/>
    </row>
    <row r="36" spans="3:4">
      <c r="C36" s="135"/>
      <c r="D36" s="136"/>
    </row>
    <row r="37" spans="3:4">
      <c r="C37" s="135"/>
      <c r="D37" s="136"/>
    </row>
    <row r="38" spans="3:4">
      <c r="C38" s="135"/>
      <c r="D38" s="136"/>
    </row>
    <row r="39" spans="3:4">
      <c r="C39" s="135"/>
      <c r="D39" s="136"/>
    </row>
    <row r="40" spans="3:4">
      <c r="C40" s="135"/>
      <c r="D40" s="136"/>
    </row>
    <row r="41" spans="3:4">
      <c r="C41" s="135"/>
      <c r="D41" s="136"/>
    </row>
    <row r="42" spans="3:4">
      <c r="C42" s="135"/>
      <c r="D42" s="136"/>
    </row>
    <row r="43" spans="3:4">
      <c r="C43" s="135"/>
      <c r="D43" s="136"/>
    </row>
    <row r="44" spans="3:4">
      <c r="C44" s="135"/>
      <c r="D44" s="136"/>
    </row>
    <row r="45" spans="3:4">
      <c r="C45" s="135"/>
      <c r="D45" s="136"/>
    </row>
    <row r="47" spans="3:4">
      <c r="C47" s="142"/>
    </row>
    <row r="48" spans="3:4">
      <c r="C48" s="142"/>
    </row>
    <row r="49" spans="3:3">
      <c r="C49" s="142"/>
    </row>
    <row r="50" spans="3:3">
      <c r="C50" s="142"/>
    </row>
    <row r="51" spans="3:3">
      <c r="C51" s="142"/>
    </row>
    <row r="52" spans="3:3">
      <c r="C52" s="142"/>
    </row>
    <row r="53" spans="3:3">
      <c r="C53" s="142"/>
    </row>
    <row r="54" spans="3:3">
      <c r="C54" s="142"/>
    </row>
    <row r="55" spans="3:3">
      <c r="C55" s="142"/>
    </row>
    <row r="56" spans="3:3">
      <c r="C56" s="142"/>
    </row>
    <row r="57" spans="3:3">
      <c r="C57" s="142"/>
    </row>
    <row r="58" spans="3:3">
      <c r="C58" s="142"/>
    </row>
    <row r="59" spans="3:3">
      <c r="C59" s="142"/>
    </row>
    <row r="60" spans="3:3">
      <c r="C60" s="142"/>
    </row>
    <row r="61" spans="3:3">
      <c r="C61" s="142"/>
    </row>
    <row r="62" spans="3:3">
      <c r="C62" s="142"/>
    </row>
    <row r="63" spans="3:3">
      <c r="C63" s="142"/>
    </row>
    <row r="64" spans="3:3">
      <c r="C64" s="142"/>
    </row>
    <row r="65" spans="3:3">
      <c r="C65" s="142"/>
    </row>
    <row r="66" spans="3:3">
      <c r="C66" s="142"/>
    </row>
    <row r="67" spans="3:3">
      <c r="C67" s="142"/>
    </row>
    <row r="68" spans="3:3">
      <c r="C68" s="142"/>
    </row>
    <row r="69" spans="3:3">
      <c r="C69" s="142"/>
    </row>
    <row r="70" spans="3:3">
      <c r="C70" s="142"/>
    </row>
    <row r="71" spans="3:3">
      <c r="C71" s="142"/>
    </row>
    <row r="72" spans="3:3">
      <c r="C72" s="142"/>
    </row>
    <row r="73" spans="3:3">
      <c r="C73" s="142"/>
    </row>
    <row r="74" spans="3:3">
      <c r="C74" s="142"/>
    </row>
    <row r="75" spans="3:3">
      <c r="C75" s="142"/>
    </row>
    <row r="76" spans="3:3">
      <c r="C76" s="142"/>
    </row>
    <row r="77" spans="3:3">
      <c r="C77" s="142"/>
    </row>
    <row r="78" spans="3:3">
      <c r="C78" s="142"/>
    </row>
    <row r="79" spans="3:3">
      <c r="C79" s="142"/>
    </row>
    <row r="80" spans="3:3">
      <c r="C80" s="142"/>
    </row>
    <row r="81" spans="3:3">
      <c r="C81" s="142"/>
    </row>
    <row r="82" spans="3:3">
      <c r="C82" s="142"/>
    </row>
    <row r="83" spans="3:3">
      <c r="C83" s="142"/>
    </row>
    <row r="84" spans="3:3">
      <c r="C84" s="142"/>
    </row>
    <row r="85" spans="3:3">
      <c r="C85" s="142"/>
    </row>
    <row r="86" spans="3:3">
      <c r="C86" s="142"/>
    </row>
    <row r="87" spans="3:3">
      <c r="C87" s="142"/>
    </row>
    <row r="88" spans="3:3">
      <c r="C88" s="142"/>
    </row>
    <row r="89" spans="3:3">
      <c r="C89" s="142"/>
    </row>
    <row r="90" spans="3:3">
      <c r="C90" s="142"/>
    </row>
    <row r="91" spans="3:3">
      <c r="C91" s="142"/>
    </row>
    <row r="92" spans="3:3">
      <c r="C92" s="142"/>
    </row>
    <row r="93" spans="3:3">
      <c r="C93" s="142"/>
    </row>
    <row r="94" spans="3:3">
      <c r="C94" s="142"/>
    </row>
    <row r="95" spans="3:3">
      <c r="C95" s="142"/>
    </row>
    <row r="96" spans="3:3">
      <c r="C96" s="142"/>
    </row>
    <row r="97" spans="3:3">
      <c r="C97" s="142"/>
    </row>
    <row r="98" spans="3:3">
      <c r="C98" s="142"/>
    </row>
    <row r="99" spans="3:3">
      <c r="C99" s="142"/>
    </row>
    <row r="100" spans="3:3">
      <c r="C100" s="142"/>
    </row>
    <row r="101" spans="3:3">
      <c r="C101" s="142"/>
    </row>
    <row r="102" spans="3:3">
      <c r="C102" s="142"/>
    </row>
    <row r="103" spans="3:3">
      <c r="C103" s="142"/>
    </row>
    <row r="104" spans="3:3">
      <c r="C104" s="142"/>
    </row>
    <row r="105" spans="3:3">
      <c r="C105" s="142"/>
    </row>
    <row r="106" spans="3:3">
      <c r="C106" s="142"/>
    </row>
    <row r="107" spans="3:3">
      <c r="C107" s="142"/>
    </row>
    <row r="108" spans="3:3">
      <c r="C108" s="142"/>
    </row>
    <row r="109" spans="3:3">
      <c r="C109" s="142"/>
    </row>
    <row r="110" spans="3:3">
      <c r="C110" s="142"/>
    </row>
    <row r="111" spans="3:3">
      <c r="C111" s="142"/>
    </row>
    <row r="112" spans="3:3">
      <c r="C112" s="144"/>
    </row>
    <row r="113" spans="3:3">
      <c r="C113" s="144"/>
    </row>
    <row r="114" spans="3:3">
      <c r="C114" s="144"/>
    </row>
    <row r="115" spans="3:3">
      <c r="C115" s="144"/>
    </row>
    <row r="116" spans="3:3">
      <c r="C116" s="144"/>
    </row>
    <row r="117" spans="3:3">
      <c r="C117" s="144"/>
    </row>
    <row r="118" spans="3:3">
      <c r="C118" s="144"/>
    </row>
    <row r="119" spans="3:3">
      <c r="C119" s="144"/>
    </row>
    <row r="120" spans="3:3">
      <c r="C120" s="144"/>
    </row>
    <row r="121" spans="3:3">
      <c r="C121" s="144"/>
    </row>
    <row r="122" spans="3:3">
      <c r="C122" s="144"/>
    </row>
    <row r="123" spans="3:3">
      <c r="C123" s="144"/>
    </row>
    <row r="124" spans="3:3">
      <c r="C124" s="144"/>
    </row>
    <row r="125" spans="3:3">
      <c r="C125" s="144"/>
    </row>
    <row r="126" spans="3:3">
      <c r="C126" s="144"/>
    </row>
    <row r="127" spans="3:3">
      <c r="C127" s="144"/>
    </row>
    <row r="128" spans="3:3">
      <c r="C128" s="144"/>
    </row>
    <row r="129" spans="3:3">
      <c r="C129" s="144"/>
    </row>
    <row r="130" spans="3:3">
      <c r="C130" s="144"/>
    </row>
    <row r="131" spans="3:3">
      <c r="C131" s="144"/>
    </row>
    <row r="132" spans="3:3">
      <c r="C132" s="144"/>
    </row>
    <row r="133" spans="3:3">
      <c r="C133" s="144"/>
    </row>
    <row r="134" spans="3:3">
      <c r="C134" s="144"/>
    </row>
    <row r="135" spans="3:3">
      <c r="C135" s="144"/>
    </row>
    <row r="136" spans="3:3">
      <c r="C136" s="144"/>
    </row>
    <row r="137" spans="3:3">
      <c r="C137" s="144"/>
    </row>
    <row r="138" spans="3:3">
      <c r="C138" s="144"/>
    </row>
    <row r="139" spans="3:3">
      <c r="C139" s="144"/>
    </row>
    <row r="140" spans="3:3">
      <c r="C140" s="144"/>
    </row>
    <row r="141" spans="3:3">
      <c r="C141" s="144"/>
    </row>
    <row r="142" spans="3:3">
      <c r="C142" s="144"/>
    </row>
    <row r="143" spans="3:3">
      <c r="C143" s="144"/>
    </row>
    <row r="144" spans="3:3">
      <c r="C144" s="144"/>
    </row>
    <row r="145" spans="3:3">
      <c r="C145" s="144"/>
    </row>
    <row r="146" spans="3:3">
      <c r="C146" s="144"/>
    </row>
    <row r="147" spans="3:3">
      <c r="C147" s="144"/>
    </row>
    <row r="148" spans="3:3">
      <c r="C148" s="142"/>
    </row>
    <row r="149" spans="3:3">
      <c r="C149" s="142"/>
    </row>
    <row r="150" spans="3:3">
      <c r="C150" s="142"/>
    </row>
    <row r="151" spans="3:3">
      <c r="C151" s="142"/>
    </row>
    <row r="152" spans="3:3">
      <c r="C152" s="142"/>
    </row>
    <row r="153" spans="3:3">
      <c r="C153" s="142"/>
    </row>
    <row r="154" spans="3:3">
      <c r="C154" s="142"/>
    </row>
    <row r="155" spans="3:3">
      <c r="C155" s="142"/>
    </row>
    <row r="156" spans="3:3">
      <c r="C156" s="142"/>
    </row>
    <row r="157" spans="3:3">
      <c r="C157" s="142"/>
    </row>
    <row r="158" spans="3:3">
      <c r="C158" s="142"/>
    </row>
    <row r="159" spans="3:3">
      <c r="C159" s="142"/>
    </row>
    <row r="160" spans="3:3">
      <c r="C160" s="142"/>
    </row>
    <row r="161" spans="3:3">
      <c r="C161" s="142"/>
    </row>
  </sheetData>
  <mergeCells count="1">
    <mergeCell ref="H6:H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526F-2A46-D540-9624-2D562C296D29}">
  <dimension ref="C5:G25"/>
  <sheetViews>
    <sheetView showGridLines="0" workbookViewId="0">
      <selection activeCell="G23" sqref="G23"/>
    </sheetView>
  </sheetViews>
  <sheetFormatPr baseColWidth="10" defaultColWidth="8.83203125" defaultRowHeight="15"/>
  <cols>
    <col min="1" max="2" width="1.83203125" style="149" customWidth="1"/>
    <col min="3" max="3" width="5.1640625" style="149" bestFit="1" customWidth="1"/>
    <col min="4" max="4" width="10.33203125" style="149" bestFit="1" customWidth="1"/>
    <col min="5" max="5" width="1.83203125" style="149" customWidth="1"/>
    <col min="6" max="6" width="18.6640625" style="149" bestFit="1" customWidth="1"/>
    <col min="7" max="7" width="85.33203125" style="149" bestFit="1" customWidth="1"/>
    <col min="8" max="16384" width="8.83203125" style="149"/>
  </cols>
  <sheetData>
    <row r="5" spans="3:7">
      <c r="C5" s="148" t="s">
        <v>1508</v>
      </c>
      <c r="D5" s="148" t="s">
        <v>1509</v>
      </c>
      <c r="F5" s="148" t="s">
        <v>15</v>
      </c>
      <c r="G5" s="148" t="s">
        <v>104</v>
      </c>
    </row>
    <row r="6" spans="3:7" ht="16">
      <c r="C6" s="150">
        <v>2025</v>
      </c>
      <c r="D6" s="151">
        <v>0.21590000000000001</v>
      </c>
      <c r="F6" s="152" t="s">
        <v>1510</v>
      </c>
      <c r="G6" s="150" t="s">
        <v>1511</v>
      </c>
    </row>
    <row r="7" spans="3:7" ht="16">
      <c r="C7" s="150">
        <v>2026</v>
      </c>
      <c r="D7" s="151">
        <v>0.21590000000000001</v>
      </c>
      <c r="F7" s="150" t="s">
        <v>1512</v>
      </c>
      <c r="G7" s="150" t="s">
        <v>1513</v>
      </c>
    </row>
    <row r="8" spans="3:7" ht="16">
      <c r="C8" s="150">
        <v>2027</v>
      </c>
      <c r="D8" s="151">
        <v>0.21590000000000001</v>
      </c>
    </row>
    <row r="9" spans="3:7">
      <c r="C9" s="150">
        <v>2028</v>
      </c>
      <c r="D9" s="153">
        <v>0.08</v>
      </c>
      <c r="F9" s="148" t="s">
        <v>1514</v>
      </c>
    </row>
    <row r="10" spans="3:7" ht="16">
      <c r="C10" s="150">
        <v>2029</v>
      </c>
      <c r="D10" s="153">
        <v>0.08</v>
      </c>
      <c r="F10" s="151">
        <f>AVERAGE(D6:D25)</f>
        <v>0.10038500000000003</v>
      </c>
    </row>
    <row r="11" spans="3:7">
      <c r="C11" s="150">
        <v>2030</v>
      </c>
      <c r="D11" s="153">
        <v>0.08</v>
      </c>
    </row>
    <row r="12" spans="3:7">
      <c r="C12" s="150">
        <v>2031</v>
      </c>
      <c r="D12" s="153">
        <v>0.08</v>
      </c>
    </row>
    <row r="13" spans="3:7">
      <c r="C13" s="150">
        <v>2032</v>
      </c>
      <c r="D13" s="153">
        <v>0.08</v>
      </c>
    </row>
    <row r="14" spans="3:7">
      <c r="C14" s="150">
        <v>2033</v>
      </c>
      <c r="D14" s="153">
        <v>0.08</v>
      </c>
    </row>
    <row r="15" spans="3:7">
      <c r="C15" s="150">
        <v>2034</v>
      </c>
      <c r="D15" s="153">
        <v>0.08</v>
      </c>
    </row>
    <row r="16" spans="3:7">
      <c r="C16" s="150">
        <v>2035</v>
      </c>
      <c r="D16" s="153">
        <v>0.08</v>
      </c>
    </row>
    <row r="17" spans="3:4">
      <c r="C17" s="150">
        <v>2036</v>
      </c>
      <c r="D17" s="153">
        <v>0.08</v>
      </c>
    </row>
    <row r="18" spans="3:4">
      <c r="C18" s="150">
        <v>2037</v>
      </c>
      <c r="D18" s="153">
        <v>0.08</v>
      </c>
    </row>
    <row r="19" spans="3:4">
      <c r="C19" s="150">
        <v>2038</v>
      </c>
      <c r="D19" s="153">
        <v>0.08</v>
      </c>
    </row>
    <row r="20" spans="3:4">
      <c r="C20" s="150">
        <v>2039</v>
      </c>
      <c r="D20" s="153">
        <v>0.08</v>
      </c>
    </row>
    <row r="21" spans="3:4">
      <c r="C21" s="150">
        <v>2040</v>
      </c>
      <c r="D21" s="153">
        <v>0.08</v>
      </c>
    </row>
    <row r="22" spans="3:4">
      <c r="C22" s="150">
        <v>2041</v>
      </c>
      <c r="D22" s="153">
        <v>0.08</v>
      </c>
    </row>
    <row r="23" spans="3:4">
      <c r="C23" s="150">
        <v>2042</v>
      </c>
      <c r="D23" s="153">
        <v>0.08</v>
      </c>
    </row>
    <row r="24" spans="3:4">
      <c r="C24" s="150">
        <v>2043</v>
      </c>
      <c r="D24" s="153">
        <v>0.08</v>
      </c>
    </row>
    <row r="25" spans="3:4">
      <c r="C25" s="150">
        <v>2044</v>
      </c>
      <c r="D25" s="153">
        <v>0.08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435F-1D69-A54E-94AB-10F12ED89DAF}">
  <dimension ref="C4:Q25"/>
  <sheetViews>
    <sheetView showGridLines="0" zoomScale="75" workbookViewId="0">
      <selection activeCell="I17" sqref="I17"/>
    </sheetView>
  </sheetViews>
  <sheetFormatPr baseColWidth="10" defaultRowHeight="16"/>
  <cols>
    <col min="1" max="2" width="1.83203125" style="59" customWidth="1"/>
    <col min="3" max="3" width="10.83203125" style="59"/>
    <col min="4" max="4" width="12.33203125" style="59" bestFit="1" customWidth="1"/>
    <col min="5" max="6" width="10.83203125" style="59"/>
    <col min="7" max="7" width="1.83203125" style="59" customWidth="1"/>
    <col min="8" max="8" width="25.6640625" style="59" bestFit="1" customWidth="1"/>
    <col min="9" max="9" width="25.5" style="59" bestFit="1" customWidth="1"/>
    <col min="10" max="10" width="1.83203125" style="59" customWidth="1"/>
    <col min="11" max="11" width="12.33203125" style="59" bestFit="1" customWidth="1"/>
    <col min="12" max="13" width="10.83203125" style="59"/>
    <col min="14" max="14" width="1.83203125" style="59" customWidth="1"/>
    <col min="15" max="15" width="10.83203125" style="59"/>
    <col min="16" max="16" width="26.1640625" style="59" bestFit="1" customWidth="1"/>
    <col min="17" max="17" width="26" style="59" bestFit="1" customWidth="1"/>
    <col min="18" max="16384" width="10.83203125" style="59"/>
  </cols>
  <sheetData>
    <row r="4" spans="3:17">
      <c r="C4" s="164" t="s">
        <v>1489</v>
      </c>
      <c r="D4" s="165"/>
      <c r="E4" s="165"/>
      <c r="F4" s="165"/>
      <c r="H4" s="164" t="s">
        <v>1490</v>
      </c>
      <c r="I4" s="165"/>
      <c r="K4" s="164" t="s">
        <v>1491</v>
      </c>
      <c r="L4" s="164"/>
      <c r="M4" s="164"/>
      <c r="O4" s="166" t="s">
        <v>1492</v>
      </c>
      <c r="P4" s="166"/>
      <c r="Q4" s="167"/>
    </row>
    <row r="5" spans="3:17">
      <c r="C5" s="58" t="s">
        <v>101</v>
      </c>
      <c r="D5" s="58" t="s">
        <v>102</v>
      </c>
      <c r="E5" s="58" t="s">
        <v>103</v>
      </c>
      <c r="F5" s="58" t="s">
        <v>104</v>
      </c>
      <c r="H5" s="58" t="s">
        <v>105</v>
      </c>
      <c r="I5" s="58" t="s">
        <v>106</v>
      </c>
      <c r="K5" s="58" t="s">
        <v>102</v>
      </c>
      <c r="L5" s="58" t="s">
        <v>103</v>
      </c>
      <c r="M5" s="58" t="s">
        <v>104</v>
      </c>
      <c r="O5" s="114" t="s">
        <v>101</v>
      </c>
      <c r="P5" s="58" t="s">
        <v>105</v>
      </c>
      <c r="Q5" s="58" t="s">
        <v>106</v>
      </c>
    </row>
    <row r="6" spans="3:17">
      <c r="C6" s="60">
        <v>2025</v>
      </c>
      <c r="D6" s="62">
        <v>0.20639208000611542</v>
      </c>
      <c r="E6" s="62">
        <v>0.23067165403846268</v>
      </c>
      <c r="F6" s="62">
        <v>0.21590000000000001</v>
      </c>
      <c r="H6" s="62">
        <f>0.2*D6+0.6*E6+0.2*F6</f>
        <v>0.22286140842430069</v>
      </c>
      <c r="I6" s="62">
        <f>D6*0.4+0.1*E6+0.5*F6</f>
        <v>0.21357399740629246</v>
      </c>
      <c r="K6" s="115">
        <v>6.3560598485694793E-3</v>
      </c>
      <c r="L6" s="145">
        <v>6.8525639005747999E-2</v>
      </c>
      <c r="M6" s="145">
        <v>0</v>
      </c>
      <c r="O6" s="60">
        <v>2025</v>
      </c>
      <c r="P6" s="62">
        <f>0.2*K6+0.6*L6+0.2*M6</f>
        <v>4.2386595373162694E-2</v>
      </c>
      <c r="Q6" s="62">
        <f>K6*0.4+0.1*L6+0.5*M6</f>
        <v>9.3949878400025923E-3</v>
      </c>
    </row>
    <row r="7" spans="3:17">
      <c r="C7" s="60">
        <v>2026</v>
      </c>
      <c r="D7" s="62">
        <v>0.20639208000611542</v>
      </c>
      <c r="E7" s="62">
        <v>0.23067165403846268</v>
      </c>
      <c r="F7" s="62">
        <v>0.21590000000000001</v>
      </c>
      <c r="H7" s="62">
        <f t="shared" ref="H7:H8" si="0">0.2*D7+0.6*E7+0.2*F7</f>
        <v>0.22286140842430069</v>
      </c>
      <c r="I7" s="62">
        <f>D7*0.4+0.1*E7+0.5*F7</f>
        <v>0.21357399740629246</v>
      </c>
      <c r="O7" s="60">
        <v>2026</v>
      </c>
      <c r="P7" s="62">
        <f>0.2*K6+0.6*L6+0.2*M6</f>
        <v>4.2386595373162694E-2</v>
      </c>
      <c r="Q7" s="62">
        <f>K6*0.4+0.1*L6+0.5*M6</f>
        <v>9.3949878400025923E-3</v>
      </c>
    </row>
    <row r="8" spans="3:17">
      <c r="C8" s="60">
        <v>2027</v>
      </c>
      <c r="D8" s="62">
        <v>0.1950977320316068</v>
      </c>
      <c r="E8" s="62">
        <v>0.23067165403846268</v>
      </c>
      <c r="F8" s="62">
        <v>0.21590000000000001</v>
      </c>
      <c r="H8" s="62">
        <f t="shared" si="0"/>
        <v>0.22060253882939895</v>
      </c>
      <c r="I8" s="62">
        <f t="shared" ref="I8" si="1">D8*0.4+0.1*E8+0.5*F8</f>
        <v>0.20905625821648899</v>
      </c>
      <c r="O8" s="60">
        <v>2027</v>
      </c>
      <c r="P8" s="62">
        <f>0.2*K6+0.6*L6+0.2*M6</f>
        <v>4.2386595373162694E-2</v>
      </c>
      <c r="Q8" s="62">
        <f>K6*0.4+0.1*L6+0.5*M6</f>
        <v>9.3949878400025923E-3</v>
      </c>
    </row>
    <row r="9" spans="3:17">
      <c r="C9" s="60">
        <v>2028</v>
      </c>
      <c r="D9" s="62">
        <v>0.18118281335501768</v>
      </c>
      <c r="E9" s="62">
        <v>0.23067165403846268</v>
      </c>
      <c r="F9" s="146">
        <v>0.08</v>
      </c>
      <c r="H9" s="62">
        <f>D9*0.3+E9*0.7</f>
        <v>0.21582500183342918</v>
      </c>
      <c r="I9" s="62">
        <f>D9*0.7+0.1*E9+0.2*F9</f>
        <v>0.16589513475235862</v>
      </c>
      <c r="O9" s="60">
        <v>2028</v>
      </c>
      <c r="P9" s="62">
        <f>$K$6*0.3+$L$6*0.7</f>
        <v>4.9874765258594439E-2</v>
      </c>
      <c r="Q9" s="62">
        <f>$K$6*0.7+0.1*$L$6+0.2*$M$6</f>
        <v>1.1301805794573436E-2</v>
      </c>
    </row>
    <row r="10" spans="3:17">
      <c r="C10" s="60">
        <v>2029</v>
      </c>
      <c r="D10" s="62">
        <v>0.1749928431295012</v>
      </c>
      <c r="E10" s="62">
        <v>0.23067165403846268</v>
      </c>
      <c r="F10" s="146">
        <v>0.08</v>
      </c>
      <c r="H10" s="62">
        <f t="shared" ref="H10:H25" si="2">D10*0.3+E10*0.7</f>
        <v>0.21396801076577421</v>
      </c>
      <c r="I10" s="62">
        <f t="shared" ref="I10:I25" si="3">D10*0.7+0.1*E10+0.2*F10</f>
        <v>0.1615621555944971</v>
      </c>
      <c r="O10" s="60">
        <v>2029</v>
      </c>
      <c r="P10" s="62">
        <f t="shared" ref="P10:P25" si="4">$K$6*0.3+$L$6*0.7</f>
        <v>4.9874765258594439E-2</v>
      </c>
      <c r="Q10" s="62">
        <f t="shared" ref="Q10:Q25" si="5">$K$6*0.7+0.1*$L$6+0.2*$M$6</f>
        <v>1.1301805794573436E-2</v>
      </c>
    </row>
    <row r="11" spans="3:17">
      <c r="C11" s="60">
        <v>2030</v>
      </c>
      <c r="D11" s="62">
        <v>0.15056421356817806</v>
      </c>
      <c r="E11" s="62">
        <v>0.23067165403846268</v>
      </c>
      <c r="F11" s="146">
        <v>0.08</v>
      </c>
      <c r="H11" s="62">
        <f t="shared" si="2"/>
        <v>0.20663942189737727</v>
      </c>
      <c r="I11" s="62">
        <f t="shared" si="3"/>
        <v>0.1444621149015709</v>
      </c>
      <c r="O11" s="60">
        <v>2030</v>
      </c>
      <c r="P11" s="62">
        <f t="shared" si="4"/>
        <v>4.9874765258594439E-2</v>
      </c>
      <c r="Q11" s="62">
        <f t="shared" si="5"/>
        <v>1.1301805794573436E-2</v>
      </c>
    </row>
    <row r="12" spans="3:17">
      <c r="C12" s="60">
        <v>2031</v>
      </c>
      <c r="D12" s="62">
        <v>0.14493475546829304</v>
      </c>
      <c r="E12" s="62">
        <v>0.23067165403846268</v>
      </c>
      <c r="F12" s="146">
        <v>0.08</v>
      </c>
      <c r="H12" s="62">
        <f t="shared" si="2"/>
        <v>0.20495058446741177</v>
      </c>
      <c r="I12" s="62">
        <f t="shared" si="3"/>
        <v>0.14052149423165139</v>
      </c>
      <c r="O12" s="60">
        <v>2031</v>
      </c>
      <c r="P12" s="62">
        <f t="shared" si="4"/>
        <v>4.9874765258594439E-2</v>
      </c>
      <c r="Q12" s="62">
        <f t="shared" si="5"/>
        <v>1.1301805794573436E-2</v>
      </c>
    </row>
    <row r="13" spans="3:17">
      <c r="C13" s="60">
        <v>2032</v>
      </c>
      <c r="D13" s="62">
        <v>0.14481421356817809</v>
      </c>
      <c r="E13" s="62">
        <v>0.23067165403846268</v>
      </c>
      <c r="F13" s="146">
        <v>0.08</v>
      </c>
      <c r="H13" s="62">
        <f t="shared" si="2"/>
        <v>0.2049144218973773</v>
      </c>
      <c r="I13" s="62">
        <f t="shared" si="3"/>
        <v>0.1404371149015709</v>
      </c>
      <c r="O13" s="60">
        <v>2032</v>
      </c>
      <c r="P13" s="62">
        <f t="shared" si="4"/>
        <v>4.9874765258594439E-2</v>
      </c>
      <c r="Q13" s="62">
        <f t="shared" si="5"/>
        <v>1.1301805794573436E-2</v>
      </c>
    </row>
    <row r="14" spans="3:17">
      <c r="C14" s="60">
        <v>2033</v>
      </c>
      <c r="D14" s="62">
        <v>0.14327881062935854</v>
      </c>
      <c r="E14" s="62">
        <v>0.23067165403846268</v>
      </c>
      <c r="F14" s="146">
        <v>0.08</v>
      </c>
      <c r="H14" s="62">
        <f t="shared" si="2"/>
        <v>0.20445380101573143</v>
      </c>
      <c r="I14" s="62">
        <f t="shared" si="3"/>
        <v>0.13936233284439725</v>
      </c>
      <c r="O14" s="60">
        <v>2033</v>
      </c>
      <c r="P14" s="62">
        <f t="shared" si="4"/>
        <v>4.9874765258594439E-2</v>
      </c>
      <c r="Q14" s="62">
        <f t="shared" si="5"/>
        <v>1.1301805794573436E-2</v>
      </c>
    </row>
    <row r="15" spans="3:17">
      <c r="C15" s="60">
        <v>2034</v>
      </c>
      <c r="D15" s="62">
        <v>0.14306421356817808</v>
      </c>
      <c r="E15" s="62">
        <v>0.23067165403846268</v>
      </c>
      <c r="F15" s="146">
        <v>0.08</v>
      </c>
      <c r="H15" s="62">
        <f t="shared" si="2"/>
        <v>0.2043894218973773</v>
      </c>
      <c r="I15" s="62">
        <f t="shared" si="3"/>
        <v>0.13921211490157093</v>
      </c>
      <c r="O15" s="60">
        <v>2034</v>
      </c>
      <c r="P15" s="62">
        <f t="shared" si="4"/>
        <v>4.9874765258594439E-2</v>
      </c>
      <c r="Q15" s="62">
        <f t="shared" si="5"/>
        <v>1.1301805794573436E-2</v>
      </c>
    </row>
    <row r="16" spans="3:17">
      <c r="C16" s="60">
        <v>2035</v>
      </c>
      <c r="D16" s="62">
        <v>0.13753962764884986</v>
      </c>
      <c r="E16" s="62">
        <v>0.23067165403846268</v>
      </c>
      <c r="F16" s="146">
        <v>0.08</v>
      </c>
      <c r="H16" s="62">
        <f t="shared" si="2"/>
        <v>0.20273204612157883</v>
      </c>
      <c r="I16" s="62">
        <f t="shared" si="3"/>
        <v>0.13534490475804117</v>
      </c>
      <c r="O16" s="60">
        <v>2035</v>
      </c>
      <c r="P16" s="62">
        <f t="shared" si="4"/>
        <v>4.9874765258594439E-2</v>
      </c>
      <c r="Q16" s="62">
        <f t="shared" si="5"/>
        <v>1.1301805794573436E-2</v>
      </c>
    </row>
    <row r="17" spans="3:17">
      <c r="C17" s="60">
        <v>2036</v>
      </c>
      <c r="D17" s="62">
        <v>0.13750000000000001</v>
      </c>
      <c r="E17" s="62">
        <v>0.23067165403846268</v>
      </c>
      <c r="F17" s="146">
        <v>0.08</v>
      </c>
      <c r="H17" s="62">
        <f t="shared" si="2"/>
        <v>0.20272015782692387</v>
      </c>
      <c r="I17" s="62">
        <f t="shared" si="3"/>
        <v>0.13531716540384625</v>
      </c>
      <c r="O17" s="60">
        <v>2036</v>
      </c>
      <c r="P17" s="62">
        <f t="shared" si="4"/>
        <v>4.9874765258594439E-2</v>
      </c>
      <c r="Q17" s="62">
        <f t="shared" si="5"/>
        <v>1.1301805794573436E-2</v>
      </c>
    </row>
    <row r="18" spans="3:17">
      <c r="C18" s="60">
        <v>2037</v>
      </c>
      <c r="D18" s="62">
        <v>0.13491356973589919</v>
      </c>
      <c r="E18" s="62">
        <v>0.23067165403846268</v>
      </c>
      <c r="F18" s="146">
        <v>0.08</v>
      </c>
      <c r="H18" s="62">
        <f t="shared" si="2"/>
        <v>0.20194422874769363</v>
      </c>
      <c r="I18" s="62">
        <f t="shared" si="3"/>
        <v>0.13350666421897567</v>
      </c>
      <c r="O18" s="60">
        <v>2037</v>
      </c>
      <c r="P18" s="62">
        <f t="shared" si="4"/>
        <v>4.9874765258594439E-2</v>
      </c>
      <c r="Q18" s="62">
        <f t="shared" si="5"/>
        <v>1.1301805794573436E-2</v>
      </c>
    </row>
    <row r="19" spans="3:17">
      <c r="C19" s="60">
        <v>2038</v>
      </c>
      <c r="D19" s="62">
        <v>0.13500000000000001</v>
      </c>
      <c r="E19" s="62">
        <v>0.23067165403846268</v>
      </c>
      <c r="F19" s="146">
        <v>0.08</v>
      </c>
      <c r="H19" s="62">
        <f t="shared" si="2"/>
        <v>0.20197015782692387</v>
      </c>
      <c r="I19" s="62">
        <f t="shared" si="3"/>
        <v>0.13356716540384628</v>
      </c>
      <c r="O19" s="60">
        <v>2038</v>
      </c>
      <c r="P19" s="62">
        <f t="shared" si="4"/>
        <v>4.9874765258594439E-2</v>
      </c>
      <c r="Q19" s="62">
        <f t="shared" si="5"/>
        <v>1.1301805794573436E-2</v>
      </c>
    </row>
    <row r="20" spans="3:17">
      <c r="C20" s="60">
        <v>2039</v>
      </c>
      <c r="D20" s="62">
        <v>0.13486214304468869</v>
      </c>
      <c r="E20" s="62">
        <v>0.23067165403846268</v>
      </c>
      <c r="F20" s="146">
        <v>0.08</v>
      </c>
      <c r="H20" s="62">
        <f t="shared" si="2"/>
        <v>0.20192880074033048</v>
      </c>
      <c r="I20" s="62">
        <f t="shared" si="3"/>
        <v>0.13347066553512832</v>
      </c>
      <c r="O20" s="60">
        <v>2039</v>
      </c>
      <c r="P20" s="62">
        <f t="shared" si="4"/>
        <v>4.9874765258594439E-2</v>
      </c>
      <c r="Q20" s="62">
        <f t="shared" si="5"/>
        <v>1.1301805794573436E-2</v>
      </c>
    </row>
    <row r="21" spans="3:17">
      <c r="C21" s="60">
        <v>2040</v>
      </c>
      <c r="D21" s="62">
        <v>0.13575000000000001</v>
      </c>
      <c r="E21" s="62">
        <v>0.23067165403846268</v>
      </c>
      <c r="F21" s="146">
        <v>0.08</v>
      </c>
      <c r="H21" s="62">
        <f t="shared" si="2"/>
        <v>0.20219515782692388</v>
      </c>
      <c r="I21" s="62">
        <f t="shared" si="3"/>
        <v>0.13409216540384628</v>
      </c>
      <c r="O21" s="60">
        <v>2040</v>
      </c>
      <c r="P21" s="62">
        <f t="shared" si="4"/>
        <v>4.9874765258594439E-2</v>
      </c>
      <c r="Q21" s="62">
        <f t="shared" si="5"/>
        <v>1.1301805794573436E-2</v>
      </c>
    </row>
    <row r="22" spans="3:17">
      <c r="C22" s="60">
        <v>2041</v>
      </c>
      <c r="D22" s="62">
        <v>0.13640698159821152</v>
      </c>
      <c r="E22" s="62">
        <v>0.23067165403846268</v>
      </c>
      <c r="F22" s="146">
        <v>0.08</v>
      </c>
      <c r="H22" s="62">
        <f t="shared" si="2"/>
        <v>0.20239225230638733</v>
      </c>
      <c r="I22" s="62">
        <f t="shared" si="3"/>
        <v>0.13455205252259433</v>
      </c>
      <c r="O22" s="60">
        <v>2041</v>
      </c>
      <c r="P22" s="62">
        <f t="shared" si="4"/>
        <v>4.9874765258594439E-2</v>
      </c>
      <c r="Q22" s="62">
        <f t="shared" si="5"/>
        <v>1.1301805794573436E-2</v>
      </c>
    </row>
    <row r="23" spans="3:17">
      <c r="C23" s="60">
        <v>2042</v>
      </c>
      <c r="D23" s="62">
        <v>0.13650000000000001</v>
      </c>
      <c r="E23" s="62">
        <v>0.23067165403846268</v>
      </c>
      <c r="F23" s="146">
        <v>0.08</v>
      </c>
      <c r="H23" s="62">
        <f t="shared" si="2"/>
        <v>0.20242015782692385</v>
      </c>
      <c r="I23" s="62">
        <f t="shared" si="3"/>
        <v>0.13461716540384627</v>
      </c>
      <c r="O23" s="60">
        <v>2042</v>
      </c>
      <c r="P23" s="62">
        <f t="shared" si="4"/>
        <v>4.9874765258594439E-2</v>
      </c>
      <c r="Q23" s="62">
        <f t="shared" si="5"/>
        <v>1.1301805794573436E-2</v>
      </c>
    </row>
    <row r="24" spans="3:17">
      <c r="C24" s="60">
        <v>2043</v>
      </c>
      <c r="D24" s="62">
        <v>0.13457250362509443</v>
      </c>
      <c r="E24" s="62">
        <v>0.23067165403846268</v>
      </c>
      <c r="F24" s="146">
        <v>0.08</v>
      </c>
      <c r="H24" s="62">
        <f t="shared" si="2"/>
        <v>0.20184190891445219</v>
      </c>
      <c r="I24" s="62">
        <f t="shared" si="3"/>
        <v>0.13326791794141235</v>
      </c>
      <c r="O24" s="60">
        <v>2043</v>
      </c>
      <c r="P24" s="62">
        <f t="shared" si="4"/>
        <v>4.9874765258594439E-2</v>
      </c>
      <c r="Q24" s="62">
        <f t="shared" si="5"/>
        <v>1.1301805794573436E-2</v>
      </c>
    </row>
    <row r="25" spans="3:17">
      <c r="C25" s="60">
        <v>2044</v>
      </c>
      <c r="D25" s="62">
        <v>0.13450000000000001</v>
      </c>
      <c r="E25" s="62">
        <v>0.23067165403846268</v>
      </c>
      <c r="F25" s="146">
        <v>0.08</v>
      </c>
      <c r="H25" s="62">
        <f t="shared" si="2"/>
        <v>0.20182015782692386</v>
      </c>
      <c r="I25" s="62">
        <f t="shared" si="3"/>
        <v>0.13321716540384626</v>
      </c>
      <c r="O25" s="60">
        <v>2044</v>
      </c>
      <c r="P25" s="62">
        <f t="shared" si="4"/>
        <v>4.9874765258594439E-2</v>
      </c>
      <c r="Q25" s="62">
        <f t="shared" si="5"/>
        <v>1.1301805794573436E-2</v>
      </c>
    </row>
  </sheetData>
  <mergeCells count="4">
    <mergeCell ref="C4:F4"/>
    <mergeCell ref="H4:I4"/>
    <mergeCell ref="K4:M4"/>
    <mergeCell ref="O4:Q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5BCE-0867-EF42-B34E-2A15280AB590}">
  <dimension ref="C5:J31"/>
  <sheetViews>
    <sheetView showGridLines="0" workbookViewId="0">
      <selection activeCell="K33" sqref="K33"/>
    </sheetView>
  </sheetViews>
  <sheetFormatPr baseColWidth="10" defaultRowHeight="16"/>
  <cols>
    <col min="1" max="2" width="1.83203125" style="59" customWidth="1"/>
    <col min="3" max="3" width="33.6640625" style="59" bestFit="1" customWidth="1"/>
    <col min="4" max="4" width="12.33203125" style="59" customWidth="1"/>
    <col min="5" max="5" width="1.83203125" style="59" customWidth="1"/>
    <col min="6" max="6" width="33.6640625" style="59" bestFit="1" customWidth="1"/>
    <col min="7" max="10" width="10.33203125" style="59" bestFit="1" customWidth="1"/>
    <col min="11" max="16384" width="10.83203125" style="59"/>
  </cols>
  <sheetData>
    <row r="5" spans="3:10">
      <c r="C5" s="58" t="s">
        <v>112</v>
      </c>
      <c r="D5" s="58" t="s">
        <v>1493</v>
      </c>
      <c r="F5" s="97"/>
      <c r="G5" s="58" t="s">
        <v>102</v>
      </c>
      <c r="H5" s="58" t="s">
        <v>103</v>
      </c>
      <c r="I5" s="58" t="s">
        <v>1494</v>
      </c>
    </row>
    <row r="6" spans="3:10">
      <c r="C6" s="85" t="s">
        <v>121</v>
      </c>
      <c r="D6" s="61">
        <v>4.7103108717503513E-2</v>
      </c>
      <c r="F6" s="58" t="s">
        <v>1495</v>
      </c>
      <c r="G6" s="63">
        <v>0.2</v>
      </c>
      <c r="H6" s="63">
        <v>0.6</v>
      </c>
      <c r="I6" s="63">
        <v>0.2</v>
      </c>
    </row>
    <row r="7" spans="3:10">
      <c r="C7" s="85" t="s">
        <v>121</v>
      </c>
      <c r="D7" s="61">
        <v>5.1286001509134788E-2</v>
      </c>
      <c r="F7" s="58" t="s">
        <v>1496</v>
      </c>
      <c r="G7" s="63">
        <v>0.3</v>
      </c>
      <c r="H7" s="63">
        <v>0.7</v>
      </c>
      <c r="I7" s="63">
        <v>0</v>
      </c>
    </row>
    <row r="8" spans="3:10">
      <c r="C8" s="85" t="s">
        <v>126</v>
      </c>
      <c r="D8" s="61">
        <v>5.044887111602965E-2</v>
      </c>
      <c r="F8" s="58" t="s">
        <v>1497</v>
      </c>
      <c r="G8" s="147">
        <v>0.4</v>
      </c>
      <c r="H8" s="147">
        <v>0.1</v>
      </c>
      <c r="I8" s="147">
        <v>0.5</v>
      </c>
    </row>
    <row r="9" spans="3:10">
      <c r="C9" s="85" t="s">
        <v>126</v>
      </c>
      <c r="D9" s="61">
        <v>6.5643789855806517E-2</v>
      </c>
      <c r="F9" s="58" t="s">
        <v>1498</v>
      </c>
      <c r="G9" s="63">
        <v>0.7</v>
      </c>
      <c r="H9" s="63">
        <v>0.1</v>
      </c>
      <c r="I9" s="63">
        <v>0.2</v>
      </c>
    </row>
    <row r="10" spans="3:10">
      <c r="C10" s="85" t="s">
        <v>131</v>
      </c>
      <c r="D10" s="61">
        <v>7.1359110583976162E-2</v>
      </c>
    </row>
    <row r="11" spans="3:10">
      <c r="C11" s="85" t="s">
        <v>131</v>
      </c>
      <c r="D11" s="61">
        <v>5.1636898632456504E-2</v>
      </c>
      <c r="F11" s="58"/>
      <c r="G11" s="164" t="s">
        <v>1499</v>
      </c>
      <c r="H11" s="164"/>
      <c r="I11" s="164" t="s">
        <v>1500</v>
      </c>
      <c r="J11" s="164"/>
    </row>
    <row r="12" spans="3:10">
      <c r="C12" s="85" t="s">
        <v>136</v>
      </c>
      <c r="D12" s="61">
        <v>7.137231464181075E-2</v>
      </c>
      <c r="F12" s="58" t="s">
        <v>112</v>
      </c>
      <c r="G12" s="58" t="s">
        <v>1501</v>
      </c>
      <c r="H12" s="58" t="s">
        <v>1502</v>
      </c>
      <c r="I12" s="58" t="s">
        <v>1501</v>
      </c>
      <c r="J12" s="58" t="s">
        <v>1502</v>
      </c>
    </row>
    <row r="13" spans="3:10">
      <c r="C13" s="85" t="s">
        <v>139</v>
      </c>
      <c r="D13" s="61">
        <v>7.9189623635407866E-2</v>
      </c>
      <c r="F13" s="85" t="s">
        <v>121</v>
      </c>
      <c r="G13" s="104">
        <f>($D$6+$D$7)*$H$6</f>
        <v>5.9033466135982975E-2</v>
      </c>
      <c r="H13" s="104">
        <f>($D$6+$D$7)*$H$7</f>
        <v>6.8872377158646803E-2</v>
      </c>
      <c r="I13" s="104">
        <f>($D$6+$D$7)*$H$8</f>
        <v>9.8389110226638297E-3</v>
      </c>
      <c r="J13" s="104">
        <f>($D$6+$D$7)*$H$9</f>
        <v>9.8389110226638297E-3</v>
      </c>
    </row>
    <row r="14" spans="3:10">
      <c r="C14" s="85" t="s">
        <v>139</v>
      </c>
      <c r="D14" s="61">
        <v>4.5719633491710085E-2</v>
      </c>
      <c r="F14" s="85" t="s">
        <v>126</v>
      </c>
      <c r="G14" s="104">
        <f>($D$9+$D$8)*$H$6</f>
        <v>6.9655596583101692E-2</v>
      </c>
      <c r="H14" s="104">
        <f>($D$9+$D$8)*$H$7</f>
        <v>8.1264862680285307E-2</v>
      </c>
      <c r="I14" s="104">
        <f>($D$9+$D$8)*$H$8</f>
        <v>1.1609266097183617E-2</v>
      </c>
      <c r="J14" s="104">
        <f>($D$9+$D$8)*$H$9</f>
        <v>1.1609266097183617E-2</v>
      </c>
    </row>
    <row r="15" spans="3:10">
      <c r="C15" s="85" t="s">
        <v>139</v>
      </c>
      <c r="D15" s="61">
        <v>7.3008040158240181E-2</v>
      </c>
      <c r="F15" s="85" t="s">
        <v>131</v>
      </c>
      <c r="G15" s="104">
        <f>($D$10+$D$11)*$H$6</f>
        <v>7.3797605529859603E-2</v>
      </c>
      <c r="H15" s="104">
        <f>($D$10+$D$11)*$H$7</f>
        <v>8.6097206451502858E-2</v>
      </c>
      <c r="I15" s="104">
        <f>($D$10+$D$11)*$H$8</f>
        <v>1.2299600921643268E-2</v>
      </c>
      <c r="J15" s="104">
        <f>($D$10+$D$11)*$H$9</f>
        <v>1.2299600921643268E-2</v>
      </c>
    </row>
    <row r="16" spans="3:10">
      <c r="C16" s="85" t="s">
        <v>146</v>
      </c>
      <c r="D16" s="61">
        <v>5.5612758979758724E-2</v>
      </c>
      <c r="F16" s="85" t="s">
        <v>136</v>
      </c>
      <c r="G16" s="104">
        <f>$D$12*$H$6</f>
        <v>4.2823388785086451E-2</v>
      </c>
      <c r="H16" s="104">
        <f>$D$12*$H$7</f>
        <v>4.9960620249267521E-2</v>
      </c>
      <c r="I16" s="104">
        <f>$D$12*$H$8</f>
        <v>7.1372314641810755E-3</v>
      </c>
      <c r="J16" s="104">
        <f>$D$12*$H$9</f>
        <v>7.1372314641810755E-3</v>
      </c>
    </row>
    <row r="17" spans="3:10">
      <c r="C17" s="85" t="s">
        <v>146</v>
      </c>
      <c r="D17" s="61">
        <v>6.0907798739675618E-2</v>
      </c>
      <c r="F17" s="85" t="s">
        <v>139</v>
      </c>
      <c r="G17" s="104">
        <f>($D$13+$D$14+$D$15)*$H$6</f>
        <v>0.11875037837121487</v>
      </c>
      <c r="H17" s="104">
        <f>($D$13+$D$14+$D$15)*$H$7</f>
        <v>0.13854210809975068</v>
      </c>
      <c r="I17" s="104">
        <f>($D$13+$D$14+$D$15)*$H$8</f>
        <v>1.9791729728535812E-2</v>
      </c>
      <c r="J17" s="104">
        <f>($D$13+$D$14+$D$15)*$H$9</f>
        <v>1.9791729728535812E-2</v>
      </c>
    </row>
    <row r="18" spans="3:10">
      <c r="C18" s="85" t="s">
        <v>146</v>
      </c>
      <c r="D18" s="61">
        <v>6.6325507691378349E-2</v>
      </c>
      <c r="F18" s="85" t="s">
        <v>146</v>
      </c>
      <c r="G18" s="104">
        <f>($D$16+$D$17+$D$18+$D$19)*$H$6</f>
        <v>0.15252960407825547</v>
      </c>
      <c r="H18" s="104">
        <f>($D$16+$D$17+$D$18+$D$19)*$H$7</f>
        <v>0.17795120475796469</v>
      </c>
      <c r="I18" s="104">
        <f>($D$16+$D$17+$D$18+$D$19)*$H$8</f>
        <v>2.5421600679709246E-2</v>
      </c>
      <c r="J18" s="104">
        <f>($D$16+$D$17+$D$18+$D$19)*$H$9</f>
        <v>2.5421600679709246E-2</v>
      </c>
    </row>
    <row r="19" spans="3:10">
      <c r="C19" s="85" t="s">
        <v>146</v>
      </c>
      <c r="D19" s="61">
        <v>7.1369941386279764E-2</v>
      </c>
      <c r="F19" s="85" t="s">
        <v>155</v>
      </c>
      <c r="G19" s="104">
        <f>$D$20*$H$6</f>
        <v>3.331189221091635E-2</v>
      </c>
      <c r="H19" s="104">
        <f>$D$20*$H$7</f>
        <v>3.8863874246069074E-2</v>
      </c>
      <c r="I19" s="104">
        <f>$D$20*$H$8</f>
        <v>5.5519820351527258E-3</v>
      </c>
      <c r="J19" s="104">
        <f>$D$20*$H$9</f>
        <v>5.5519820351527258E-3</v>
      </c>
    </row>
    <row r="20" spans="3:10">
      <c r="C20" s="85" t="s">
        <v>155</v>
      </c>
      <c r="D20" s="61">
        <v>5.5519820351527256E-2</v>
      </c>
      <c r="F20" s="85" t="s">
        <v>158</v>
      </c>
      <c r="G20" s="104">
        <f>$D$21*$H$6</f>
        <v>5.0098068305582423E-2</v>
      </c>
      <c r="H20" s="104">
        <f>$D$21*$H$7</f>
        <v>5.8447746356512821E-2</v>
      </c>
      <c r="I20" s="104">
        <f>$D$21*$H$8</f>
        <v>8.3496780509304033E-3</v>
      </c>
      <c r="J20" s="104">
        <f>$D$21*$H$9</f>
        <v>8.3496780509304033E-3</v>
      </c>
    </row>
    <row r="21" spans="3:10">
      <c r="C21" s="85" t="s">
        <v>158</v>
      </c>
      <c r="D21" s="61">
        <v>8.3496780509304036E-2</v>
      </c>
      <c r="F21" s="85" t="s">
        <v>1503</v>
      </c>
      <c r="G21" s="61">
        <f>$D$24*$G$6</f>
        <v>0.125</v>
      </c>
      <c r="H21" s="61">
        <f>$D$24*$G$7</f>
        <v>0.1875</v>
      </c>
      <c r="I21" s="61">
        <f>$D$24*$G$8</f>
        <v>0.25</v>
      </c>
      <c r="J21" s="61">
        <f>$D$24*$G$9</f>
        <v>0.4375</v>
      </c>
    </row>
    <row r="22" spans="3:10">
      <c r="F22" s="85" t="s">
        <v>1488</v>
      </c>
      <c r="G22" s="61">
        <f>$D$25*$G$6</f>
        <v>7.5000000000000011E-2</v>
      </c>
      <c r="H22" s="61">
        <f>$D$25*$G$7</f>
        <v>0.11249999999999999</v>
      </c>
      <c r="I22" s="61">
        <f>$D$25*$G$8</f>
        <v>0.15000000000000002</v>
      </c>
      <c r="J22" s="61">
        <f>$D$25*$G$9</f>
        <v>0.26249999999999996</v>
      </c>
    </row>
    <row r="23" spans="3:10">
      <c r="C23" s="58" t="s">
        <v>1504</v>
      </c>
      <c r="D23" s="58" t="s">
        <v>119</v>
      </c>
      <c r="F23" s="85" t="s">
        <v>104</v>
      </c>
      <c r="G23" s="61">
        <f>$I$6</f>
        <v>0.2</v>
      </c>
      <c r="H23" s="61">
        <f>$I$7</f>
        <v>0</v>
      </c>
      <c r="I23" s="61">
        <f>$I$8</f>
        <v>0.5</v>
      </c>
      <c r="J23" s="61">
        <f>$I$9</f>
        <v>0.2</v>
      </c>
    </row>
    <row r="24" spans="3:10">
      <c r="C24" s="85" t="s">
        <v>1505</v>
      </c>
      <c r="D24" s="104">
        <f>1-D25</f>
        <v>0.625</v>
      </c>
      <c r="F24" s="58" t="s">
        <v>1506</v>
      </c>
      <c r="G24" s="115">
        <f>G13^2+G14^2+G15^2+G16^2+G17^2+G18^2+G19^2+G20^2+G21^2+G22^2+G23^2</f>
        <v>0.11785321256255407</v>
      </c>
      <c r="H24" s="115">
        <f t="shared" ref="H24:J24" si="0">H13^2+H14^2+H15^2+H16^2+H17^2+H18^2+H19^2+H20^2+H21^2+H22^2+H23^2</f>
        <v>0.12485576154347636</v>
      </c>
      <c r="I24" s="115">
        <f t="shared" si="0"/>
        <v>0.33657231146007094</v>
      </c>
      <c r="J24" s="115">
        <f t="shared" si="0"/>
        <v>0.30188481146007096</v>
      </c>
    </row>
    <row r="25" spans="3:10">
      <c r="C25" s="85" t="s">
        <v>1488</v>
      </c>
      <c r="D25" s="104">
        <v>0.375</v>
      </c>
      <c r="F25" s="58" t="s">
        <v>1507</v>
      </c>
      <c r="G25" s="115">
        <f>1-G24</f>
        <v>0.8821467874374459</v>
      </c>
      <c r="H25" s="115">
        <f t="shared" ref="H25:J25" si="1">1-H24</f>
        <v>0.87514423845652367</v>
      </c>
      <c r="I25" s="115">
        <f t="shared" si="1"/>
        <v>0.66342768853992906</v>
      </c>
      <c r="J25" s="115">
        <f t="shared" si="1"/>
        <v>0.69811518853992904</v>
      </c>
    </row>
    <row r="31" spans="3:10">
      <c r="G31" s="111"/>
    </row>
  </sheetData>
  <mergeCells count="2">
    <mergeCell ref="G11:H11"/>
    <mergeCell ref="I11:J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F3A-E170-8041-8701-8AC7EC4D9DA6}">
  <dimension ref="A1:AC45"/>
  <sheetViews>
    <sheetView zoomScale="69" workbookViewId="0">
      <selection activeCell="C50" sqref="C50"/>
    </sheetView>
  </sheetViews>
  <sheetFormatPr baseColWidth="10" defaultRowHeight="16"/>
  <cols>
    <col min="1" max="1" width="33.6640625" style="74" bestFit="1" customWidth="1"/>
    <col min="2" max="2" width="21.5" style="74" customWidth="1"/>
    <col min="3" max="3" width="20.33203125" style="74" bestFit="1" customWidth="1"/>
    <col min="4" max="4" width="25.33203125" style="74" customWidth="1"/>
    <col min="5" max="5" width="20.5" bestFit="1" customWidth="1"/>
    <col min="6" max="6" width="25.33203125" style="74" bestFit="1" customWidth="1"/>
    <col min="7" max="8" width="10.83203125" style="74"/>
    <col min="9" max="9" width="40.6640625" style="74" bestFit="1" customWidth="1"/>
    <col min="10" max="16384" width="10.83203125" style="74"/>
  </cols>
  <sheetData>
    <row r="1" spans="1:29">
      <c r="A1" s="73" t="s">
        <v>112</v>
      </c>
      <c r="B1" s="73" t="s">
        <v>113</v>
      </c>
      <c r="C1" s="73" t="s">
        <v>114</v>
      </c>
      <c r="D1" s="73" t="s">
        <v>115</v>
      </c>
      <c r="E1" s="73" t="s">
        <v>116</v>
      </c>
      <c r="F1" s="74" t="s">
        <v>117</v>
      </c>
      <c r="G1" s="74" t="s">
        <v>118</v>
      </c>
      <c r="H1" s="74" t="s">
        <v>119</v>
      </c>
      <c r="I1" s="73" t="s">
        <v>120</v>
      </c>
      <c r="J1" s="74">
        <v>1</v>
      </c>
      <c r="K1" s="74">
        <v>2</v>
      </c>
      <c r="L1" s="74">
        <v>3</v>
      </c>
      <c r="M1" s="74">
        <v>4</v>
      </c>
      <c r="N1" s="74">
        <v>5</v>
      </c>
      <c r="O1" s="74">
        <v>6</v>
      </c>
      <c r="P1" s="74">
        <v>7</v>
      </c>
      <c r="Q1" s="74">
        <v>8</v>
      </c>
      <c r="R1" s="74">
        <v>9</v>
      </c>
      <c r="S1" s="74">
        <v>10</v>
      </c>
      <c r="T1" s="74">
        <v>11</v>
      </c>
      <c r="U1" s="74">
        <v>12</v>
      </c>
      <c r="V1" s="74">
        <v>13</v>
      </c>
      <c r="W1" s="74">
        <v>14</v>
      </c>
      <c r="X1" s="74">
        <v>15</v>
      </c>
      <c r="Y1" s="74">
        <v>16</v>
      </c>
      <c r="Z1" s="74">
        <v>17</v>
      </c>
      <c r="AA1" s="74">
        <v>18</v>
      </c>
      <c r="AB1" s="74">
        <v>19</v>
      </c>
      <c r="AC1" s="74">
        <v>20</v>
      </c>
    </row>
    <row r="2" spans="1:29">
      <c r="A2" s="74" t="s">
        <v>121</v>
      </c>
      <c r="B2" s="74" t="s">
        <v>122</v>
      </c>
      <c r="C2" s="74" t="s">
        <v>123</v>
      </c>
      <c r="D2" s="74">
        <v>0.7097562210204178</v>
      </c>
      <c r="E2" s="75">
        <v>0.09</v>
      </c>
      <c r="F2" s="74">
        <v>11.446639548890486</v>
      </c>
      <c r="G2" s="74">
        <f t="shared" ref="G2:G17" si="0">(J2-$B$23)/F2</f>
        <v>5.5805076781708625E-3</v>
      </c>
      <c r="H2" s="76">
        <f>G2/SUM($G$2:$G$17)</f>
        <v>4.7103108717503513E-2</v>
      </c>
      <c r="J2" s="77">
        <f t="shared" ref="J2:J17" si="1">B$23+$D2*$E2</f>
        <v>0.29077805989183764</v>
      </c>
      <c r="K2" s="77">
        <f t="shared" ref="K2:Z17" si="2">C$23+$D2*$E2</f>
        <v>0.27787805989183761</v>
      </c>
      <c r="L2" s="77">
        <f t="shared" si="2"/>
        <v>0.2658780598918376</v>
      </c>
      <c r="M2" s="77">
        <f t="shared" si="2"/>
        <v>0.25657805989183757</v>
      </c>
      <c r="N2" s="77">
        <f t="shared" si="2"/>
        <v>0.2472780598918376</v>
      </c>
      <c r="O2" s="77">
        <f t="shared" si="2"/>
        <v>0.2412280598918376</v>
      </c>
      <c r="P2" s="77">
        <f t="shared" si="2"/>
        <v>0.2351780598918376</v>
      </c>
      <c r="Q2" s="77">
        <f t="shared" si="2"/>
        <v>0.23164472655850427</v>
      </c>
      <c r="R2" s="77">
        <f t="shared" si="2"/>
        <v>0.22811139322517093</v>
      </c>
      <c r="S2" s="77">
        <f t="shared" si="2"/>
        <v>0.2245780598918376</v>
      </c>
      <c r="T2" s="77">
        <f t="shared" si="2"/>
        <v>0.22293805989183763</v>
      </c>
      <c r="U2" s="77">
        <f t="shared" si="2"/>
        <v>0.2212980598918376</v>
      </c>
      <c r="V2" s="77">
        <f t="shared" si="2"/>
        <v>0.21965805989183762</v>
      </c>
      <c r="W2" s="77">
        <f t="shared" si="2"/>
        <v>0.21801805989183765</v>
      </c>
      <c r="X2" s="77">
        <f t="shared" si="2"/>
        <v>0.21637805989183762</v>
      </c>
      <c r="Y2" s="77">
        <f t="shared" si="2"/>
        <v>0.21553805989183761</v>
      </c>
      <c r="Z2" s="77">
        <f t="shared" si="2"/>
        <v>0.2146980598918376</v>
      </c>
      <c r="AA2" s="77">
        <f t="shared" ref="S2:AC17" si="3">S$23+$D2*$E2</f>
        <v>0.21385805989183759</v>
      </c>
      <c r="AB2" s="77">
        <f t="shared" si="3"/>
        <v>0.21301805989183764</v>
      </c>
      <c r="AC2" s="77">
        <f t="shared" si="3"/>
        <v>0.21217805989183758</v>
      </c>
    </row>
    <row r="3" spans="1:29">
      <c r="A3" s="74" t="s">
        <v>121</v>
      </c>
      <c r="B3" s="74" t="s">
        <v>124</v>
      </c>
      <c r="C3" s="74" t="s">
        <v>125</v>
      </c>
      <c r="D3" s="74">
        <v>0.83701714308502206</v>
      </c>
      <c r="E3" s="75">
        <v>0.09</v>
      </c>
      <c r="F3" s="74">
        <v>12.398064239047448</v>
      </c>
      <c r="G3" s="74">
        <f t="shared" si="0"/>
        <v>6.0760729598735913E-3</v>
      </c>
      <c r="H3" s="76">
        <f t="shared" ref="H3:H17" si="4">G3/SUM($G$2:$G$17)</f>
        <v>5.1286001509134788E-2</v>
      </c>
      <c r="J3" s="77">
        <f t="shared" si="1"/>
        <v>0.30223154287765197</v>
      </c>
      <c r="K3" s="77">
        <f t="shared" si="2"/>
        <v>0.28933154287765195</v>
      </c>
      <c r="L3" s="77">
        <f t="shared" si="2"/>
        <v>0.27733154287765194</v>
      </c>
      <c r="M3" s="77">
        <f t="shared" si="2"/>
        <v>0.26803154287765196</v>
      </c>
      <c r="N3" s="77">
        <f t="shared" si="2"/>
        <v>0.25873154287765199</v>
      </c>
      <c r="O3" s="77">
        <f t="shared" si="2"/>
        <v>0.25268154287765199</v>
      </c>
      <c r="P3" s="77">
        <f t="shared" si="2"/>
        <v>0.24663154287765196</v>
      </c>
      <c r="Q3" s="77">
        <f t="shared" si="2"/>
        <v>0.24309820954431866</v>
      </c>
      <c r="R3" s="77">
        <f t="shared" si="2"/>
        <v>0.23956487621098532</v>
      </c>
      <c r="S3" s="77">
        <f t="shared" si="2"/>
        <v>0.23603154287765199</v>
      </c>
      <c r="T3" s="77">
        <f t="shared" si="2"/>
        <v>0.23439154287765199</v>
      </c>
      <c r="U3" s="77">
        <f t="shared" si="2"/>
        <v>0.23275154287765198</v>
      </c>
      <c r="V3" s="77">
        <f t="shared" si="2"/>
        <v>0.23111154287765198</v>
      </c>
      <c r="W3" s="77">
        <f t="shared" si="2"/>
        <v>0.22947154287765201</v>
      </c>
      <c r="X3" s="77">
        <f t="shared" si="2"/>
        <v>0.22783154287765198</v>
      </c>
      <c r="Y3" s="77">
        <f t="shared" si="2"/>
        <v>0.226991542877652</v>
      </c>
      <c r="Z3" s="77">
        <f t="shared" si="2"/>
        <v>0.22615154287765199</v>
      </c>
      <c r="AA3" s="77">
        <f t="shared" si="3"/>
        <v>0.22531154287765198</v>
      </c>
      <c r="AB3" s="77">
        <f t="shared" si="3"/>
        <v>0.224471542877652</v>
      </c>
      <c r="AC3" s="77">
        <f t="shared" si="3"/>
        <v>0.22363154287765197</v>
      </c>
    </row>
    <row r="4" spans="1:29">
      <c r="A4" s="74" t="s">
        <v>126</v>
      </c>
      <c r="B4" s="74" t="s">
        <v>127</v>
      </c>
      <c r="C4" s="74" t="s">
        <v>128</v>
      </c>
      <c r="D4" s="74">
        <v>1.2388193775057013</v>
      </c>
      <c r="E4" s="75">
        <v>0.09</v>
      </c>
      <c r="F4" s="74">
        <v>18.654126068921514</v>
      </c>
      <c r="G4" s="74">
        <f t="shared" si="0"/>
        <v>5.9768945252957175E-3</v>
      </c>
      <c r="H4" s="76">
        <f t="shared" si="4"/>
        <v>5.044887111602965E-2</v>
      </c>
      <c r="J4" s="77">
        <f t="shared" si="1"/>
        <v>0.33839374397551314</v>
      </c>
      <c r="K4" s="77">
        <f t="shared" si="2"/>
        <v>0.32549374397551312</v>
      </c>
      <c r="L4" s="77">
        <f t="shared" si="2"/>
        <v>0.31349374397551311</v>
      </c>
      <c r="M4" s="77">
        <f t="shared" si="2"/>
        <v>0.30419374397551308</v>
      </c>
      <c r="N4" s="77">
        <f t="shared" si="2"/>
        <v>0.2948937439755131</v>
      </c>
      <c r="O4" s="77">
        <f t="shared" si="2"/>
        <v>0.2888437439755131</v>
      </c>
      <c r="P4" s="77">
        <f t="shared" si="2"/>
        <v>0.2827937439755131</v>
      </c>
      <c r="Q4" s="77">
        <f t="shared" si="2"/>
        <v>0.27926041064217977</v>
      </c>
      <c r="R4" s="77">
        <f t="shared" si="2"/>
        <v>0.27572707730884644</v>
      </c>
      <c r="S4" s="77">
        <f t="shared" si="2"/>
        <v>0.2721937439755131</v>
      </c>
      <c r="T4" s="77">
        <f t="shared" si="2"/>
        <v>0.27055374397551313</v>
      </c>
      <c r="U4" s="77">
        <f t="shared" si="2"/>
        <v>0.2689137439755131</v>
      </c>
      <c r="V4" s="77">
        <f t="shared" si="2"/>
        <v>0.26727374397551312</v>
      </c>
      <c r="W4" s="77">
        <f t="shared" si="2"/>
        <v>0.26563374397551315</v>
      </c>
      <c r="X4" s="77">
        <f t="shared" si="2"/>
        <v>0.26399374397551312</v>
      </c>
      <c r="Y4" s="77">
        <f t="shared" si="2"/>
        <v>0.26315374397551311</v>
      </c>
      <c r="Z4" s="77">
        <f t="shared" si="2"/>
        <v>0.2623137439755131</v>
      </c>
      <c r="AA4" s="77">
        <f t="shared" si="3"/>
        <v>0.2614737439755131</v>
      </c>
      <c r="AB4" s="77">
        <f t="shared" si="3"/>
        <v>0.26063374397551314</v>
      </c>
      <c r="AC4" s="77">
        <f t="shared" si="3"/>
        <v>0.25979374397551308</v>
      </c>
    </row>
    <row r="5" spans="1:29">
      <c r="A5" s="74" t="s">
        <v>126</v>
      </c>
      <c r="B5" s="74" t="s">
        <v>129</v>
      </c>
      <c r="C5" s="74" t="s">
        <v>130</v>
      </c>
      <c r="D5" s="74">
        <v>0.90390797346730423</v>
      </c>
      <c r="E5" s="75">
        <v>0.09</v>
      </c>
      <c r="F5" s="74">
        <v>10.460415630618183</v>
      </c>
      <c r="G5" s="74">
        <f t="shared" si="0"/>
        <v>7.7771018365595957E-3</v>
      </c>
      <c r="H5" s="76">
        <f t="shared" si="4"/>
        <v>6.5643789855806517E-2</v>
      </c>
      <c r="J5" s="77">
        <f t="shared" si="1"/>
        <v>0.30825171761205739</v>
      </c>
      <c r="K5" s="77">
        <f t="shared" si="2"/>
        <v>0.29535171761205736</v>
      </c>
      <c r="L5" s="77">
        <f t="shared" si="2"/>
        <v>0.28335171761205735</v>
      </c>
      <c r="M5" s="77">
        <f t="shared" si="2"/>
        <v>0.27405171761205738</v>
      </c>
      <c r="N5" s="77">
        <f t="shared" si="2"/>
        <v>0.2647517176120574</v>
      </c>
      <c r="O5" s="77">
        <f t="shared" si="2"/>
        <v>0.2587017176120574</v>
      </c>
      <c r="P5" s="77">
        <f t="shared" si="2"/>
        <v>0.25265171761205735</v>
      </c>
      <c r="Q5" s="77">
        <f t="shared" si="2"/>
        <v>0.24911838427872407</v>
      </c>
      <c r="R5" s="77">
        <f t="shared" si="2"/>
        <v>0.24558505094539074</v>
      </c>
      <c r="S5" s="77">
        <f t="shared" si="2"/>
        <v>0.2420517176120574</v>
      </c>
      <c r="T5" s="77">
        <f t="shared" si="2"/>
        <v>0.24041171761205737</v>
      </c>
      <c r="U5" s="77">
        <f t="shared" si="2"/>
        <v>0.2387717176120574</v>
      </c>
      <c r="V5" s="77">
        <f t="shared" si="2"/>
        <v>0.23713171761205737</v>
      </c>
      <c r="W5" s="77">
        <f t="shared" si="2"/>
        <v>0.23549171761205739</v>
      </c>
      <c r="X5" s="77">
        <f t="shared" si="2"/>
        <v>0.23385171761205736</v>
      </c>
      <c r="Y5" s="77">
        <f t="shared" si="2"/>
        <v>0.23301171761205741</v>
      </c>
      <c r="Z5" s="77">
        <f t="shared" si="2"/>
        <v>0.2321717176120574</v>
      </c>
      <c r="AA5" s="77">
        <f t="shared" si="3"/>
        <v>0.2313317176120574</v>
      </c>
      <c r="AB5" s="77">
        <f t="shared" si="3"/>
        <v>0.23049171761205739</v>
      </c>
      <c r="AC5" s="77">
        <f t="shared" si="3"/>
        <v>0.22965171761205738</v>
      </c>
    </row>
    <row r="6" spans="1:29">
      <c r="A6" s="74" t="s">
        <v>131</v>
      </c>
      <c r="B6" s="74" t="s">
        <v>132</v>
      </c>
      <c r="C6" s="74" t="s">
        <v>133</v>
      </c>
      <c r="D6" s="74">
        <v>1.0398249386646876</v>
      </c>
      <c r="E6" s="75">
        <v>0.09</v>
      </c>
      <c r="F6" s="74">
        <v>11.069529726678171</v>
      </c>
      <c r="G6" s="74">
        <f t="shared" si="0"/>
        <v>8.4542204403027874E-3</v>
      </c>
      <c r="H6" s="76">
        <f t="shared" si="4"/>
        <v>7.1359110583976162E-2</v>
      </c>
      <c r="J6" s="77">
        <f t="shared" si="1"/>
        <v>0.32048424447982193</v>
      </c>
      <c r="K6" s="77">
        <f t="shared" si="2"/>
        <v>0.30758424447982191</v>
      </c>
      <c r="L6" s="77">
        <f t="shared" si="2"/>
        <v>0.2955842444798219</v>
      </c>
      <c r="M6" s="77">
        <f t="shared" si="2"/>
        <v>0.28628424447982187</v>
      </c>
      <c r="N6" s="77">
        <f t="shared" si="2"/>
        <v>0.2769842444798219</v>
      </c>
      <c r="O6" s="77">
        <f t="shared" si="2"/>
        <v>0.2709342444798219</v>
      </c>
      <c r="P6" s="77">
        <f t="shared" si="2"/>
        <v>0.26488424447982184</v>
      </c>
      <c r="Q6" s="77">
        <f t="shared" si="2"/>
        <v>0.26135091114648856</v>
      </c>
      <c r="R6" s="77">
        <f t="shared" si="2"/>
        <v>0.25781757781315523</v>
      </c>
      <c r="S6" s="77">
        <f t="shared" si="2"/>
        <v>0.2542842444798219</v>
      </c>
      <c r="T6" s="77">
        <f t="shared" si="2"/>
        <v>0.25264424447982192</v>
      </c>
      <c r="U6" s="77">
        <f t="shared" si="2"/>
        <v>0.25100424447982189</v>
      </c>
      <c r="V6" s="77">
        <f t="shared" si="2"/>
        <v>0.24936424447982189</v>
      </c>
      <c r="W6" s="77">
        <f t="shared" si="2"/>
        <v>0.24772424447982191</v>
      </c>
      <c r="X6" s="77">
        <f t="shared" si="2"/>
        <v>0.24608424447982188</v>
      </c>
      <c r="Y6" s="77">
        <f t="shared" si="2"/>
        <v>0.2452442444798219</v>
      </c>
      <c r="Z6" s="77">
        <f t="shared" si="2"/>
        <v>0.2444042444798219</v>
      </c>
      <c r="AA6" s="77">
        <f t="shared" si="3"/>
        <v>0.24356424447982189</v>
      </c>
      <c r="AB6" s="77">
        <f t="shared" si="3"/>
        <v>0.24272424447982191</v>
      </c>
      <c r="AC6" s="77">
        <f t="shared" si="3"/>
        <v>0.24188424447982187</v>
      </c>
    </row>
    <row r="7" spans="1:29">
      <c r="A7" s="74" t="s">
        <v>131</v>
      </c>
      <c r="B7" s="74" t="s">
        <v>134</v>
      </c>
      <c r="C7" s="74" t="s">
        <v>135</v>
      </c>
      <c r="D7" s="74">
        <v>0.77525958572635412</v>
      </c>
      <c r="E7" s="75">
        <v>0.09</v>
      </c>
      <c r="F7" s="74">
        <v>11.405264585735479</v>
      </c>
      <c r="G7" s="74">
        <f t="shared" si="0"/>
        <v>6.1176452497767684E-3</v>
      </c>
      <c r="H7" s="76">
        <f t="shared" si="4"/>
        <v>5.1636898632456504E-2</v>
      </c>
      <c r="J7" s="77">
        <f t="shared" si="1"/>
        <v>0.29667336271537187</v>
      </c>
      <c r="K7" s="77">
        <f t="shared" si="2"/>
        <v>0.28377336271537185</v>
      </c>
      <c r="L7" s="77">
        <f t="shared" si="2"/>
        <v>0.27177336271537184</v>
      </c>
      <c r="M7" s="77">
        <f t="shared" si="2"/>
        <v>0.26247336271537186</v>
      </c>
      <c r="N7" s="77">
        <f t="shared" si="2"/>
        <v>0.25317336271537189</v>
      </c>
      <c r="O7" s="77">
        <f t="shared" si="2"/>
        <v>0.24712336271537189</v>
      </c>
      <c r="P7" s="77">
        <f t="shared" si="2"/>
        <v>0.24107336271537183</v>
      </c>
      <c r="Q7" s="77">
        <f t="shared" si="2"/>
        <v>0.23754002938203855</v>
      </c>
      <c r="R7" s="77">
        <f t="shared" si="2"/>
        <v>0.23400669604870522</v>
      </c>
      <c r="S7" s="77">
        <f t="shared" si="2"/>
        <v>0.23047336271537189</v>
      </c>
      <c r="T7" s="77">
        <f t="shared" si="2"/>
        <v>0.22883336271537186</v>
      </c>
      <c r="U7" s="77">
        <f t="shared" si="2"/>
        <v>0.22719336271537188</v>
      </c>
      <c r="V7" s="77">
        <f t="shared" si="2"/>
        <v>0.22555336271537185</v>
      </c>
      <c r="W7" s="77">
        <f t="shared" si="2"/>
        <v>0.22391336271537188</v>
      </c>
      <c r="X7" s="77">
        <f t="shared" si="2"/>
        <v>0.22227336271537185</v>
      </c>
      <c r="Y7" s="77">
        <f t="shared" si="2"/>
        <v>0.2214333627153719</v>
      </c>
      <c r="Z7" s="77">
        <f t="shared" si="2"/>
        <v>0.22059336271537189</v>
      </c>
      <c r="AA7" s="77">
        <f t="shared" si="3"/>
        <v>0.21975336271537188</v>
      </c>
      <c r="AB7" s="77">
        <f t="shared" si="3"/>
        <v>0.21891336271537187</v>
      </c>
      <c r="AC7" s="77">
        <f t="shared" si="3"/>
        <v>0.21807336271537187</v>
      </c>
    </row>
    <row r="8" spans="1:29">
      <c r="A8" s="74" t="s">
        <v>136</v>
      </c>
      <c r="B8" s="74" t="s">
        <v>137</v>
      </c>
      <c r="C8" s="74" t="s">
        <v>138</v>
      </c>
      <c r="D8" s="74">
        <v>0.99008076183253868</v>
      </c>
      <c r="E8" s="75">
        <v>0.09</v>
      </c>
      <c r="F8" s="74">
        <v>10.5380246617739</v>
      </c>
      <c r="G8" s="74">
        <f t="shared" si="0"/>
        <v>8.4557847817684616E-3</v>
      </c>
      <c r="H8" s="76">
        <f t="shared" si="4"/>
        <v>7.137231464181075E-2</v>
      </c>
      <c r="J8" s="77">
        <f t="shared" si="1"/>
        <v>0.3160072685649285</v>
      </c>
      <c r="K8" s="77">
        <f t="shared" si="2"/>
        <v>0.30310726856492848</v>
      </c>
      <c r="L8" s="77">
        <f t="shared" si="2"/>
        <v>0.29110726856492847</v>
      </c>
      <c r="M8" s="77">
        <f t="shared" si="2"/>
        <v>0.28180726856492844</v>
      </c>
      <c r="N8" s="77">
        <f t="shared" si="2"/>
        <v>0.27250726856492846</v>
      </c>
      <c r="O8" s="77">
        <f t="shared" si="2"/>
        <v>0.26645726856492846</v>
      </c>
      <c r="P8" s="77">
        <f t="shared" si="2"/>
        <v>0.26040726856492846</v>
      </c>
      <c r="Q8" s="77">
        <f t="shared" si="2"/>
        <v>0.25687393523159519</v>
      </c>
      <c r="R8" s="77">
        <f t="shared" si="2"/>
        <v>0.2533406018982618</v>
      </c>
      <c r="S8" s="77">
        <f t="shared" si="2"/>
        <v>0.24980726856492849</v>
      </c>
      <c r="T8" s="77">
        <f t="shared" si="2"/>
        <v>0.24816726856492849</v>
      </c>
      <c r="U8" s="77">
        <f t="shared" si="2"/>
        <v>0.24652726856492849</v>
      </c>
      <c r="V8" s="77">
        <f t="shared" si="2"/>
        <v>0.24488726856492848</v>
      </c>
      <c r="W8" s="77">
        <f t="shared" si="2"/>
        <v>0.24324726856492851</v>
      </c>
      <c r="X8" s="77">
        <f t="shared" si="2"/>
        <v>0.24160726856492848</v>
      </c>
      <c r="Y8" s="77">
        <f t="shared" si="2"/>
        <v>0.2407672685649285</v>
      </c>
      <c r="Z8" s="77">
        <f t="shared" si="2"/>
        <v>0.23992726856492849</v>
      </c>
      <c r="AA8" s="77">
        <f t="shared" si="3"/>
        <v>0.23908726856492848</v>
      </c>
      <c r="AB8" s="77">
        <f t="shared" si="3"/>
        <v>0.2382472685649285</v>
      </c>
      <c r="AC8" s="77">
        <f t="shared" si="3"/>
        <v>0.23740726856492847</v>
      </c>
    </row>
    <row r="9" spans="1:29">
      <c r="A9" s="74" t="s">
        <v>139</v>
      </c>
      <c r="B9" s="74" t="s">
        <v>140</v>
      </c>
      <c r="C9" s="74" t="s">
        <v>141</v>
      </c>
      <c r="D9" s="74">
        <v>0.93835068440319724</v>
      </c>
      <c r="E9" s="75">
        <v>0.09</v>
      </c>
      <c r="F9" s="74">
        <v>9.0015078865688078</v>
      </c>
      <c r="G9" s="74">
        <f t="shared" si="0"/>
        <v>9.3819349669512914E-3</v>
      </c>
      <c r="H9" s="76">
        <f t="shared" si="4"/>
        <v>7.9189623635407866E-2</v>
      </c>
      <c r="J9" s="77">
        <f t="shared" si="1"/>
        <v>0.31135156159628774</v>
      </c>
      <c r="K9" s="77">
        <f t="shared" si="2"/>
        <v>0.29845156159628772</v>
      </c>
      <c r="L9" s="77">
        <f t="shared" si="2"/>
        <v>0.28645156159628771</v>
      </c>
      <c r="M9" s="77">
        <f t="shared" si="2"/>
        <v>0.27715156159628773</v>
      </c>
      <c r="N9" s="77">
        <f t="shared" si="2"/>
        <v>0.26785156159628776</v>
      </c>
      <c r="O9" s="77">
        <f t="shared" si="2"/>
        <v>0.26180156159628776</v>
      </c>
      <c r="P9" s="77">
        <f t="shared" si="2"/>
        <v>0.25575156159628776</v>
      </c>
      <c r="Q9" s="77">
        <f t="shared" si="2"/>
        <v>0.25221822826295442</v>
      </c>
      <c r="R9" s="77">
        <f t="shared" si="2"/>
        <v>0.24868489492962109</v>
      </c>
      <c r="S9" s="77">
        <f t="shared" si="2"/>
        <v>0.24515156159628776</v>
      </c>
      <c r="T9" s="77">
        <f t="shared" si="2"/>
        <v>0.24351156159628776</v>
      </c>
      <c r="U9" s="77">
        <f t="shared" si="2"/>
        <v>0.24187156159628775</v>
      </c>
      <c r="V9" s="77">
        <f t="shared" si="2"/>
        <v>0.24023156159628775</v>
      </c>
      <c r="W9" s="77">
        <f t="shared" si="2"/>
        <v>0.23859156159628778</v>
      </c>
      <c r="X9" s="77">
        <f t="shared" si="2"/>
        <v>0.23695156159628775</v>
      </c>
      <c r="Y9" s="77">
        <f t="shared" si="2"/>
        <v>0.23611156159628777</v>
      </c>
      <c r="Z9" s="77">
        <f t="shared" si="2"/>
        <v>0.23527156159628776</v>
      </c>
      <c r="AA9" s="77">
        <f t="shared" si="3"/>
        <v>0.23443156159628775</v>
      </c>
      <c r="AB9" s="77">
        <f t="shared" si="3"/>
        <v>0.23359156159628777</v>
      </c>
      <c r="AC9" s="77">
        <f t="shared" si="3"/>
        <v>0.23275156159628774</v>
      </c>
    </row>
    <row r="10" spans="1:29">
      <c r="A10" s="74" t="s">
        <v>139</v>
      </c>
      <c r="B10" s="74" t="s">
        <v>142</v>
      </c>
      <c r="C10" s="74" t="s">
        <v>143</v>
      </c>
      <c r="D10" s="74">
        <v>0.66693152855846183</v>
      </c>
      <c r="E10" s="75">
        <v>0.09</v>
      </c>
      <c r="F10" s="74">
        <v>11.081457333514654</v>
      </c>
      <c r="G10" s="74">
        <f t="shared" si="0"/>
        <v>5.416601423778985E-3</v>
      </c>
      <c r="H10" s="76">
        <f t="shared" si="4"/>
        <v>4.5719633491710085E-2</v>
      </c>
      <c r="J10" s="77">
        <f t="shared" si="1"/>
        <v>0.28692383757026158</v>
      </c>
      <c r="K10" s="77">
        <f t="shared" si="2"/>
        <v>0.27402383757026155</v>
      </c>
      <c r="L10" s="77">
        <f t="shared" si="2"/>
        <v>0.26202383757026154</v>
      </c>
      <c r="M10" s="77">
        <f t="shared" si="2"/>
        <v>0.25272383757026157</v>
      </c>
      <c r="N10" s="77">
        <f t="shared" si="2"/>
        <v>0.24342383757026156</v>
      </c>
      <c r="O10" s="77">
        <f t="shared" si="2"/>
        <v>0.23737383757026156</v>
      </c>
      <c r="P10" s="77">
        <f t="shared" si="2"/>
        <v>0.23132383757026154</v>
      </c>
      <c r="Q10" s="77">
        <f t="shared" si="2"/>
        <v>0.22779050423692823</v>
      </c>
      <c r="R10" s="77">
        <f t="shared" si="2"/>
        <v>0.2242571709035949</v>
      </c>
      <c r="S10" s="77">
        <f t="shared" si="2"/>
        <v>0.22072383757026157</v>
      </c>
      <c r="T10" s="77">
        <f t="shared" si="2"/>
        <v>0.21908383757026156</v>
      </c>
      <c r="U10" s="77">
        <f t="shared" si="2"/>
        <v>0.21744383757026156</v>
      </c>
      <c r="V10" s="77">
        <f t="shared" si="2"/>
        <v>0.21580383757026156</v>
      </c>
      <c r="W10" s="77">
        <f t="shared" si="2"/>
        <v>0.21416383757026158</v>
      </c>
      <c r="X10" s="77">
        <f t="shared" si="2"/>
        <v>0.21252383757026155</v>
      </c>
      <c r="Y10" s="77">
        <f t="shared" si="2"/>
        <v>0.21168383757026157</v>
      </c>
      <c r="Z10" s="77">
        <f t="shared" si="2"/>
        <v>0.21084383757026157</v>
      </c>
      <c r="AA10" s="77">
        <f t="shared" si="3"/>
        <v>0.21000383757026156</v>
      </c>
      <c r="AB10" s="77">
        <f t="shared" si="3"/>
        <v>0.20916383757026158</v>
      </c>
      <c r="AC10" s="77">
        <f t="shared" si="3"/>
        <v>0.20832383757026154</v>
      </c>
    </row>
    <row r="11" spans="1:29">
      <c r="A11" s="74" t="s">
        <v>139</v>
      </c>
      <c r="B11" s="74" t="s">
        <v>144</v>
      </c>
      <c r="C11" s="74" t="s">
        <v>145</v>
      </c>
      <c r="D11" s="74">
        <v>1.1211351581325304</v>
      </c>
      <c r="E11" s="75">
        <v>0.09</v>
      </c>
      <c r="F11" s="74">
        <v>11.665561613603654</v>
      </c>
      <c r="G11" s="74">
        <f t="shared" si="0"/>
        <v>8.6495762119383861E-3</v>
      </c>
      <c r="H11" s="76">
        <f t="shared" si="4"/>
        <v>7.3008040158240181E-2</v>
      </c>
      <c r="J11" s="77">
        <f t="shared" si="1"/>
        <v>0.32780216423192776</v>
      </c>
      <c r="K11" s="77">
        <f t="shared" si="2"/>
        <v>0.31490216423192774</v>
      </c>
      <c r="L11" s="77">
        <f t="shared" si="2"/>
        <v>0.30290216423192773</v>
      </c>
      <c r="M11" s="77">
        <f t="shared" si="2"/>
        <v>0.2936021642319277</v>
      </c>
      <c r="N11" s="77">
        <f t="shared" si="2"/>
        <v>0.28430216423192772</v>
      </c>
      <c r="O11" s="77">
        <f t="shared" si="2"/>
        <v>0.27825216423192772</v>
      </c>
      <c r="P11" s="77">
        <f t="shared" si="2"/>
        <v>0.27220216423192772</v>
      </c>
      <c r="Q11" s="77">
        <f t="shared" si="2"/>
        <v>0.26866883089859439</v>
      </c>
      <c r="R11" s="77">
        <f t="shared" si="2"/>
        <v>0.26513549756526106</v>
      </c>
      <c r="S11" s="77">
        <f t="shared" si="2"/>
        <v>0.26160216423192773</v>
      </c>
      <c r="T11" s="77">
        <f t="shared" si="2"/>
        <v>0.25996216423192775</v>
      </c>
      <c r="U11" s="77">
        <f t="shared" si="2"/>
        <v>0.25832216423192772</v>
      </c>
      <c r="V11" s="77">
        <f t="shared" si="2"/>
        <v>0.25668216423192775</v>
      </c>
      <c r="W11" s="77">
        <f t="shared" si="2"/>
        <v>0.25504216423192777</v>
      </c>
      <c r="X11" s="77">
        <f t="shared" si="2"/>
        <v>0.25340216423192774</v>
      </c>
      <c r="Y11" s="77">
        <f t="shared" si="2"/>
        <v>0.25256216423192773</v>
      </c>
      <c r="Z11" s="77">
        <f t="shared" si="2"/>
        <v>0.25172216423192773</v>
      </c>
      <c r="AA11" s="77">
        <f t="shared" si="3"/>
        <v>0.25088216423192772</v>
      </c>
      <c r="AB11" s="77">
        <f t="shared" si="3"/>
        <v>0.25004216423192777</v>
      </c>
      <c r="AC11" s="77">
        <f t="shared" si="3"/>
        <v>0.2492021642319277</v>
      </c>
    </row>
    <row r="12" spans="1:29">
      <c r="A12" s="78" t="s">
        <v>146</v>
      </c>
      <c r="B12" s="74" t="s">
        <v>147</v>
      </c>
      <c r="C12" s="74" t="s">
        <v>148</v>
      </c>
      <c r="D12" s="74">
        <v>0.83356803766681198</v>
      </c>
      <c r="E12" s="75">
        <v>0.09</v>
      </c>
      <c r="F12" s="74">
        <v>11.386361885881332</v>
      </c>
      <c r="G12" s="74">
        <f t="shared" si="0"/>
        <v>6.5886825082414162E-3</v>
      </c>
      <c r="H12" s="76">
        <f t="shared" si="4"/>
        <v>5.5612758979758724E-2</v>
      </c>
      <c r="J12" s="77">
        <f t="shared" si="1"/>
        <v>0.30192112339001309</v>
      </c>
      <c r="K12" s="77">
        <f t="shared" si="2"/>
        <v>0.28902112339001307</v>
      </c>
      <c r="L12" s="77">
        <f t="shared" si="2"/>
        <v>0.27702112339001306</v>
      </c>
      <c r="M12" s="77">
        <f t="shared" si="2"/>
        <v>0.26772112339001308</v>
      </c>
      <c r="N12" s="77">
        <f t="shared" si="2"/>
        <v>0.25842112339001311</v>
      </c>
      <c r="O12" s="77">
        <f t="shared" si="2"/>
        <v>0.25237112339001311</v>
      </c>
      <c r="P12" s="77">
        <f t="shared" si="2"/>
        <v>0.24632112339001305</v>
      </c>
      <c r="Q12" s="77">
        <f t="shared" si="2"/>
        <v>0.24278779005667975</v>
      </c>
      <c r="R12" s="77">
        <f t="shared" si="2"/>
        <v>0.23925445672334641</v>
      </c>
      <c r="S12" s="77">
        <f t="shared" si="2"/>
        <v>0.23572112339001308</v>
      </c>
      <c r="T12" s="77">
        <f t="shared" si="2"/>
        <v>0.23408112339001308</v>
      </c>
      <c r="U12" s="77">
        <f t="shared" si="2"/>
        <v>0.23244112339001308</v>
      </c>
      <c r="V12" s="77">
        <f t="shared" si="2"/>
        <v>0.23080112339001307</v>
      </c>
      <c r="W12" s="77">
        <f t="shared" si="2"/>
        <v>0.2291611233900131</v>
      </c>
      <c r="X12" s="77">
        <f t="shared" si="2"/>
        <v>0.22752112339001307</v>
      </c>
      <c r="Y12" s="77">
        <f t="shared" si="2"/>
        <v>0.22668112339001309</v>
      </c>
      <c r="Z12" s="77">
        <f t="shared" si="2"/>
        <v>0.22584112339001308</v>
      </c>
      <c r="AA12" s="77">
        <f t="shared" si="3"/>
        <v>0.22500112339001307</v>
      </c>
      <c r="AB12" s="77">
        <f t="shared" si="3"/>
        <v>0.2241611233900131</v>
      </c>
      <c r="AC12" s="77">
        <f t="shared" si="3"/>
        <v>0.22332112339001306</v>
      </c>
    </row>
    <row r="13" spans="1:29">
      <c r="A13" s="74" t="s">
        <v>146</v>
      </c>
      <c r="B13" s="74" t="s">
        <v>149</v>
      </c>
      <c r="C13" s="74" t="s">
        <v>150</v>
      </c>
      <c r="D13" s="74">
        <v>0.97517494344352973</v>
      </c>
      <c r="E13" s="75">
        <v>0.09</v>
      </c>
      <c r="F13" s="74">
        <v>12.162644133834188</v>
      </c>
      <c r="G13" s="74">
        <f t="shared" si="0"/>
        <v>7.2160086198501776E-3</v>
      </c>
      <c r="H13" s="76">
        <f t="shared" si="4"/>
        <v>6.0907798739675618E-2</v>
      </c>
      <c r="J13" s="77">
        <f t="shared" si="1"/>
        <v>0.31466574490991772</v>
      </c>
      <c r="K13" s="77">
        <f t="shared" si="2"/>
        <v>0.3017657449099177</v>
      </c>
      <c r="L13" s="77">
        <f t="shared" si="2"/>
        <v>0.28976574490991769</v>
      </c>
      <c r="M13" s="77">
        <f t="shared" si="2"/>
        <v>0.28046574490991766</v>
      </c>
      <c r="N13" s="77">
        <f t="shared" si="2"/>
        <v>0.27116574490991768</v>
      </c>
      <c r="O13" s="77">
        <f t="shared" si="2"/>
        <v>0.26511574490991768</v>
      </c>
      <c r="P13" s="77">
        <f t="shared" si="2"/>
        <v>0.25906574490991763</v>
      </c>
      <c r="Q13" s="77">
        <f t="shared" si="2"/>
        <v>0.25553241157658435</v>
      </c>
      <c r="R13" s="77">
        <f t="shared" si="2"/>
        <v>0.25199907824325102</v>
      </c>
      <c r="S13" s="77">
        <f t="shared" si="2"/>
        <v>0.24846574490991769</v>
      </c>
      <c r="T13" s="77">
        <f t="shared" si="2"/>
        <v>0.24682574490991768</v>
      </c>
      <c r="U13" s="77">
        <f t="shared" si="2"/>
        <v>0.24518574490991768</v>
      </c>
      <c r="V13" s="77">
        <f t="shared" si="2"/>
        <v>0.24354574490991768</v>
      </c>
      <c r="W13" s="77">
        <f t="shared" si="2"/>
        <v>0.2419057449099177</v>
      </c>
      <c r="X13" s="77">
        <f t="shared" si="2"/>
        <v>0.24026574490991767</v>
      </c>
      <c r="Y13" s="77">
        <f t="shared" si="2"/>
        <v>0.23942574490991769</v>
      </c>
      <c r="Z13" s="77">
        <f t="shared" si="2"/>
        <v>0.23858574490991769</v>
      </c>
      <c r="AA13" s="77">
        <f t="shared" si="3"/>
        <v>0.23774574490991768</v>
      </c>
      <c r="AB13" s="77">
        <f t="shared" si="3"/>
        <v>0.2369057449099177</v>
      </c>
      <c r="AC13" s="77">
        <f t="shared" si="3"/>
        <v>0.23606574490991766</v>
      </c>
    </row>
    <row r="14" spans="1:29">
      <c r="A14" s="74" t="s">
        <v>146</v>
      </c>
      <c r="B14" s="74" t="s">
        <v>151</v>
      </c>
      <c r="C14" s="74" t="s">
        <v>152</v>
      </c>
      <c r="D14" s="74">
        <v>0.92787681063596394</v>
      </c>
      <c r="E14" s="75">
        <v>0.09</v>
      </c>
      <c r="F14" s="74">
        <v>10.627426454242222</v>
      </c>
      <c r="G14" s="74">
        <f t="shared" si="0"/>
        <v>7.8578678776837756E-3</v>
      </c>
      <c r="H14" s="76">
        <f t="shared" si="4"/>
        <v>6.6325507691378349E-2</v>
      </c>
      <c r="J14" s="77">
        <f t="shared" si="1"/>
        <v>0.31040891295723677</v>
      </c>
      <c r="K14" s="77">
        <f t="shared" si="2"/>
        <v>0.29750891295723675</v>
      </c>
      <c r="L14" s="77">
        <f t="shared" si="2"/>
        <v>0.28550891295723674</v>
      </c>
      <c r="M14" s="77">
        <f t="shared" si="2"/>
        <v>0.27620891295723671</v>
      </c>
      <c r="N14" s="77">
        <f t="shared" si="2"/>
        <v>0.26690891295723673</v>
      </c>
      <c r="O14" s="77">
        <f t="shared" si="2"/>
        <v>0.26085891295723673</v>
      </c>
      <c r="P14" s="77">
        <f t="shared" si="2"/>
        <v>0.25480891295723673</v>
      </c>
      <c r="Q14" s="77">
        <f t="shared" si="2"/>
        <v>0.25127557962390346</v>
      </c>
      <c r="R14" s="77">
        <f t="shared" si="2"/>
        <v>0.2477422462905701</v>
      </c>
      <c r="S14" s="77">
        <f t="shared" si="2"/>
        <v>0.24420891295723676</v>
      </c>
      <c r="T14" s="77">
        <f t="shared" si="2"/>
        <v>0.24256891295723676</v>
      </c>
      <c r="U14" s="77">
        <f t="shared" si="2"/>
        <v>0.24092891295723676</v>
      </c>
      <c r="V14" s="77">
        <f t="shared" si="2"/>
        <v>0.23928891295723675</v>
      </c>
      <c r="W14" s="77">
        <f t="shared" si="2"/>
        <v>0.23764891295723678</v>
      </c>
      <c r="X14" s="77">
        <f t="shared" si="2"/>
        <v>0.23600891295723675</v>
      </c>
      <c r="Y14" s="77">
        <f t="shared" si="2"/>
        <v>0.23516891295723677</v>
      </c>
      <c r="Z14" s="77">
        <f t="shared" si="2"/>
        <v>0.23432891295723676</v>
      </c>
      <c r="AA14" s="77">
        <f t="shared" si="3"/>
        <v>0.23348891295723675</v>
      </c>
      <c r="AB14" s="77">
        <f t="shared" si="3"/>
        <v>0.23264891295723678</v>
      </c>
      <c r="AC14" s="77">
        <f t="shared" si="3"/>
        <v>0.23180891295723674</v>
      </c>
    </row>
    <row r="15" spans="1:29">
      <c r="A15" s="78" t="s">
        <v>146</v>
      </c>
      <c r="B15" s="74" t="s">
        <v>153</v>
      </c>
      <c r="C15" s="79" t="s">
        <v>154</v>
      </c>
      <c r="D15" s="74">
        <v>0.70846491581362792</v>
      </c>
      <c r="E15" s="75">
        <v>0.09</v>
      </c>
      <c r="F15" s="74">
        <v>7.5408686873272304</v>
      </c>
      <c r="G15" s="74">
        <f t="shared" si="0"/>
        <v>8.4555036119885151E-3</v>
      </c>
      <c r="H15" s="76">
        <f t="shared" si="4"/>
        <v>7.1369941386279764E-2</v>
      </c>
      <c r="J15" s="77">
        <f t="shared" si="1"/>
        <v>0.29066184242322651</v>
      </c>
      <c r="K15" s="77">
        <f t="shared" si="2"/>
        <v>0.27776184242322649</v>
      </c>
      <c r="L15" s="77">
        <f t="shared" si="2"/>
        <v>0.26576184242322648</v>
      </c>
      <c r="M15" s="77">
        <f t="shared" si="2"/>
        <v>0.2564618424232265</v>
      </c>
      <c r="N15" s="77">
        <f t="shared" si="2"/>
        <v>0.24716184242322653</v>
      </c>
      <c r="O15" s="77">
        <f t="shared" si="2"/>
        <v>0.24111184242322653</v>
      </c>
      <c r="P15" s="77">
        <f t="shared" si="2"/>
        <v>0.23506184242322647</v>
      </c>
      <c r="Q15" s="77">
        <f t="shared" si="2"/>
        <v>0.2315285090898932</v>
      </c>
      <c r="R15" s="77">
        <f t="shared" si="2"/>
        <v>0.22799517575655986</v>
      </c>
      <c r="S15" s="77">
        <f t="shared" si="2"/>
        <v>0.22446184242322653</v>
      </c>
      <c r="T15" s="77">
        <f t="shared" si="2"/>
        <v>0.2228218424232265</v>
      </c>
      <c r="U15" s="77">
        <f t="shared" si="2"/>
        <v>0.22118184242322653</v>
      </c>
      <c r="V15" s="77">
        <f t="shared" si="2"/>
        <v>0.2195418424232265</v>
      </c>
      <c r="W15" s="77">
        <f t="shared" si="2"/>
        <v>0.21790184242322652</v>
      </c>
      <c r="X15" s="77">
        <f t="shared" si="2"/>
        <v>0.21626184242322649</v>
      </c>
      <c r="Y15" s="77">
        <f t="shared" si="2"/>
        <v>0.21542184242322654</v>
      </c>
      <c r="Z15" s="77">
        <f t="shared" si="2"/>
        <v>0.21458184242322653</v>
      </c>
      <c r="AA15" s="77">
        <f t="shared" si="3"/>
        <v>0.21374184242322652</v>
      </c>
      <c r="AB15" s="77">
        <f t="shared" si="3"/>
        <v>0.21290184242322652</v>
      </c>
      <c r="AC15" s="77">
        <f t="shared" si="3"/>
        <v>0.21206184242322651</v>
      </c>
    </row>
    <row r="16" spans="1:29">
      <c r="A16" s="74" t="s">
        <v>155</v>
      </c>
      <c r="B16" s="74" t="s">
        <v>156</v>
      </c>
      <c r="C16" s="74" t="s">
        <v>157</v>
      </c>
      <c r="D16" s="74">
        <v>1.0823143092953806</v>
      </c>
      <c r="E16" s="75">
        <v>0.09</v>
      </c>
      <c r="F16" s="74">
        <v>14.808931295007202</v>
      </c>
      <c r="G16" s="74">
        <f t="shared" si="0"/>
        <v>6.5776716696244811E-3</v>
      </c>
      <c r="H16" s="76">
        <f t="shared" si="4"/>
        <v>5.5519820351527256E-2</v>
      </c>
      <c r="J16" s="77">
        <f t="shared" si="1"/>
        <v>0.32430828783658427</v>
      </c>
      <c r="K16" s="77">
        <f t="shared" si="2"/>
        <v>0.31140828783658425</v>
      </c>
      <c r="L16" s="77">
        <f t="shared" si="2"/>
        <v>0.29940828783658424</v>
      </c>
      <c r="M16" s="77">
        <f t="shared" si="2"/>
        <v>0.29010828783658427</v>
      </c>
      <c r="N16" s="77">
        <f t="shared" si="2"/>
        <v>0.28080828783658429</v>
      </c>
      <c r="O16" s="77">
        <f t="shared" si="2"/>
        <v>0.27475828783658429</v>
      </c>
      <c r="P16" s="77">
        <f t="shared" si="2"/>
        <v>0.26870828783658424</v>
      </c>
      <c r="Q16" s="77">
        <f t="shared" si="2"/>
        <v>0.2651749545032509</v>
      </c>
      <c r="R16" s="77">
        <f t="shared" si="2"/>
        <v>0.26164162116991763</v>
      </c>
      <c r="S16" s="77">
        <f t="shared" si="3"/>
        <v>0.25810828783658424</v>
      </c>
      <c r="T16" s="77">
        <f t="shared" si="3"/>
        <v>0.25646828783658426</v>
      </c>
      <c r="U16" s="77">
        <f t="shared" si="3"/>
        <v>0.25482828783658429</v>
      </c>
      <c r="V16" s="77">
        <f t="shared" si="3"/>
        <v>0.25318828783658426</v>
      </c>
      <c r="W16" s="77">
        <f t="shared" si="3"/>
        <v>0.25154828783658428</v>
      </c>
      <c r="X16" s="77">
        <f t="shared" si="3"/>
        <v>0.24990828783658425</v>
      </c>
      <c r="Y16" s="77">
        <f t="shared" si="3"/>
        <v>0.24906828783658427</v>
      </c>
      <c r="Z16" s="77">
        <f t="shared" si="3"/>
        <v>0.24822828783658427</v>
      </c>
      <c r="AA16" s="77">
        <f t="shared" si="3"/>
        <v>0.24738828783658426</v>
      </c>
      <c r="AB16" s="77">
        <f t="shared" si="3"/>
        <v>0.24654828783658428</v>
      </c>
      <c r="AC16" s="77">
        <f t="shared" si="3"/>
        <v>0.24570828783658424</v>
      </c>
    </row>
    <row r="17" spans="1:29">
      <c r="A17" s="78" t="s">
        <v>158</v>
      </c>
      <c r="B17" s="74" t="s">
        <v>159</v>
      </c>
      <c r="C17" s="74" t="s">
        <v>160</v>
      </c>
      <c r="D17" s="74">
        <v>0.80903997720286025</v>
      </c>
      <c r="E17" s="75">
        <v>0.09</v>
      </c>
      <c r="F17" s="74">
        <v>7.3606916003040803</v>
      </c>
      <c r="G17" s="74">
        <f t="shared" si="0"/>
        <v>9.8922223484066932E-3</v>
      </c>
      <c r="H17" s="76">
        <f t="shared" si="4"/>
        <v>8.3496780509304036E-2</v>
      </c>
      <c r="J17" s="77">
        <f t="shared" si="1"/>
        <v>0.29971359794825747</v>
      </c>
      <c r="K17" s="77">
        <f t="shared" si="2"/>
        <v>0.28681359794825745</v>
      </c>
      <c r="L17" s="77">
        <f t="shared" si="2"/>
        <v>0.27481359794825744</v>
      </c>
      <c r="M17" s="77">
        <f t="shared" si="2"/>
        <v>0.26551359794825741</v>
      </c>
      <c r="N17" s="77">
        <f t="shared" si="2"/>
        <v>0.25621359794825743</v>
      </c>
      <c r="O17" s="77">
        <f t="shared" si="2"/>
        <v>0.25016359794825743</v>
      </c>
      <c r="P17" s="77">
        <f t="shared" si="2"/>
        <v>0.2441135979482574</v>
      </c>
      <c r="Q17" s="77">
        <f t="shared" si="2"/>
        <v>0.2405802646149241</v>
      </c>
      <c r="R17" s="77">
        <f t="shared" si="2"/>
        <v>0.23704693128159077</v>
      </c>
      <c r="S17" s="77">
        <f t="shared" si="3"/>
        <v>0.23351359794825743</v>
      </c>
      <c r="T17" s="77">
        <f t="shared" si="3"/>
        <v>0.23187359794825743</v>
      </c>
      <c r="U17" s="77">
        <f t="shared" si="3"/>
        <v>0.23023359794825743</v>
      </c>
      <c r="V17" s="77">
        <f t="shared" si="3"/>
        <v>0.22859359794825743</v>
      </c>
      <c r="W17" s="77">
        <f t="shared" si="3"/>
        <v>0.22695359794825745</v>
      </c>
      <c r="X17" s="77">
        <f t="shared" si="3"/>
        <v>0.22531359794825742</v>
      </c>
      <c r="Y17" s="77">
        <f t="shared" si="3"/>
        <v>0.22447359794825744</v>
      </c>
      <c r="Z17" s="77">
        <f t="shared" si="3"/>
        <v>0.22363359794825743</v>
      </c>
      <c r="AA17" s="77">
        <f t="shared" si="3"/>
        <v>0.22279359794825743</v>
      </c>
      <c r="AB17" s="77">
        <f t="shared" si="3"/>
        <v>0.22195359794825745</v>
      </c>
      <c r="AC17" s="77">
        <f t="shared" si="3"/>
        <v>0.22111359794825741</v>
      </c>
    </row>
    <row r="18" spans="1:29">
      <c r="E18" s="74"/>
      <c r="I18" s="73" t="s">
        <v>161</v>
      </c>
      <c r="J18" s="76">
        <v>0.30927165403846268</v>
      </c>
      <c r="K18" s="76">
        <v>0.29637165403846266</v>
      </c>
      <c r="L18" s="76">
        <v>0.28437165403846271</v>
      </c>
      <c r="M18" s="76">
        <v>0.27507165403846262</v>
      </c>
      <c r="N18" s="76">
        <v>0.26577165403846265</v>
      </c>
      <c r="O18" s="76">
        <v>0.25972165403846265</v>
      </c>
      <c r="P18" s="76">
        <v>0.25367165403846265</v>
      </c>
      <c r="Q18" s="76">
        <v>0.25013832070512937</v>
      </c>
      <c r="R18" s="76">
        <v>0.24660498737179604</v>
      </c>
      <c r="S18" s="76">
        <v>0.2430716540384627</v>
      </c>
      <c r="T18" s="76">
        <v>0.24143165403846267</v>
      </c>
      <c r="U18" s="76">
        <v>0.2397916540384627</v>
      </c>
      <c r="V18" s="76">
        <v>0.23815165403846267</v>
      </c>
      <c r="W18" s="76">
        <v>0.23651165403846269</v>
      </c>
      <c r="X18" s="76">
        <v>0.23487165403846261</v>
      </c>
      <c r="Y18" s="76">
        <v>0.23403165403846277</v>
      </c>
      <c r="Z18" s="76">
        <v>0.2331916540384627</v>
      </c>
      <c r="AA18" s="76">
        <v>0.23235165403846267</v>
      </c>
      <c r="AB18" s="76">
        <v>0.23151165403846269</v>
      </c>
      <c r="AC18" s="76">
        <v>0.23067165403846268</v>
      </c>
    </row>
    <row r="19" spans="1:29" ht="17">
      <c r="I19" s="74" t="s">
        <v>162</v>
      </c>
      <c r="J19" s="80">
        <v>46.957632011460902</v>
      </c>
    </row>
    <row r="20" spans="1:29">
      <c r="I20" s="74" t="s">
        <v>117</v>
      </c>
      <c r="J20" s="74">
        <f>SQRT(J19)</f>
        <v>6.8525639005747987</v>
      </c>
    </row>
    <row r="22" spans="1:29">
      <c r="A22" s="74" t="s">
        <v>15</v>
      </c>
      <c r="B22" s="74">
        <v>1</v>
      </c>
      <c r="C22" s="74">
        <v>2</v>
      </c>
      <c r="D22" s="74">
        <v>3</v>
      </c>
      <c r="E22" s="74">
        <v>4</v>
      </c>
      <c r="F22" s="74">
        <v>5</v>
      </c>
      <c r="G22" s="74">
        <v>6</v>
      </c>
      <c r="H22" s="74">
        <v>7</v>
      </c>
      <c r="I22" s="74">
        <v>8</v>
      </c>
      <c r="J22" s="74">
        <v>9</v>
      </c>
      <c r="K22" s="74">
        <v>10</v>
      </c>
      <c r="L22" s="74">
        <v>11</v>
      </c>
      <c r="M22" s="74">
        <v>12</v>
      </c>
      <c r="N22" s="74">
        <v>13</v>
      </c>
      <c r="O22" s="74">
        <v>14</v>
      </c>
      <c r="P22" s="74">
        <v>15</v>
      </c>
      <c r="Q22" s="74">
        <v>16</v>
      </c>
      <c r="R22" s="74">
        <v>17</v>
      </c>
      <c r="S22" s="74">
        <v>18</v>
      </c>
      <c r="T22" s="74">
        <v>19</v>
      </c>
      <c r="U22" s="74">
        <v>20</v>
      </c>
    </row>
    <row r="23" spans="1:29">
      <c r="A23" s="73" t="s">
        <v>163</v>
      </c>
      <c r="B23" s="81">
        <v>0.22690000000000002</v>
      </c>
      <c r="C23" s="82">
        <v>0.214</v>
      </c>
      <c r="D23" s="82">
        <v>0.20199999999999999</v>
      </c>
      <c r="E23" s="82">
        <v>0.19269999999999998</v>
      </c>
      <c r="F23" s="82">
        <v>0.18340000000000001</v>
      </c>
      <c r="G23" s="82">
        <v>0.17735000000000001</v>
      </c>
      <c r="H23" s="82">
        <v>0.17129999999999998</v>
      </c>
      <c r="I23" s="82">
        <v>0.16776666666666668</v>
      </c>
      <c r="J23" s="82">
        <v>0.16423333333333334</v>
      </c>
      <c r="K23" s="82">
        <v>0.16070000000000001</v>
      </c>
      <c r="L23" s="82">
        <v>0.15906000000000001</v>
      </c>
      <c r="M23" s="82">
        <v>0.15742</v>
      </c>
      <c r="N23" s="82">
        <v>0.15578</v>
      </c>
      <c r="O23" s="82">
        <v>0.15414000000000003</v>
      </c>
      <c r="P23" s="82">
        <v>0.1525</v>
      </c>
      <c r="Q23" s="82">
        <v>0.15166000000000002</v>
      </c>
      <c r="R23" s="82">
        <v>0.15082000000000001</v>
      </c>
      <c r="S23" s="82">
        <v>0.14998</v>
      </c>
      <c r="T23" s="82">
        <v>0.14914000000000002</v>
      </c>
      <c r="U23" s="82">
        <v>0.14829999999999999</v>
      </c>
    </row>
    <row r="24" spans="1:29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</row>
    <row r="25" spans="1:29">
      <c r="A25" s="73"/>
      <c r="E25" s="74"/>
    </row>
    <row r="26" spans="1:29">
      <c r="A26" s="74" cm="1">
        <f t="array" ref="A26:R45">TRANSPOSE(J1:AC18)</f>
        <v>1</v>
      </c>
      <c r="B26" s="74">
        <v>0.29077805989183764</v>
      </c>
      <c r="C26" s="74">
        <v>0.30223154287765197</v>
      </c>
      <c r="D26" s="74">
        <v>0.33839374397551314</v>
      </c>
      <c r="E26">
        <v>0.30825171761205739</v>
      </c>
      <c r="F26" s="74">
        <v>0.32048424447982193</v>
      </c>
      <c r="G26" s="74">
        <v>0.29667336271537187</v>
      </c>
      <c r="H26" s="74">
        <v>0.3160072685649285</v>
      </c>
      <c r="I26" s="74">
        <v>0.31135156159628774</v>
      </c>
      <c r="J26" s="74">
        <v>0.28692383757026158</v>
      </c>
      <c r="K26" s="74">
        <v>0.32780216423192776</v>
      </c>
      <c r="L26" s="74">
        <v>0.30192112339001309</v>
      </c>
      <c r="M26" s="74">
        <v>0.31466574490991772</v>
      </c>
      <c r="N26" s="74">
        <v>0.31040891295723677</v>
      </c>
      <c r="O26" s="74">
        <v>0.29066184242322651</v>
      </c>
      <c r="P26" s="74">
        <v>0.32430828783658427</v>
      </c>
      <c r="Q26" s="74">
        <v>0.29971359794825747</v>
      </c>
      <c r="R26" s="74">
        <v>0.30927165403846268</v>
      </c>
      <c r="S26" s="76" cm="1">
        <f t="array" ref="S26:S45">TRANSPOSE(B23:U23)</f>
        <v>0.22690000000000002</v>
      </c>
    </row>
    <row r="27" spans="1:29">
      <c r="A27" s="74">
        <v>2</v>
      </c>
      <c r="B27" s="74">
        <v>0.27787805989183761</v>
      </c>
      <c r="C27" s="74">
        <v>0.28933154287765195</v>
      </c>
      <c r="D27" s="74">
        <v>0.32549374397551312</v>
      </c>
      <c r="E27">
        <v>0.29535171761205736</v>
      </c>
      <c r="F27" s="74">
        <v>0.30758424447982191</v>
      </c>
      <c r="G27" s="74">
        <v>0.28377336271537185</v>
      </c>
      <c r="H27" s="74">
        <v>0.30310726856492848</v>
      </c>
      <c r="I27" s="74">
        <v>0.29845156159628772</v>
      </c>
      <c r="J27" s="74">
        <v>0.27402383757026155</v>
      </c>
      <c r="K27" s="74">
        <v>0.31490216423192774</v>
      </c>
      <c r="L27" s="74">
        <v>0.28902112339001307</v>
      </c>
      <c r="M27" s="74">
        <v>0.3017657449099177</v>
      </c>
      <c r="N27" s="74">
        <v>0.29750891295723675</v>
      </c>
      <c r="O27" s="74">
        <v>0.27776184242322649</v>
      </c>
      <c r="P27" s="74">
        <v>0.31140828783658425</v>
      </c>
      <c r="Q27" s="74">
        <v>0.28681359794825745</v>
      </c>
      <c r="R27" s="74">
        <v>0.29637165403846266</v>
      </c>
      <c r="S27" s="76">
        <v>0.214</v>
      </c>
    </row>
    <row r="28" spans="1:29">
      <c r="A28" s="74">
        <v>3</v>
      </c>
      <c r="B28" s="74">
        <v>0.2658780598918376</v>
      </c>
      <c r="C28" s="74">
        <v>0.27733154287765194</v>
      </c>
      <c r="D28" s="74">
        <v>0.31349374397551311</v>
      </c>
      <c r="E28">
        <v>0.28335171761205735</v>
      </c>
      <c r="F28" s="74">
        <v>0.2955842444798219</v>
      </c>
      <c r="G28" s="74">
        <v>0.27177336271537184</v>
      </c>
      <c r="H28" s="74">
        <v>0.29110726856492847</v>
      </c>
      <c r="I28" s="74">
        <v>0.28645156159628771</v>
      </c>
      <c r="J28" s="74">
        <v>0.26202383757026154</v>
      </c>
      <c r="K28" s="74">
        <v>0.30290216423192773</v>
      </c>
      <c r="L28" s="74">
        <v>0.27702112339001306</v>
      </c>
      <c r="M28" s="74">
        <v>0.28976574490991769</v>
      </c>
      <c r="N28" s="74">
        <v>0.28550891295723674</v>
      </c>
      <c r="O28" s="74">
        <v>0.26576184242322648</v>
      </c>
      <c r="P28" s="74">
        <v>0.29940828783658424</v>
      </c>
      <c r="Q28" s="74">
        <v>0.27481359794825744</v>
      </c>
      <c r="R28" s="74">
        <v>0.28437165403846271</v>
      </c>
      <c r="S28" s="76">
        <v>0.20199999999999999</v>
      </c>
    </row>
    <row r="29" spans="1:29">
      <c r="A29" s="74">
        <v>4</v>
      </c>
      <c r="B29" s="74">
        <v>0.25657805989183757</v>
      </c>
      <c r="C29" s="74">
        <v>0.26803154287765196</v>
      </c>
      <c r="D29" s="74">
        <v>0.30419374397551308</v>
      </c>
      <c r="E29">
        <v>0.27405171761205738</v>
      </c>
      <c r="F29" s="74">
        <v>0.28628424447982187</v>
      </c>
      <c r="G29" s="74">
        <v>0.26247336271537186</v>
      </c>
      <c r="H29" s="74">
        <v>0.28180726856492844</v>
      </c>
      <c r="I29" s="74">
        <v>0.27715156159628773</v>
      </c>
      <c r="J29" s="74">
        <v>0.25272383757026157</v>
      </c>
      <c r="K29" s="74">
        <v>0.2936021642319277</v>
      </c>
      <c r="L29" s="74">
        <v>0.26772112339001308</v>
      </c>
      <c r="M29" s="74">
        <v>0.28046574490991766</v>
      </c>
      <c r="N29" s="74">
        <v>0.27620891295723671</v>
      </c>
      <c r="O29" s="74">
        <v>0.2564618424232265</v>
      </c>
      <c r="P29" s="74">
        <v>0.29010828783658427</v>
      </c>
      <c r="Q29" s="74">
        <v>0.26551359794825741</v>
      </c>
      <c r="R29" s="74">
        <v>0.27507165403846262</v>
      </c>
      <c r="S29" s="76">
        <v>0.19269999999999998</v>
      </c>
    </row>
    <row r="30" spans="1:29">
      <c r="A30" s="74">
        <v>5</v>
      </c>
      <c r="B30" s="74">
        <v>0.2472780598918376</v>
      </c>
      <c r="C30" s="74">
        <v>0.25873154287765199</v>
      </c>
      <c r="D30" s="74">
        <v>0.2948937439755131</v>
      </c>
      <c r="E30">
        <v>0.2647517176120574</v>
      </c>
      <c r="F30" s="74">
        <v>0.2769842444798219</v>
      </c>
      <c r="G30" s="74">
        <v>0.25317336271537189</v>
      </c>
      <c r="H30" s="74">
        <v>0.27250726856492846</v>
      </c>
      <c r="I30" s="74">
        <v>0.26785156159628776</v>
      </c>
      <c r="J30" s="74">
        <v>0.24342383757026156</v>
      </c>
      <c r="K30" s="74">
        <v>0.28430216423192772</v>
      </c>
      <c r="L30" s="74">
        <v>0.25842112339001311</v>
      </c>
      <c r="M30" s="74">
        <v>0.27116574490991768</v>
      </c>
      <c r="N30" s="74">
        <v>0.26690891295723673</v>
      </c>
      <c r="O30" s="74">
        <v>0.24716184242322653</v>
      </c>
      <c r="P30" s="74">
        <v>0.28080828783658429</v>
      </c>
      <c r="Q30" s="74">
        <v>0.25621359794825743</v>
      </c>
      <c r="R30" s="74">
        <v>0.26577165403846265</v>
      </c>
      <c r="S30" s="76">
        <v>0.18340000000000001</v>
      </c>
    </row>
    <row r="31" spans="1:29">
      <c r="A31" s="74">
        <v>6</v>
      </c>
      <c r="B31" s="74">
        <v>0.2412280598918376</v>
      </c>
      <c r="C31" s="74">
        <v>0.25268154287765199</v>
      </c>
      <c r="D31" s="74">
        <v>0.2888437439755131</v>
      </c>
      <c r="E31">
        <v>0.2587017176120574</v>
      </c>
      <c r="F31" s="74">
        <v>0.2709342444798219</v>
      </c>
      <c r="G31" s="74">
        <v>0.24712336271537189</v>
      </c>
      <c r="H31" s="74">
        <v>0.26645726856492846</v>
      </c>
      <c r="I31" s="74">
        <v>0.26180156159628776</v>
      </c>
      <c r="J31" s="74">
        <v>0.23737383757026156</v>
      </c>
      <c r="K31" s="74">
        <v>0.27825216423192772</v>
      </c>
      <c r="L31" s="74">
        <v>0.25237112339001311</v>
      </c>
      <c r="M31" s="74">
        <v>0.26511574490991768</v>
      </c>
      <c r="N31" s="74">
        <v>0.26085891295723673</v>
      </c>
      <c r="O31" s="74">
        <v>0.24111184242322653</v>
      </c>
      <c r="P31" s="74">
        <v>0.27475828783658429</v>
      </c>
      <c r="Q31" s="74">
        <v>0.25016359794825743</v>
      </c>
      <c r="R31" s="74">
        <v>0.25972165403846265</v>
      </c>
      <c r="S31" s="76">
        <v>0.17735000000000001</v>
      </c>
    </row>
    <row r="32" spans="1:29">
      <c r="A32" s="74">
        <v>7</v>
      </c>
      <c r="B32" s="74">
        <v>0.2351780598918376</v>
      </c>
      <c r="C32" s="74">
        <v>0.24663154287765196</v>
      </c>
      <c r="D32" s="74">
        <v>0.2827937439755131</v>
      </c>
      <c r="E32">
        <v>0.25265171761205735</v>
      </c>
      <c r="F32" s="74">
        <v>0.26488424447982184</v>
      </c>
      <c r="G32" s="74">
        <v>0.24107336271537183</v>
      </c>
      <c r="H32" s="74">
        <v>0.26040726856492846</v>
      </c>
      <c r="I32" s="74">
        <v>0.25575156159628776</v>
      </c>
      <c r="J32" s="74">
        <v>0.23132383757026154</v>
      </c>
      <c r="K32" s="74">
        <v>0.27220216423192772</v>
      </c>
      <c r="L32" s="74">
        <v>0.24632112339001305</v>
      </c>
      <c r="M32" s="74">
        <v>0.25906574490991763</v>
      </c>
      <c r="N32" s="74">
        <v>0.25480891295723673</v>
      </c>
      <c r="O32" s="74">
        <v>0.23506184242322647</v>
      </c>
      <c r="P32" s="74">
        <v>0.26870828783658424</v>
      </c>
      <c r="Q32" s="74">
        <v>0.2441135979482574</v>
      </c>
      <c r="R32" s="74">
        <v>0.25367165403846265</v>
      </c>
      <c r="S32" s="76">
        <v>0.17129999999999998</v>
      </c>
    </row>
    <row r="33" spans="1:19">
      <c r="A33" s="74">
        <v>8</v>
      </c>
      <c r="B33" s="74">
        <v>0.23164472655850427</v>
      </c>
      <c r="C33" s="74">
        <v>0.24309820954431866</v>
      </c>
      <c r="D33" s="74">
        <v>0.27926041064217977</v>
      </c>
      <c r="E33">
        <v>0.24911838427872407</v>
      </c>
      <c r="F33" s="74">
        <v>0.26135091114648856</v>
      </c>
      <c r="G33" s="74">
        <v>0.23754002938203855</v>
      </c>
      <c r="H33" s="74">
        <v>0.25687393523159519</v>
      </c>
      <c r="I33" s="74">
        <v>0.25221822826295442</v>
      </c>
      <c r="J33" s="74">
        <v>0.22779050423692823</v>
      </c>
      <c r="K33" s="74">
        <v>0.26866883089859439</v>
      </c>
      <c r="L33" s="74">
        <v>0.24278779005667975</v>
      </c>
      <c r="M33" s="74">
        <v>0.25553241157658435</v>
      </c>
      <c r="N33" s="74">
        <v>0.25127557962390346</v>
      </c>
      <c r="O33" s="74">
        <v>0.2315285090898932</v>
      </c>
      <c r="P33" s="74">
        <v>0.2651749545032509</v>
      </c>
      <c r="Q33" s="74">
        <v>0.2405802646149241</v>
      </c>
      <c r="R33" s="74">
        <v>0.25013832070512937</v>
      </c>
      <c r="S33" s="76">
        <v>0.16776666666666668</v>
      </c>
    </row>
    <row r="34" spans="1:19">
      <c r="A34" s="74">
        <v>9</v>
      </c>
      <c r="B34" s="74">
        <v>0.22811139322517093</v>
      </c>
      <c r="C34" s="74">
        <v>0.23956487621098532</v>
      </c>
      <c r="D34" s="74">
        <v>0.27572707730884644</v>
      </c>
      <c r="E34">
        <v>0.24558505094539074</v>
      </c>
      <c r="F34" s="74">
        <v>0.25781757781315523</v>
      </c>
      <c r="G34" s="74">
        <v>0.23400669604870522</v>
      </c>
      <c r="H34" s="74">
        <v>0.2533406018982618</v>
      </c>
      <c r="I34" s="74">
        <v>0.24868489492962109</v>
      </c>
      <c r="J34" s="74">
        <v>0.2242571709035949</v>
      </c>
      <c r="K34" s="74">
        <v>0.26513549756526106</v>
      </c>
      <c r="L34" s="74">
        <v>0.23925445672334641</v>
      </c>
      <c r="M34" s="74">
        <v>0.25199907824325102</v>
      </c>
      <c r="N34" s="74">
        <v>0.2477422462905701</v>
      </c>
      <c r="O34" s="74">
        <v>0.22799517575655986</v>
      </c>
      <c r="P34" s="74">
        <v>0.26164162116991763</v>
      </c>
      <c r="Q34" s="74">
        <v>0.23704693128159077</v>
      </c>
      <c r="R34" s="74">
        <v>0.24660498737179604</v>
      </c>
      <c r="S34" s="76">
        <v>0.16423333333333334</v>
      </c>
    </row>
    <row r="35" spans="1:19">
      <c r="A35" s="74">
        <v>10</v>
      </c>
      <c r="B35" s="74">
        <v>0.2245780598918376</v>
      </c>
      <c r="C35" s="74">
        <v>0.23603154287765199</v>
      </c>
      <c r="D35" s="74">
        <v>0.2721937439755131</v>
      </c>
      <c r="E35">
        <v>0.2420517176120574</v>
      </c>
      <c r="F35" s="74">
        <v>0.2542842444798219</v>
      </c>
      <c r="G35" s="74">
        <v>0.23047336271537189</v>
      </c>
      <c r="H35" s="74">
        <v>0.24980726856492849</v>
      </c>
      <c r="I35" s="74">
        <v>0.24515156159628776</v>
      </c>
      <c r="J35" s="74">
        <v>0.22072383757026157</v>
      </c>
      <c r="K35" s="74">
        <v>0.26160216423192773</v>
      </c>
      <c r="L35" s="74">
        <v>0.23572112339001308</v>
      </c>
      <c r="M35" s="74">
        <v>0.24846574490991769</v>
      </c>
      <c r="N35" s="74">
        <v>0.24420891295723676</v>
      </c>
      <c r="O35" s="74">
        <v>0.22446184242322653</v>
      </c>
      <c r="P35" s="74">
        <v>0.25810828783658424</v>
      </c>
      <c r="Q35" s="74">
        <v>0.23351359794825743</v>
      </c>
      <c r="R35" s="74">
        <v>0.2430716540384627</v>
      </c>
      <c r="S35" s="76">
        <v>0.16070000000000001</v>
      </c>
    </row>
    <row r="36" spans="1:19">
      <c r="A36" s="74">
        <v>11</v>
      </c>
      <c r="B36" s="74">
        <v>0.22293805989183763</v>
      </c>
      <c r="C36" s="74">
        <v>0.23439154287765199</v>
      </c>
      <c r="D36" s="74">
        <v>0.27055374397551313</v>
      </c>
      <c r="E36">
        <v>0.24041171761205737</v>
      </c>
      <c r="F36" s="74">
        <v>0.25264424447982192</v>
      </c>
      <c r="G36" s="74">
        <v>0.22883336271537186</v>
      </c>
      <c r="H36" s="74">
        <v>0.24816726856492849</v>
      </c>
      <c r="I36" s="74">
        <v>0.24351156159628776</v>
      </c>
      <c r="J36" s="74">
        <v>0.21908383757026156</v>
      </c>
      <c r="K36" s="74">
        <v>0.25996216423192775</v>
      </c>
      <c r="L36" s="74">
        <v>0.23408112339001308</v>
      </c>
      <c r="M36" s="74">
        <v>0.24682574490991768</v>
      </c>
      <c r="N36" s="74">
        <v>0.24256891295723676</v>
      </c>
      <c r="O36" s="74">
        <v>0.2228218424232265</v>
      </c>
      <c r="P36" s="74">
        <v>0.25646828783658426</v>
      </c>
      <c r="Q36" s="74">
        <v>0.23187359794825743</v>
      </c>
      <c r="R36" s="74">
        <v>0.24143165403846267</v>
      </c>
      <c r="S36" s="76">
        <v>0.15906000000000001</v>
      </c>
    </row>
    <row r="37" spans="1:19">
      <c r="A37" s="74">
        <v>12</v>
      </c>
      <c r="B37" s="74">
        <v>0.2212980598918376</v>
      </c>
      <c r="C37" s="74">
        <v>0.23275154287765198</v>
      </c>
      <c r="D37" s="74">
        <v>0.2689137439755131</v>
      </c>
      <c r="E37">
        <v>0.2387717176120574</v>
      </c>
      <c r="F37" s="74">
        <v>0.25100424447982189</v>
      </c>
      <c r="G37" s="74">
        <v>0.22719336271537188</v>
      </c>
      <c r="H37" s="74">
        <v>0.24652726856492849</v>
      </c>
      <c r="I37" s="74">
        <v>0.24187156159628775</v>
      </c>
      <c r="J37" s="74">
        <v>0.21744383757026156</v>
      </c>
      <c r="K37" s="74">
        <v>0.25832216423192772</v>
      </c>
      <c r="L37" s="74">
        <v>0.23244112339001308</v>
      </c>
      <c r="M37" s="74">
        <v>0.24518574490991768</v>
      </c>
      <c r="N37" s="74">
        <v>0.24092891295723676</v>
      </c>
      <c r="O37" s="74">
        <v>0.22118184242322653</v>
      </c>
      <c r="P37" s="74">
        <v>0.25482828783658429</v>
      </c>
      <c r="Q37" s="74">
        <v>0.23023359794825743</v>
      </c>
      <c r="R37" s="74">
        <v>0.2397916540384627</v>
      </c>
      <c r="S37" s="76">
        <v>0.15742</v>
      </c>
    </row>
    <row r="38" spans="1:19">
      <c r="A38" s="74">
        <v>13</v>
      </c>
      <c r="B38" s="74">
        <v>0.21965805989183762</v>
      </c>
      <c r="C38" s="74">
        <v>0.23111154287765198</v>
      </c>
      <c r="D38" s="74">
        <v>0.26727374397551312</v>
      </c>
      <c r="E38">
        <v>0.23713171761205737</v>
      </c>
      <c r="F38" s="74">
        <v>0.24936424447982189</v>
      </c>
      <c r="G38" s="74">
        <v>0.22555336271537185</v>
      </c>
      <c r="H38" s="74">
        <v>0.24488726856492848</v>
      </c>
      <c r="I38" s="74">
        <v>0.24023156159628775</v>
      </c>
      <c r="J38" s="74">
        <v>0.21580383757026156</v>
      </c>
      <c r="K38" s="74">
        <v>0.25668216423192775</v>
      </c>
      <c r="L38" s="74">
        <v>0.23080112339001307</v>
      </c>
      <c r="M38" s="74">
        <v>0.24354574490991768</v>
      </c>
      <c r="N38" s="74">
        <v>0.23928891295723675</v>
      </c>
      <c r="O38" s="74">
        <v>0.2195418424232265</v>
      </c>
      <c r="P38" s="74">
        <v>0.25318828783658426</v>
      </c>
      <c r="Q38" s="74">
        <v>0.22859359794825743</v>
      </c>
      <c r="R38" s="74">
        <v>0.23815165403846267</v>
      </c>
      <c r="S38" s="76">
        <v>0.15578</v>
      </c>
    </row>
    <row r="39" spans="1:19">
      <c r="A39" s="74">
        <v>14</v>
      </c>
      <c r="B39" s="74">
        <v>0.21801805989183765</v>
      </c>
      <c r="C39" s="74">
        <v>0.22947154287765201</v>
      </c>
      <c r="D39" s="74">
        <v>0.26563374397551315</v>
      </c>
      <c r="E39">
        <v>0.23549171761205739</v>
      </c>
      <c r="F39" s="74">
        <v>0.24772424447982191</v>
      </c>
      <c r="G39" s="74">
        <v>0.22391336271537188</v>
      </c>
      <c r="H39" s="74">
        <v>0.24324726856492851</v>
      </c>
      <c r="I39" s="74">
        <v>0.23859156159628778</v>
      </c>
      <c r="J39" s="74">
        <v>0.21416383757026158</v>
      </c>
      <c r="K39" s="74">
        <v>0.25504216423192777</v>
      </c>
      <c r="L39" s="74">
        <v>0.2291611233900131</v>
      </c>
      <c r="M39" s="74">
        <v>0.2419057449099177</v>
      </c>
      <c r="N39" s="74">
        <v>0.23764891295723678</v>
      </c>
      <c r="O39" s="74">
        <v>0.21790184242322652</v>
      </c>
      <c r="P39" s="74">
        <v>0.25154828783658428</v>
      </c>
      <c r="Q39" s="74">
        <v>0.22695359794825745</v>
      </c>
      <c r="R39" s="74">
        <v>0.23651165403846269</v>
      </c>
      <c r="S39" s="76">
        <v>0.15414000000000003</v>
      </c>
    </row>
    <row r="40" spans="1:19">
      <c r="A40" s="74">
        <v>15</v>
      </c>
      <c r="B40" s="74">
        <v>0.21637805989183762</v>
      </c>
      <c r="C40" s="74">
        <v>0.22783154287765198</v>
      </c>
      <c r="D40" s="74">
        <v>0.26399374397551312</v>
      </c>
      <c r="E40">
        <v>0.23385171761205736</v>
      </c>
      <c r="F40" s="74">
        <v>0.24608424447982188</v>
      </c>
      <c r="G40" s="74">
        <v>0.22227336271537185</v>
      </c>
      <c r="H40" s="74">
        <v>0.24160726856492848</v>
      </c>
      <c r="I40" s="74">
        <v>0.23695156159628775</v>
      </c>
      <c r="J40" s="74">
        <v>0.21252383757026155</v>
      </c>
      <c r="K40" s="74">
        <v>0.25340216423192774</v>
      </c>
      <c r="L40" s="74">
        <v>0.22752112339001307</v>
      </c>
      <c r="M40" s="74">
        <v>0.24026574490991767</v>
      </c>
      <c r="N40" s="74">
        <v>0.23600891295723675</v>
      </c>
      <c r="O40" s="74">
        <v>0.21626184242322649</v>
      </c>
      <c r="P40" s="74">
        <v>0.24990828783658425</v>
      </c>
      <c r="Q40" s="74">
        <v>0.22531359794825742</v>
      </c>
      <c r="R40" s="74">
        <v>0.23487165403846261</v>
      </c>
      <c r="S40" s="76">
        <v>0.1525</v>
      </c>
    </row>
    <row r="41" spans="1:19">
      <c r="A41" s="74">
        <v>16</v>
      </c>
      <c r="B41" s="74">
        <v>0.21553805989183761</v>
      </c>
      <c r="C41" s="74">
        <v>0.226991542877652</v>
      </c>
      <c r="D41" s="74">
        <v>0.26315374397551311</v>
      </c>
      <c r="E41">
        <v>0.23301171761205741</v>
      </c>
      <c r="F41" s="74">
        <v>0.2452442444798219</v>
      </c>
      <c r="G41" s="74">
        <v>0.2214333627153719</v>
      </c>
      <c r="H41" s="74">
        <v>0.2407672685649285</v>
      </c>
      <c r="I41" s="74">
        <v>0.23611156159628777</v>
      </c>
      <c r="J41" s="74">
        <v>0.21168383757026157</v>
      </c>
      <c r="K41" s="74">
        <v>0.25256216423192773</v>
      </c>
      <c r="L41" s="74">
        <v>0.22668112339001309</v>
      </c>
      <c r="M41" s="74">
        <v>0.23942574490991769</v>
      </c>
      <c r="N41" s="74">
        <v>0.23516891295723677</v>
      </c>
      <c r="O41" s="74">
        <v>0.21542184242322654</v>
      </c>
      <c r="P41" s="74">
        <v>0.24906828783658427</v>
      </c>
      <c r="Q41" s="74">
        <v>0.22447359794825744</v>
      </c>
      <c r="R41" s="74">
        <v>0.23403165403846277</v>
      </c>
      <c r="S41" s="76">
        <v>0.15166000000000002</v>
      </c>
    </row>
    <row r="42" spans="1:19">
      <c r="A42" s="74">
        <v>17</v>
      </c>
      <c r="B42" s="74">
        <v>0.2146980598918376</v>
      </c>
      <c r="C42" s="74">
        <v>0.22615154287765199</v>
      </c>
      <c r="D42" s="74">
        <v>0.2623137439755131</v>
      </c>
      <c r="E42">
        <v>0.2321717176120574</v>
      </c>
      <c r="F42" s="74">
        <v>0.2444042444798219</v>
      </c>
      <c r="G42" s="74">
        <v>0.22059336271537189</v>
      </c>
      <c r="H42" s="74">
        <v>0.23992726856492849</v>
      </c>
      <c r="I42" s="74">
        <v>0.23527156159628776</v>
      </c>
      <c r="J42" s="74">
        <v>0.21084383757026157</v>
      </c>
      <c r="K42" s="74">
        <v>0.25172216423192773</v>
      </c>
      <c r="L42" s="74">
        <v>0.22584112339001308</v>
      </c>
      <c r="M42" s="74">
        <v>0.23858574490991769</v>
      </c>
      <c r="N42" s="74">
        <v>0.23432891295723676</v>
      </c>
      <c r="O42" s="74">
        <v>0.21458184242322653</v>
      </c>
      <c r="P42" s="74">
        <v>0.24822828783658427</v>
      </c>
      <c r="Q42" s="74">
        <v>0.22363359794825743</v>
      </c>
      <c r="R42" s="74">
        <v>0.2331916540384627</v>
      </c>
      <c r="S42" s="76">
        <v>0.15082000000000001</v>
      </c>
    </row>
    <row r="43" spans="1:19">
      <c r="A43" s="74">
        <v>18</v>
      </c>
      <c r="B43" s="74">
        <v>0.21385805989183759</v>
      </c>
      <c r="C43" s="74">
        <v>0.22531154287765198</v>
      </c>
      <c r="D43" s="74">
        <v>0.2614737439755131</v>
      </c>
      <c r="E43">
        <v>0.2313317176120574</v>
      </c>
      <c r="F43" s="74">
        <v>0.24356424447982189</v>
      </c>
      <c r="G43" s="74">
        <v>0.21975336271537188</v>
      </c>
      <c r="H43" s="74">
        <v>0.23908726856492848</v>
      </c>
      <c r="I43" s="74">
        <v>0.23443156159628775</v>
      </c>
      <c r="J43" s="74">
        <v>0.21000383757026156</v>
      </c>
      <c r="K43" s="74">
        <v>0.25088216423192772</v>
      </c>
      <c r="L43" s="74">
        <v>0.22500112339001307</v>
      </c>
      <c r="M43" s="74">
        <v>0.23774574490991768</v>
      </c>
      <c r="N43" s="74">
        <v>0.23348891295723675</v>
      </c>
      <c r="O43" s="74">
        <v>0.21374184242322652</v>
      </c>
      <c r="P43" s="74">
        <v>0.24738828783658426</v>
      </c>
      <c r="Q43" s="74">
        <v>0.22279359794825743</v>
      </c>
      <c r="R43" s="74">
        <v>0.23235165403846267</v>
      </c>
      <c r="S43" s="76">
        <v>0.14998</v>
      </c>
    </row>
    <row r="44" spans="1:19">
      <c r="A44" s="74">
        <v>19</v>
      </c>
      <c r="B44" s="74">
        <v>0.21301805989183764</v>
      </c>
      <c r="C44" s="74">
        <v>0.224471542877652</v>
      </c>
      <c r="D44" s="74">
        <v>0.26063374397551314</v>
      </c>
      <c r="E44">
        <v>0.23049171761205739</v>
      </c>
      <c r="F44" s="74">
        <v>0.24272424447982191</v>
      </c>
      <c r="G44" s="74">
        <v>0.21891336271537187</v>
      </c>
      <c r="H44" s="74">
        <v>0.2382472685649285</v>
      </c>
      <c r="I44" s="74">
        <v>0.23359156159628777</v>
      </c>
      <c r="J44" s="74">
        <v>0.20916383757026158</v>
      </c>
      <c r="K44" s="74">
        <v>0.25004216423192777</v>
      </c>
      <c r="L44" s="74">
        <v>0.2241611233900131</v>
      </c>
      <c r="M44" s="74">
        <v>0.2369057449099177</v>
      </c>
      <c r="N44" s="74">
        <v>0.23264891295723678</v>
      </c>
      <c r="O44" s="74">
        <v>0.21290184242322652</v>
      </c>
      <c r="P44" s="74">
        <v>0.24654828783658428</v>
      </c>
      <c r="Q44" s="74">
        <v>0.22195359794825745</v>
      </c>
      <c r="R44" s="74">
        <v>0.23151165403846269</v>
      </c>
      <c r="S44" s="76">
        <v>0.14914000000000002</v>
      </c>
    </row>
    <row r="45" spans="1:19">
      <c r="A45" s="74">
        <v>20</v>
      </c>
      <c r="B45" s="74">
        <v>0.21217805989183758</v>
      </c>
      <c r="C45" s="74">
        <v>0.22363154287765197</v>
      </c>
      <c r="D45" s="74">
        <v>0.25979374397551308</v>
      </c>
      <c r="E45">
        <v>0.22965171761205738</v>
      </c>
      <c r="F45" s="74">
        <v>0.24188424447982187</v>
      </c>
      <c r="G45" s="74">
        <v>0.21807336271537187</v>
      </c>
      <c r="H45" s="74">
        <v>0.23740726856492847</v>
      </c>
      <c r="I45" s="74">
        <v>0.23275156159628774</v>
      </c>
      <c r="J45" s="74">
        <v>0.20832383757026154</v>
      </c>
      <c r="K45" s="74">
        <v>0.2492021642319277</v>
      </c>
      <c r="L45" s="74">
        <v>0.22332112339001306</v>
      </c>
      <c r="M45" s="74">
        <v>0.23606574490991766</v>
      </c>
      <c r="N45" s="74">
        <v>0.23180891295723674</v>
      </c>
      <c r="O45" s="74">
        <v>0.21206184242322651</v>
      </c>
      <c r="P45" s="74">
        <v>0.24570828783658424</v>
      </c>
      <c r="Q45" s="74">
        <v>0.22111359794825741</v>
      </c>
      <c r="R45" s="74">
        <v>0.23067165403846268</v>
      </c>
      <c r="S45" s="76">
        <v>0.14829999999999999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Расходы (жена работает)</vt:lpstr>
      <vt:lpstr>Расходы (жена не работает)</vt:lpstr>
      <vt:lpstr> Бюджет (раб + норм ЗП)</vt:lpstr>
      <vt:lpstr> Бюджет (раб + низк ЗП)</vt:lpstr>
      <vt:lpstr> Бюджет (нераб + низк ЗП)</vt:lpstr>
      <vt:lpstr> Бюджет (нераб + норм ЗП)</vt:lpstr>
      <vt:lpstr>Итоги</vt:lpstr>
      <vt:lpstr>Инфляционный риск</vt:lpstr>
      <vt:lpstr>Ипотека</vt:lpstr>
      <vt:lpstr>Значения_индекса</vt:lpstr>
      <vt:lpstr>Котировки_акций</vt:lpstr>
      <vt:lpstr>Мес_дох_акций_проц</vt:lpstr>
      <vt:lpstr>Мес_дох_индекс_проц</vt:lpstr>
      <vt:lpstr>Ковариации_и_StDev</vt:lpstr>
      <vt:lpstr>Нормал_ковариации_и_беты</vt:lpstr>
      <vt:lpstr>Портфель_акций</vt:lpstr>
      <vt:lpstr>Подсчет_доходности</vt:lpstr>
      <vt:lpstr>Подсчет_дисперсии</vt:lpstr>
      <vt:lpstr>Итог_акции</vt:lpstr>
      <vt:lpstr>Котировки_облигации</vt:lpstr>
      <vt:lpstr>StDev_облигаций</vt:lpstr>
      <vt:lpstr>Подсчет_облигации</vt:lpstr>
      <vt:lpstr>Итоги облигации</vt:lpstr>
      <vt:lpstr>Депозит</vt:lpstr>
      <vt:lpstr>Доходности_и_риски_портфеля</vt:lpstr>
      <vt:lpstr>Веса_в_портфеле</vt:lpstr>
      <vt:lpstr>Лист_с_подсчетами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Шамин Сергей Сергеевич</dc:creator>
  <cp:lastModifiedBy>Красовицкий Григорий Дмитриевич</cp:lastModifiedBy>
  <dcterms:created xsi:type="dcterms:W3CDTF">2024-11-30T11:52:38Z</dcterms:created>
  <dcterms:modified xsi:type="dcterms:W3CDTF">2024-12-08T18:00:33Z</dcterms:modified>
</cp:coreProperties>
</file>