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krdav/Google Drive/MCB/Sullivan_lab/coulter_counter_vs_PCV/"/>
    </mc:Choice>
  </mc:AlternateContent>
  <xr:revisionPtr revIDLastSave="0" documentId="13_ncr:1_{6227F522-EB48-E948-80DC-EEA920C0C8EA}" xr6:coauthVersionLast="45" xr6:coauthVersionMax="46" xr10:uidLastSave="{00000000-0000-0000-0000-000000000000}"/>
  <bookViews>
    <workbookView xWindow="12260" yWindow="460" windowWidth="16540" windowHeight="16260" tabRatio="500" xr2:uid="{00000000-000D-0000-FFFF-FFFF00000000}"/>
  </bookViews>
  <sheets>
    <sheet name="pooled_data" sheetId="11" r:id="rId1"/>
    <sheet name="143b results" sheetId="2" r:id="rId2"/>
    <sheet name="H1299 results" sheetId="5" r:id="rId3"/>
    <sheet name="A549 results" sheetId="8" r:id="rId4"/>
    <sheet name="TF1 results" sheetId="10" r:id="rId5"/>
    <sheet name="Jurkat results" sheetId="1" r:id="rId6"/>
    <sheet name="H1299 calculations" sheetId="6" r:id="rId7"/>
    <sheet name="Jurkat calculations" sheetId="4" r:id="rId8"/>
    <sheet name="A549 calculations" sheetId="7" r:id="rId9"/>
    <sheet name="143b calculations" sheetId="3" r:id="rId10"/>
    <sheet name="TF1 calculations" sheetId="9" r:id="rId1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1" i="11" l="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G11" i="1"/>
  <c r="G19" i="1" s="1"/>
  <c r="N25" i="4"/>
  <c r="H14" i="4"/>
  <c r="H13" i="4"/>
  <c r="L13" i="7"/>
  <c r="K13" i="7"/>
  <c r="H14" i="7"/>
  <c r="H13" i="7"/>
  <c r="Q13" i="7"/>
  <c r="J8" i="7"/>
  <c r="J4" i="9" l="1"/>
  <c r="J8" i="9" s="1"/>
  <c r="H13" i="9" s="1"/>
  <c r="J3" i="9"/>
  <c r="J2" i="9"/>
  <c r="O5" i="9"/>
  <c r="Q13" i="9" s="1"/>
  <c r="H14" i="5"/>
  <c r="K14" i="5"/>
  <c r="G14" i="5"/>
  <c r="J4" i="6"/>
  <c r="J3" i="6"/>
  <c r="J2" i="6"/>
  <c r="O5" i="6"/>
  <c r="Q13" i="6" s="1"/>
  <c r="I19" i="1"/>
  <c r="J19" i="1"/>
  <c r="K19" i="1"/>
  <c r="J4" i="4"/>
  <c r="J3" i="4"/>
  <c r="J2" i="4"/>
  <c r="O5" i="4"/>
  <c r="Q13" i="4" s="1"/>
  <c r="H14" i="8"/>
  <c r="K14" i="8"/>
  <c r="G14" i="8"/>
  <c r="J4" i="3"/>
  <c r="J3" i="3"/>
  <c r="J2" i="3"/>
  <c r="J4" i="7"/>
  <c r="J3" i="7"/>
  <c r="J2" i="7"/>
  <c r="H18" i="7" s="1"/>
  <c r="I18" i="7" s="1"/>
  <c r="K18" i="7" s="1"/>
  <c r="L18" i="7" s="1"/>
  <c r="O5" i="7"/>
  <c r="O5" i="3"/>
  <c r="Q13" i="3" s="1"/>
  <c r="K11" i="10"/>
  <c r="K14" i="10" s="1"/>
  <c r="J11" i="10"/>
  <c r="J14" i="10" s="1"/>
  <c r="I11" i="10"/>
  <c r="I14" i="10" s="1"/>
  <c r="H11" i="10"/>
  <c r="H14" i="10" s="1"/>
  <c r="G11" i="10"/>
  <c r="G14" i="10" s="1"/>
  <c r="H11" i="5"/>
  <c r="I11" i="5"/>
  <c r="I14" i="5" s="1"/>
  <c r="J11" i="5"/>
  <c r="J14" i="5" s="1"/>
  <c r="K11" i="5"/>
  <c r="G11" i="5"/>
  <c r="H11" i="8"/>
  <c r="I11" i="8"/>
  <c r="I14" i="8" s="1"/>
  <c r="J11" i="8"/>
  <c r="J14" i="8" s="1"/>
  <c r="K11" i="8"/>
  <c r="G11" i="8"/>
  <c r="H11" i="1"/>
  <c r="H19" i="1" s="1"/>
  <c r="I11" i="1"/>
  <c r="J11" i="1"/>
  <c r="K11" i="1"/>
  <c r="P24" i="9"/>
  <c r="K8" i="9"/>
  <c r="M8" i="9"/>
  <c r="L8" i="9"/>
  <c r="K8" i="7"/>
  <c r="M8" i="7"/>
  <c r="L8" i="7"/>
  <c r="H11" i="2"/>
  <c r="H14" i="2" s="1"/>
  <c r="I11" i="2"/>
  <c r="I14" i="2" s="1"/>
  <c r="J11" i="2"/>
  <c r="J14" i="2" s="1"/>
  <c r="K11" i="2"/>
  <c r="K14" i="2" s="1"/>
  <c r="G11" i="2"/>
  <c r="G14" i="2" s="1"/>
  <c r="K8" i="6"/>
  <c r="J8" i="6"/>
  <c r="H18" i="6" s="1"/>
  <c r="M8" i="6"/>
  <c r="L8" i="6"/>
  <c r="K8" i="4"/>
  <c r="J8" i="4"/>
  <c r="H18" i="4" s="1"/>
  <c r="M8" i="4"/>
  <c r="L8" i="4"/>
  <c r="K8" i="3"/>
  <c r="J8" i="3"/>
  <c r="H14" i="3" s="1"/>
  <c r="M8" i="3"/>
  <c r="L8" i="3"/>
  <c r="I13" i="9" l="1"/>
  <c r="K13" i="9" s="1"/>
  <c r="L13" i="9" s="1"/>
  <c r="I14" i="3"/>
  <c r="K14" i="3" s="1"/>
  <c r="L14" i="3" s="1"/>
  <c r="I18" i="4"/>
  <c r="K18" i="4" s="1"/>
  <c r="L18" i="4" s="1"/>
  <c r="I18" i="6"/>
  <c r="K18" i="6" s="1"/>
  <c r="L18" i="6" s="1"/>
  <c r="H14" i="9"/>
  <c r="H18" i="9"/>
  <c r="I18" i="9" s="1"/>
  <c r="K18" i="9" s="1"/>
  <c r="L18" i="9" s="1"/>
  <c r="H19" i="9"/>
  <c r="I19" i="9" s="1"/>
  <c r="K19" i="9" s="1"/>
  <c r="L19" i="9" s="1"/>
  <c r="H15" i="9"/>
  <c r="I15" i="9" s="1"/>
  <c r="K15" i="9" s="1"/>
  <c r="L15" i="9" s="1"/>
  <c r="H16" i="9"/>
  <c r="I16" i="9" s="1"/>
  <c r="K16" i="9" s="1"/>
  <c r="L16" i="9" s="1"/>
  <c r="H17" i="9"/>
  <c r="I17" i="9" s="1"/>
  <c r="K17" i="9" s="1"/>
  <c r="L17" i="9" s="1"/>
  <c r="N25" i="9"/>
  <c r="H15" i="6"/>
  <c r="H13" i="6"/>
  <c r="I13" i="6" s="1"/>
  <c r="K13" i="6" s="1"/>
  <c r="L13" i="6" s="1"/>
  <c r="H17" i="6"/>
  <c r="I17" i="6" s="1"/>
  <c r="K17" i="6" s="1"/>
  <c r="L17" i="6" s="1"/>
  <c r="H19" i="6"/>
  <c r="I19" i="6" s="1"/>
  <c r="K19" i="6" s="1"/>
  <c r="L19" i="6" s="1"/>
  <c r="H15" i="4"/>
  <c r="I15" i="4" s="1"/>
  <c r="K15" i="4" s="1"/>
  <c r="L15" i="4" s="1"/>
  <c r="H19" i="4"/>
  <c r="I19" i="4" s="1"/>
  <c r="K19" i="4" s="1"/>
  <c r="L19" i="4" s="1"/>
  <c r="H17" i="4"/>
  <c r="I17" i="4" s="1"/>
  <c r="K17" i="4" s="1"/>
  <c r="L17" i="4" s="1"/>
  <c r="I13" i="4"/>
  <c r="K13" i="4" s="1"/>
  <c r="L13" i="4" s="1"/>
  <c r="N25" i="3"/>
  <c r="H19" i="7"/>
  <c r="I19" i="7" s="1"/>
  <c r="K19" i="7" s="1"/>
  <c r="L19" i="7" s="1"/>
  <c r="H17" i="7"/>
  <c r="I17" i="7" s="1"/>
  <c r="K17" i="7" s="1"/>
  <c r="L17" i="7" s="1"/>
  <c r="H15" i="7"/>
  <c r="I15" i="7" s="1"/>
  <c r="K15" i="7" s="1"/>
  <c r="L15" i="7" s="1"/>
  <c r="N25" i="7"/>
  <c r="I13" i="7"/>
  <c r="N25" i="6"/>
  <c r="I15" i="6"/>
  <c r="K15" i="6" s="1"/>
  <c r="L15" i="6" s="1"/>
  <c r="I14" i="9"/>
  <c r="K14" i="9" s="1"/>
  <c r="L14" i="9" s="1"/>
  <c r="H13" i="3"/>
  <c r="I13" i="3" s="1"/>
  <c r="K13" i="3" s="1"/>
  <c r="L13" i="3" s="1"/>
  <c r="H15" i="3"/>
  <c r="I15" i="3" s="1"/>
  <c r="K15" i="3" s="1"/>
  <c r="L15" i="3" s="1"/>
  <c r="H17" i="3"/>
  <c r="I17" i="3" s="1"/>
  <c r="K17" i="3" s="1"/>
  <c r="L17" i="3" s="1"/>
  <c r="H19" i="3"/>
  <c r="I19" i="3" s="1"/>
  <c r="K19" i="3" s="1"/>
  <c r="L19" i="3" s="1"/>
  <c r="H14" i="6"/>
  <c r="I14" i="6" s="1"/>
  <c r="K14" i="6" s="1"/>
  <c r="L14" i="6" s="1"/>
  <c r="H16" i="6"/>
  <c r="I16" i="6" s="1"/>
  <c r="K16" i="6" s="1"/>
  <c r="L16" i="6" s="1"/>
  <c r="H16" i="3"/>
  <c r="I16" i="3" s="1"/>
  <c r="K16" i="3" s="1"/>
  <c r="L16" i="3" s="1"/>
  <c r="H18" i="3"/>
  <c r="I18" i="3" s="1"/>
  <c r="K18" i="3" s="1"/>
  <c r="L18" i="3" s="1"/>
  <c r="I14" i="4"/>
  <c r="K14" i="4" s="1"/>
  <c r="L14" i="4" s="1"/>
  <c r="H16" i="4"/>
  <c r="I16" i="4" s="1"/>
  <c r="K16" i="4" s="1"/>
  <c r="L16" i="4" s="1"/>
  <c r="I14" i="7"/>
  <c r="K14" i="7" s="1"/>
  <c r="L14" i="7" s="1"/>
  <c r="H16" i="7"/>
  <c r="I16" i="7" s="1"/>
  <c r="K16" i="7" s="1"/>
  <c r="L16" i="7" s="1"/>
</calcChain>
</file>

<file path=xl/sharedStrings.xml><?xml version="1.0" encoding="utf-8"?>
<sst xmlns="http://schemas.openxmlformats.org/spreadsheetml/2006/main" count="598" uniqueCount="90">
  <si>
    <t>Jurkat Data</t>
  </si>
  <si>
    <t>replicate number</t>
  </si>
  <si>
    <t>volume used</t>
  </si>
  <si>
    <t>860.8ul</t>
  </si>
  <si>
    <t>2ul</t>
  </si>
  <si>
    <t>Theoretical volume</t>
  </si>
  <si>
    <t>speed (g)</t>
  </si>
  <si>
    <t>time (min)</t>
  </si>
  <si>
    <t>measured packed cell volume (ul)</t>
  </si>
  <si>
    <t>891ul</t>
  </si>
  <si>
    <t>143b</t>
  </si>
  <si>
    <t>100ul</t>
  </si>
  <si>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</si>
  <si>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</si>
  <si>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</si>
  <si>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</si>
  <si>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</si>
  <si>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</si>
  <si>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</si>
  <si>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</si>
  <si>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</si>
  <si>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</si>
  <si>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</si>
  <si>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</si>
  <si>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</si>
  <si>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tripicate1</t>
  </si>
  <si>
    <t>143b_coultervcentri</t>
  </si>
  <si>
    <t>143b_coultervcentri_tripicate1_28 Aug 2020_01.#m4</t>
  </si>
  <si>
    <t>Volumetric,  500  uL</t>
  </si>
  <si>
    <t>143b_coultervcentri_tripicate1_28 Aug 2020_02.#m4</t>
  </si>
  <si>
    <t>143b_coultervcentri_tripicate1_28 Aug 2020_03.#m4</t>
  </si>
  <si>
    <t>Avg</t>
  </si>
  <si>
    <t>pipette mL</t>
  </si>
  <si>
    <t># of cells</t>
  </si>
  <si>
    <t>total volume um^3</t>
  </si>
  <si>
    <t>volume uL</t>
  </si>
  <si>
    <t>volume uL adjusted up 30%</t>
  </si>
  <si>
    <t>volume/cell:</t>
  </si>
  <si>
    <t>cubic uM</t>
  </si>
  <si>
    <t>volume = cell volume * number of cells.</t>
  </si>
  <si>
    <t>volume = cell volume * pipette mL * cells / mL</t>
  </si>
  <si>
    <t>pipette mL = volume / cell volume / (cell/mL)</t>
  </si>
  <si>
    <t>triplet1</t>
  </si>
  <si>
    <t>jurkat_coultervcentri</t>
  </si>
  <si>
    <t>jurkat_coultervcentri_triplet1_28 Aug 2020_01.#m4</t>
  </si>
  <si>
    <t>jurkat_coultervcentri_triplet1_28 Aug 2020_02.#m4</t>
  </si>
  <si>
    <t>jurkat_coultervcentri_triplet1_28 Aug 2020_03.#m4</t>
  </si>
  <si>
    <t>H1299</t>
  </si>
  <si>
    <t>118ul</t>
  </si>
  <si>
    <t>h1299_centri</t>
  </si>
  <si>
    <t>h1299_centri__16 Sep 2020_01.#m4</t>
  </si>
  <si>
    <t>h1299_centri__16 Sep 2020_02.#m4</t>
  </si>
  <si>
    <t>h1299_centri__16 Sep 2020_03.#m4</t>
  </si>
  <si>
    <t>Volume to pipette for theoretical volume of 2ul</t>
  </si>
  <si>
    <t>avg</t>
  </si>
  <si>
    <t>a549</t>
  </si>
  <si>
    <t>a549__ 2 Oct 2020_02.#m4</t>
  </si>
  <si>
    <t>a549__ 2 Oct 2020_03.#m4</t>
  </si>
  <si>
    <t>a549__ 2 Oct 2020_04.#m4</t>
  </si>
  <si>
    <t>A549</t>
  </si>
  <si>
    <t>222ul</t>
  </si>
  <si>
    <t>tf1_IE</t>
  </si>
  <si>
    <t>tf1_IE__16 Oct 2020_01.#m4</t>
  </si>
  <si>
    <t>tf1_IE__16 Oct 2020_02.#m4</t>
  </si>
  <si>
    <t>tf1_IE__16 Oct 2020_03.#m4</t>
  </si>
  <si>
    <t>TF1</t>
  </si>
  <si>
    <t>700ul</t>
  </si>
  <si>
    <t>step</t>
  </si>
  <si>
    <t>average</t>
  </si>
  <si>
    <t>% theoretical</t>
  </si>
  <si>
    <t>%theoretical</t>
  </si>
  <si>
    <t>volume</t>
  </si>
  <si>
    <t>2.11 ul</t>
  </si>
  <si>
    <t>2.20 ul</t>
  </si>
  <si>
    <t>2.13 ul</t>
  </si>
  <si>
    <t>2.11ul</t>
  </si>
  <si>
    <t>2.19ul</t>
  </si>
  <si>
    <t>Cell line</t>
  </si>
  <si>
    <t>PCV (uL)</t>
  </si>
  <si>
    <t>% of Theoretical PCV</t>
  </si>
  <si>
    <t>Cell type</t>
  </si>
  <si>
    <t>Theoretical PCV (uL)</t>
  </si>
  <si>
    <t>Replicate</t>
  </si>
  <si>
    <t>Speed (g)</t>
  </si>
  <si>
    <t>Time (min)</t>
  </si>
  <si>
    <t>Centrifugation step</t>
  </si>
  <si>
    <t>143B</t>
  </si>
  <si>
    <t>Adherent</t>
  </si>
  <si>
    <t>Suspension</t>
  </si>
  <si>
    <t>JURKAT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</si>
</sst>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:ss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143B</a:t>
            </a:r>
          </a:p>
        </c:rich>
      </c:tx>
      <c:layout>
        <c:manualLayout>
          <c:xMode val="edge"/>
          <c:yMode val="edge"/>
          <c:x val="0.48920091926308301"/>
          <c:y val="4.08163265306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'143b results'!$G$13:$K$13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'143b results'!$G$14:$K$14</c:f>
              <c:numCache>
                <c:formatCode>General</c:formatCode>
                <c:ptCount val="5"/>
                <c:pt idx="0">
                  <c:v>174.56556082148501</c:v>
                </c:pt>
                <c:pt idx="1">
                  <c:v>155.60821484992101</c:v>
                </c:pt>
                <c:pt idx="2">
                  <c:v>140.60031595576621</c:v>
                </c:pt>
                <c:pt idx="3">
                  <c:v>126.38230647709321</c:v>
                </c:pt>
                <c:pt idx="4">
                  <c:v>117.69352290679306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B-8740-812C-E7E45C7DB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2070448"/>
        <c:axId val="-1282066688"/>
      </c:scatterChart>
      <c:valAx>
        <c:axId val="-128207044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066688"/>
        <c:crosses val="autoZero"/>
        <c:crossBetween val="midCat"/>
        <c:majorUnit val="1"/>
      </c:valAx>
      <c:valAx>
        <c:axId val="-1282066688"/>
        <c:scaling>
          <c:orientation val="minMax"/>
          <c:max val="19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of Theoretical PCV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07044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273050</xdr:colOff>
      <xdr:row>15</xdr:row>
      <xdr:rowOff>196850</xdr:rowOff>
    </xdr:from>
    <xdr:to>
      <xdr:col>13</xdr:col>
      <xdr:colOff>812800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1BD51-549C-9141-ADB8-FFDF31FF7F96}">
  <dimension ref="A1:I151"/>
  <sheetViews>
    <sheetView tabSelected="1" topLeftCell="A120" workbookViewId="0">
      <selection activeCell="D143" sqref="D143"/>
    </sheetView>
  </sheetViews>
  <sheetFormatPr baseColWidth="10" defaultRowHeight="16" x14ac:dyDescent="0.2"/>
  <cols>
    <col min="3" max="3" width="14.1640625" customWidth="1"/>
  </cols>
  <sheetData>
    <row r="1" spans="1:9" s="8" customFormat="1" ht="34" customHeight="1" x14ac:dyDescent="0.2">
      <c r="A1" s="8" t="s">
        <v>77</v>
      </c>
      <c r="B1" s="8" t="s">
        <v>78</v>
      </c>
      <c r="C1" s="8" t="s">
        <v>79</v>
      </c>
      <c r="D1" t="s">
        <v>80</v>
      </c>
      <c r="E1" s="8" t="s">
        <v>81</v>
      </c>
      <c r="F1" s="8" t="s">
        <v>82</v>
      </c>
      <c r="G1" s="8" t="s">
        <v>83</v>
      </c>
      <c r="H1" s="8" t="s">
        <v>84</v>
      </c>
      <c r="I1" s="8" t="s">
        <v>85</v>
      </c>
    </row>
    <row r="2" spans="1:9" x14ac:dyDescent="0.2">
      <c r="A2" t="s">
        <v>86</v>
      </c>
      <c r="B2">
        <v>3.7</v>
      </c>
      <c r="C2">
        <f t="shared" ref="C2:C65" si="0">B2/E2*100</f>
        <v>175.35545023696685</v>
      </c>
      <c r="D2" t="s">
        <v>87</v>
      </c>
      <c r="E2">
        <v>2.11</v>
      </c>
      <c r="F2">
        <v>1</v>
      </c>
      <c r="G2">
        <v>2000</v>
      </c>
      <c r="H2">
        <v>1</v>
      </c>
      <c r="I2">
        <v>1</v>
      </c>
    </row>
    <row r="3" spans="1:9" x14ac:dyDescent="0.2">
      <c r="A3" t="s">
        <v>86</v>
      </c>
      <c r="B3">
        <v>3.8</v>
      </c>
      <c r="C3">
        <f t="shared" si="0"/>
        <v>180.09478672985782</v>
      </c>
      <c r="D3" t="s">
        <v>87</v>
      </c>
      <c r="E3">
        <v>2.11</v>
      </c>
      <c r="F3">
        <v>2</v>
      </c>
      <c r="G3">
        <v>2000</v>
      </c>
      <c r="H3">
        <v>1</v>
      </c>
      <c r="I3">
        <v>1</v>
      </c>
    </row>
    <row r="4" spans="1:9" x14ac:dyDescent="0.2">
      <c r="A4" t="s">
        <v>86</v>
      </c>
      <c r="B4">
        <v>3.5</v>
      </c>
      <c r="C4">
        <f t="shared" si="0"/>
        <v>165.87677725118485</v>
      </c>
      <c r="D4" t="s">
        <v>87</v>
      </c>
      <c r="E4">
        <v>2.11</v>
      </c>
      <c r="F4">
        <v>3</v>
      </c>
      <c r="G4">
        <v>2000</v>
      </c>
      <c r="H4">
        <v>1</v>
      </c>
      <c r="I4">
        <v>1</v>
      </c>
    </row>
    <row r="5" spans="1:9" x14ac:dyDescent="0.2">
      <c r="A5" t="s">
        <v>86</v>
      </c>
      <c r="B5">
        <v>3.7</v>
      </c>
      <c r="C5">
        <f t="shared" si="0"/>
        <v>175.35545023696685</v>
      </c>
      <c r="D5" t="s">
        <v>87</v>
      </c>
      <c r="E5">
        <v>2.11</v>
      </c>
      <c r="F5">
        <v>4</v>
      </c>
      <c r="G5">
        <v>2000</v>
      </c>
      <c r="H5">
        <v>1</v>
      </c>
      <c r="I5">
        <v>1</v>
      </c>
    </row>
    <row r="6" spans="1:9" x14ac:dyDescent="0.2">
      <c r="A6" t="s">
        <v>86</v>
      </c>
      <c r="B6">
        <v>3.7</v>
      </c>
      <c r="C6">
        <f t="shared" si="0"/>
        <v>175.35545023696685</v>
      </c>
      <c r="D6" t="s">
        <v>87</v>
      </c>
      <c r="E6">
        <v>2.11</v>
      </c>
      <c r="F6">
        <v>5</v>
      </c>
      <c r="G6">
        <v>2000</v>
      </c>
      <c r="H6">
        <v>1</v>
      </c>
      <c r="I6">
        <v>1</v>
      </c>
    </row>
    <row r="7" spans="1:9" x14ac:dyDescent="0.2">
      <c r="A7" t="s">
        <v>86</v>
      </c>
      <c r="B7">
        <v>3.7</v>
      </c>
      <c r="C7">
        <f t="shared" si="0"/>
        <v>175.35545023696685</v>
      </c>
      <c r="D7" t="s">
        <v>87</v>
      </c>
      <c r="E7">
        <v>2.11</v>
      </c>
      <c r="F7">
        <v>6</v>
      </c>
      <c r="G7">
        <v>2000</v>
      </c>
      <c r="H7">
        <v>1</v>
      </c>
      <c r="I7">
        <v>1</v>
      </c>
    </row>
    <row r="8" spans="1:9" x14ac:dyDescent="0.2">
      <c r="A8" t="s">
        <v>86</v>
      </c>
      <c r="B8" s="2">
        <v>3.2</v>
      </c>
      <c r="C8">
        <f t="shared" si="0"/>
        <v>151.65876777251185</v>
      </c>
      <c r="D8" t="s">
        <v>87</v>
      </c>
      <c r="E8">
        <v>2.11</v>
      </c>
      <c r="F8">
        <v>1</v>
      </c>
      <c r="G8">
        <v>4696</v>
      </c>
      <c r="H8">
        <v>1</v>
      </c>
      <c r="I8">
        <v>2</v>
      </c>
    </row>
    <row r="9" spans="1:9" x14ac:dyDescent="0.2">
      <c r="A9" t="s">
        <v>86</v>
      </c>
      <c r="B9">
        <v>3.2</v>
      </c>
      <c r="C9">
        <f t="shared" si="0"/>
        <v>151.65876777251185</v>
      </c>
      <c r="D9" t="s">
        <v>87</v>
      </c>
      <c r="E9">
        <v>2.11</v>
      </c>
      <c r="F9">
        <v>2</v>
      </c>
      <c r="G9">
        <v>4696</v>
      </c>
      <c r="H9">
        <v>1</v>
      </c>
      <c r="I9">
        <v>2</v>
      </c>
    </row>
    <row r="10" spans="1:9" x14ac:dyDescent="0.2">
      <c r="A10" t="s">
        <v>86</v>
      </c>
      <c r="B10" s="2">
        <v>3.2</v>
      </c>
      <c r="C10">
        <f t="shared" si="0"/>
        <v>151.65876777251185</v>
      </c>
      <c r="D10" t="s">
        <v>87</v>
      </c>
      <c r="E10">
        <v>2.11</v>
      </c>
      <c r="F10">
        <v>3</v>
      </c>
      <c r="G10">
        <v>4696</v>
      </c>
      <c r="H10">
        <v>1</v>
      </c>
      <c r="I10">
        <v>2</v>
      </c>
    </row>
    <row r="11" spans="1:9" x14ac:dyDescent="0.2">
      <c r="A11" t="s">
        <v>86</v>
      </c>
      <c r="B11" s="2">
        <v>3.4</v>
      </c>
      <c r="C11">
        <f t="shared" si="0"/>
        <v>161.13744075829385</v>
      </c>
      <c r="D11" t="s">
        <v>87</v>
      </c>
      <c r="E11">
        <v>2.11</v>
      </c>
      <c r="F11">
        <v>4</v>
      </c>
      <c r="G11">
        <v>4696</v>
      </c>
      <c r="H11">
        <v>1</v>
      </c>
      <c r="I11">
        <v>2</v>
      </c>
    </row>
    <row r="12" spans="1:9" x14ac:dyDescent="0.2">
      <c r="A12" t="s">
        <v>86</v>
      </c>
      <c r="B12" s="2">
        <v>3.5</v>
      </c>
      <c r="C12">
        <f t="shared" si="0"/>
        <v>165.87677725118485</v>
      </c>
      <c r="D12" t="s">
        <v>87</v>
      </c>
      <c r="E12">
        <v>2.11</v>
      </c>
      <c r="F12">
        <v>5</v>
      </c>
      <c r="G12">
        <v>4696</v>
      </c>
      <c r="H12">
        <v>1</v>
      </c>
      <c r="I12">
        <v>2</v>
      </c>
    </row>
    <row r="13" spans="1:9" x14ac:dyDescent="0.2">
      <c r="A13" t="s">
        <v>86</v>
      </c>
      <c r="B13" s="2">
        <v>3.2</v>
      </c>
      <c r="C13">
        <f t="shared" si="0"/>
        <v>151.65876777251185</v>
      </c>
      <c r="D13" t="s">
        <v>87</v>
      </c>
      <c r="E13">
        <v>2.11</v>
      </c>
      <c r="F13">
        <v>6</v>
      </c>
      <c r="G13">
        <v>4696</v>
      </c>
      <c r="H13">
        <v>1</v>
      </c>
      <c r="I13">
        <v>2</v>
      </c>
    </row>
    <row r="14" spans="1:9" x14ac:dyDescent="0.2">
      <c r="A14" t="s">
        <v>86</v>
      </c>
      <c r="B14" s="2">
        <v>3</v>
      </c>
      <c r="C14">
        <f t="shared" si="0"/>
        <v>142.18009478672985</v>
      </c>
      <c r="D14" t="s">
        <v>87</v>
      </c>
      <c r="E14">
        <v>2.11</v>
      </c>
      <c r="F14">
        <v>1</v>
      </c>
      <c r="G14">
        <v>4696</v>
      </c>
      <c r="H14">
        <v>5</v>
      </c>
      <c r="I14">
        <v>3</v>
      </c>
    </row>
    <row r="15" spans="1:9" x14ac:dyDescent="0.2">
      <c r="A15" t="s">
        <v>86</v>
      </c>
      <c r="B15" s="2">
        <v>3</v>
      </c>
      <c r="C15">
        <f t="shared" si="0"/>
        <v>142.18009478672985</v>
      </c>
      <c r="D15" t="s">
        <v>87</v>
      </c>
      <c r="E15">
        <v>2.11</v>
      </c>
      <c r="F15">
        <v>2</v>
      </c>
      <c r="G15">
        <v>4696</v>
      </c>
      <c r="H15">
        <v>5</v>
      </c>
      <c r="I15">
        <v>3</v>
      </c>
    </row>
    <row r="16" spans="1:9" x14ac:dyDescent="0.2">
      <c r="A16" t="s">
        <v>86</v>
      </c>
      <c r="B16" s="2">
        <v>2.9</v>
      </c>
      <c r="C16">
        <f t="shared" si="0"/>
        <v>137.44075829383885</v>
      </c>
      <c r="D16" t="s">
        <v>87</v>
      </c>
      <c r="E16">
        <v>2.11</v>
      </c>
      <c r="F16">
        <v>3</v>
      </c>
      <c r="G16">
        <v>4696</v>
      </c>
      <c r="H16">
        <v>5</v>
      </c>
      <c r="I16">
        <v>3</v>
      </c>
    </row>
    <row r="17" spans="1:9" x14ac:dyDescent="0.2">
      <c r="A17" t="s">
        <v>86</v>
      </c>
      <c r="B17" s="2">
        <v>2.9</v>
      </c>
      <c r="C17">
        <f t="shared" si="0"/>
        <v>137.44075829383885</v>
      </c>
      <c r="D17" t="s">
        <v>87</v>
      </c>
      <c r="E17">
        <v>2.11</v>
      </c>
      <c r="F17">
        <v>4</v>
      </c>
      <c r="G17">
        <v>4696</v>
      </c>
      <c r="H17">
        <v>5</v>
      </c>
      <c r="I17">
        <v>3</v>
      </c>
    </row>
    <row r="18" spans="1:9" x14ac:dyDescent="0.2">
      <c r="A18" t="s">
        <v>86</v>
      </c>
      <c r="B18" s="2">
        <v>3</v>
      </c>
      <c r="C18">
        <f t="shared" si="0"/>
        <v>142.18009478672985</v>
      </c>
      <c r="D18" t="s">
        <v>87</v>
      </c>
      <c r="E18">
        <v>2.11</v>
      </c>
      <c r="F18">
        <v>5</v>
      </c>
      <c r="G18">
        <v>4696</v>
      </c>
      <c r="H18">
        <v>5</v>
      </c>
      <c r="I18">
        <v>3</v>
      </c>
    </row>
    <row r="19" spans="1:9" x14ac:dyDescent="0.2">
      <c r="A19" t="s">
        <v>86</v>
      </c>
      <c r="B19" s="2">
        <v>3</v>
      </c>
      <c r="C19">
        <f t="shared" si="0"/>
        <v>142.18009478672985</v>
      </c>
      <c r="D19" t="s">
        <v>87</v>
      </c>
      <c r="E19">
        <v>2.11</v>
      </c>
      <c r="F19">
        <v>6</v>
      </c>
      <c r="G19">
        <v>4696</v>
      </c>
      <c r="H19">
        <v>5</v>
      </c>
      <c r="I19">
        <v>3</v>
      </c>
    </row>
    <row r="20" spans="1:9" x14ac:dyDescent="0.2">
      <c r="A20" t="s">
        <v>86</v>
      </c>
      <c r="B20">
        <v>2.7</v>
      </c>
      <c r="C20">
        <f t="shared" si="0"/>
        <v>127.96208530805688</v>
      </c>
      <c r="D20" t="s">
        <v>87</v>
      </c>
      <c r="E20">
        <v>2.11</v>
      </c>
      <c r="F20">
        <v>1</v>
      </c>
      <c r="G20">
        <v>17000</v>
      </c>
      <c r="H20">
        <v>1</v>
      </c>
      <c r="I20">
        <v>4</v>
      </c>
    </row>
    <row r="21" spans="1:9" x14ac:dyDescent="0.2">
      <c r="A21" t="s">
        <v>86</v>
      </c>
      <c r="B21">
        <v>2.7</v>
      </c>
      <c r="C21">
        <f t="shared" si="0"/>
        <v>127.96208530805688</v>
      </c>
      <c r="D21" t="s">
        <v>87</v>
      </c>
      <c r="E21">
        <v>2.11</v>
      </c>
      <c r="F21">
        <v>2</v>
      </c>
      <c r="G21">
        <v>17000</v>
      </c>
      <c r="H21">
        <v>1</v>
      </c>
      <c r="I21">
        <v>4</v>
      </c>
    </row>
    <row r="22" spans="1:9" x14ac:dyDescent="0.2">
      <c r="A22" t="s">
        <v>86</v>
      </c>
      <c r="B22">
        <v>2.6</v>
      </c>
      <c r="C22">
        <f t="shared" si="0"/>
        <v>123.22274881516589</v>
      </c>
      <c r="D22" t="s">
        <v>87</v>
      </c>
      <c r="E22">
        <v>2.11</v>
      </c>
      <c r="F22">
        <v>3</v>
      </c>
      <c r="G22">
        <v>17000</v>
      </c>
      <c r="H22">
        <v>1</v>
      </c>
      <c r="I22">
        <v>4</v>
      </c>
    </row>
    <row r="23" spans="1:9" x14ac:dyDescent="0.2">
      <c r="A23" t="s">
        <v>86</v>
      </c>
      <c r="B23">
        <v>2.5</v>
      </c>
      <c r="C23">
        <f t="shared" si="0"/>
        <v>118.48341232227489</v>
      </c>
      <c r="D23" t="s">
        <v>87</v>
      </c>
      <c r="E23">
        <v>2.11</v>
      </c>
      <c r="F23">
        <v>4</v>
      </c>
      <c r="G23">
        <v>17000</v>
      </c>
      <c r="H23">
        <v>1</v>
      </c>
      <c r="I23">
        <v>4</v>
      </c>
    </row>
    <row r="24" spans="1:9" x14ac:dyDescent="0.2">
      <c r="A24" t="s">
        <v>86</v>
      </c>
      <c r="B24">
        <v>2.8</v>
      </c>
      <c r="C24">
        <f t="shared" si="0"/>
        <v>132.70142180094786</v>
      </c>
      <c r="D24" t="s">
        <v>87</v>
      </c>
      <c r="E24">
        <v>2.11</v>
      </c>
      <c r="F24">
        <v>5</v>
      </c>
      <c r="G24">
        <v>17000</v>
      </c>
      <c r="H24">
        <v>1</v>
      </c>
      <c r="I24">
        <v>4</v>
      </c>
    </row>
    <row r="25" spans="1:9" x14ac:dyDescent="0.2">
      <c r="A25" t="s">
        <v>86</v>
      </c>
      <c r="B25">
        <v>2.7</v>
      </c>
      <c r="C25">
        <f t="shared" si="0"/>
        <v>127.96208530805688</v>
      </c>
      <c r="D25" t="s">
        <v>87</v>
      </c>
      <c r="E25">
        <v>2.11</v>
      </c>
      <c r="F25">
        <v>6</v>
      </c>
      <c r="G25">
        <v>17000</v>
      </c>
      <c r="H25">
        <v>1</v>
      </c>
      <c r="I25">
        <v>4</v>
      </c>
    </row>
    <row r="26" spans="1:9" x14ac:dyDescent="0.2">
      <c r="A26" t="s">
        <v>86</v>
      </c>
      <c r="B26">
        <v>2.4</v>
      </c>
      <c r="C26">
        <f t="shared" si="0"/>
        <v>113.74407582938389</v>
      </c>
      <c r="D26" t="s">
        <v>87</v>
      </c>
      <c r="E26">
        <v>2.11</v>
      </c>
      <c r="F26">
        <v>1</v>
      </c>
      <c r="G26">
        <v>17000</v>
      </c>
      <c r="H26">
        <v>5</v>
      </c>
      <c r="I26">
        <v>5</v>
      </c>
    </row>
    <row r="27" spans="1:9" x14ac:dyDescent="0.2">
      <c r="A27" t="s">
        <v>86</v>
      </c>
      <c r="B27">
        <v>2.6</v>
      </c>
      <c r="C27">
        <f t="shared" si="0"/>
        <v>123.22274881516589</v>
      </c>
      <c r="D27" t="s">
        <v>87</v>
      </c>
      <c r="E27">
        <v>2.11</v>
      </c>
      <c r="F27">
        <v>2</v>
      </c>
      <c r="G27">
        <v>17000</v>
      </c>
      <c r="H27">
        <v>5</v>
      </c>
      <c r="I27">
        <v>5</v>
      </c>
    </row>
    <row r="28" spans="1:9" x14ac:dyDescent="0.2">
      <c r="A28" t="s">
        <v>86</v>
      </c>
      <c r="B28">
        <v>2.4</v>
      </c>
      <c r="C28">
        <f t="shared" si="0"/>
        <v>113.74407582938389</v>
      </c>
      <c r="D28" t="s">
        <v>87</v>
      </c>
      <c r="E28">
        <v>2.11</v>
      </c>
      <c r="F28">
        <v>3</v>
      </c>
      <c r="G28">
        <v>17000</v>
      </c>
      <c r="H28">
        <v>5</v>
      </c>
      <c r="I28">
        <v>5</v>
      </c>
    </row>
    <row r="29" spans="1:9" x14ac:dyDescent="0.2">
      <c r="A29" t="s">
        <v>86</v>
      </c>
      <c r="B29">
        <v>2.4</v>
      </c>
      <c r="C29">
        <f t="shared" si="0"/>
        <v>113.74407582938389</v>
      </c>
      <c r="D29" t="s">
        <v>87</v>
      </c>
      <c r="E29">
        <v>2.11</v>
      </c>
      <c r="F29">
        <v>4</v>
      </c>
      <c r="G29">
        <v>17000</v>
      </c>
      <c r="H29">
        <v>5</v>
      </c>
      <c r="I29">
        <v>5</v>
      </c>
    </row>
    <row r="30" spans="1:9" x14ac:dyDescent="0.2">
      <c r="A30" t="s">
        <v>86</v>
      </c>
      <c r="B30">
        <v>2.6</v>
      </c>
      <c r="C30">
        <f t="shared" si="0"/>
        <v>123.22274881516589</v>
      </c>
      <c r="D30" t="s">
        <v>87</v>
      </c>
      <c r="E30">
        <v>2.11</v>
      </c>
      <c r="F30">
        <v>5</v>
      </c>
      <c r="G30">
        <v>17000</v>
      </c>
      <c r="H30">
        <v>5</v>
      </c>
      <c r="I30">
        <v>5</v>
      </c>
    </row>
    <row r="31" spans="1:9" x14ac:dyDescent="0.2">
      <c r="A31" t="s">
        <v>86</v>
      </c>
      <c r="B31">
        <v>2.5</v>
      </c>
      <c r="C31">
        <f t="shared" si="0"/>
        <v>118.48341232227489</v>
      </c>
      <c r="D31" t="s">
        <v>87</v>
      </c>
      <c r="E31">
        <v>2.11</v>
      </c>
      <c r="F31">
        <v>6</v>
      </c>
      <c r="G31">
        <v>17000</v>
      </c>
      <c r="H31">
        <v>5</v>
      </c>
      <c r="I31">
        <v>5</v>
      </c>
    </row>
    <row r="32" spans="1:9" x14ac:dyDescent="0.2">
      <c r="A32" t="s">
        <v>47</v>
      </c>
      <c r="B32">
        <v>2.7</v>
      </c>
      <c r="C32">
        <f t="shared" si="0"/>
        <v>127.96208530805688</v>
      </c>
      <c r="D32" t="s">
        <v>87</v>
      </c>
      <c r="E32">
        <v>2.11</v>
      </c>
      <c r="F32">
        <v>1</v>
      </c>
      <c r="G32">
        <v>2000</v>
      </c>
      <c r="H32">
        <v>1</v>
      </c>
      <c r="I32">
        <v>1</v>
      </c>
    </row>
    <row r="33" spans="1:9" x14ac:dyDescent="0.2">
      <c r="A33" t="s">
        <v>47</v>
      </c>
      <c r="B33">
        <v>2.8</v>
      </c>
      <c r="C33">
        <f t="shared" si="0"/>
        <v>132.70142180094786</v>
      </c>
      <c r="D33" t="s">
        <v>87</v>
      </c>
      <c r="E33">
        <v>2.11</v>
      </c>
      <c r="F33">
        <v>2</v>
      </c>
      <c r="G33">
        <v>2000</v>
      </c>
      <c r="H33">
        <v>1</v>
      </c>
      <c r="I33">
        <v>1</v>
      </c>
    </row>
    <row r="34" spans="1:9" x14ac:dyDescent="0.2">
      <c r="A34" t="s">
        <v>47</v>
      </c>
      <c r="B34">
        <v>2.7</v>
      </c>
      <c r="C34">
        <f t="shared" si="0"/>
        <v>127.96208530805688</v>
      </c>
      <c r="D34" t="s">
        <v>87</v>
      </c>
      <c r="E34">
        <v>2.11</v>
      </c>
      <c r="F34">
        <v>3</v>
      </c>
      <c r="G34">
        <v>2000</v>
      </c>
      <c r="H34">
        <v>1</v>
      </c>
      <c r="I34">
        <v>1</v>
      </c>
    </row>
    <row r="35" spans="1:9" x14ac:dyDescent="0.2">
      <c r="A35" t="s">
        <v>47</v>
      </c>
      <c r="B35">
        <v>2.6</v>
      </c>
      <c r="C35">
        <f t="shared" si="0"/>
        <v>123.22274881516589</v>
      </c>
      <c r="D35" t="s">
        <v>87</v>
      </c>
      <c r="E35">
        <v>2.11</v>
      </c>
      <c r="F35">
        <v>4</v>
      </c>
      <c r="G35">
        <v>2000</v>
      </c>
      <c r="H35">
        <v>1</v>
      </c>
      <c r="I35">
        <v>1</v>
      </c>
    </row>
    <row r="36" spans="1:9" x14ac:dyDescent="0.2">
      <c r="A36" t="s">
        <v>47</v>
      </c>
      <c r="B36">
        <v>2.8</v>
      </c>
      <c r="C36">
        <f t="shared" si="0"/>
        <v>132.70142180094786</v>
      </c>
      <c r="D36" t="s">
        <v>87</v>
      </c>
      <c r="E36">
        <v>2.11</v>
      </c>
      <c r="F36">
        <v>5</v>
      </c>
      <c r="G36">
        <v>2000</v>
      </c>
      <c r="H36">
        <v>1</v>
      </c>
      <c r="I36">
        <v>1</v>
      </c>
    </row>
    <row r="37" spans="1:9" x14ac:dyDescent="0.2">
      <c r="A37" t="s">
        <v>47</v>
      </c>
      <c r="B37">
        <v>2.9</v>
      </c>
      <c r="C37">
        <f t="shared" si="0"/>
        <v>137.44075829383885</v>
      </c>
      <c r="D37" t="s">
        <v>87</v>
      </c>
      <c r="E37">
        <v>2.11</v>
      </c>
      <c r="F37">
        <v>6</v>
      </c>
      <c r="G37">
        <v>2000</v>
      </c>
      <c r="H37">
        <v>1</v>
      </c>
      <c r="I37">
        <v>1</v>
      </c>
    </row>
    <row r="38" spans="1:9" x14ac:dyDescent="0.2">
      <c r="A38" t="s">
        <v>47</v>
      </c>
      <c r="B38" s="2">
        <v>2.5</v>
      </c>
      <c r="C38">
        <f t="shared" si="0"/>
        <v>118.48341232227489</v>
      </c>
      <c r="D38" t="s">
        <v>87</v>
      </c>
      <c r="E38">
        <v>2.11</v>
      </c>
      <c r="F38">
        <v>1</v>
      </c>
      <c r="G38">
        <v>4696</v>
      </c>
      <c r="H38">
        <v>1</v>
      </c>
      <c r="I38">
        <v>2</v>
      </c>
    </row>
    <row r="39" spans="1:9" x14ac:dyDescent="0.2">
      <c r="A39" t="s">
        <v>47</v>
      </c>
      <c r="B39">
        <v>2.6</v>
      </c>
      <c r="C39">
        <f t="shared" si="0"/>
        <v>123.22274881516589</v>
      </c>
      <c r="D39" t="s">
        <v>87</v>
      </c>
      <c r="E39">
        <v>2.11</v>
      </c>
      <c r="F39">
        <v>2</v>
      </c>
      <c r="G39">
        <v>4696</v>
      </c>
      <c r="H39">
        <v>1</v>
      </c>
      <c r="I39">
        <v>2</v>
      </c>
    </row>
    <row r="40" spans="1:9" x14ac:dyDescent="0.2">
      <c r="A40" t="s">
        <v>47</v>
      </c>
      <c r="B40" s="2">
        <v>2.5</v>
      </c>
      <c r="C40">
        <f t="shared" si="0"/>
        <v>118.48341232227489</v>
      </c>
      <c r="D40" t="s">
        <v>87</v>
      </c>
      <c r="E40">
        <v>2.11</v>
      </c>
      <c r="F40">
        <v>3</v>
      </c>
      <c r="G40">
        <v>4696</v>
      </c>
      <c r="H40">
        <v>1</v>
      </c>
      <c r="I40">
        <v>2</v>
      </c>
    </row>
    <row r="41" spans="1:9" x14ac:dyDescent="0.2">
      <c r="A41" t="s">
        <v>47</v>
      </c>
      <c r="B41" s="2">
        <v>2.2999999999999998</v>
      </c>
      <c r="C41">
        <f t="shared" si="0"/>
        <v>109.00473933649289</v>
      </c>
      <c r="D41" t="s">
        <v>87</v>
      </c>
      <c r="E41">
        <v>2.11</v>
      </c>
      <c r="F41">
        <v>4</v>
      </c>
      <c r="G41">
        <v>4696</v>
      </c>
      <c r="H41">
        <v>1</v>
      </c>
      <c r="I41">
        <v>2</v>
      </c>
    </row>
    <row r="42" spans="1:9" x14ac:dyDescent="0.2">
      <c r="A42" t="s">
        <v>47</v>
      </c>
      <c r="B42" s="2">
        <v>2.6</v>
      </c>
      <c r="C42">
        <f t="shared" si="0"/>
        <v>123.22274881516589</v>
      </c>
      <c r="D42" t="s">
        <v>87</v>
      </c>
      <c r="E42">
        <v>2.11</v>
      </c>
      <c r="F42">
        <v>5</v>
      </c>
      <c r="G42">
        <v>4696</v>
      </c>
      <c r="H42">
        <v>1</v>
      </c>
      <c r="I42">
        <v>2</v>
      </c>
    </row>
    <row r="43" spans="1:9" x14ac:dyDescent="0.2">
      <c r="A43" t="s">
        <v>47</v>
      </c>
      <c r="B43" s="2">
        <v>2.7</v>
      </c>
      <c r="C43">
        <f t="shared" si="0"/>
        <v>127.96208530805688</v>
      </c>
      <c r="D43" t="s">
        <v>87</v>
      </c>
      <c r="E43">
        <v>2.11</v>
      </c>
      <c r="F43">
        <v>6</v>
      </c>
      <c r="G43">
        <v>4696</v>
      </c>
      <c r="H43">
        <v>1</v>
      </c>
      <c r="I43">
        <v>2</v>
      </c>
    </row>
    <row r="44" spans="1:9" x14ac:dyDescent="0.2">
      <c r="A44" t="s">
        <v>47</v>
      </c>
      <c r="B44" s="2">
        <v>2.2999999999999998</v>
      </c>
      <c r="C44">
        <f t="shared" si="0"/>
        <v>109.00473933649289</v>
      </c>
      <c r="D44" t="s">
        <v>87</v>
      </c>
      <c r="E44">
        <v>2.11</v>
      </c>
      <c r="F44">
        <v>1</v>
      </c>
      <c r="G44">
        <v>4696</v>
      </c>
      <c r="H44">
        <v>5</v>
      </c>
      <c r="I44">
        <v>3</v>
      </c>
    </row>
    <row r="45" spans="1:9" x14ac:dyDescent="0.2">
      <c r="A45" t="s">
        <v>47</v>
      </c>
      <c r="B45" s="2">
        <v>2.5</v>
      </c>
      <c r="C45">
        <f t="shared" si="0"/>
        <v>118.48341232227489</v>
      </c>
      <c r="D45" t="s">
        <v>87</v>
      </c>
      <c r="E45">
        <v>2.11</v>
      </c>
      <c r="F45">
        <v>2</v>
      </c>
      <c r="G45">
        <v>4696</v>
      </c>
      <c r="H45">
        <v>5</v>
      </c>
      <c r="I45">
        <v>3</v>
      </c>
    </row>
    <row r="46" spans="1:9" x14ac:dyDescent="0.2">
      <c r="A46" t="s">
        <v>47</v>
      </c>
      <c r="B46" s="2">
        <v>2.2999999999999998</v>
      </c>
      <c r="C46">
        <f t="shared" si="0"/>
        <v>109.00473933649289</v>
      </c>
      <c r="D46" t="s">
        <v>87</v>
      </c>
      <c r="E46">
        <v>2.11</v>
      </c>
      <c r="F46">
        <v>3</v>
      </c>
      <c r="G46">
        <v>4696</v>
      </c>
      <c r="H46">
        <v>5</v>
      </c>
      <c r="I46">
        <v>3</v>
      </c>
    </row>
    <row r="47" spans="1:9" x14ac:dyDescent="0.2">
      <c r="A47" t="s">
        <v>47</v>
      </c>
      <c r="B47" s="2">
        <v>2.2000000000000002</v>
      </c>
      <c r="C47">
        <f t="shared" si="0"/>
        <v>104.2654028436019</v>
      </c>
      <c r="D47" t="s">
        <v>87</v>
      </c>
      <c r="E47">
        <v>2.11</v>
      </c>
      <c r="F47">
        <v>4</v>
      </c>
      <c r="G47">
        <v>4696</v>
      </c>
      <c r="H47">
        <v>5</v>
      </c>
      <c r="I47">
        <v>3</v>
      </c>
    </row>
    <row r="48" spans="1:9" x14ac:dyDescent="0.2">
      <c r="A48" t="s">
        <v>47</v>
      </c>
      <c r="B48" s="2">
        <v>2.6</v>
      </c>
      <c r="C48">
        <f t="shared" si="0"/>
        <v>123.22274881516589</v>
      </c>
      <c r="D48" t="s">
        <v>87</v>
      </c>
      <c r="E48">
        <v>2.11</v>
      </c>
      <c r="F48">
        <v>5</v>
      </c>
      <c r="G48">
        <v>4696</v>
      </c>
      <c r="H48">
        <v>5</v>
      </c>
      <c r="I48">
        <v>3</v>
      </c>
    </row>
    <row r="49" spans="1:9" x14ac:dyDescent="0.2">
      <c r="A49" t="s">
        <v>47</v>
      </c>
      <c r="B49" s="2">
        <v>2.7</v>
      </c>
      <c r="C49">
        <f t="shared" si="0"/>
        <v>127.96208530805688</v>
      </c>
      <c r="D49" t="s">
        <v>87</v>
      </c>
      <c r="E49">
        <v>2.11</v>
      </c>
      <c r="F49">
        <v>6</v>
      </c>
      <c r="G49">
        <v>4696</v>
      </c>
      <c r="H49">
        <v>5</v>
      </c>
      <c r="I49">
        <v>3</v>
      </c>
    </row>
    <row r="50" spans="1:9" x14ac:dyDescent="0.2">
      <c r="A50" t="s">
        <v>47</v>
      </c>
      <c r="B50">
        <v>2.2000000000000002</v>
      </c>
      <c r="C50">
        <f t="shared" si="0"/>
        <v>104.2654028436019</v>
      </c>
      <c r="D50" t="s">
        <v>87</v>
      </c>
      <c r="E50">
        <v>2.11</v>
      </c>
      <c r="F50">
        <v>1</v>
      </c>
      <c r="G50">
        <v>17000</v>
      </c>
      <c r="H50">
        <v>1</v>
      </c>
      <c r="I50">
        <v>4</v>
      </c>
    </row>
    <row r="51" spans="1:9" x14ac:dyDescent="0.2">
      <c r="A51" t="s">
        <v>47</v>
      </c>
      <c r="B51">
        <v>2.5</v>
      </c>
      <c r="C51">
        <f t="shared" si="0"/>
        <v>118.48341232227489</v>
      </c>
      <c r="D51" t="s">
        <v>87</v>
      </c>
      <c r="E51">
        <v>2.11</v>
      </c>
      <c r="F51">
        <v>2</v>
      </c>
      <c r="G51">
        <v>17000</v>
      </c>
      <c r="H51">
        <v>1</v>
      </c>
      <c r="I51">
        <v>4</v>
      </c>
    </row>
    <row r="52" spans="1:9" x14ac:dyDescent="0.2">
      <c r="A52" t="s">
        <v>47</v>
      </c>
      <c r="B52">
        <v>2.2999999999999998</v>
      </c>
      <c r="C52">
        <f t="shared" si="0"/>
        <v>109.00473933649289</v>
      </c>
      <c r="D52" t="s">
        <v>87</v>
      </c>
      <c r="E52">
        <v>2.11</v>
      </c>
      <c r="F52">
        <v>3</v>
      </c>
      <c r="G52">
        <v>17000</v>
      </c>
      <c r="H52">
        <v>1</v>
      </c>
      <c r="I52">
        <v>4</v>
      </c>
    </row>
    <row r="53" spans="1:9" x14ac:dyDescent="0.2">
      <c r="A53" t="s">
        <v>47</v>
      </c>
      <c r="B53">
        <v>2.2000000000000002</v>
      </c>
      <c r="C53">
        <f t="shared" si="0"/>
        <v>104.2654028436019</v>
      </c>
      <c r="D53" t="s">
        <v>87</v>
      </c>
      <c r="E53">
        <v>2.11</v>
      </c>
      <c r="F53">
        <v>4</v>
      </c>
      <c r="G53">
        <v>17000</v>
      </c>
      <c r="H53">
        <v>1</v>
      </c>
      <c r="I53">
        <v>4</v>
      </c>
    </row>
    <row r="54" spans="1:9" x14ac:dyDescent="0.2">
      <c r="A54" t="s">
        <v>47</v>
      </c>
      <c r="B54">
        <v>2.5</v>
      </c>
      <c r="C54">
        <f t="shared" si="0"/>
        <v>118.48341232227489</v>
      </c>
      <c r="D54" t="s">
        <v>87</v>
      </c>
      <c r="E54">
        <v>2.11</v>
      </c>
      <c r="F54">
        <v>5</v>
      </c>
      <c r="G54">
        <v>17000</v>
      </c>
      <c r="H54">
        <v>1</v>
      </c>
      <c r="I54">
        <v>4</v>
      </c>
    </row>
    <row r="55" spans="1:9" x14ac:dyDescent="0.2">
      <c r="A55" t="s">
        <v>47</v>
      </c>
      <c r="B55">
        <v>2.6</v>
      </c>
      <c r="C55">
        <f t="shared" si="0"/>
        <v>123.22274881516589</v>
      </c>
      <c r="D55" t="s">
        <v>87</v>
      </c>
      <c r="E55">
        <v>2.11</v>
      </c>
      <c r="F55">
        <v>6</v>
      </c>
      <c r="G55">
        <v>17000</v>
      </c>
      <c r="H55">
        <v>1</v>
      </c>
      <c r="I55">
        <v>4</v>
      </c>
    </row>
    <row r="56" spans="1:9" x14ac:dyDescent="0.2">
      <c r="A56" t="s">
        <v>47</v>
      </c>
      <c r="B56">
        <v>2.2000000000000002</v>
      </c>
      <c r="C56">
        <f t="shared" si="0"/>
        <v>104.2654028436019</v>
      </c>
      <c r="D56" t="s">
        <v>87</v>
      </c>
      <c r="E56">
        <v>2.11</v>
      </c>
      <c r="F56">
        <v>1</v>
      </c>
      <c r="G56">
        <v>17000</v>
      </c>
      <c r="H56">
        <v>5</v>
      </c>
      <c r="I56">
        <v>5</v>
      </c>
    </row>
    <row r="57" spans="1:9" x14ac:dyDescent="0.2">
      <c r="A57" t="s">
        <v>47</v>
      </c>
      <c r="B57">
        <v>2.4</v>
      </c>
      <c r="C57">
        <f t="shared" si="0"/>
        <v>113.74407582938389</v>
      </c>
      <c r="D57" t="s">
        <v>87</v>
      </c>
      <c r="E57">
        <v>2.11</v>
      </c>
      <c r="F57">
        <v>2</v>
      </c>
      <c r="G57">
        <v>17000</v>
      </c>
      <c r="H57">
        <v>5</v>
      </c>
      <c r="I57">
        <v>5</v>
      </c>
    </row>
    <row r="58" spans="1:9" x14ac:dyDescent="0.2">
      <c r="A58" t="s">
        <v>47</v>
      </c>
      <c r="B58">
        <v>2.2999999999999998</v>
      </c>
      <c r="C58">
        <f t="shared" si="0"/>
        <v>109.00473933649289</v>
      </c>
      <c r="D58" t="s">
        <v>87</v>
      </c>
      <c r="E58">
        <v>2.11</v>
      </c>
      <c r="F58">
        <v>3</v>
      </c>
      <c r="G58">
        <v>17000</v>
      </c>
      <c r="H58">
        <v>5</v>
      </c>
      <c r="I58">
        <v>5</v>
      </c>
    </row>
    <row r="59" spans="1:9" x14ac:dyDescent="0.2">
      <c r="A59" t="s">
        <v>47</v>
      </c>
      <c r="B59">
        <v>2.2000000000000002</v>
      </c>
      <c r="C59">
        <f t="shared" si="0"/>
        <v>104.2654028436019</v>
      </c>
      <c r="D59" t="s">
        <v>87</v>
      </c>
      <c r="E59">
        <v>2.11</v>
      </c>
      <c r="F59">
        <v>4</v>
      </c>
      <c r="G59">
        <v>17000</v>
      </c>
      <c r="H59">
        <v>5</v>
      </c>
      <c r="I59">
        <v>5</v>
      </c>
    </row>
    <row r="60" spans="1:9" x14ac:dyDescent="0.2">
      <c r="A60" t="s">
        <v>47</v>
      </c>
      <c r="B60">
        <v>2.5</v>
      </c>
      <c r="C60">
        <f t="shared" si="0"/>
        <v>118.48341232227489</v>
      </c>
      <c r="D60" t="s">
        <v>87</v>
      </c>
      <c r="E60">
        <v>2.11</v>
      </c>
      <c r="F60">
        <v>5</v>
      </c>
      <c r="G60">
        <v>17000</v>
      </c>
      <c r="H60">
        <v>5</v>
      </c>
      <c r="I60">
        <v>5</v>
      </c>
    </row>
    <row r="61" spans="1:9" x14ac:dyDescent="0.2">
      <c r="A61" t="s">
        <v>47</v>
      </c>
      <c r="B61">
        <v>2.5</v>
      </c>
      <c r="C61">
        <f t="shared" si="0"/>
        <v>118.48341232227489</v>
      </c>
      <c r="D61" t="s">
        <v>87</v>
      </c>
      <c r="E61">
        <v>2.11</v>
      </c>
      <c r="F61">
        <v>6</v>
      </c>
      <c r="G61">
        <v>17000</v>
      </c>
      <c r="H61">
        <v>5</v>
      </c>
      <c r="I61">
        <v>5</v>
      </c>
    </row>
    <row r="62" spans="1:9" x14ac:dyDescent="0.2">
      <c r="A62" t="s">
        <v>59</v>
      </c>
      <c r="B62">
        <v>3</v>
      </c>
      <c r="C62">
        <f t="shared" si="0"/>
        <v>136.36363636363635</v>
      </c>
      <c r="D62" t="s">
        <v>87</v>
      </c>
      <c r="E62">
        <v>2.2000000000000002</v>
      </c>
      <c r="F62">
        <v>1</v>
      </c>
      <c r="G62">
        <v>2000</v>
      </c>
      <c r="H62">
        <v>1</v>
      </c>
      <c r="I62">
        <v>1</v>
      </c>
    </row>
    <row r="63" spans="1:9" x14ac:dyDescent="0.2">
      <c r="A63" t="s">
        <v>59</v>
      </c>
      <c r="B63">
        <v>2.6</v>
      </c>
      <c r="C63">
        <f t="shared" si="0"/>
        <v>118.18181818181816</v>
      </c>
      <c r="D63" t="s">
        <v>87</v>
      </c>
      <c r="E63">
        <v>2.2000000000000002</v>
      </c>
      <c r="F63">
        <v>2</v>
      </c>
      <c r="G63">
        <v>2000</v>
      </c>
      <c r="H63">
        <v>1</v>
      </c>
      <c r="I63">
        <v>1</v>
      </c>
    </row>
    <row r="64" spans="1:9" x14ac:dyDescent="0.2">
      <c r="A64" t="s">
        <v>59</v>
      </c>
      <c r="B64">
        <v>2.6</v>
      </c>
      <c r="C64">
        <f t="shared" si="0"/>
        <v>118.18181818181816</v>
      </c>
      <c r="D64" t="s">
        <v>87</v>
      </c>
      <c r="E64">
        <v>2.2000000000000002</v>
      </c>
      <c r="F64">
        <v>3</v>
      </c>
      <c r="G64">
        <v>2000</v>
      </c>
      <c r="H64">
        <v>1</v>
      </c>
      <c r="I64">
        <v>1</v>
      </c>
    </row>
    <row r="65" spans="1:9" x14ac:dyDescent="0.2">
      <c r="A65" t="s">
        <v>59</v>
      </c>
      <c r="B65">
        <v>2.4</v>
      </c>
      <c r="C65">
        <f t="shared" si="0"/>
        <v>109.09090909090908</v>
      </c>
      <c r="D65" t="s">
        <v>87</v>
      </c>
      <c r="E65">
        <v>2.2000000000000002</v>
      </c>
      <c r="F65">
        <v>4</v>
      </c>
      <c r="G65">
        <v>2000</v>
      </c>
      <c r="H65">
        <v>1</v>
      </c>
      <c r="I65">
        <v>1</v>
      </c>
    </row>
    <row r="66" spans="1:9" x14ac:dyDescent="0.2">
      <c r="A66" t="s">
        <v>59</v>
      </c>
      <c r="B66">
        <v>2.4</v>
      </c>
      <c r="C66">
        <f t="shared" ref="C66:C129" si="1">B66/E66*100</f>
        <v>109.09090909090908</v>
      </c>
      <c r="D66" t="s">
        <v>87</v>
      </c>
      <c r="E66">
        <v>2.2000000000000002</v>
      </c>
      <c r="F66">
        <v>5</v>
      </c>
      <c r="G66">
        <v>2000</v>
      </c>
      <c r="H66">
        <v>1</v>
      </c>
      <c r="I66">
        <v>1</v>
      </c>
    </row>
    <row r="67" spans="1:9" x14ac:dyDescent="0.2">
      <c r="A67" t="s">
        <v>59</v>
      </c>
      <c r="B67">
        <v>2.5</v>
      </c>
      <c r="C67">
        <f t="shared" si="1"/>
        <v>113.63636363636363</v>
      </c>
      <c r="D67" t="s">
        <v>87</v>
      </c>
      <c r="E67">
        <v>2.2000000000000002</v>
      </c>
      <c r="F67">
        <v>6</v>
      </c>
      <c r="G67">
        <v>2000</v>
      </c>
      <c r="H67">
        <v>1</v>
      </c>
      <c r="I67">
        <v>1</v>
      </c>
    </row>
    <row r="68" spans="1:9" x14ac:dyDescent="0.2">
      <c r="A68" t="s">
        <v>59</v>
      </c>
      <c r="B68" s="2">
        <v>2.8</v>
      </c>
      <c r="C68">
        <f t="shared" si="1"/>
        <v>127.27272727272725</v>
      </c>
      <c r="D68" t="s">
        <v>87</v>
      </c>
      <c r="E68">
        <v>2.2000000000000002</v>
      </c>
      <c r="F68">
        <v>1</v>
      </c>
      <c r="G68">
        <v>4696</v>
      </c>
      <c r="H68">
        <v>1</v>
      </c>
      <c r="I68">
        <v>2</v>
      </c>
    </row>
    <row r="69" spans="1:9" x14ac:dyDescent="0.2">
      <c r="A69" t="s">
        <v>59</v>
      </c>
      <c r="B69">
        <v>2.5</v>
      </c>
      <c r="C69">
        <f t="shared" si="1"/>
        <v>113.63636363636363</v>
      </c>
      <c r="D69" t="s">
        <v>87</v>
      </c>
      <c r="E69">
        <v>2.2000000000000002</v>
      </c>
      <c r="F69">
        <v>2</v>
      </c>
      <c r="G69">
        <v>4696</v>
      </c>
      <c r="H69">
        <v>1</v>
      </c>
      <c r="I69">
        <v>2</v>
      </c>
    </row>
    <row r="70" spans="1:9" x14ac:dyDescent="0.2">
      <c r="A70" t="s">
        <v>59</v>
      </c>
      <c r="B70" s="2">
        <v>2.5</v>
      </c>
      <c r="C70">
        <f t="shared" si="1"/>
        <v>113.63636363636363</v>
      </c>
      <c r="D70" t="s">
        <v>87</v>
      </c>
      <c r="E70">
        <v>2.2000000000000002</v>
      </c>
      <c r="F70">
        <v>3</v>
      </c>
      <c r="G70">
        <v>4696</v>
      </c>
      <c r="H70">
        <v>1</v>
      </c>
      <c r="I70">
        <v>2</v>
      </c>
    </row>
    <row r="71" spans="1:9" x14ac:dyDescent="0.2">
      <c r="A71" t="s">
        <v>59</v>
      </c>
      <c r="B71" s="2">
        <v>2.2999999999999998</v>
      </c>
      <c r="C71">
        <f t="shared" si="1"/>
        <v>104.54545454545452</v>
      </c>
      <c r="D71" t="s">
        <v>87</v>
      </c>
      <c r="E71">
        <v>2.2000000000000002</v>
      </c>
      <c r="F71">
        <v>4</v>
      </c>
      <c r="G71">
        <v>4696</v>
      </c>
      <c r="H71">
        <v>1</v>
      </c>
      <c r="I71">
        <v>2</v>
      </c>
    </row>
    <row r="72" spans="1:9" x14ac:dyDescent="0.2">
      <c r="A72" t="s">
        <v>59</v>
      </c>
      <c r="B72" s="2">
        <v>2.2999999999999998</v>
      </c>
      <c r="C72">
        <f t="shared" si="1"/>
        <v>104.54545454545452</v>
      </c>
      <c r="D72" t="s">
        <v>87</v>
      </c>
      <c r="E72">
        <v>2.2000000000000002</v>
      </c>
      <c r="F72">
        <v>5</v>
      </c>
      <c r="G72">
        <v>4696</v>
      </c>
      <c r="H72">
        <v>1</v>
      </c>
      <c r="I72">
        <v>2</v>
      </c>
    </row>
    <row r="73" spans="1:9" x14ac:dyDescent="0.2">
      <c r="A73" t="s">
        <v>59</v>
      </c>
      <c r="B73" s="2">
        <v>2.4</v>
      </c>
      <c r="C73">
        <f t="shared" si="1"/>
        <v>109.09090909090908</v>
      </c>
      <c r="D73" t="s">
        <v>87</v>
      </c>
      <c r="E73">
        <v>2.2000000000000002</v>
      </c>
      <c r="F73">
        <v>6</v>
      </c>
      <c r="G73">
        <v>4696</v>
      </c>
      <c r="H73">
        <v>1</v>
      </c>
      <c r="I73">
        <v>2</v>
      </c>
    </row>
    <row r="74" spans="1:9" x14ac:dyDescent="0.2">
      <c r="A74" t="s">
        <v>59</v>
      </c>
      <c r="B74" s="2">
        <v>2.6</v>
      </c>
      <c r="C74">
        <f t="shared" si="1"/>
        <v>118.18181818181816</v>
      </c>
      <c r="D74" t="s">
        <v>87</v>
      </c>
      <c r="E74">
        <v>2.2000000000000002</v>
      </c>
      <c r="F74">
        <v>1</v>
      </c>
      <c r="G74">
        <v>4696</v>
      </c>
      <c r="H74">
        <v>5</v>
      </c>
      <c r="I74">
        <v>3</v>
      </c>
    </row>
    <row r="75" spans="1:9" x14ac:dyDescent="0.2">
      <c r="A75" t="s">
        <v>59</v>
      </c>
      <c r="B75" s="2">
        <v>2.2999999999999998</v>
      </c>
      <c r="C75">
        <f t="shared" si="1"/>
        <v>104.54545454545452</v>
      </c>
      <c r="D75" t="s">
        <v>87</v>
      </c>
      <c r="E75">
        <v>2.2000000000000002</v>
      </c>
      <c r="F75">
        <v>2</v>
      </c>
      <c r="G75">
        <v>4696</v>
      </c>
      <c r="H75">
        <v>5</v>
      </c>
      <c r="I75">
        <v>3</v>
      </c>
    </row>
    <row r="76" spans="1:9" x14ac:dyDescent="0.2">
      <c r="A76" t="s">
        <v>59</v>
      </c>
      <c r="B76" s="2">
        <v>2.4</v>
      </c>
      <c r="C76">
        <f t="shared" si="1"/>
        <v>109.09090909090908</v>
      </c>
      <c r="D76" t="s">
        <v>87</v>
      </c>
      <c r="E76">
        <v>2.2000000000000002</v>
      </c>
      <c r="F76">
        <v>3</v>
      </c>
      <c r="G76">
        <v>4696</v>
      </c>
      <c r="H76">
        <v>5</v>
      </c>
      <c r="I76">
        <v>3</v>
      </c>
    </row>
    <row r="77" spans="1:9" x14ac:dyDescent="0.2">
      <c r="A77" t="s">
        <v>59</v>
      </c>
      <c r="B77" s="2">
        <v>2.2000000000000002</v>
      </c>
      <c r="C77">
        <f t="shared" si="1"/>
        <v>100</v>
      </c>
      <c r="D77" t="s">
        <v>87</v>
      </c>
      <c r="E77">
        <v>2.2000000000000002</v>
      </c>
      <c r="F77">
        <v>4</v>
      </c>
      <c r="G77">
        <v>4696</v>
      </c>
      <c r="H77">
        <v>5</v>
      </c>
      <c r="I77">
        <v>3</v>
      </c>
    </row>
    <row r="78" spans="1:9" x14ac:dyDescent="0.2">
      <c r="A78" t="s">
        <v>59</v>
      </c>
      <c r="B78" s="2">
        <v>2.1</v>
      </c>
      <c r="C78">
        <f t="shared" si="1"/>
        <v>95.454545454545453</v>
      </c>
      <c r="D78" t="s">
        <v>87</v>
      </c>
      <c r="E78">
        <v>2.2000000000000002</v>
      </c>
      <c r="F78">
        <v>5</v>
      </c>
      <c r="G78">
        <v>4696</v>
      </c>
      <c r="H78">
        <v>5</v>
      </c>
      <c r="I78">
        <v>3</v>
      </c>
    </row>
    <row r="79" spans="1:9" x14ac:dyDescent="0.2">
      <c r="A79" t="s">
        <v>59</v>
      </c>
      <c r="B79" s="2">
        <v>2.2999999999999998</v>
      </c>
      <c r="C79">
        <f t="shared" si="1"/>
        <v>104.54545454545452</v>
      </c>
      <c r="D79" t="s">
        <v>87</v>
      </c>
      <c r="E79">
        <v>2.2000000000000002</v>
      </c>
      <c r="F79">
        <v>6</v>
      </c>
      <c r="G79">
        <v>4696</v>
      </c>
      <c r="H79">
        <v>5</v>
      </c>
      <c r="I79">
        <v>3</v>
      </c>
    </row>
    <row r="80" spans="1:9" x14ac:dyDescent="0.2">
      <c r="A80" t="s">
        <v>59</v>
      </c>
      <c r="B80">
        <v>2.4</v>
      </c>
      <c r="C80">
        <f t="shared" si="1"/>
        <v>109.09090909090908</v>
      </c>
      <c r="D80" t="s">
        <v>87</v>
      </c>
      <c r="E80">
        <v>2.2000000000000002</v>
      </c>
      <c r="F80">
        <v>1</v>
      </c>
      <c r="G80">
        <v>17000</v>
      </c>
      <c r="H80">
        <v>1</v>
      </c>
      <c r="I80">
        <v>4</v>
      </c>
    </row>
    <row r="81" spans="1:9" x14ac:dyDescent="0.2">
      <c r="A81" t="s">
        <v>59</v>
      </c>
      <c r="B81">
        <v>2.2999999999999998</v>
      </c>
      <c r="C81">
        <f t="shared" si="1"/>
        <v>104.54545454545452</v>
      </c>
      <c r="D81" t="s">
        <v>87</v>
      </c>
      <c r="E81">
        <v>2.2000000000000002</v>
      </c>
      <c r="F81">
        <v>2</v>
      </c>
      <c r="G81">
        <v>17000</v>
      </c>
      <c r="H81">
        <v>1</v>
      </c>
      <c r="I81">
        <v>4</v>
      </c>
    </row>
    <row r="82" spans="1:9" x14ac:dyDescent="0.2">
      <c r="A82" t="s">
        <v>59</v>
      </c>
      <c r="B82">
        <v>2.2999999999999998</v>
      </c>
      <c r="C82">
        <f t="shared" si="1"/>
        <v>104.54545454545452</v>
      </c>
      <c r="D82" t="s">
        <v>87</v>
      </c>
      <c r="E82">
        <v>2.2000000000000002</v>
      </c>
      <c r="F82">
        <v>3</v>
      </c>
      <c r="G82">
        <v>17000</v>
      </c>
      <c r="H82">
        <v>1</v>
      </c>
      <c r="I82">
        <v>4</v>
      </c>
    </row>
    <row r="83" spans="1:9" x14ac:dyDescent="0.2">
      <c r="A83" t="s">
        <v>59</v>
      </c>
      <c r="B83">
        <v>2</v>
      </c>
      <c r="C83">
        <f t="shared" si="1"/>
        <v>90.909090909090907</v>
      </c>
      <c r="D83" t="s">
        <v>87</v>
      </c>
      <c r="E83">
        <v>2.2000000000000002</v>
      </c>
      <c r="F83">
        <v>4</v>
      </c>
      <c r="G83">
        <v>17000</v>
      </c>
      <c r="H83">
        <v>1</v>
      </c>
      <c r="I83">
        <v>4</v>
      </c>
    </row>
    <row r="84" spans="1:9" x14ac:dyDescent="0.2">
      <c r="A84" t="s">
        <v>59</v>
      </c>
      <c r="B84">
        <v>2</v>
      </c>
      <c r="C84">
        <f t="shared" si="1"/>
        <v>90.909090909090907</v>
      </c>
      <c r="D84" t="s">
        <v>87</v>
      </c>
      <c r="E84">
        <v>2.2000000000000002</v>
      </c>
      <c r="F84">
        <v>5</v>
      </c>
      <c r="G84">
        <v>17000</v>
      </c>
      <c r="H84">
        <v>1</v>
      </c>
      <c r="I84">
        <v>4</v>
      </c>
    </row>
    <row r="85" spans="1:9" x14ac:dyDescent="0.2">
      <c r="A85" t="s">
        <v>59</v>
      </c>
      <c r="B85">
        <v>2.2000000000000002</v>
      </c>
      <c r="C85">
        <f t="shared" si="1"/>
        <v>100</v>
      </c>
      <c r="D85" t="s">
        <v>87</v>
      </c>
      <c r="E85">
        <v>2.2000000000000002</v>
      </c>
      <c r="F85">
        <v>6</v>
      </c>
      <c r="G85">
        <v>17000</v>
      </c>
      <c r="H85">
        <v>1</v>
      </c>
      <c r="I85">
        <v>4</v>
      </c>
    </row>
    <row r="86" spans="1:9" x14ac:dyDescent="0.2">
      <c r="A86" t="s">
        <v>59</v>
      </c>
      <c r="B86">
        <v>2.2999999999999998</v>
      </c>
      <c r="C86">
        <f t="shared" si="1"/>
        <v>104.54545454545452</v>
      </c>
      <c r="D86" t="s">
        <v>87</v>
      </c>
      <c r="E86">
        <v>2.2000000000000002</v>
      </c>
      <c r="F86">
        <v>1</v>
      </c>
      <c r="G86">
        <v>17000</v>
      </c>
      <c r="H86">
        <v>5</v>
      </c>
      <c r="I86">
        <v>5</v>
      </c>
    </row>
    <row r="87" spans="1:9" x14ac:dyDescent="0.2">
      <c r="A87" t="s">
        <v>59</v>
      </c>
      <c r="B87">
        <v>2.1</v>
      </c>
      <c r="C87">
        <f t="shared" si="1"/>
        <v>95.454545454545453</v>
      </c>
      <c r="D87" t="s">
        <v>87</v>
      </c>
      <c r="E87">
        <v>2.2000000000000002</v>
      </c>
      <c r="F87">
        <v>2</v>
      </c>
      <c r="G87">
        <v>17000</v>
      </c>
      <c r="H87">
        <v>5</v>
      </c>
      <c r="I87">
        <v>5</v>
      </c>
    </row>
    <row r="88" spans="1:9" x14ac:dyDescent="0.2">
      <c r="A88" t="s">
        <v>59</v>
      </c>
      <c r="B88">
        <v>2.1</v>
      </c>
      <c r="C88">
        <f t="shared" si="1"/>
        <v>95.454545454545453</v>
      </c>
      <c r="D88" t="s">
        <v>87</v>
      </c>
      <c r="E88">
        <v>2.2000000000000002</v>
      </c>
      <c r="F88">
        <v>3</v>
      </c>
      <c r="G88">
        <v>17000</v>
      </c>
      <c r="H88">
        <v>5</v>
      </c>
      <c r="I88">
        <v>5</v>
      </c>
    </row>
    <row r="89" spans="1:9" x14ac:dyDescent="0.2">
      <c r="A89" t="s">
        <v>59</v>
      </c>
      <c r="B89">
        <v>1.9</v>
      </c>
      <c r="C89">
        <f t="shared" si="1"/>
        <v>86.36363636363636</v>
      </c>
      <c r="D89" t="s">
        <v>87</v>
      </c>
      <c r="E89">
        <v>2.2000000000000002</v>
      </c>
      <c r="F89">
        <v>4</v>
      </c>
      <c r="G89">
        <v>17000</v>
      </c>
      <c r="H89">
        <v>5</v>
      </c>
      <c r="I89">
        <v>5</v>
      </c>
    </row>
    <row r="90" spans="1:9" x14ac:dyDescent="0.2">
      <c r="A90" t="s">
        <v>59</v>
      </c>
      <c r="B90">
        <v>1.9</v>
      </c>
      <c r="C90">
        <f t="shared" si="1"/>
        <v>86.36363636363636</v>
      </c>
      <c r="D90" t="s">
        <v>87</v>
      </c>
      <c r="E90">
        <v>2.2000000000000002</v>
      </c>
      <c r="F90">
        <v>5</v>
      </c>
      <c r="G90">
        <v>17000</v>
      </c>
      <c r="H90">
        <v>5</v>
      </c>
      <c r="I90">
        <v>5</v>
      </c>
    </row>
    <row r="91" spans="1:9" x14ac:dyDescent="0.2">
      <c r="A91" t="s">
        <v>59</v>
      </c>
      <c r="B91">
        <v>2.1</v>
      </c>
      <c r="C91">
        <f t="shared" si="1"/>
        <v>95.454545454545453</v>
      </c>
      <c r="D91" t="s">
        <v>87</v>
      </c>
      <c r="E91">
        <v>2.2000000000000002</v>
      </c>
      <c r="F91">
        <v>6</v>
      </c>
      <c r="G91">
        <v>17000</v>
      </c>
      <c r="H91">
        <v>5</v>
      </c>
      <c r="I91">
        <v>5</v>
      </c>
    </row>
    <row r="92" spans="1:9" x14ac:dyDescent="0.2">
      <c r="A92" t="s">
        <v>65</v>
      </c>
      <c r="B92">
        <v>2.4</v>
      </c>
      <c r="C92">
        <f t="shared" si="1"/>
        <v>109.58904109589041</v>
      </c>
      <c r="D92" t="s">
        <v>88</v>
      </c>
      <c r="E92">
        <v>2.19</v>
      </c>
      <c r="F92">
        <v>1</v>
      </c>
      <c r="G92">
        <v>2000</v>
      </c>
      <c r="H92">
        <v>1</v>
      </c>
      <c r="I92">
        <v>1</v>
      </c>
    </row>
    <row r="93" spans="1:9" x14ac:dyDescent="0.2">
      <c r="A93" t="s">
        <v>65</v>
      </c>
      <c r="B93">
        <v>2.6</v>
      </c>
      <c r="C93">
        <f t="shared" si="1"/>
        <v>118.72146118721463</v>
      </c>
      <c r="D93" t="s">
        <v>88</v>
      </c>
      <c r="E93">
        <v>2.19</v>
      </c>
      <c r="F93">
        <v>2</v>
      </c>
      <c r="G93">
        <v>2000</v>
      </c>
      <c r="H93">
        <v>1</v>
      </c>
      <c r="I93">
        <v>1</v>
      </c>
    </row>
    <row r="94" spans="1:9" x14ac:dyDescent="0.2">
      <c r="A94" t="s">
        <v>65</v>
      </c>
      <c r="B94">
        <v>2.6</v>
      </c>
      <c r="C94">
        <f t="shared" si="1"/>
        <v>118.72146118721463</v>
      </c>
      <c r="D94" t="s">
        <v>88</v>
      </c>
      <c r="E94">
        <v>2.19</v>
      </c>
      <c r="F94">
        <v>3</v>
      </c>
      <c r="G94">
        <v>2000</v>
      </c>
      <c r="H94">
        <v>1</v>
      </c>
      <c r="I94">
        <v>1</v>
      </c>
    </row>
    <row r="95" spans="1:9" x14ac:dyDescent="0.2">
      <c r="A95" t="s">
        <v>65</v>
      </c>
      <c r="B95">
        <v>2.7</v>
      </c>
      <c r="C95">
        <f t="shared" si="1"/>
        <v>123.28767123287672</v>
      </c>
      <c r="D95" t="s">
        <v>88</v>
      </c>
      <c r="E95">
        <v>2.19</v>
      </c>
      <c r="F95">
        <v>4</v>
      </c>
      <c r="G95">
        <v>2000</v>
      </c>
      <c r="H95">
        <v>1</v>
      </c>
      <c r="I95">
        <v>1</v>
      </c>
    </row>
    <row r="96" spans="1:9" x14ac:dyDescent="0.2">
      <c r="A96" t="s">
        <v>65</v>
      </c>
      <c r="B96">
        <v>2.4</v>
      </c>
      <c r="C96">
        <f t="shared" si="1"/>
        <v>109.58904109589041</v>
      </c>
      <c r="D96" t="s">
        <v>88</v>
      </c>
      <c r="E96">
        <v>2.19</v>
      </c>
      <c r="F96">
        <v>5</v>
      </c>
      <c r="G96">
        <v>2000</v>
      </c>
      <c r="H96">
        <v>1</v>
      </c>
      <c r="I96">
        <v>1</v>
      </c>
    </row>
    <row r="97" spans="1:9" x14ac:dyDescent="0.2">
      <c r="A97" t="s">
        <v>65</v>
      </c>
      <c r="B97">
        <v>2.5</v>
      </c>
      <c r="C97">
        <f t="shared" si="1"/>
        <v>114.15525114155251</v>
      </c>
      <c r="D97" t="s">
        <v>88</v>
      </c>
      <c r="E97">
        <v>2.19</v>
      </c>
      <c r="F97">
        <v>6</v>
      </c>
      <c r="G97">
        <v>2000</v>
      </c>
      <c r="H97">
        <v>1</v>
      </c>
      <c r="I97">
        <v>1</v>
      </c>
    </row>
    <row r="98" spans="1:9" x14ac:dyDescent="0.2">
      <c r="A98" t="s">
        <v>65</v>
      </c>
      <c r="B98" s="2">
        <v>2.1</v>
      </c>
      <c r="C98">
        <f t="shared" si="1"/>
        <v>95.890410958904113</v>
      </c>
      <c r="D98" t="s">
        <v>88</v>
      </c>
      <c r="E98">
        <v>2.19</v>
      </c>
      <c r="F98">
        <v>1</v>
      </c>
      <c r="G98">
        <v>4696</v>
      </c>
      <c r="H98">
        <v>1</v>
      </c>
      <c r="I98">
        <v>2</v>
      </c>
    </row>
    <row r="99" spans="1:9" x14ac:dyDescent="0.2">
      <c r="A99" t="s">
        <v>65</v>
      </c>
      <c r="B99">
        <v>2.4</v>
      </c>
      <c r="C99">
        <f t="shared" si="1"/>
        <v>109.58904109589041</v>
      </c>
      <c r="D99" t="s">
        <v>88</v>
      </c>
      <c r="E99">
        <v>2.19</v>
      </c>
      <c r="F99">
        <v>2</v>
      </c>
      <c r="G99">
        <v>4696</v>
      </c>
      <c r="H99">
        <v>1</v>
      </c>
      <c r="I99">
        <v>2</v>
      </c>
    </row>
    <row r="100" spans="1:9" x14ac:dyDescent="0.2">
      <c r="A100" t="s">
        <v>65</v>
      </c>
      <c r="B100" s="2">
        <v>2.4</v>
      </c>
      <c r="C100">
        <f t="shared" si="1"/>
        <v>109.58904109589041</v>
      </c>
      <c r="D100" t="s">
        <v>88</v>
      </c>
      <c r="E100">
        <v>2.19</v>
      </c>
      <c r="F100">
        <v>3</v>
      </c>
      <c r="G100">
        <v>4696</v>
      </c>
      <c r="H100">
        <v>1</v>
      </c>
      <c r="I100">
        <v>2</v>
      </c>
    </row>
    <row r="101" spans="1:9" x14ac:dyDescent="0.2">
      <c r="A101" t="s">
        <v>65</v>
      </c>
      <c r="B101" s="2">
        <v>2.5</v>
      </c>
      <c r="C101">
        <f t="shared" si="1"/>
        <v>114.15525114155251</v>
      </c>
      <c r="D101" t="s">
        <v>88</v>
      </c>
      <c r="E101">
        <v>2.19</v>
      </c>
      <c r="F101">
        <v>4</v>
      </c>
      <c r="G101">
        <v>4696</v>
      </c>
      <c r="H101">
        <v>1</v>
      </c>
      <c r="I101">
        <v>2</v>
      </c>
    </row>
    <row r="102" spans="1:9" x14ac:dyDescent="0.2">
      <c r="A102" t="s">
        <v>65</v>
      </c>
      <c r="B102" s="2">
        <v>2.1</v>
      </c>
      <c r="C102">
        <f t="shared" si="1"/>
        <v>95.890410958904113</v>
      </c>
      <c r="D102" t="s">
        <v>88</v>
      </c>
      <c r="E102">
        <v>2.19</v>
      </c>
      <c r="F102">
        <v>5</v>
      </c>
      <c r="G102">
        <v>4696</v>
      </c>
      <c r="H102">
        <v>1</v>
      </c>
      <c r="I102">
        <v>2</v>
      </c>
    </row>
    <row r="103" spans="1:9" x14ac:dyDescent="0.2">
      <c r="A103" t="s">
        <v>65</v>
      </c>
      <c r="B103" s="2">
        <v>2.2000000000000002</v>
      </c>
      <c r="C103">
        <f t="shared" si="1"/>
        <v>100.45662100456623</v>
      </c>
      <c r="D103" t="s">
        <v>88</v>
      </c>
      <c r="E103">
        <v>2.19</v>
      </c>
      <c r="F103">
        <v>6</v>
      </c>
      <c r="G103">
        <v>4696</v>
      </c>
      <c r="H103">
        <v>1</v>
      </c>
      <c r="I103">
        <v>2</v>
      </c>
    </row>
    <row r="104" spans="1:9" x14ac:dyDescent="0.2">
      <c r="A104" t="s">
        <v>65</v>
      </c>
      <c r="B104" s="2">
        <v>2</v>
      </c>
      <c r="C104">
        <f t="shared" si="1"/>
        <v>91.324200913242009</v>
      </c>
      <c r="D104" t="s">
        <v>88</v>
      </c>
      <c r="E104">
        <v>2.19</v>
      </c>
      <c r="F104">
        <v>1</v>
      </c>
      <c r="G104">
        <v>4696</v>
      </c>
      <c r="H104">
        <v>5</v>
      </c>
      <c r="I104">
        <v>3</v>
      </c>
    </row>
    <row r="105" spans="1:9" x14ac:dyDescent="0.2">
      <c r="A105" t="s">
        <v>65</v>
      </c>
      <c r="B105" s="2">
        <v>2.2000000000000002</v>
      </c>
      <c r="C105">
        <f t="shared" si="1"/>
        <v>100.45662100456623</v>
      </c>
      <c r="D105" t="s">
        <v>88</v>
      </c>
      <c r="E105">
        <v>2.19</v>
      </c>
      <c r="F105">
        <v>2</v>
      </c>
      <c r="G105">
        <v>4696</v>
      </c>
      <c r="H105">
        <v>5</v>
      </c>
      <c r="I105">
        <v>3</v>
      </c>
    </row>
    <row r="106" spans="1:9" x14ac:dyDescent="0.2">
      <c r="A106" t="s">
        <v>65</v>
      </c>
      <c r="B106" s="2">
        <v>2.2000000000000002</v>
      </c>
      <c r="C106">
        <f t="shared" si="1"/>
        <v>100.45662100456623</v>
      </c>
      <c r="D106" t="s">
        <v>88</v>
      </c>
      <c r="E106">
        <v>2.19</v>
      </c>
      <c r="F106">
        <v>3</v>
      </c>
      <c r="G106">
        <v>4696</v>
      </c>
      <c r="H106">
        <v>5</v>
      </c>
      <c r="I106">
        <v>3</v>
      </c>
    </row>
    <row r="107" spans="1:9" x14ac:dyDescent="0.2">
      <c r="A107" t="s">
        <v>65</v>
      </c>
      <c r="B107" s="2">
        <v>2.2999999999999998</v>
      </c>
      <c r="C107">
        <f t="shared" si="1"/>
        <v>105.02283105022832</v>
      </c>
      <c r="D107" t="s">
        <v>88</v>
      </c>
      <c r="E107">
        <v>2.19</v>
      </c>
      <c r="F107">
        <v>4</v>
      </c>
      <c r="G107">
        <v>4696</v>
      </c>
      <c r="H107">
        <v>5</v>
      </c>
      <c r="I107">
        <v>3</v>
      </c>
    </row>
    <row r="108" spans="1:9" x14ac:dyDescent="0.2">
      <c r="A108" t="s">
        <v>65</v>
      </c>
      <c r="B108" s="2">
        <v>2</v>
      </c>
      <c r="C108">
        <f t="shared" si="1"/>
        <v>91.324200913242009</v>
      </c>
      <c r="D108" t="s">
        <v>88</v>
      </c>
      <c r="E108">
        <v>2.19</v>
      </c>
      <c r="F108">
        <v>5</v>
      </c>
      <c r="G108">
        <v>4696</v>
      </c>
      <c r="H108">
        <v>5</v>
      </c>
      <c r="I108">
        <v>3</v>
      </c>
    </row>
    <row r="109" spans="1:9" x14ac:dyDescent="0.2">
      <c r="A109" t="s">
        <v>65</v>
      </c>
      <c r="B109" s="2">
        <v>2</v>
      </c>
      <c r="C109">
        <f t="shared" si="1"/>
        <v>91.324200913242009</v>
      </c>
      <c r="D109" t="s">
        <v>88</v>
      </c>
      <c r="E109">
        <v>2.19</v>
      </c>
      <c r="F109">
        <v>6</v>
      </c>
      <c r="G109">
        <v>4696</v>
      </c>
      <c r="H109">
        <v>5</v>
      </c>
      <c r="I109">
        <v>3</v>
      </c>
    </row>
    <row r="110" spans="1:9" x14ac:dyDescent="0.2">
      <c r="A110" t="s">
        <v>65</v>
      </c>
      <c r="B110">
        <v>1.8</v>
      </c>
      <c r="C110">
        <f t="shared" si="1"/>
        <v>82.191780821917817</v>
      </c>
      <c r="D110" t="s">
        <v>88</v>
      </c>
      <c r="E110">
        <v>2.19</v>
      </c>
      <c r="F110">
        <v>1</v>
      </c>
      <c r="G110">
        <v>17000</v>
      </c>
      <c r="H110">
        <v>1</v>
      </c>
      <c r="I110">
        <v>4</v>
      </c>
    </row>
    <row r="111" spans="1:9" x14ac:dyDescent="0.2">
      <c r="A111" t="s">
        <v>65</v>
      </c>
      <c r="B111">
        <v>2</v>
      </c>
      <c r="C111">
        <f t="shared" si="1"/>
        <v>91.324200913242009</v>
      </c>
      <c r="D111" t="s">
        <v>88</v>
      </c>
      <c r="E111">
        <v>2.19</v>
      </c>
      <c r="F111">
        <v>2</v>
      </c>
      <c r="G111">
        <v>17000</v>
      </c>
      <c r="H111">
        <v>1</v>
      </c>
      <c r="I111">
        <v>4</v>
      </c>
    </row>
    <row r="112" spans="1:9" x14ac:dyDescent="0.2">
      <c r="A112" t="s">
        <v>65</v>
      </c>
      <c r="B112">
        <v>2</v>
      </c>
      <c r="C112">
        <f t="shared" si="1"/>
        <v>91.324200913242009</v>
      </c>
      <c r="D112" t="s">
        <v>88</v>
      </c>
      <c r="E112">
        <v>2.19</v>
      </c>
      <c r="F112">
        <v>3</v>
      </c>
      <c r="G112">
        <v>17000</v>
      </c>
      <c r="H112">
        <v>1</v>
      </c>
      <c r="I112">
        <v>4</v>
      </c>
    </row>
    <row r="113" spans="1:9" x14ac:dyDescent="0.2">
      <c r="A113" t="s">
        <v>65</v>
      </c>
      <c r="B113">
        <v>2.1</v>
      </c>
      <c r="C113">
        <f t="shared" si="1"/>
        <v>95.890410958904113</v>
      </c>
      <c r="D113" t="s">
        <v>88</v>
      </c>
      <c r="E113">
        <v>2.19</v>
      </c>
      <c r="F113">
        <v>4</v>
      </c>
      <c r="G113">
        <v>17000</v>
      </c>
      <c r="H113">
        <v>1</v>
      </c>
      <c r="I113">
        <v>4</v>
      </c>
    </row>
    <row r="114" spans="1:9" x14ac:dyDescent="0.2">
      <c r="A114" t="s">
        <v>65</v>
      </c>
      <c r="B114">
        <v>1.9</v>
      </c>
      <c r="C114">
        <f t="shared" si="1"/>
        <v>86.757990867579906</v>
      </c>
      <c r="D114" t="s">
        <v>88</v>
      </c>
      <c r="E114">
        <v>2.19</v>
      </c>
      <c r="F114">
        <v>5</v>
      </c>
      <c r="G114">
        <v>17000</v>
      </c>
      <c r="H114">
        <v>1</v>
      </c>
      <c r="I114">
        <v>4</v>
      </c>
    </row>
    <row r="115" spans="1:9" x14ac:dyDescent="0.2">
      <c r="A115" t="s">
        <v>65</v>
      </c>
      <c r="B115">
        <v>1.9</v>
      </c>
      <c r="C115">
        <f t="shared" si="1"/>
        <v>86.757990867579906</v>
      </c>
      <c r="D115" t="s">
        <v>88</v>
      </c>
      <c r="E115">
        <v>2.19</v>
      </c>
      <c r="F115">
        <v>6</v>
      </c>
      <c r="G115">
        <v>17000</v>
      </c>
      <c r="H115">
        <v>1</v>
      </c>
      <c r="I115">
        <v>4</v>
      </c>
    </row>
    <row r="116" spans="1:9" x14ac:dyDescent="0.2">
      <c r="A116" t="s">
        <v>65</v>
      </c>
      <c r="B116">
        <v>1.8</v>
      </c>
      <c r="C116">
        <f t="shared" si="1"/>
        <v>82.191780821917817</v>
      </c>
      <c r="D116" t="s">
        <v>88</v>
      </c>
      <c r="E116">
        <v>2.19</v>
      </c>
      <c r="F116">
        <v>1</v>
      </c>
      <c r="G116">
        <v>17000</v>
      </c>
      <c r="H116">
        <v>5</v>
      </c>
      <c r="I116">
        <v>5</v>
      </c>
    </row>
    <row r="117" spans="1:9" x14ac:dyDescent="0.2">
      <c r="A117" t="s">
        <v>65</v>
      </c>
      <c r="B117">
        <v>2</v>
      </c>
      <c r="C117">
        <f t="shared" si="1"/>
        <v>91.324200913242009</v>
      </c>
      <c r="D117" t="s">
        <v>88</v>
      </c>
      <c r="E117">
        <v>2.19</v>
      </c>
      <c r="F117">
        <v>2</v>
      </c>
      <c r="G117">
        <v>17000</v>
      </c>
      <c r="H117">
        <v>5</v>
      </c>
      <c r="I117">
        <v>5</v>
      </c>
    </row>
    <row r="118" spans="1:9" x14ac:dyDescent="0.2">
      <c r="A118" t="s">
        <v>65</v>
      </c>
      <c r="B118">
        <v>2</v>
      </c>
      <c r="C118">
        <f t="shared" si="1"/>
        <v>91.324200913242009</v>
      </c>
      <c r="D118" t="s">
        <v>88</v>
      </c>
      <c r="E118">
        <v>2.19</v>
      </c>
      <c r="F118">
        <v>3</v>
      </c>
      <c r="G118">
        <v>17000</v>
      </c>
      <c r="H118">
        <v>5</v>
      </c>
      <c r="I118">
        <v>5</v>
      </c>
    </row>
    <row r="119" spans="1:9" x14ac:dyDescent="0.2">
      <c r="A119" t="s">
        <v>65</v>
      </c>
      <c r="B119">
        <v>2.1</v>
      </c>
      <c r="C119">
        <f t="shared" si="1"/>
        <v>95.890410958904113</v>
      </c>
      <c r="D119" t="s">
        <v>88</v>
      </c>
      <c r="E119">
        <v>2.19</v>
      </c>
      <c r="F119">
        <v>4</v>
      </c>
      <c r="G119">
        <v>17000</v>
      </c>
      <c r="H119">
        <v>5</v>
      </c>
      <c r="I119">
        <v>5</v>
      </c>
    </row>
    <row r="120" spans="1:9" x14ac:dyDescent="0.2">
      <c r="A120" t="s">
        <v>65</v>
      </c>
      <c r="B120">
        <v>1.8</v>
      </c>
      <c r="C120">
        <f t="shared" si="1"/>
        <v>82.191780821917817</v>
      </c>
      <c r="D120" t="s">
        <v>88</v>
      </c>
      <c r="E120">
        <v>2.19</v>
      </c>
      <c r="F120">
        <v>5</v>
      </c>
      <c r="G120">
        <v>17000</v>
      </c>
      <c r="H120">
        <v>5</v>
      </c>
      <c r="I120">
        <v>5</v>
      </c>
    </row>
    <row r="121" spans="1:9" x14ac:dyDescent="0.2">
      <c r="A121" t="s">
        <v>65</v>
      </c>
      <c r="B121">
        <v>1.9</v>
      </c>
      <c r="C121">
        <f t="shared" si="1"/>
        <v>86.757990867579906</v>
      </c>
      <c r="D121" t="s">
        <v>88</v>
      </c>
      <c r="E121">
        <v>2.19</v>
      </c>
      <c r="F121">
        <v>6</v>
      </c>
      <c r="G121">
        <v>17000</v>
      </c>
      <c r="H121">
        <v>5</v>
      </c>
      <c r="I121">
        <v>5</v>
      </c>
    </row>
    <row r="122" spans="1:9" x14ac:dyDescent="0.2">
      <c r="A122" t="s">
        <v>89</v>
      </c>
      <c r="B122">
        <v>2.4</v>
      </c>
      <c r="C122">
        <f t="shared" si="1"/>
        <v>112.67605633802818</v>
      </c>
      <c r="D122" t="s">
        <v>88</v>
      </c>
      <c r="E122">
        <v>2.13</v>
      </c>
      <c r="F122">
        <v>1</v>
      </c>
      <c r="G122">
        <v>2000</v>
      </c>
      <c r="H122">
        <v>1</v>
      </c>
      <c r="I122">
        <v>1</v>
      </c>
    </row>
    <row r="123" spans="1:9" x14ac:dyDescent="0.2">
      <c r="A123" t="s">
        <v>89</v>
      </c>
      <c r="B123">
        <v>2.4</v>
      </c>
      <c r="C123">
        <f t="shared" si="1"/>
        <v>112.67605633802818</v>
      </c>
      <c r="D123" t="s">
        <v>88</v>
      </c>
      <c r="E123">
        <v>2.13</v>
      </c>
      <c r="F123">
        <v>2</v>
      </c>
      <c r="G123">
        <v>2000</v>
      </c>
      <c r="H123">
        <v>1</v>
      </c>
      <c r="I123">
        <v>1</v>
      </c>
    </row>
    <row r="124" spans="1:9" x14ac:dyDescent="0.2">
      <c r="A124" t="s">
        <v>89</v>
      </c>
      <c r="B124">
        <v>2.4</v>
      </c>
      <c r="C124">
        <f t="shared" si="1"/>
        <v>112.67605633802818</v>
      </c>
      <c r="D124" t="s">
        <v>88</v>
      </c>
      <c r="E124">
        <v>2.13</v>
      </c>
      <c r="F124">
        <v>3</v>
      </c>
      <c r="G124">
        <v>2000</v>
      </c>
      <c r="H124">
        <v>1</v>
      </c>
      <c r="I124">
        <v>1</v>
      </c>
    </row>
    <row r="125" spans="1:9" x14ac:dyDescent="0.2">
      <c r="A125" t="s">
        <v>89</v>
      </c>
      <c r="B125">
        <v>2.2999999999999998</v>
      </c>
      <c r="C125">
        <f t="shared" si="1"/>
        <v>107.98122065727699</v>
      </c>
      <c r="D125" t="s">
        <v>88</v>
      </c>
      <c r="E125">
        <v>2.13</v>
      </c>
      <c r="F125">
        <v>4</v>
      </c>
      <c r="G125">
        <v>2000</v>
      </c>
      <c r="H125">
        <v>1</v>
      </c>
      <c r="I125">
        <v>1</v>
      </c>
    </row>
    <row r="126" spans="1:9" x14ac:dyDescent="0.2">
      <c r="A126" t="s">
        <v>89</v>
      </c>
      <c r="B126">
        <v>2.2999999999999998</v>
      </c>
      <c r="C126">
        <f t="shared" si="1"/>
        <v>107.98122065727699</v>
      </c>
      <c r="D126" t="s">
        <v>88</v>
      </c>
      <c r="E126">
        <v>2.13</v>
      </c>
      <c r="F126">
        <v>5</v>
      </c>
      <c r="G126">
        <v>2000</v>
      </c>
      <c r="H126">
        <v>1</v>
      </c>
      <c r="I126">
        <v>1</v>
      </c>
    </row>
    <row r="127" spans="1:9" x14ac:dyDescent="0.2">
      <c r="A127" t="s">
        <v>89</v>
      </c>
      <c r="B127">
        <v>2.6</v>
      </c>
      <c r="C127">
        <f t="shared" si="1"/>
        <v>122.06572769953053</v>
      </c>
      <c r="D127" t="s">
        <v>88</v>
      </c>
      <c r="E127">
        <v>2.13</v>
      </c>
      <c r="F127">
        <v>6</v>
      </c>
      <c r="G127">
        <v>2000</v>
      </c>
      <c r="H127">
        <v>1</v>
      </c>
      <c r="I127">
        <v>1</v>
      </c>
    </row>
    <row r="128" spans="1:9" x14ac:dyDescent="0.2">
      <c r="A128" t="s">
        <v>89</v>
      </c>
      <c r="B128" s="2">
        <v>2.1</v>
      </c>
      <c r="C128">
        <f t="shared" si="1"/>
        <v>98.591549295774655</v>
      </c>
      <c r="D128" t="s">
        <v>88</v>
      </c>
      <c r="E128">
        <v>2.13</v>
      </c>
      <c r="F128">
        <v>1</v>
      </c>
      <c r="G128">
        <v>4696</v>
      </c>
      <c r="H128">
        <v>1</v>
      </c>
      <c r="I128">
        <v>2</v>
      </c>
    </row>
    <row r="129" spans="1:9" x14ac:dyDescent="0.2">
      <c r="A129" t="s">
        <v>89</v>
      </c>
      <c r="B129">
        <v>2.2000000000000002</v>
      </c>
      <c r="C129">
        <f t="shared" si="1"/>
        <v>103.28638497652582</v>
      </c>
      <c r="D129" t="s">
        <v>88</v>
      </c>
      <c r="E129">
        <v>2.13</v>
      </c>
      <c r="F129">
        <v>2</v>
      </c>
      <c r="G129">
        <v>4696</v>
      </c>
      <c r="H129">
        <v>1</v>
      </c>
      <c r="I129">
        <v>2</v>
      </c>
    </row>
    <row r="130" spans="1:9" x14ac:dyDescent="0.2">
      <c r="A130" t="s">
        <v>89</v>
      </c>
      <c r="B130" s="2">
        <v>2.1</v>
      </c>
      <c r="C130">
        <f t="shared" ref="C130:C159" si="2">B130/E130*100</f>
        <v>98.591549295774655</v>
      </c>
      <c r="D130" t="s">
        <v>88</v>
      </c>
      <c r="E130">
        <v>2.13</v>
      </c>
      <c r="F130">
        <v>3</v>
      </c>
      <c r="G130">
        <v>4696</v>
      </c>
      <c r="H130">
        <v>1</v>
      </c>
      <c r="I130">
        <v>2</v>
      </c>
    </row>
    <row r="131" spans="1:9" x14ac:dyDescent="0.2">
      <c r="A131" t="s">
        <v>89</v>
      </c>
      <c r="B131" s="2">
        <v>2</v>
      </c>
      <c r="C131">
        <f t="shared" si="2"/>
        <v>93.896713615023472</v>
      </c>
      <c r="D131" t="s">
        <v>88</v>
      </c>
      <c r="E131">
        <v>2.13</v>
      </c>
      <c r="F131">
        <v>4</v>
      </c>
      <c r="G131">
        <v>4696</v>
      </c>
      <c r="H131">
        <v>1</v>
      </c>
      <c r="I131">
        <v>2</v>
      </c>
    </row>
    <row r="132" spans="1:9" x14ac:dyDescent="0.2">
      <c r="A132" t="s">
        <v>89</v>
      </c>
      <c r="B132" s="2">
        <v>2.1</v>
      </c>
      <c r="C132">
        <f t="shared" si="2"/>
        <v>98.591549295774655</v>
      </c>
      <c r="D132" t="s">
        <v>88</v>
      </c>
      <c r="E132">
        <v>2.13</v>
      </c>
      <c r="F132">
        <v>5</v>
      </c>
      <c r="G132">
        <v>4696</v>
      </c>
      <c r="H132">
        <v>1</v>
      </c>
      <c r="I132">
        <v>2</v>
      </c>
    </row>
    <row r="133" spans="1:9" x14ac:dyDescent="0.2">
      <c r="A133" t="s">
        <v>89</v>
      </c>
      <c r="B133" s="2">
        <v>2.5</v>
      </c>
      <c r="C133">
        <f t="shared" si="2"/>
        <v>117.37089201877934</v>
      </c>
      <c r="D133" t="s">
        <v>88</v>
      </c>
      <c r="E133">
        <v>2.13</v>
      </c>
      <c r="F133">
        <v>6</v>
      </c>
      <c r="G133">
        <v>4696</v>
      </c>
      <c r="H133">
        <v>1</v>
      </c>
      <c r="I133">
        <v>2</v>
      </c>
    </row>
    <row r="134" spans="1:9" x14ac:dyDescent="0.2">
      <c r="A134" t="s">
        <v>89</v>
      </c>
      <c r="B134" s="2">
        <v>2</v>
      </c>
      <c r="C134">
        <f t="shared" si="2"/>
        <v>93.896713615023472</v>
      </c>
      <c r="D134" t="s">
        <v>88</v>
      </c>
      <c r="E134">
        <v>2.13</v>
      </c>
      <c r="F134">
        <v>1</v>
      </c>
      <c r="G134">
        <v>4696</v>
      </c>
      <c r="H134">
        <v>5</v>
      </c>
      <c r="I134">
        <v>3</v>
      </c>
    </row>
    <row r="135" spans="1:9" x14ac:dyDescent="0.2">
      <c r="A135" t="s">
        <v>89</v>
      </c>
      <c r="B135" s="2">
        <v>2</v>
      </c>
      <c r="C135">
        <f t="shared" si="2"/>
        <v>93.896713615023472</v>
      </c>
      <c r="D135" t="s">
        <v>88</v>
      </c>
      <c r="E135">
        <v>2.13</v>
      </c>
      <c r="F135">
        <v>2</v>
      </c>
      <c r="G135">
        <v>4696</v>
      </c>
      <c r="H135">
        <v>5</v>
      </c>
      <c r="I135">
        <v>3</v>
      </c>
    </row>
    <row r="136" spans="1:9" x14ac:dyDescent="0.2">
      <c r="A136" t="s">
        <v>89</v>
      </c>
      <c r="B136" s="2">
        <v>2</v>
      </c>
      <c r="C136">
        <f t="shared" si="2"/>
        <v>93.896713615023472</v>
      </c>
      <c r="D136" t="s">
        <v>88</v>
      </c>
      <c r="E136">
        <v>2.13</v>
      </c>
      <c r="F136">
        <v>3</v>
      </c>
      <c r="G136">
        <v>4696</v>
      </c>
      <c r="H136">
        <v>5</v>
      </c>
      <c r="I136">
        <v>3</v>
      </c>
    </row>
    <row r="137" spans="1:9" x14ac:dyDescent="0.2">
      <c r="A137" t="s">
        <v>89</v>
      </c>
      <c r="B137">
        <v>1.9</v>
      </c>
      <c r="C137">
        <f t="shared" si="2"/>
        <v>89.201877934272304</v>
      </c>
      <c r="D137" t="s">
        <v>88</v>
      </c>
      <c r="E137">
        <v>2.13</v>
      </c>
      <c r="F137">
        <v>4</v>
      </c>
      <c r="G137">
        <v>4696</v>
      </c>
      <c r="H137">
        <v>5</v>
      </c>
      <c r="I137">
        <v>3</v>
      </c>
    </row>
    <row r="138" spans="1:9" x14ac:dyDescent="0.2">
      <c r="A138" t="s">
        <v>89</v>
      </c>
      <c r="B138" s="2">
        <v>2</v>
      </c>
      <c r="C138">
        <f t="shared" si="2"/>
        <v>93.896713615023472</v>
      </c>
      <c r="D138" t="s">
        <v>88</v>
      </c>
      <c r="E138">
        <v>2.13</v>
      </c>
      <c r="F138">
        <v>5</v>
      </c>
      <c r="G138">
        <v>4696</v>
      </c>
      <c r="H138">
        <v>5</v>
      </c>
      <c r="I138">
        <v>3</v>
      </c>
    </row>
    <row r="139" spans="1:9" x14ac:dyDescent="0.2">
      <c r="A139" t="s">
        <v>89</v>
      </c>
      <c r="B139">
        <v>2.2000000000000002</v>
      </c>
      <c r="C139">
        <f t="shared" si="2"/>
        <v>103.28638497652582</v>
      </c>
      <c r="D139" t="s">
        <v>88</v>
      </c>
      <c r="E139">
        <v>2.13</v>
      </c>
      <c r="F139">
        <v>6</v>
      </c>
      <c r="G139">
        <v>4696</v>
      </c>
      <c r="H139">
        <v>5</v>
      </c>
      <c r="I139">
        <v>3</v>
      </c>
    </row>
    <row r="140" spans="1:9" x14ac:dyDescent="0.2">
      <c r="A140" t="s">
        <v>89</v>
      </c>
      <c r="B140">
        <v>1.9</v>
      </c>
      <c r="C140">
        <f t="shared" si="2"/>
        <v>89.201877934272304</v>
      </c>
      <c r="D140" t="s">
        <v>88</v>
      </c>
      <c r="E140">
        <v>2.13</v>
      </c>
      <c r="F140">
        <v>1</v>
      </c>
      <c r="G140">
        <v>17000</v>
      </c>
      <c r="H140">
        <v>1</v>
      </c>
      <c r="I140">
        <v>4</v>
      </c>
    </row>
    <row r="141" spans="1:9" x14ac:dyDescent="0.2">
      <c r="A141" t="s">
        <v>89</v>
      </c>
      <c r="B141">
        <v>2</v>
      </c>
      <c r="C141">
        <f t="shared" si="2"/>
        <v>93.896713615023472</v>
      </c>
      <c r="D141" t="s">
        <v>88</v>
      </c>
      <c r="E141">
        <v>2.13</v>
      </c>
      <c r="F141">
        <v>2</v>
      </c>
      <c r="G141">
        <v>17000</v>
      </c>
      <c r="H141">
        <v>1</v>
      </c>
      <c r="I141">
        <v>4</v>
      </c>
    </row>
    <row r="142" spans="1:9" x14ac:dyDescent="0.2">
      <c r="A142" t="s">
        <v>89</v>
      </c>
      <c r="B142">
        <v>2</v>
      </c>
      <c r="C142">
        <f t="shared" si="2"/>
        <v>93.896713615023472</v>
      </c>
      <c r="D142" t="s">
        <v>88</v>
      </c>
      <c r="E142">
        <v>2.13</v>
      </c>
      <c r="F142">
        <v>3</v>
      </c>
      <c r="G142">
        <v>17000</v>
      </c>
      <c r="H142">
        <v>1</v>
      </c>
      <c r="I142">
        <v>4</v>
      </c>
    </row>
    <row r="143" spans="1:9" x14ac:dyDescent="0.2">
      <c r="A143" t="s">
        <v>89</v>
      </c>
      <c r="B143">
        <v>1.9</v>
      </c>
      <c r="C143">
        <f t="shared" si="2"/>
        <v>89.201877934272304</v>
      </c>
      <c r="D143" t="s">
        <v>88</v>
      </c>
      <c r="E143">
        <v>2.13</v>
      </c>
      <c r="F143">
        <v>4</v>
      </c>
      <c r="G143">
        <v>17000</v>
      </c>
      <c r="H143">
        <v>1</v>
      </c>
      <c r="I143">
        <v>4</v>
      </c>
    </row>
    <row r="144" spans="1:9" x14ac:dyDescent="0.2">
      <c r="A144" t="s">
        <v>89</v>
      </c>
      <c r="B144">
        <v>1.9</v>
      </c>
      <c r="C144">
        <f t="shared" si="2"/>
        <v>89.201877934272304</v>
      </c>
      <c r="D144" t="s">
        <v>88</v>
      </c>
      <c r="E144">
        <v>2.13</v>
      </c>
      <c r="F144">
        <v>5</v>
      </c>
      <c r="G144">
        <v>17000</v>
      </c>
      <c r="H144">
        <v>1</v>
      </c>
      <c r="I144">
        <v>4</v>
      </c>
    </row>
    <row r="145" spans="1:9" x14ac:dyDescent="0.2">
      <c r="A145" t="s">
        <v>89</v>
      </c>
      <c r="B145">
        <v>2.2000000000000002</v>
      </c>
      <c r="C145">
        <f t="shared" si="2"/>
        <v>103.28638497652582</v>
      </c>
      <c r="D145" t="s">
        <v>88</v>
      </c>
      <c r="E145">
        <v>2.13</v>
      </c>
      <c r="F145">
        <v>6</v>
      </c>
      <c r="G145">
        <v>17000</v>
      </c>
      <c r="H145">
        <v>1</v>
      </c>
      <c r="I145">
        <v>4</v>
      </c>
    </row>
    <row r="146" spans="1:9" x14ac:dyDescent="0.2">
      <c r="A146" t="s">
        <v>89</v>
      </c>
      <c r="B146">
        <v>1.8</v>
      </c>
      <c r="C146">
        <f t="shared" si="2"/>
        <v>84.507042253521135</v>
      </c>
      <c r="D146" t="s">
        <v>88</v>
      </c>
      <c r="E146">
        <v>2.13</v>
      </c>
      <c r="F146">
        <v>1</v>
      </c>
      <c r="G146">
        <v>17000</v>
      </c>
      <c r="H146">
        <v>5</v>
      </c>
      <c r="I146">
        <v>5</v>
      </c>
    </row>
    <row r="147" spans="1:9" x14ac:dyDescent="0.2">
      <c r="A147" t="s">
        <v>89</v>
      </c>
      <c r="B147">
        <v>2</v>
      </c>
      <c r="C147">
        <f t="shared" si="2"/>
        <v>93.896713615023472</v>
      </c>
      <c r="D147" t="s">
        <v>88</v>
      </c>
      <c r="E147">
        <v>2.13</v>
      </c>
      <c r="F147">
        <v>2</v>
      </c>
      <c r="G147">
        <v>17000</v>
      </c>
      <c r="H147">
        <v>5</v>
      </c>
      <c r="I147">
        <v>5</v>
      </c>
    </row>
    <row r="148" spans="1:9" x14ac:dyDescent="0.2">
      <c r="A148" t="s">
        <v>89</v>
      </c>
      <c r="B148">
        <v>2</v>
      </c>
      <c r="C148">
        <f t="shared" si="2"/>
        <v>93.896713615023472</v>
      </c>
      <c r="D148" t="s">
        <v>88</v>
      </c>
      <c r="E148">
        <v>2.13</v>
      </c>
      <c r="F148">
        <v>3</v>
      </c>
      <c r="G148">
        <v>17000</v>
      </c>
      <c r="H148">
        <v>5</v>
      </c>
      <c r="I148">
        <v>5</v>
      </c>
    </row>
    <row r="149" spans="1:9" x14ac:dyDescent="0.2">
      <c r="A149" t="s">
        <v>89</v>
      </c>
      <c r="B149">
        <v>1.8</v>
      </c>
      <c r="C149">
        <f t="shared" si="2"/>
        <v>84.507042253521135</v>
      </c>
      <c r="D149" t="s">
        <v>88</v>
      </c>
      <c r="E149">
        <v>2.13</v>
      </c>
      <c r="F149">
        <v>4</v>
      </c>
      <c r="G149">
        <v>17000</v>
      </c>
      <c r="H149">
        <v>5</v>
      </c>
      <c r="I149">
        <v>5</v>
      </c>
    </row>
    <row r="150" spans="1:9" x14ac:dyDescent="0.2">
      <c r="A150" t="s">
        <v>89</v>
      </c>
      <c r="B150">
        <v>1.8</v>
      </c>
      <c r="C150">
        <f t="shared" si="2"/>
        <v>84.507042253521135</v>
      </c>
      <c r="D150" t="s">
        <v>88</v>
      </c>
      <c r="E150">
        <v>2.13</v>
      </c>
      <c r="F150">
        <v>5</v>
      </c>
      <c r="G150">
        <v>17000</v>
      </c>
      <c r="H150">
        <v>5</v>
      </c>
      <c r="I150">
        <v>5</v>
      </c>
    </row>
    <row r="151" spans="1:9" x14ac:dyDescent="0.2">
      <c r="A151" t="s">
        <v>89</v>
      </c>
      <c r="B151">
        <v>2.2000000000000002</v>
      </c>
      <c r="C151">
        <f t="shared" si="2"/>
        <v>103.28638497652582</v>
      </c>
      <c r="D151" t="s">
        <v>88</v>
      </c>
      <c r="E151">
        <v>2.13</v>
      </c>
      <c r="F151">
        <v>6</v>
      </c>
      <c r="G151">
        <v>17000</v>
      </c>
      <c r="H151">
        <v>5</v>
      </c>
      <c r="I151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5"/>
  <sheetViews>
    <sheetView workbookViewId="0">
      <selection activeCell="J5" sqref="J5"/>
    </sheetView>
  </sheetViews>
  <sheetFormatPr baseColWidth="10" defaultRowHeight="16" x14ac:dyDescent="0.2"/>
  <sheetData>
    <row r="1" spans="1:19" x14ac:dyDescent="0.2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O1" s="7" t="s">
        <v>71</v>
      </c>
    </row>
    <row r="2" spans="1:19" x14ac:dyDescent="0.2">
      <c r="A2" t="s">
        <v>25</v>
      </c>
      <c r="B2" t="s">
        <v>26</v>
      </c>
      <c r="C2" t="s">
        <v>27</v>
      </c>
      <c r="D2" t="s">
        <v>28</v>
      </c>
      <c r="E2" s="4">
        <v>44071.74722222222</v>
      </c>
      <c r="F2">
        <v>21765</v>
      </c>
      <c r="G2">
        <v>24431</v>
      </c>
      <c r="H2">
        <v>11.75</v>
      </c>
      <c r="I2">
        <v>27.95</v>
      </c>
      <c r="J2">
        <f>7515000</f>
        <v>7515000</v>
      </c>
      <c r="K2">
        <v>17.3</v>
      </c>
      <c r="L2">
        <v>17.07</v>
      </c>
      <c r="M2">
        <v>2.1080000000000001</v>
      </c>
      <c r="O2">
        <v>2861</v>
      </c>
    </row>
    <row r="3" spans="1:19" x14ac:dyDescent="0.2">
      <c r="A3" t="s">
        <v>25</v>
      </c>
      <c r="B3" t="s">
        <v>26</v>
      </c>
      <c r="C3" t="s">
        <v>29</v>
      </c>
      <c r="D3" t="s">
        <v>28</v>
      </c>
      <c r="E3" s="4">
        <v>44071.747916666667</v>
      </c>
      <c r="F3">
        <v>21241</v>
      </c>
      <c r="G3">
        <v>23728</v>
      </c>
      <c r="H3">
        <v>11.75</v>
      </c>
      <c r="I3">
        <v>27.95</v>
      </c>
      <c r="J3">
        <f>7352000</f>
        <v>7352000</v>
      </c>
      <c r="K3">
        <v>17.39</v>
      </c>
      <c r="L3">
        <v>17.149999999999999</v>
      </c>
      <c r="M3">
        <v>2.1349999999999998</v>
      </c>
      <c r="O3">
        <v>2899</v>
      </c>
    </row>
    <row r="4" spans="1:19" x14ac:dyDescent="0.2">
      <c r="A4" t="s">
        <v>25</v>
      </c>
      <c r="B4" t="s">
        <v>26</v>
      </c>
      <c r="C4" t="s">
        <v>30</v>
      </c>
      <c r="D4" t="s">
        <v>28</v>
      </c>
      <c r="E4" s="4">
        <v>44071.748611111107</v>
      </c>
      <c r="F4">
        <v>21037</v>
      </c>
      <c r="G4">
        <v>23449</v>
      </c>
      <c r="H4">
        <v>11.75</v>
      </c>
      <c r="I4">
        <v>27.95</v>
      </c>
      <c r="J4">
        <f>7106000</f>
        <v>7106000</v>
      </c>
      <c r="K4">
        <v>17.350000000000001</v>
      </c>
      <c r="L4">
        <v>17.16</v>
      </c>
      <c r="M4">
        <v>2.1560000000000001</v>
      </c>
      <c r="O4">
        <v>2893</v>
      </c>
    </row>
    <row r="5" spans="1:19" x14ac:dyDescent="0.2">
      <c r="O5">
        <f>AVERAGE(O2:O4)</f>
        <v>2884.3333333333335</v>
      </c>
    </row>
    <row r="8" spans="1:19" x14ac:dyDescent="0.2">
      <c r="I8" t="s">
        <v>31</v>
      </c>
      <c r="J8">
        <f>AVERAGE(J2:J4)</f>
        <v>7324333.333333333</v>
      </c>
      <c r="K8">
        <f>AVERAGE(K2:K4)</f>
        <v>17.346666666666668</v>
      </c>
      <c r="L8">
        <f>AVERAGE(L2:L4)</f>
        <v>17.126666666666665</v>
      </c>
      <c r="M8">
        <f>AVERAGE(M2:M4)</f>
        <v>2.1330000000000005</v>
      </c>
    </row>
    <row r="12" spans="1:19" x14ac:dyDescent="0.2">
      <c r="G12" t="s">
        <v>32</v>
      </c>
      <c r="H12" t="s">
        <v>33</v>
      </c>
      <c r="I12" t="s">
        <v>34</v>
      </c>
      <c r="K12" t="s">
        <v>35</v>
      </c>
      <c r="L12" t="s">
        <v>36</v>
      </c>
      <c r="Q12" t="s">
        <v>37</v>
      </c>
      <c r="S12" t="s">
        <v>38</v>
      </c>
    </row>
    <row r="13" spans="1:19" x14ac:dyDescent="0.2">
      <c r="G13">
        <v>1</v>
      </c>
      <c r="H13">
        <f t="shared" ref="H13:H19" si="0">$J$8/(1/G13)</f>
        <v>7324333.333333333</v>
      </c>
      <c r="I13">
        <f t="shared" ref="I13:I19" si="1">H13*$Q$13</f>
        <v>21125818777.777779</v>
      </c>
      <c r="K13">
        <f>I13*10^(-9)</f>
        <v>21.125818777777781</v>
      </c>
      <c r="L13">
        <f>K13*1.3</f>
        <v>27.463564411111115</v>
      </c>
      <c r="Q13">
        <f>O5</f>
        <v>2884.3333333333335</v>
      </c>
      <c r="R13" t="s">
        <v>38</v>
      </c>
    </row>
    <row r="14" spans="1:19" x14ac:dyDescent="0.2">
      <c r="G14">
        <v>0.891459</v>
      </c>
      <c r="H14">
        <f t="shared" si="0"/>
        <v>6529342.8689999999</v>
      </c>
      <c r="I14">
        <f t="shared" si="1"/>
        <v>18832801281.819</v>
      </c>
      <c r="K14">
        <f t="shared" ref="K14:K19" si="2">I14*10^(-9)</f>
        <v>18.832801281819002</v>
      </c>
      <c r="L14">
        <f t="shared" ref="L14:L19" si="3">K14*1.3</f>
        <v>24.482641666364703</v>
      </c>
    </row>
    <row r="15" spans="1:19" x14ac:dyDescent="0.2">
      <c r="G15">
        <v>0.1</v>
      </c>
      <c r="H15">
        <f t="shared" si="0"/>
        <v>732433.33333333326</v>
      </c>
      <c r="I15">
        <f t="shared" si="1"/>
        <v>2112581877.7777777</v>
      </c>
      <c r="K15">
        <f t="shared" si="2"/>
        <v>2.1125818777777776</v>
      </c>
      <c r="L15">
        <f t="shared" si="3"/>
        <v>2.7463564411111112</v>
      </c>
    </row>
    <row r="16" spans="1:19" x14ac:dyDescent="0.2">
      <c r="G16">
        <v>0.04</v>
      </c>
      <c r="H16">
        <f t="shared" si="0"/>
        <v>292973.33333333331</v>
      </c>
      <c r="I16">
        <f t="shared" si="1"/>
        <v>845032751.11111104</v>
      </c>
      <c r="K16">
        <f t="shared" si="2"/>
        <v>0.84503275111111109</v>
      </c>
      <c r="L16">
        <f t="shared" si="3"/>
        <v>1.0985425764444445</v>
      </c>
    </row>
    <row r="17" spans="7:14" x14ac:dyDescent="0.2">
      <c r="G17">
        <v>0.02</v>
      </c>
      <c r="H17">
        <f t="shared" si="0"/>
        <v>146486.66666666666</v>
      </c>
      <c r="I17">
        <f t="shared" si="1"/>
        <v>422516375.55555552</v>
      </c>
      <c r="K17">
        <f t="shared" si="2"/>
        <v>0.42251637555555555</v>
      </c>
      <c r="L17">
        <f t="shared" si="3"/>
        <v>0.54927128822222226</v>
      </c>
    </row>
    <row r="18" spans="7:14" x14ac:dyDescent="0.2">
      <c r="G18">
        <v>0.01</v>
      </c>
      <c r="H18">
        <f t="shared" si="0"/>
        <v>73243.333333333328</v>
      </c>
      <c r="I18">
        <f t="shared" si="1"/>
        <v>211258187.77777776</v>
      </c>
      <c r="K18">
        <f t="shared" si="2"/>
        <v>0.21125818777777777</v>
      </c>
      <c r="L18">
        <f t="shared" si="3"/>
        <v>0.27463564411111113</v>
      </c>
    </row>
    <row r="19" spans="7:14" x14ac:dyDescent="0.2">
      <c r="G19">
        <v>5.0000000000000001E-3</v>
      </c>
      <c r="H19">
        <f t="shared" si="0"/>
        <v>36621.666666666664</v>
      </c>
      <c r="I19">
        <f t="shared" si="1"/>
        <v>105629093.88888888</v>
      </c>
      <c r="K19">
        <f t="shared" si="2"/>
        <v>0.10562909388888889</v>
      </c>
      <c r="L19">
        <f t="shared" si="3"/>
        <v>0.13731782205555557</v>
      </c>
    </row>
    <row r="22" spans="7:14" x14ac:dyDescent="0.2">
      <c r="I22" t="s">
        <v>39</v>
      </c>
    </row>
    <row r="23" spans="7:14" x14ac:dyDescent="0.2">
      <c r="I23" t="s">
        <v>40</v>
      </c>
    </row>
    <row r="25" spans="7:14" x14ac:dyDescent="0.2">
      <c r="I25" t="s">
        <v>41</v>
      </c>
      <c r="N25">
        <f>2000000000/(Q13*J8)</f>
        <v>9.4670886891437198E-2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5"/>
  <sheetViews>
    <sheetView workbookViewId="0">
      <selection activeCell="Q13" sqref="Q13"/>
    </sheetView>
  </sheetViews>
  <sheetFormatPr baseColWidth="10" defaultRowHeight="16" x14ac:dyDescent="0.2"/>
  <sheetData>
    <row r="1" spans="1:18" x14ac:dyDescent="0.2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O1" s="7" t="s">
        <v>71</v>
      </c>
    </row>
    <row r="2" spans="1:18" x14ac:dyDescent="0.2">
      <c r="B2" t="s">
        <v>61</v>
      </c>
      <c r="C2" t="s">
        <v>62</v>
      </c>
      <c r="D2" t="s">
        <v>28</v>
      </c>
      <c r="E2" s="4">
        <v>44120.556944444441</v>
      </c>
      <c r="F2">
        <v>5449</v>
      </c>
      <c r="G2">
        <v>5568</v>
      </c>
      <c r="H2">
        <v>11.52</v>
      </c>
      <c r="I2">
        <v>28.63</v>
      </c>
      <c r="J2">
        <f>1793000</f>
        <v>1793000</v>
      </c>
      <c r="K2">
        <v>14.94</v>
      </c>
      <c r="L2">
        <v>14.62</v>
      </c>
      <c r="M2">
        <v>1.901</v>
      </c>
      <c r="O2">
        <v>1724</v>
      </c>
    </row>
    <row r="3" spans="1:18" x14ac:dyDescent="0.2">
      <c r="B3" t="s">
        <v>61</v>
      </c>
      <c r="C3" t="s">
        <v>63</v>
      </c>
      <c r="D3" t="s">
        <v>28</v>
      </c>
      <c r="E3" s="4">
        <v>44120.558333333327</v>
      </c>
      <c r="F3">
        <v>5641</v>
      </c>
      <c r="G3">
        <v>5766</v>
      </c>
      <c r="H3">
        <v>11.52</v>
      </c>
      <c r="I3">
        <v>28.63</v>
      </c>
      <c r="J3">
        <f>1750000</f>
        <v>1750000</v>
      </c>
      <c r="K3">
        <v>14.95</v>
      </c>
      <c r="L3">
        <v>14.66</v>
      </c>
      <c r="M3">
        <v>1.948</v>
      </c>
      <c r="O3">
        <v>1771</v>
      </c>
    </row>
    <row r="4" spans="1:18" x14ac:dyDescent="0.2">
      <c r="B4" t="s">
        <v>61</v>
      </c>
      <c r="C4" t="s">
        <v>64</v>
      </c>
      <c r="D4" t="s">
        <v>28</v>
      </c>
      <c r="E4" s="4">
        <v>44120.559027777781</v>
      </c>
      <c r="F4">
        <v>5917</v>
      </c>
      <c r="G4">
        <v>6053</v>
      </c>
      <c r="H4">
        <v>11.52</v>
      </c>
      <c r="I4">
        <v>28.63</v>
      </c>
      <c r="J4">
        <f>1793000</f>
        <v>1793000</v>
      </c>
      <c r="K4">
        <v>14.93</v>
      </c>
      <c r="L4">
        <v>14.64</v>
      </c>
      <c r="M4">
        <v>1.9430000000000001</v>
      </c>
      <c r="O4">
        <v>1784</v>
      </c>
    </row>
    <row r="5" spans="1:18" x14ac:dyDescent="0.2">
      <c r="O5">
        <f>AVERAGE(O2:O4)</f>
        <v>1759.6666666666667</v>
      </c>
    </row>
    <row r="8" spans="1:18" x14ac:dyDescent="0.2">
      <c r="I8" t="s">
        <v>31</v>
      </c>
      <c r="J8">
        <f>AVERAGE(J2:J4)</f>
        <v>1778666.6666666667</v>
      </c>
      <c r="K8">
        <f>AVERAGE(K2:K4)</f>
        <v>14.94</v>
      </c>
      <c r="L8">
        <f>AVERAGE(L2:L4)</f>
        <v>14.64</v>
      </c>
      <c r="M8">
        <f>AVERAGE(M2:M4)</f>
        <v>1.9306666666666665</v>
      </c>
    </row>
    <row r="12" spans="1:18" x14ac:dyDescent="0.2">
      <c r="G12" t="s">
        <v>32</v>
      </c>
      <c r="H12" t="s">
        <v>33</v>
      </c>
      <c r="I12" t="s">
        <v>34</v>
      </c>
      <c r="K12" t="s">
        <v>35</v>
      </c>
      <c r="L12" t="s">
        <v>36</v>
      </c>
      <c r="Q12" t="s">
        <v>37</v>
      </c>
    </row>
    <row r="13" spans="1:18" x14ac:dyDescent="0.2">
      <c r="G13">
        <v>1</v>
      </c>
      <c r="H13">
        <f t="shared" ref="H13:H19" si="0">$J$8/(1/G13)</f>
        <v>1778666.6666666667</v>
      </c>
      <c r="I13">
        <f t="shared" ref="I13:I19" si="1">H13*$Q$13</f>
        <v>3129860444.4444447</v>
      </c>
      <c r="K13">
        <f>I13*10^(-9)</f>
        <v>3.1298604444444447</v>
      </c>
      <c r="L13">
        <f>K13*1.3</f>
        <v>4.0688185777777779</v>
      </c>
      <c r="Q13">
        <f>O5</f>
        <v>1759.6666666666667</v>
      </c>
      <c r="R13" t="s">
        <v>38</v>
      </c>
    </row>
    <row r="14" spans="1:18" x14ac:dyDescent="0.2">
      <c r="G14">
        <v>0.891459</v>
      </c>
      <c r="H14">
        <f t="shared" si="0"/>
        <v>1585608.4080000001</v>
      </c>
      <c r="I14">
        <f t="shared" si="1"/>
        <v>2790142261.9440002</v>
      </c>
      <c r="K14">
        <f t="shared" ref="K14:K19" si="2">I14*10^(-9)</f>
        <v>2.7901422619440006</v>
      </c>
      <c r="L14">
        <f t="shared" ref="L14:L19" si="3">K14*1.3</f>
        <v>3.6271849405272008</v>
      </c>
    </row>
    <row r="15" spans="1:18" x14ac:dyDescent="0.2">
      <c r="G15">
        <v>6.7000000000000004E-2</v>
      </c>
      <c r="H15">
        <f t="shared" si="0"/>
        <v>119170.66666666669</v>
      </c>
      <c r="I15">
        <f t="shared" si="1"/>
        <v>209700649.77777782</v>
      </c>
      <c r="K15">
        <f t="shared" si="2"/>
        <v>0.20970064977777783</v>
      </c>
      <c r="L15">
        <f t="shared" si="3"/>
        <v>0.27261084471111119</v>
      </c>
    </row>
    <row r="16" spans="1:18" x14ac:dyDescent="0.2">
      <c r="G16">
        <v>0.04</v>
      </c>
      <c r="H16">
        <f t="shared" si="0"/>
        <v>71146.666666666672</v>
      </c>
      <c r="I16">
        <f t="shared" si="1"/>
        <v>125194417.77777779</v>
      </c>
      <c r="K16">
        <f t="shared" si="2"/>
        <v>0.12519441777777779</v>
      </c>
      <c r="L16">
        <f t="shared" si="3"/>
        <v>0.16275274311111113</v>
      </c>
    </row>
    <row r="17" spans="7:16" x14ac:dyDescent="0.2">
      <c r="G17">
        <v>0.7</v>
      </c>
      <c r="H17">
        <f t="shared" si="0"/>
        <v>1245066.6666666667</v>
      </c>
      <c r="I17">
        <f t="shared" si="1"/>
        <v>2190902311.1111112</v>
      </c>
      <c r="K17">
        <f t="shared" si="2"/>
        <v>2.1909023111111114</v>
      </c>
      <c r="L17">
        <f t="shared" si="3"/>
        <v>2.8481730044444449</v>
      </c>
    </row>
    <row r="18" spans="7:16" x14ac:dyDescent="0.2">
      <c r="G18">
        <v>0.01</v>
      </c>
      <c r="H18">
        <f t="shared" si="0"/>
        <v>17786.666666666668</v>
      </c>
      <c r="I18">
        <f t="shared" si="1"/>
        <v>31298604.444444448</v>
      </c>
      <c r="K18">
        <f t="shared" si="2"/>
        <v>3.1298604444444447E-2</v>
      </c>
      <c r="L18">
        <f t="shared" si="3"/>
        <v>4.0688185777777781E-2</v>
      </c>
    </row>
    <row r="19" spans="7:16" x14ac:dyDescent="0.2">
      <c r="G19">
        <v>5.0000000000000001E-3</v>
      </c>
      <c r="H19">
        <f t="shared" si="0"/>
        <v>8893.3333333333339</v>
      </c>
      <c r="I19">
        <f t="shared" si="1"/>
        <v>15649302.222222224</v>
      </c>
      <c r="K19">
        <f t="shared" si="2"/>
        <v>1.5649302222222224E-2</v>
      </c>
      <c r="L19">
        <f t="shared" si="3"/>
        <v>2.0344092888888891E-2</v>
      </c>
    </row>
    <row r="22" spans="7:16" x14ac:dyDescent="0.2">
      <c r="I22" t="s">
        <v>39</v>
      </c>
    </row>
    <row r="23" spans="7:16" x14ac:dyDescent="0.2">
      <c r="I23" t="s">
        <v>40</v>
      </c>
    </row>
    <row r="24" spans="7:16" x14ac:dyDescent="0.2">
      <c r="P24">
        <f>0.7*6</f>
        <v>4.1999999999999993</v>
      </c>
    </row>
    <row r="25" spans="7:16" x14ac:dyDescent="0.2">
      <c r="I25" t="s">
        <v>41</v>
      </c>
      <c r="N25">
        <f>2000000000/(Q13*J8)</f>
        <v>0.63900612679074364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topLeftCell="C1" workbookViewId="0">
      <selection activeCell="D4" sqref="D4"/>
    </sheetView>
  </sheetViews>
  <sheetFormatPr baseColWidth="10" defaultRowHeight="16" x14ac:dyDescent="0.2"/>
  <cols>
    <col min="7" max="11" width="11.6640625" bestFit="1" customWidth="1"/>
  </cols>
  <sheetData>
    <row r="1" spans="1:11" x14ac:dyDescent="0.2">
      <c r="A1" t="s">
        <v>10</v>
      </c>
      <c r="H1" t="s">
        <v>8</v>
      </c>
    </row>
    <row r="2" spans="1:11" x14ac:dyDescent="0.2">
      <c r="F2" t="s">
        <v>6</v>
      </c>
      <c r="G2">
        <v>2000</v>
      </c>
      <c r="H2">
        <v>4696</v>
      </c>
      <c r="I2">
        <v>4696</v>
      </c>
      <c r="J2" s="1">
        <v>17000</v>
      </c>
      <c r="K2" s="1">
        <v>17000</v>
      </c>
    </row>
    <row r="3" spans="1:11" x14ac:dyDescent="0.2">
      <c r="A3" t="s">
        <v>1</v>
      </c>
      <c r="C3" t="s">
        <v>2</v>
      </c>
      <c r="D3" t="s">
        <v>5</v>
      </c>
      <c r="F3" t="s">
        <v>7</v>
      </c>
      <c r="G3">
        <v>1</v>
      </c>
      <c r="H3">
        <v>1</v>
      </c>
      <c r="I3">
        <v>5</v>
      </c>
      <c r="J3">
        <v>1</v>
      </c>
      <c r="K3">
        <v>5</v>
      </c>
    </row>
    <row r="4" spans="1:11" x14ac:dyDescent="0.2">
      <c r="A4">
        <v>1</v>
      </c>
      <c r="C4" t="s">
        <v>11</v>
      </c>
      <c r="D4" t="s">
        <v>72</v>
      </c>
      <c r="G4">
        <v>3.7</v>
      </c>
      <c r="H4" s="2">
        <v>3.2</v>
      </c>
      <c r="I4" s="2">
        <v>3</v>
      </c>
      <c r="J4">
        <v>2.7</v>
      </c>
      <c r="K4">
        <v>2.4</v>
      </c>
    </row>
    <row r="5" spans="1:11" x14ac:dyDescent="0.2">
      <c r="A5">
        <v>2</v>
      </c>
      <c r="C5" t="s">
        <v>11</v>
      </c>
      <c r="D5" t="s">
        <v>72</v>
      </c>
      <c r="G5">
        <v>3.8</v>
      </c>
      <c r="H5">
        <v>3.2</v>
      </c>
      <c r="I5" s="2">
        <v>3</v>
      </c>
      <c r="J5">
        <v>2.7</v>
      </c>
      <c r="K5">
        <v>2.6</v>
      </c>
    </row>
    <row r="6" spans="1:11" x14ac:dyDescent="0.2">
      <c r="A6">
        <v>3</v>
      </c>
      <c r="C6" t="s">
        <v>11</v>
      </c>
      <c r="D6" t="s">
        <v>72</v>
      </c>
      <c r="G6">
        <v>3.5</v>
      </c>
      <c r="H6" s="2">
        <v>3.2</v>
      </c>
      <c r="I6" s="2">
        <v>2.9</v>
      </c>
      <c r="J6">
        <v>2.6</v>
      </c>
      <c r="K6">
        <v>2.4</v>
      </c>
    </row>
    <row r="7" spans="1:11" x14ac:dyDescent="0.2">
      <c r="A7">
        <v>4</v>
      </c>
      <c r="C7" t="s">
        <v>11</v>
      </c>
      <c r="D7" t="s">
        <v>72</v>
      </c>
      <c r="G7">
        <v>3.7</v>
      </c>
      <c r="H7" s="2">
        <v>3.4</v>
      </c>
      <c r="I7" s="2">
        <v>2.9</v>
      </c>
      <c r="J7">
        <v>2.5</v>
      </c>
      <c r="K7">
        <v>2.4</v>
      </c>
    </row>
    <row r="8" spans="1:11" x14ac:dyDescent="0.2">
      <c r="A8">
        <v>5</v>
      </c>
      <c r="C8" t="s">
        <v>11</v>
      </c>
      <c r="D8" t="s">
        <v>72</v>
      </c>
      <c r="G8">
        <v>3.7</v>
      </c>
      <c r="H8" s="2">
        <v>3.5</v>
      </c>
      <c r="I8" s="2">
        <v>3</v>
      </c>
      <c r="J8">
        <v>2.8</v>
      </c>
      <c r="K8">
        <v>2.6</v>
      </c>
    </row>
    <row r="9" spans="1:11" x14ac:dyDescent="0.2">
      <c r="A9">
        <v>6</v>
      </c>
      <c r="C9" t="s">
        <v>11</v>
      </c>
      <c r="D9" t="s">
        <v>72</v>
      </c>
      <c r="G9">
        <v>3.7</v>
      </c>
      <c r="H9" s="2">
        <v>3.2</v>
      </c>
      <c r="I9" s="2">
        <v>3</v>
      </c>
      <c r="J9">
        <v>2.7</v>
      </c>
      <c r="K9">
        <v>2.5</v>
      </c>
    </row>
    <row r="11" spans="1:11" x14ac:dyDescent="0.2">
      <c r="F11" t="s">
        <v>54</v>
      </c>
      <c r="G11" s="5">
        <f>AVERAGE(G4:G9)</f>
        <v>3.6833333333333331</v>
      </c>
      <c r="H11" s="5">
        <f t="shared" ref="H11:K11" si="0">AVERAGE(H4:H9)</f>
        <v>3.2833333333333332</v>
      </c>
      <c r="I11" s="5">
        <f t="shared" si="0"/>
        <v>2.9666666666666668</v>
      </c>
      <c r="J11" s="5">
        <f t="shared" si="0"/>
        <v>2.6666666666666665</v>
      </c>
      <c r="K11" s="5">
        <f t="shared" si="0"/>
        <v>2.4833333333333334</v>
      </c>
    </row>
    <row r="13" spans="1:11" x14ac:dyDescent="0.2">
      <c r="F13" t="s">
        <v>67</v>
      </c>
      <c r="G13">
        <v>1</v>
      </c>
      <c r="H13">
        <v>2</v>
      </c>
      <c r="I13">
        <v>3</v>
      </c>
      <c r="J13">
        <v>4</v>
      </c>
      <c r="K13">
        <v>5</v>
      </c>
    </row>
    <row r="14" spans="1:11" x14ac:dyDescent="0.2">
      <c r="F14" t="s">
        <v>70</v>
      </c>
      <c r="G14">
        <f>G11/2.11*100</f>
        <v>174.56556082148501</v>
      </c>
      <c r="H14">
        <f t="shared" ref="H14:K14" si="1">H11/2.11*100</f>
        <v>155.60821484992101</v>
      </c>
      <c r="I14">
        <f t="shared" si="1"/>
        <v>140.60031595576621</v>
      </c>
      <c r="J14">
        <f t="shared" si="1"/>
        <v>126.38230647709321</v>
      </c>
      <c r="K14">
        <f t="shared" si="1"/>
        <v>117.69352290679306</v>
      </c>
    </row>
    <row r="15" spans="1:11" x14ac:dyDescent="0.2">
      <c r="G15" s="2"/>
      <c r="J15" s="2"/>
      <c r="K15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K4" sqref="K4:K9"/>
    </sheetView>
  </sheetViews>
  <sheetFormatPr baseColWidth="10" defaultRowHeight="16" x14ac:dyDescent="0.2"/>
  <sheetData>
    <row r="1" spans="1:11" x14ac:dyDescent="0.2">
      <c r="A1" t="s">
        <v>47</v>
      </c>
      <c r="H1" t="s">
        <v>8</v>
      </c>
    </row>
    <row r="2" spans="1:11" x14ac:dyDescent="0.2">
      <c r="F2" t="s">
        <v>6</v>
      </c>
      <c r="G2">
        <v>2000</v>
      </c>
      <c r="H2">
        <v>4696</v>
      </c>
      <c r="I2">
        <v>4696</v>
      </c>
      <c r="J2" s="1">
        <v>17000</v>
      </c>
      <c r="K2" s="1">
        <v>17000</v>
      </c>
    </row>
    <row r="3" spans="1:11" x14ac:dyDescent="0.2">
      <c r="A3" t="s">
        <v>1</v>
      </c>
      <c r="C3" t="s">
        <v>2</v>
      </c>
      <c r="D3" t="s">
        <v>5</v>
      </c>
      <c r="F3" t="s">
        <v>7</v>
      </c>
      <c r="G3">
        <v>1</v>
      </c>
      <c r="H3">
        <v>1</v>
      </c>
      <c r="I3">
        <v>5</v>
      </c>
      <c r="J3">
        <v>1</v>
      </c>
      <c r="K3">
        <v>5</v>
      </c>
    </row>
    <row r="4" spans="1:11" x14ac:dyDescent="0.2">
      <c r="A4">
        <v>1</v>
      </c>
      <c r="C4" t="s">
        <v>48</v>
      </c>
      <c r="D4" t="s">
        <v>75</v>
      </c>
      <c r="G4">
        <v>2.7</v>
      </c>
      <c r="H4" s="2">
        <v>2.5</v>
      </c>
      <c r="I4" s="2">
        <v>2.2999999999999998</v>
      </c>
      <c r="J4">
        <v>2.2000000000000002</v>
      </c>
      <c r="K4">
        <v>2.2000000000000002</v>
      </c>
    </row>
    <row r="5" spans="1:11" x14ac:dyDescent="0.2">
      <c r="A5">
        <v>2</v>
      </c>
      <c r="C5" t="s">
        <v>48</v>
      </c>
      <c r="D5" t="s">
        <v>75</v>
      </c>
      <c r="G5">
        <v>2.8</v>
      </c>
      <c r="H5">
        <v>2.6</v>
      </c>
      <c r="I5" s="2">
        <v>2.5</v>
      </c>
      <c r="J5">
        <v>2.5</v>
      </c>
      <c r="K5">
        <v>2.4</v>
      </c>
    </row>
    <row r="6" spans="1:11" x14ac:dyDescent="0.2">
      <c r="A6">
        <v>3</v>
      </c>
      <c r="C6" t="s">
        <v>48</v>
      </c>
      <c r="D6" t="s">
        <v>75</v>
      </c>
      <c r="G6">
        <v>2.7</v>
      </c>
      <c r="H6" s="2">
        <v>2.5</v>
      </c>
      <c r="I6" s="2">
        <v>2.2999999999999998</v>
      </c>
      <c r="J6">
        <v>2.2999999999999998</v>
      </c>
      <c r="K6">
        <v>2.2999999999999998</v>
      </c>
    </row>
    <row r="7" spans="1:11" x14ac:dyDescent="0.2">
      <c r="A7">
        <v>4</v>
      </c>
      <c r="C7" t="s">
        <v>48</v>
      </c>
      <c r="D7" t="s">
        <v>75</v>
      </c>
      <c r="G7">
        <v>2.6</v>
      </c>
      <c r="H7" s="2">
        <v>2.2999999999999998</v>
      </c>
      <c r="I7" s="2">
        <v>2.2000000000000002</v>
      </c>
      <c r="J7">
        <v>2.2000000000000002</v>
      </c>
      <c r="K7">
        <v>2.2000000000000002</v>
      </c>
    </row>
    <row r="8" spans="1:11" x14ac:dyDescent="0.2">
      <c r="A8">
        <v>5</v>
      </c>
      <c r="C8" t="s">
        <v>48</v>
      </c>
      <c r="D8" t="s">
        <v>75</v>
      </c>
      <c r="G8">
        <v>2.8</v>
      </c>
      <c r="H8" s="2">
        <v>2.6</v>
      </c>
      <c r="I8" s="2">
        <v>2.6</v>
      </c>
      <c r="J8">
        <v>2.5</v>
      </c>
      <c r="K8">
        <v>2.5</v>
      </c>
    </row>
    <row r="9" spans="1:11" x14ac:dyDescent="0.2">
      <c r="A9">
        <v>6</v>
      </c>
      <c r="C9" t="s">
        <v>48</v>
      </c>
      <c r="D9" t="s">
        <v>75</v>
      </c>
      <c r="G9">
        <v>2.9</v>
      </c>
      <c r="H9" s="2">
        <v>2.7</v>
      </c>
      <c r="I9" s="2">
        <v>2.7</v>
      </c>
      <c r="J9">
        <v>2.6</v>
      </c>
      <c r="K9">
        <v>2.5</v>
      </c>
    </row>
    <row r="11" spans="1:11" x14ac:dyDescent="0.2">
      <c r="F11" t="s">
        <v>68</v>
      </c>
      <c r="G11">
        <f>AVERAGE(G4:G9)</f>
        <v>2.7499999999999996</v>
      </c>
      <c r="H11">
        <f t="shared" ref="H11:K11" si="0">AVERAGE(H4:H9)</f>
        <v>2.5333333333333332</v>
      </c>
      <c r="I11">
        <f t="shared" si="0"/>
        <v>2.4333333333333336</v>
      </c>
      <c r="J11">
        <f t="shared" si="0"/>
        <v>2.3833333333333333</v>
      </c>
      <c r="K11">
        <f t="shared" si="0"/>
        <v>2.35</v>
      </c>
    </row>
    <row r="13" spans="1:11" x14ac:dyDescent="0.2">
      <c r="F13" t="s">
        <v>67</v>
      </c>
      <c r="G13">
        <v>1</v>
      </c>
      <c r="H13">
        <v>2</v>
      </c>
      <c r="I13">
        <v>3</v>
      </c>
      <c r="J13">
        <v>4</v>
      </c>
      <c r="K13">
        <v>5</v>
      </c>
    </row>
    <row r="14" spans="1:11" x14ac:dyDescent="0.2">
      <c r="F14" t="s">
        <v>70</v>
      </c>
      <c r="G14">
        <f>G11/2.11*100</f>
        <v>130.33175355450234</v>
      </c>
      <c r="H14">
        <f t="shared" ref="H14:K14" si="1">H11/2.11*100</f>
        <v>120.06319115323856</v>
      </c>
      <c r="I14">
        <f t="shared" si="1"/>
        <v>115.32385466034758</v>
      </c>
      <c r="J14">
        <f t="shared" si="1"/>
        <v>112.95418641390206</v>
      </c>
      <c r="K14">
        <f t="shared" si="1"/>
        <v>111.37440758293839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topLeftCell="B1" workbookViewId="0">
      <selection activeCell="K4" sqref="K4:K9"/>
    </sheetView>
  </sheetViews>
  <sheetFormatPr baseColWidth="10" defaultRowHeight="16" x14ac:dyDescent="0.2"/>
  <sheetData>
    <row r="1" spans="1:11" x14ac:dyDescent="0.2">
      <c r="A1" t="s">
        <v>59</v>
      </c>
      <c r="H1" t="s">
        <v>8</v>
      </c>
    </row>
    <row r="2" spans="1:11" x14ac:dyDescent="0.2">
      <c r="F2" t="s">
        <v>6</v>
      </c>
      <c r="G2">
        <v>2000</v>
      </c>
      <c r="H2">
        <v>4696</v>
      </c>
      <c r="I2">
        <v>4696</v>
      </c>
      <c r="J2" s="1">
        <v>17000</v>
      </c>
      <c r="K2" s="1">
        <v>17000</v>
      </c>
    </row>
    <row r="3" spans="1:11" x14ac:dyDescent="0.2">
      <c r="A3" t="s">
        <v>1</v>
      </c>
      <c r="C3" t="s">
        <v>2</v>
      </c>
      <c r="D3" t="s">
        <v>5</v>
      </c>
      <c r="F3" t="s">
        <v>7</v>
      </c>
      <c r="G3">
        <v>1</v>
      </c>
      <c r="H3">
        <v>1</v>
      </c>
      <c r="I3">
        <v>5</v>
      </c>
      <c r="J3">
        <v>1</v>
      </c>
      <c r="K3">
        <v>5</v>
      </c>
    </row>
    <row r="4" spans="1:11" x14ac:dyDescent="0.2">
      <c r="A4">
        <v>1</v>
      </c>
      <c r="C4" t="s">
        <v>60</v>
      </c>
      <c r="D4" t="s">
        <v>73</v>
      </c>
      <c r="G4">
        <v>3</v>
      </c>
      <c r="H4" s="2">
        <v>2.8</v>
      </c>
      <c r="I4" s="2">
        <v>2.6</v>
      </c>
      <c r="J4">
        <v>2.4</v>
      </c>
      <c r="K4">
        <v>2.2999999999999998</v>
      </c>
    </row>
    <row r="5" spans="1:11" x14ac:dyDescent="0.2">
      <c r="A5">
        <v>2</v>
      </c>
      <c r="C5" t="s">
        <v>60</v>
      </c>
      <c r="D5" t="s">
        <v>73</v>
      </c>
      <c r="G5">
        <v>2.6</v>
      </c>
      <c r="H5">
        <v>2.5</v>
      </c>
      <c r="I5" s="2">
        <v>2.2999999999999998</v>
      </c>
      <c r="J5">
        <v>2.2999999999999998</v>
      </c>
      <c r="K5">
        <v>2.1</v>
      </c>
    </row>
    <row r="6" spans="1:11" x14ac:dyDescent="0.2">
      <c r="A6">
        <v>3</v>
      </c>
      <c r="C6" t="s">
        <v>60</v>
      </c>
      <c r="D6" t="s">
        <v>73</v>
      </c>
      <c r="G6">
        <v>2.6</v>
      </c>
      <c r="H6" s="2">
        <v>2.5</v>
      </c>
      <c r="I6" s="2">
        <v>2.4</v>
      </c>
      <c r="J6">
        <v>2.2999999999999998</v>
      </c>
      <c r="K6">
        <v>2.1</v>
      </c>
    </row>
    <row r="7" spans="1:11" x14ac:dyDescent="0.2">
      <c r="A7">
        <v>4</v>
      </c>
      <c r="C7" t="s">
        <v>60</v>
      </c>
      <c r="D7" t="s">
        <v>73</v>
      </c>
      <c r="G7">
        <v>2.4</v>
      </c>
      <c r="H7" s="2">
        <v>2.2999999999999998</v>
      </c>
      <c r="I7" s="2">
        <v>2.2000000000000002</v>
      </c>
      <c r="J7">
        <v>2</v>
      </c>
      <c r="K7">
        <v>1.9</v>
      </c>
    </row>
    <row r="8" spans="1:11" x14ac:dyDescent="0.2">
      <c r="A8">
        <v>5</v>
      </c>
      <c r="C8" t="s">
        <v>60</v>
      </c>
      <c r="D8" t="s">
        <v>73</v>
      </c>
      <c r="G8">
        <v>2.4</v>
      </c>
      <c r="H8" s="2">
        <v>2.2999999999999998</v>
      </c>
      <c r="I8" s="2">
        <v>2.1</v>
      </c>
      <c r="J8">
        <v>2</v>
      </c>
      <c r="K8">
        <v>1.9</v>
      </c>
    </row>
    <row r="9" spans="1:11" x14ac:dyDescent="0.2">
      <c r="A9">
        <v>6</v>
      </c>
      <c r="C9" t="s">
        <v>60</v>
      </c>
      <c r="D9" t="s">
        <v>73</v>
      </c>
      <c r="G9">
        <v>2.5</v>
      </c>
      <c r="H9" s="2">
        <v>2.4</v>
      </c>
      <c r="I9" s="2">
        <v>2.2999999999999998</v>
      </c>
      <c r="J9">
        <v>2.2000000000000002</v>
      </c>
      <c r="K9">
        <v>2.1</v>
      </c>
    </row>
    <row r="11" spans="1:11" x14ac:dyDescent="0.2">
      <c r="F11" t="s">
        <v>68</v>
      </c>
      <c r="G11" s="5">
        <f>AVERAGE(G4:G9)</f>
        <v>2.5833333333333335</v>
      </c>
      <c r="H11" s="5">
        <f t="shared" ref="H11:K11" si="0">AVERAGE(H4:H9)</f>
        <v>2.4666666666666663</v>
      </c>
      <c r="I11" s="5">
        <f t="shared" si="0"/>
        <v>2.3166666666666664</v>
      </c>
      <c r="J11" s="5">
        <f t="shared" si="0"/>
        <v>2.1999999999999997</v>
      </c>
      <c r="K11" s="5">
        <f t="shared" si="0"/>
        <v>2.0666666666666669</v>
      </c>
    </row>
    <row r="13" spans="1:11" x14ac:dyDescent="0.2">
      <c r="F13" t="s">
        <v>67</v>
      </c>
      <c r="G13">
        <v>1</v>
      </c>
      <c r="H13" s="6">
        <v>2</v>
      </c>
      <c r="I13" s="6">
        <v>3</v>
      </c>
      <c r="J13" s="6">
        <v>4</v>
      </c>
      <c r="K13" s="6">
        <v>5</v>
      </c>
    </row>
    <row r="14" spans="1:11" x14ac:dyDescent="0.2">
      <c r="F14" t="s">
        <v>70</v>
      </c>
      <c r="G14" s="5">
        <f>G11/2.2*100</f>
        <v>117.42424242424244</v>
      </c>
      <c r="H14" s="5">
        <f t="shared" ref="H14:K14" si="1">H11/2.2*100</f>
        <v>112.12121212121208</v>
      </c>
      <c r="I14" s="5">
        <f t="shared" si="1"/>
        <v>105.30303030303028</v>
      </c>
      <c r="J14" s="5">
        <f t="shared" si="1"/>
        <v>99.999999999999972</v>
      </c>
      <c r="K14" s="5">
        <f t="shared" si="1"/>
        <v>93.939393939393938</v>
      </c>
    </row>
    <row r="15" spans="1:11" x14ac:dyDescent="0.2">
      <c r="G15" s="2"/>
      <c r="J15" s="2"/>
      <c r="K1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"/>
  <sheetViews>
    <sheetView workbookViewId="0">
      <selection activeCell="K4" sqref="K4:K9"/>
    </sheetView>
  </sheetViews>
  <sheetFormatPr baseColWidth="10" defaultRowHeight="16" x14ac:dyDescent="0.2"/>
  <sheetData>
    <row r="1" spans="1:11" x14ac:dyDescent="0.2">
      <c r="A1" t="s">
        <v>65</v>
      </c>
      <c r="H1" t="s">
        <v>8</v>
      </c>
    </row>
    <row r="2" spans="1:11" x14ac:dyDescent="0.2">
      <c r="F2" t="s">
        <v>6</v>
      </c>
      <c r="G2">
        <v>2000</v>
      </c>
      <c r="H2">
        <v>4696</v>
      </c>
      <c r="I2">
        <v>4696</v>
      </c>
      <c r="J2" s="1">
        <v>17000</v>
      </c>
      <c r="K2" s="1">
        <v>17000</v>
      </c>
    </row>
    <row r="3" spans="1:11" x14ac:dyDescent="0.2">
      <c r="A3" t="s">
        <v>1</v>
      </c>
      <c r="C3" t="s">
        <v>2</v>
      </c>
      <c r="D3" t="s">
        <v>5</v>
      </c>
      <c r="F3" t="s">
        <v>7</v>
      </c>
      <c r="G3">
        <v>1</v>
      </c>
      <c r="H3">
        <v>1</v>
      </c>
      <c r="I3">
        <v>5</v>
      </c>
      <c r="J3">
        <v>1</v>
      </c>
      <c r="K3">
        <v>5</v>
      </c>
    </row>
    <row r="4" spans="1:11" x14ac:dyDescent="0.2">
      <c r="A4">
        <v>1</v>
      </c>
      <c r="C4" t="s">
        <v>66</v>
      </c>
      <c r="D4" t="s">
        <v>76</v>
      </c>
      <c r="G4">
        <v>2.4</v>
      </c>
      <c r="H4" s="2">
        <v>2.1</v>
      </c>
      <c r="I4" s="2">
        <v>2</v>
      </c>
      <c r="J4">
        <v>1.8</v>
      </c>
      <c r="K4">
        <v>1.8</v>
      </c>
    </row>
    <row r="5" spans="1:11" x14ac:dyDescent="0.2">
      <c r="A5">
        <v>2</v>
      </c>
      <c r="C5" t="s">
        <v>66</v>
      </c>
      <c r="D5" t="s">
        <v>76</v>
      </c>
      <c r="G5">
        <v>2.6</v>
      </c>
      <c r="H5">
        <v>2.4</v>
      </c>
      <c r="I5" s="2">
        <v>2.2000000000000002</v>
      </c>
      <c r="J5">
        <v>2</v>
      </c>
      <c r="K5">
        <v>2</v>
      </c>
    </row>
    <row r="6" spans="1:11" x14ac:dyDescent="0.2">
      <c r="A6">
        <v>3</v>
      </c>
      <c r="C6" t="s">
        <v>66</v>
      </c>
      <c r="D6" t="s">
        <v>76</v>
      </c>
      <c r="G6">
        <v>2.6</v>
      </c>
      <c r="H6" s="2">
        <v>2.4</v>
      </c>
      <c r="I6" s="2">
        <v>2.2000000000000002</v>
      </c>
      <c r="J6">
        <v>2</v>
      </c>
      <c r="K6">
        <v>2</v>
      </c>
    </row>
    <row r="7" spans="1:11" x14ac:dyDescent="0.2">
      <c r="A7">
        <v>4</v>
      </c>
      <c r="C7" t="s">
        <v>66</v>
      </c>
      <c r="D7" t="s">
        <v>76</v>
      </c>
      <c r="G7">
        <v>2.7</v>
      </c>
      <c r="H7" s="2">
        <v>2.5</v>
      </c>
      <c r="I7" s="2">
        <v>2.2999999999999998</v>
      </c>
      <c r="J7">
        <v>2.1</v>
      </c>
      <c r="K7">
        <v>2.1</v>
      </c>
    </row>
    <row r="8" spans="1:11" x14ac:dyDescent="0.2">
      <c r="A8">
        <v>5</v>
      </c>
      <c r="C8" t="s">
        <v>66</v>
      </c>
      <c r="D8" t="s">
        <v>76</v>
      </c>
      <c r="G8">
        <v>2.4</v>
      </c>
      <c r="H8" s="2">
        <v>2.1</v>
      </c>
      <c r="I8" s="2">
        <v>2</v>
      </c>
      <c r="J8">
        <v>1.9</v>
      </c>
      <c r="K8">
        <v>1.8</v>
      </c>
    </row>
    <row r="9" spans="1:11" x14ac:dyDescent="0.2">
      <c r="A9">
        <v>6</v>
      </c>
      <c r="C9" t="s">
        <v>66</v>
      </c>
      <c r="D9" t="s">
        <v>76</v>
      </c>
      <c r="G9">
        <v>2.5</v>
      </c>
      <c r="H9" s="2">
        <v>2.2000000000000002</v>
      </c>
      <c r="I9" s="2">
        <v>2</v>
      </c>
      <c r="J9">
        <v>1.9</v>
      </c>
      <c r="K9">
        <v>1.9</v>
      </c>
    </row>
    <row r="11" spans="1:11" x14ac:dyDescent="0.2">
      <c r="F11" t="s">
        <v>68</v>
      </c>
      <c r="G11">
        <f>AVERAGE(G4:G9)</f>
        <v>2.5333333333333337</v>
      </c>
      <c r="H11">
        <f t="shared" ref="H11:K11" si="0">AVERAGE(H4:H9)</f>
        <v>2.2833333333333332</v>
      </c>
      <c r="I11">
        <f t="shared" si="0"/>
        <v>2.1166666666666667</v>
      </c>
      <c r="J11">
        <f t="shared" si="0"/>
        <v>1.9500000000000002</v>
      </c>
      <c r="K11">
        <f t="shared" si="0"/>
        <v>1.9333333333333336</v>
      </c>
    </row>
    <row r="13" spans="1:11" x14ac:dyDescent="0.2">
      <c r="F13" t="s">
        <v>67</v>
      </c>
      <c r="G13">
        <v>1</v>
      </c>
      <c r="H13">
        <v>2</v>
      </c>
      <c r="I13">
        <v>3</v>
      </c>
      <c r="J13">
        <v>4</v>
      </c>
      <c r="K13">
        <v>5</v>
      </c>
    </row>
    <row r="14" spans="1:11" x14ac:dyDescent="0.2">
      <c r="F14" t="s">
        <v>70</v>
      </c>
      <c r="G14">
        <f>G11/2.19*100</f>
        <v>115.67732115677323</v>
      </c>
      <c r="H14">
        <f t="shared" ref="H14:K14" si="1">H11/2.19*100</f>
        <v>104.26179604261796</v>
      </c>
      <c r="I14">
        <f t="shared" si="1"/>
        <v>96.651445966514459</v>
      </c>
      <c r="J14">
        <f t="shared" si="1"/>
        <v>89.041095890410972</v>
      </c>
      <c r="K14">
        <f t="shared" si="1"/>
        <v>88.280060882800626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E29" sqref="E29"/>
    </sheetView>
  </sheetViews>
  <sheetFormatPr baseColWidth="10" defaultRowHeight="16" x14ac:dyDescent="0.2"/>
  <sheetData>
    <row r="1" spans="1:11" x14ac:dyDescent="0.2">
      <c r="A1" t="s">
        <v>0</v>
      </c>
      <c r="H1" t="s">
        <v>8</v>
      </c>
    </row>
    <row r="2" spans="1:11" x14ac:dyDescent="0.2">
      <c r="F2" t="s">
        <v>6</v>
      </c>
      <c r="G2">
        <v>2000</v>
      </c>
      <c r="H2">
        <v>4696</v>
      </c>
      <c r="I2">
        <v>4696</v>
      </c>
      <c r="J2" s="1">
        <v>17000</v>
      </c>
      <c r="K2" s="1">
        <v>17000</v>
      </c>
    </row>
    <row r="3" spans="1:11" x14ac:dyDescent="0.2">
      <c r="A3" t="s">
        <v>1</v>
      </c>
      <c r="C3" t="s">
        <v>2</v>
      </c>
      <c r="D3" t="s">
        <v>5</v>
      </c>
      <c r="F3" t="s">
        <v>7</v>
      </c>
      <c r="G3">
        <v>1</v>
      </c>
      <c r="H3">
        <v>1</v>
      </c>
      <c r="I3">
        <v>5</v>
      </c>
      <c r="J3">
        <v>1</v>
      </c>
      <c r="K3">
        <v>5</v>
      </c>
    </row>
    <row r="4" spans="1:11" x14ac:dyDescent="0.2">
      <c r="A4">
        <v>1</v>
      </c>
      <c r="C4" t="s">
        <v>9</v>
      </c>
      <c r="D4" t="s">
        <v>74</v>
      </c>
      <c r="G4">
        <v>2.4</v>
      </c>
      <c r="H4" s="2">
        <v>2.1</v>
      </c>
      <c r="I4" s="2">
        <v>2</v>
      </c>
      <c r="J4">
        <v>1.9</v>
      </c>
      <c r="K4">
        <v>1.8</v>
      </c>
    </row>
    <row r="5" spans="1:11" x14ac:dyDescent="0.2">
      <c r="A5">
        <v>2</v>
      </c>
      <c r="C5" t="s">
        <v>9</v>
      </c>
      <c r="D5" t="s">
        <v>74</v>
      </c>
      <c r="G5">
        <v>2.4</v>
      </c>
      <c r="H5">
        <v>2.2000000000000002</v>
      </c>
      <c r="I5" s="2">
        <v>2</v>
      </c>
      <c r="J5">
        <v>2</v>
      </c>
      <c r="K5">
        <v>2</v>
      </c>
    </row>
    <row r="6" spans="1:11" x14ac:dyDescent="0.2">
      <c r="A6">
        <v>3</v>
      </c>
      <c r="C6" t="s">
        <v>9</v>
      </c>
      <c r="D6" t="s">
        <v>74</v>
      </c>
      <c r="G6">
        <v>2.4</v>
      </c>
      <c r="H6" s="2">
        <v>2.1</v>
      </c>
      <c r="I6" s="2">
        <v>2</v>
      </c>
      <c r="J6">
        <v>2</v>
      </c>
      <c r="K6">
        <v>2</v>
      </c>
    </row>
    <row r="7" spans="1:11" x14ac:dyDescent="0.2">
      <c r="A7">
        <v>4</v>
      </c>
      <c r="C7" t="s">
        <v>9</v>
      </c>
      <c r="D7" t="s">
        <v>74</v>
      </c>
      <c r="G7">
        <v>2.2999999999999998</v>
      </c>
      <c r="H7" s="2">
        <v>2</v>
      </c>
      <c r="I7">
        <v>1.9</v>
      </c>
      <c r="J7">
        <v>1.9</v>
      </c>
      <c r="K7">
        <v>1.8</v>
      </c>
    </row>
    <row r="8" spans="1:11" x14ac:dyDescent="0.2">
      <c r="A8">
        <v>5</v>
      </c>
      <c r="C8" t="s">
        <v>9</v>
      </c>
      <c r="D8" t="s">
        <v>74</v>
      </c>
      <c r="G8">
        <v>2.2999999999999998</v>
      </c>
      <c r="H8" s="2">
        <v>2.1</v>
      </c>
      <c r="I8" s="2">
        <v>2</v>
      </c>
      <c r="J8">
        <v>1.9</v>
      </c>
      <c r="K8">
        <v>1.8</v>
      </c>
    </row>
    <row r="9" spans="1:11" x14ac:dyDescent="0.2">
      <c r="A9">
        <v>6</v>
      </c>
      <c r="C9" t="s">
        <v>9</v>
      </c>
      <c r="D9" t="s">
        <v>74</v>
      </c>
      <c r="G9">
        <v>2.6</v>
      </c>
      <c r="H9" s="2">
        <v>2.5</v>
      </c>
      <c r="I9">
        <v>2.2000000000000002</v>
      </c>
      <c r="J9">
        <v>2.2000000000000002</v>
      </c>
      <c r="K9">
        <v>2.2000000000000002</v>
      </c>
    </row>
    <row r="11" spans="1:11" x14ac:dyDescent="0.2">
      <c r="G11">
        <f>AVERAGE(G4:G9)</f>
        <v>2.4</v>
      </c>
      <c r="H11">
        <f t="shared" ref="H11:K11" si="0">AVERAGE(H4:H9)</f>
        <v>2.1666666666666665</v>
      </c>
      <c r="I11">
        <f t="shared" si="0"/>
        <v>2.0166666666666671</v>
      </c>
      <c r="J11">
        <f t="shared" si="0"/>
        <v>1.9833333333333336</v>
      </c>
      <c r="K11">
        <f t="shared" si="0"/>
        <v>1.9333333333333336</v>
      </c>
    </row>
    <row r="15" spans="1:11" x14ac:dyDescent="0.2">
      <c r="A15">
        <v>7</v>
      </c>
      <c r="C15" t="s">
        <v>3</v>
      </c>
      <c r="D15" t="s">
        <v>4</v>
      </c>
      <c r="G15" s="2">
        <v>3</v>
      </c>
      <c r="H15">
        <v>2.2999999999999998</v>
      </c>
      <c r="I15">
        <v>2.1</v>
      </c>
      <c r="J15" s="2">
        <v>2</v>
      </c>
      <c r="K15" s="2">
        <v>2</v>
      </c>
    </row>
    <row r="18" spans="6:11" x14ac:dyDescent="0.2">
      <c r="F18" t="s">
        <v>67</v>
      </c>
      <c r="G18">
        <v>1</v>
      </c>
      <c r="H18">
        <v>2</v>
      </c>
      <c r="I18">
        <v>3</v>
      </c>
      <c r="J18">
        <v>4</v>
      </c>
      <c r="K18">
        <v>5</v>
      </c>
    </row>
    <row r="19" spans="6:11" x14ac:dyDescent="0.2">
      <c r="F19" t="s">
        <v>69</v>
      </c>
      <c r="G19">
        <f>G11/2.13*100</f>
        <v>112.67605633802818</v>
      </c>
      <c r="H19">
        <f t="shared" ref="H19:K19" si="1">H11/2.13*100</f>
        <v>101.72143974960876</v>
      </c>
      <c r="I19">
        <f t="shared" si="1"/>
        <v>94.679186228482024</v>
      </c>
      <c r="J19">
        <f t="shared" si="1"/>
        <v>93.114241001564963</v>
      </c>
      <c r="K19">
        <f t="shared" si="1"/>
        <v>90.766823161189365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"/>
  <sheetViews>
    <sheetView workbookViewId="0">
      <selection activeCell="Q14" sqref="Q14"/>
    </sheetView>
  </sheetViews>
  <sheetFormatPr baseColWidth="10" defaultRowHeight="16" x14ac:dyDescent="0.2"/>
  <sheetData>
    <row r="1" spans="1:18" x14ac:dyDescent="0.2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O1" s="7" t="s">
        <v>71</v>
      </c>
    </row>
    <row r="2" spans="1:18" x14ac:dyDescent="0.2">
      <c r="B2" t="s">
        <v>49</v>
      </c>
      <c r="C2" t="s">
        <v>50</v>
      </c>
      <c r="D2" t="s">
        <v>28</v>
      </c>
      <c r="E2" s="4">
        <v>44090.779861111107</v>
      </c>
      <c r="F2">
        <v>10524</v>
      </c>
      <c r="G2">
        <v>11351</v>
      </c>
      <c r="H2">
        <v>14.35</v>
      </c>
      <c r="I2">
        <v>33.32</v>
      </c>
      <c r="J2">
        <f>3576000</f>
        <v>3576000</v>
      </c>
      <c r="K2">
        <v>20.62</v>
      </c>
      <c r="L2">
        <v>20.329999999999998</v>
      </c>
      <c r="M2">
        <v>2.508</v>
      </c>
      <c r="O2">
        <v>4819</v>
      </c>
    </row>
    <row r="3" spans="1:18" x14ac:dyDescent="0.2">
      <c r="B3" t="s">
        <v>49</v>
      </c>
      <c r="C3" t="s">
        <v>51</v>
      </c>
      <c r="D3" t="s">
        <v>28</v>
      </c>
      <c r="E3" s="4">
        <v>44090.78125</v>
      </c>
      <c r="F3">
        <v>10982</v>
      </c>
      <c r="G3">
        <v>11838</v>
      </c>
      <c r="H3">
        <v>14.35</v>
      </c>
      <c r="I3">
        <v>33.32</v>
      </c>
      <c r="J3">
        <f>3667000</f>
        <v>3667000</v>
      </c>
      <c r="K3">
        <v>20.76</v>
      </c>
      <c r="L3">
        <v>20.43</v>
      </c>
      <c r="M3">
        <v>2.5990000000000002</v>
      </c>
      <c r="O3">
        <v>4908</v>
      </c>
    </row>
    <row r="4" spans="1:18" x14ac:dyDescent="0.2">
      <c r="B4" t="s">
        <v>49</v>
      </c>
      <c r="C4" t="s">
        <v>52</v>
      </c>
      <c r="D4" t="s">
        <v>28</v>
      </c>
      <c r="E4" s="4">
        <v>44090.78125</v>
      </c>
      <c r="F4">
        <v>11130</v>
      </c>
      <c r="G4">
        <v>12033</v>
      </c>
      <c r="H4">
        <v>14.35</v>
      </c>
      <c r="I4">
        <v>33.32</v>
      </c>
      <c r="J4">
        <f>3724000</f>
        <v>3724000</v>
      </c>
      <c r="K4">
        <v>20.81</v>
      </c>
      <c r="L4">
        <v>20.53</v>
      </c>
      <c r="M4">
        <v>2.532</v>
      </c>
      <c r="O4">
        <v>4946</v>
      </c>
    </row>
    <row r="5" spans="1:18" x14ac:dyDescent="0.2">
      <c r="O5">
        <f>AVERAGE(O2:O4)</f>
        <v>4891</v>
      </c>
    </row>
    <row r="8" spans="1:18" x14ac:dyDescent="0.2">
      <c r="I8" t="s">
        <v>31</v>
      </c>
      <c r="J8">
        <f>AVERAGE(J2:J4)</f>
        <v>3655666.6666666665</v>
      </c>
      <c r="K8">
        <f>AVERAGE(K2:K4)</f>
        <v>20.73</v>
      </c>
      <c r="L8">
        <f>AVERAGE(L2:L4)</f>
        <v>20.43</v>
      </c>
      <c r="M8">
        <f>AVERAGE(M2:M4)</f>
        <v>2.5463333333333336</v>
      </c>
    </row>
    <row r="12" spans="1:18" x14ac:dyDescent="0.2">
      <c r="G12" t="s">
        <v>32</v>
      </c>
      <c r="H12" t="s">
        <v>33</v>
      </c>
      <c r="I12" t="s">
        <v>34</v>
      </c>
      <c r="K12" t="s">
        <v>35</v>
      </c>
      <c r="L12" t="s">
        <v>36</v>
      </c>
      <c r="Q12" t="s">
        <v>37</v>
      </c>
    </row>
    <row r="13" spans="1:18" x14ac:dyDescent="0.2">
      <c r="G13">
        <v>1</v>
      </c>
      <c r="H13">
        <f t="shared" ref="H13:H19" si="0">$J$8/(1/G13)</f>
        <v>3655666.6666666665</v>
      </c>
      <c r="I13">
        <f t="shared" ref="I13:I19" si="1">H13*$Q$13</f>
        <v>17879865666.666664</v>
      </c>
      <c r="K13">
        <f>I13*10^(-9)</f>
        <v>17.879865666666664</v>
      </c>
      <c r="L13">
        <f>K13*1.3</f>
        <v>23.243825366666663</v>
      </c>
      <c r="Q13">
        <f>O5</f>
        <v>4891</v>
      </c>
      <c r="R13" t="s">
        <v>38</v>
      </c>
    </row>
    <row r="14" spans="1:18" x14ac:dyDescent="0.2">
      <c r="G14">
        <v>0.891459</v>
      </c>
      <c r="H14">
        <f t="shared" si="0"/>
        <v>3258876.9509999999</v>
      </c>
      <c r="I14">
        <f t="shared" si="1"/>
        <v>15939167167.341</v>
      </c>
      <c r="K14">
        <f t="shared" ref="K14:K19" si="2">I14*10^(-9)</f>
        <v>15.939167167341001</v>
      </c>
      <c r="L14">
        <f t="shared" ref="L14:L19" si="3">K14*1.3</f>
        <v>20.7209173175433</v>
      </c>
    </row>
    <row r="15" spans="1:18" x14ac:dyDescent="0.2">
      <c r="G15">
        <v>6.7000000000000004E-2</v>
      </c>
      <c r="H15">
        <f t="shared" si="0"/>
        <v>244929.66666666669</v>
      </c>
      <c r="I15">
        <f t="shared" si="1"/>
        <v>1197950999.6666667</v>
      </c>
      <c r="K15">
        <f t="shared" si="2"/>
        <v>1.1979509996666668</v>
      </c>
      <c r="L15">
        <f t="shared" si="3"/>
        <v>1.5573362995666669</v>
      </c>
    </row>
    <row r="16" spans="1:18" x14ac:dyDescent="0.2">
      <c r="G16">
        <v>0.04</v>
      </c>
      <c r="H16">
        <f t="shared" si="0"/>
        <v>146226.66666666666</v>
      </c>
      <c r="I16">
        <f t="shared" si="1"/>
        <v>715194626.66666663</v>
      </c>
      <c r="K16">
        <f t="shared" si="2"/>
        <v>0.71519462666666667</v>
      </c>
      <c r="L16">
        <f t="shared" si="3"/>
        <v>0.92975301466666671</v>
      </c>
    </row>
    <row r="17" spans="7:15" x14ac:dyDescent="0.2">
      <c r="G17">
        <v>0.11815299999999999</v>
      </c>
      <c r="H17">
        <f t="shared" si="0"/>
        <v>431927.98366666667</v>
      </c>
      <c r="I17">
        <f t="shared" si="1"/>
        <v>2112559768.1136668</v>
      </c>
      <c r="K17">
        <f t="shared" si="2"/>
        <v>2.112559768113667</v>
      </c>
      <c r="L17">
        <f t="shared" si="3"/>
        <v>2.7463276985477671</v>
      </c>
    </row>
    <row r="18" spans="7:15" x14ac:dyDescent="0.2">
      <c r="G18">
        <v>0.01</v>
      </c>
      <c r="H18">
        <f t="shared" si="0"/>
        <v>36556.666666666664</v>
      </c>
      <c r="I18">
        <f t="shared" si="1"/>
        <v>178798656.66666666</v>
      </c>
      <c r="K18">
        <f t="shared" si="2"/>
        <v>0.17879865666666667</v>
      </c>
      <c r="L18">
        <f t="shared" si="3"/>
        <v>0.23243825366666668</v>
      </c>
    </row>
    <row r="19" spans="7:15" x14ac:dyDescent="0.2">
      <c r="G19">
        <v>5.0000000000000001E-3</v>
      </c>
      <c r="H19">
        <f t="shared" si="0"/>
        <v>18278.333333333332</v>
      </c>
      <c r="I19">
        <f t="shared" si="1"/>
        <v>89399328.333333328</v>
      </c>
      <c r="K19">
        <f t="shared" si="2"/>
        <v>8.9399328333333333E-2</v>
      </c>
      <c r="L19">
        <f t="shared" si="3"/>
        <v>0.11621912683333334</v>
      </c>
    </row>
    <row r="22" spans="7:15" x14ac:dyDescent="0.2">
      <c r="I22" t="s">
        <v>39</v>
      </c>
    </row>
    <row r="23" spans="7:15" x14ac:dyDescent="0.2">
      <c r="I23" t="s">
        <v>40</v>
      </c>
    </row>
    <row r="25" spans="7:15" x14ac:dyDescent="0.2">
      <c r="I25" t="s">
        <v>41</v>
      </c>
      <c r="N25">
        <f>2000000000/(Q13*J8)</f>
        <v>0.11185766365843504</v>
      </c>
      <c r="O25" t="s">
        <v>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"/>
  <sheetViews>
    <sheetView topLeftCell="F2" workbookViewId="0">
      <selection activeCell="L22" sqref="L22"/>
    </sheetView>
  </sheetViews>
  <sheetFormatPr baseColWidth="10" defaultRowHeight="16" x14ac:dyDescent="0.2"/>
  <sheetData>
    <row r="1" spans="1:18" x14ac:dyDescent="0.2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O1" s="7" t="s">
        <v>71</v>
      </c>
    </row>
    <row r="2" spans="1:18" x14ac:dyDescent="0.2">
      <c r="A2" t="s">
        <v>42</v>
      </c>
      <c r="B2" t="s">
        <v>43</v>
      </c>
      <c r="C2" t="s">
        <v>44</v>
      </c>
      <c r="D2" t="s">
        <v>28</v>
      </c>
      <c r="E2" s="4">
        <v>44071.683333333327</v>
      </c>
      <c r="F2">
        <v>16047</v>
      </c>
      <c r="G2">
        <v>16906</v>
      </c>
      <c r="H2">
        <v>5</v>
      </c>
      <c r="I2">
        <v>50</v>
      </c>
      <c r="J2">
        <f>3233000</f>
        <v>3233000</v>
      </c>
      <c r="K2">
        <v>10.88</v>
      </c>
      <c r="L2">
        <v>10.88</v>
      </c>
      <c r="M2">
        <v>1.706</v>
      </c>
      <c r="O2">
        <v>749.9</v>
      </c>
    </row>
    <row r="3" spans="1:18" x14ac:dyDescent="0.2">
      <c r="A3" t="s">
        <v>42</v>
      </c>
      <c r="B3" t="s">
        <v>43</v>
      </c>
      <c r="C3" t="s">
        <v>45</v>
      </c>
      <c r="D3" t="s">
        <v>28</v>
      </c>
      <c r="E3" s="4">
        <v>44071.684027777781</v>
      </c>
      <c r="F3">
        <v>16026</v>
      </c>
      <c r="G3">
        <v>16873</v>
      </c>
      <c r="H3">
        <v>5</v>
      </c>
      <c r="I3">
        <v>50</v>
      </c>
      <c r="J3">
        <f>3236000</f>
        <v>3236000</v>
      </c>
      <c r="K3">
        <v>10.83</v>
      </c>
      <c r="L3">
        <v>10.87</v>
      </c>
      <c r="M3">
        <v>1.7350000000000001</v>
      </c>
      <c r="O3">
        <v>740.8</v>
      </c>
    </row>
    <row r="4" spans="1:18" x14ac:dyDescent="0.2">
      <c r="A4" t="s">
        <v>42</v>
      </c>
      <c r="B4" t="s">
        <v>43</v>
      </c>
      <c r="C4" t="s">
        <v>46</v>
      </c>
      <c r="D4" t="s">
        <v>28</v>
      </c>
      <c r="E4" s="4">
        <v>44071.68472222222</v>
      </c>
      <c r="F4">
        <v>15893</v>
      </c>
      <c r="G4">
        <v>16724</v>
      </c>
      <c r="H4">
        <v>5</v>
      </c>
      <c r="I4">
        <v>50</v>
      </c>
      <c r="J4">
        <f>3203000</f>
        <v>3203000</v>
      </c>
      <c r="K4">
        <v>10.8</v>
      </c>
      <c r="L4">
        <v>10.82</v>
      </c>
      <c r="M4">
        <v>1.7470000000000001</v>
      </c>
      <c r="O4">
        <v>738.3</v>
      </c>
    </row>
    <row r="5" spans="1:18" x14ac:dyDescent="0.2">
      <c r="O5">
        <f>AVERAGE(O2:O4)</f>
        <v>743</v>
      </c>
    </row>
    <row r="8" spans="1:18" x14ac:dyDescent="0.2">
      <c r="I8" t="s">
        <v>31</v>
      </c>
      <c r="J8">
        <f>AVERAGE(J2:J4)</f>
        <v>3224000</v>
      </c>
      <c r="K8">
        <f>AVERAGE(K2:K4)</f>
        <v>10.836666666666668</v>
      </c>
      <c r="L8">
        <f>AVERAGE(L2:L4)</f>
        <v>10.856666666666667</v>
      </c>
      <c r="M8">
        <f>AVERAGE(M2:M4)</f>
        <v>1.7293333333333332</v>
      </c>
    </row>
    <row r="12" spans="1:18" x14ac:dyDescent="0.2">
      <c r="G12" t="s">
        <v>32</v>
      </c>
      <c r="H12" t="s">
        <v>33</v>
      </c>
      <c r="I12" t="s">
        <v>34</v>
      </c>
      <c r="K12" t="s">
        <v>35</v>
      </c>
      <c r="L12" t="s">
        <v>36</v>
      </c>
      <c r="Q12" t="s">
        <v>37</v>
      </c>
    </row>
    <row r="13" spans="1:18" x14ac:dyDescent="0.2">
      <c r="G13">
        <v>1</v>
      </c>
      <c r="H13">
        <f>$J$8/(1/G13)</f>
        <v>3224000</v>
      </c>
      <c r="I13">
        <f t="shared" ref="I13:I19" si="0">H13*$Q$13</f>
        <v>2395432000</v>
      </c>
      <c r="K13">
        <f>I13*10^(-9)</f>
        <v>2.395432</v>
      </c>
      <c r="L13">
        <f>K13*1.3</f>
        <v>3.1140616000000003</v>
      </c>
      <c r="Q13">
        <f>O5</f>
        <v>743</v>
      </c>
      <c r="R13" t="s">
        <v>38</v>
      </c>
    </row>
    <row r="14" spans="1:18" x14ac:dyDescent="0.2">
      <c r="G14">
        <v>0.89100000000000001</v>
      </c>
      <c r="H14">
        <f>$J$8/(1/G14)</f>
        <v>2872584</v>
      </c>
      <c r="I14">
        <f t="shared" si="0"/>
        <v>2134329912</v>
      </c>
      <c r="K14">
        <f t="shared" ref="K14:K19" si="1">I14*10^(-9)</f>
        <v>2.1343299120000001</v>
      </c>
      <c r="L14">
        <f t="shared" ref="L14:L19" si="2">K14*1.3</f>
        <v>2.7746288856000003</v>
      </c>
    </row>
    <row r="15" spans="1:18" x14ac:dyDescent="0.2">
      <c r="G15">
        <v>6.7000000000000004E-2</v>
      </c>
      <c r="H15">
        <f t="shared" ref="H13:H19" si="3">$J$8/(1/G15)</f>
        <v>216008.00000000003</v>
      </c>
      <c r="I15">
        <f t="shared" si="0"/>
        <v>160493944.00000003</v>
      </c>
      <c r="K15">
        <f t="shared" si="1"/>
        <v>0.16049394400000003</v>
      </c>
      <c r="L15">
        <f t="shared" si="2"/>
        <v>0.20864212720000005</v>
      </c>
    </row>
    <row r="16" spans="1:18" x14ac:dyDescent="0.2">
      <c r="G16">
        <v>0.04</v>
      </c>
      <c r="H16">
        <f t="shared" si="3"/>
        <v>128960</v>
      </c>
      <c r="I16">
        <f t="shared" si="0"/>
        <v>95817280</v>
      </c>
      <c r="K16">
        <f t="shared" si="1"/>
        <v>9.5817280000000005E-2</v>
      </c>
      <c r="L16">
        <f t="shared" si="2"/>
        <v>0.12456246400000001</v>
      </c>
    </row>
    <row r="17" spans="7:14" x14ac:dyDescent="0.2">
      <c r="G17">
        <v>0.02</v>
      </c>
      <c r="H17">
        <f t="shared" si="3"/>
        <v>64480</v>
      </c>
      <c r="I17">
        <f t="shared" si="0"/>
        <v>47908640</v>
      </c>
      <c r="K17">
        <f t="shared" si="1"/>
        <v>4.7908640000000002E-2</v>
      </c>
      <c r="L17">
        <f t="shared" si="2"/>
        <v>6.2281232000000006E-2</v>
      </c>
    </row>
    <row r="18" spans="7:14" x14ac:dyDescent="0.2">
      <c r="G18">
        <v>0.01</v>
      </c>
      <c r="H18">
        <f t="shared" si="3"/>
        <v>32240</v>
      </c>
      <c r="I18">
        <f t="shared" si="0"/>
        <v>23954320</v>
      </c>
      <c r="K18">
        <f t="shared" si="1"/>
        <v>2.3954320000000001E-2</v>
      </c>
      <c r="L18">
        <f t="shared" si="2"/>
        <v>3.1140616000000003E-2</v>
      </c>
    </row>
    <row r="19" spans="7:14" x14ac:dyDescent="0.2">
      <c r="G19">
        <v>5.0000000000000001E-3</v>
      </c>
      <c r="H19">
        <f t="shared" si="3"/>
        <v>16120</v>
      </c>
      <c r="I19">
        <f t="shared" si="0"/>
        <v>11977160</v>
      </c>
      <c r="K19">
        <f t="shared" si="1"/>
        <v>1.1977160000000001E-2</v>
      </c>
      <c r="L19">
        <f t="shared" si="2"/>
        <v>1.5570308000000001E-2</v>
      </c>
    </row>
    <row r="22" spans="7:14" x14ac:dyDescent="0.2">
      <c r="I22" t="s">
        <v>39</v>
      </c>
    </row>
    <row r="23" spans="7:14" x14ac:dyDescent="0.2">
      <c r="I23" t="s">
        <v>40</v>
      </c>
    </row>
    <row r="25" spans="7:14" x14ac:dyDescent="0.2">
      <c r="I25" t="s">
        <v>41</v>
      </c>
      <c r="N25">
        <f>2000000000/(Q13*J8)</f>
        <v>0.83492246909951939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5"/>
  <sheetViews>
    <sheetView topLeftCell="E1" workbookViewId="0">
      <selection activeCell="K13" sqref="K13"/>
    </sheetView>
  </sheetViews>
  <sheetFormatPr baseColWidth="10" defaultRowHeight="16" x14ac:dyDescent="0.2"/>
  <cols>
    <col min="5" max="5" width="18.1640625" bestFit="1" customWidth="1"/>
  </cols>
  <sheetData>
    <row r="1" spans="1:18" x14ac:dyDescent="0.2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O1" s="7" t="s">
        <v>71</v>
      </c>
    </row>
    <row r="2" spans="1:18" x14ac:dyDescent="0.2">
      <c r="B2" t="s">
        <v>55</v>
      </c>
      <c r="C2" t="s">
        <v>56</v>
      </c>
      <c r="D2" t="s">
        <v>28</v>
      </c>
      <c r="E2" s="4">
        <v>44106.615972222222</v>
      </c>
      <c r="F2">
        <v>8753</v>
      </c>
      <c r="G2">
        <v>9162</v>
      </c>
      <c r="H2">
        <v>11.75</v>
      </c>
      <c r="I2">
        <v>34.47</v>
      </c>
      <c r="J2">
        <f>3032000</f>
        <v>3032000</v>
      </c>
      <c r="K2">
        <v>17.760000000000002</v>
      </c>
      <c r="L2">
        <v>17.350000000000001</v>
      </c>
      <c r="M2">
        <v>2.6829999999999998</v>
      </c>
      <c r="O2">
        <v>3196</v>
      </c>
    </row>
    <row r="3" spans="1:18" x14ac:dyDescent="0.2">
      <c r="B3" t="s">
        <v>55</v>
      </c>
      <c r="C3" t="s">
        <v>57</v>
      </c>
      <c r="D3" t="s">
        <v>28</v>
      </c>
      <c r="E3" s="4">
        <v>44106.617361111108</v>
      </c>
      <c r="F3">
        <v>8857</v>
      </c>
      <c r="G3">
        <v>9283</v>
      </c>
      <c r="H3">
        <v>11.75</v>
      </c>
      <c r="I3">
        <v>34.47</v>
      </c>
      <c r="J3">
        <f>3085000</f>
        <v>3085000</v>
      </c>
      <c r="K3">
        <v>17.88</v>
      </c>
      <c r="L3">
        <v>17.45</v>
      </c>
      <c r="M3">
        <v>2.7639999999999998</v>
      </c>
      <c r="O3">
        <v>3279</v>
      </c>
    </row>
    <row r="4" spans="1:18" x14ac:dyDescent="0.2">
      <c r="B4" t="s">
        <v>55</v>
      </c>
      <c r="C4" t="s">
        <v>58</v>
      </c>
      <c r="D4" t="s">
        <v>28</v>
      </c>
      <c r="E4" s="4">
        <v>44106.617361111108</v>
      </c>
      <c r="F4">
        <v>9070</v>
      </c>
      <c r="G4">
        <v>9514</v>
      </c>
      <c r="H4">
        <v>11.75</v>
      </c>
      <c r="I4">
        <v>34.47</v>
      </c>
      <c r="J4">
        <f>3082000</f>
        <v>3082000</v>
      </c>
      <c r="K4">
        <v>17.809999999999999</v>
      </c>
      <c r="L4">
        <v>17.399999999999999</v>
      </c>
      <c r="M4">
        <v>2.653</v>
      </c>
      <c r="O4">
        <v>3219</v>
      </c>
    </row>
    <row r="5" spans="1:18" x14ac:dyDescent="0.2">
      <c r="O5">
        <f>AVERAGE(O2:O4)</f>
        <v>3231.3333333333335</v>
      </c>
    </row>
    <row r="8" spans="1:18" x14ac:dyDescent="0.2">
      <c r="I8" t="s">
        <v>31</v>
      </c>
      <c r="J8">
        <f>AVERAGE(J2:J4)</f>
        <v>3066333.3333333335</v>
      </c>
      <c r="K8">
        <f>AVERAGE(K2:K4)</f>
        <v>17.816666666666666</v>
      </c>
      <c r="L8">
        <f>AVERAGE(L2:L4)</f>
        <v>17.399999999999999</v>
      </c>
      <c r="M8">
        <f>AVERAGE(M2:M4)</f>
        <v>2.6999999999999997</v>
      </c>
    </row>
    <row r="12" spans="1:18" x14ac:dyDescent="0.2">
      <c r="G12" t="s">
        <v>32</v>
      </c>
      <c r="H12" t="s">
        <v>33</v>
      </c>
      <c r="I12" t="s">
        <v>34</v>
      </c>
      <c r="K12" t="s">
        <v>35</v>
      </c>
      <c r="L12" t="s">
        <v>36</v>
      </c>
      <c r="Q12" t="s">
        <v>37</v>
      </c>
    </row>
    <row r="13" spans="1:18" x14ac:dyDescent="0.2">
      <c r="G13">
        <v>1</v>
      </c>
      <c r="H13">
        <f>$J$8/(1/G13)</f>
        <v>3066333.3333333335</v>
      </c>
      <c r="I13">
        <f t="shared" ref="I13:I19" si="0">H13*$Q$13</f>
        <v>9908345111.1111126</v>
      </c>
      <c r="K13">
        <f>I13*10^(-9)</f>
        <v>9.9083451111111138</v>
      </c>
      <c r="L13">
        <f>K13*1.3</f>
        <v>12.880848644444448</v>
      </c>
      <c r="Q13">
        <f>O5</f>
        <v>3231.3333333333335</v>
      </c>
      <c r="R13" t="s">
        <v>38</v>
      </c>
    </row>
    <row r="14" spans="1:18" x14ac:dyDescent="0.2">
      <c r="G14">
        <v>0.891459</v>
      </c>
      <c r="H14">
        <f>$J$8/(1/G14)</f>
        <v>2733510.4470000002</v>
      </c>
      <c r="I14">
        <f t="shared" si="0"/>
        <v>8832883424.4060001</v>
      </c>
      <c r="K14">
        <f t="shared" ref="K14:K19" si="1">I14*10^(-9)</f>
        <v>8.8328834244060008</v>
      </c>
      <c r="L14">
        <f t="shared" ref="L14:L19" si="2">K14*1.3</f>
        <v>11.482748451727801</v>
      </c>
    </row>
    <row r="15" spans="1:18" x14ac:dyDescent="0.2">
      <c r="G15">
        <v>6.7000000000000004E-2</v>
      </c>
      <c r="H15">
        <f t="shared" ref="H13:H19" si="3">$J$8/(1/G15)</f>
        <v>205444.33333333337</v>
      </c>
      <c r="I15">
        <f t="shared" si="0"/>
        <v>663859122.44444466</v>
      </c>
      <c r="K15">
        <f t="shared" si="1"/>
        <v>0.66385912244444467</v>
      </c>
      <c r="L15">
        <f t="shared" si="2"/>
        <v>0.86301685917777815</v>
      </c>
    </row>
    <row r="16" spans="1:18" x14ac:dyDescent="0.2">
      <c r="G16">
        <v>0.04</v>
      </c>
      <c r="H16">
        <f t="shared" si="3"/>
        <v>122653.33333333334</v>
      </c>
      <c r="I16">
        <f t="shared" si="0"/>
        <v>396333804.44444448</v>
      </c>
      <c r="K16">
        <f t="shared" si="1"/>
        <v>0.39633380444444449</v>
      </c>
      <c r="L16">
        <f t="shared" si="2"/>
        <v>0.51523394577777781</v>
      </c>
    </row>
    <row r="17" spans="7:14" x14ac:dyDescent="0.2">
      <c r="G17">
        <v>0.222</v>
      </c>
      <c r="H17">
        <f t="shared" si="3"/>
        <v>680726</v>
      </c>
      <c r="I17">
        <f t="shared" si="0"/>
        <v>2199652614.666667</v>
      </c>
      <c r="K17">
        <f t="shared" si="1"/>
        <v>2.1996526146666673</v>
      </c>
      <c r="L17">
        <f t="shared" si="2"/>
        <v>2.8595483990666675</v>
      </c>
    </row>
    <row r="18" spans="7:14" x14ac:dyDescent="0.2">
      <c r="G18">
        <v>0.01</v>
      </c>
      <c r="H18">
        <f t="shared" si="3"/>
        <v>30663.333333333336</v>
      </c>
      <c r="I18">
        <f t="shared" si="0"/>
        <v>99083451.111111119</v>
      </c>
      <c r="K18">
        <f t="shared" si="1"/>
        <v>9.9083451111111123E-2</v>
      </c>
      <c r="L18">
        <f t="shared" si="2"/>
        <v>0.12880848644444445</v>
      </c>
    </row>
    <row r="19" spans="7:14" x14ac:dyDescent="0.2">
      <c r="G19">
        <v>5.0000000000000001E-3</v>
      </c>
      <c r="H19">
        <f t="shared" si="3"/>
        <v>15331.666666666668</v>
      </c>
      <c r="I19">
        <f t="shared" si="0"/>
        <v>49541725.55555556</v>
      </c>
      <c r="K19">
        <f t="shared" si="1"/>
        <v>4.9541725555555562E-2</v>
      </c>
      <c r="L19">
        <f t="shared" si="2"/>
        <v>6.4404243222222227E-2</v>
      </c>
    </row>
    <row r="22" spans="7:14" x14ac:dyDescent="0.2">
      <c r="I22" t="s">
        <v>39</v>
      </c>
    </row>
    <row r="23" spans="7:14" x14ac:dyDescent="0.2">
      <c r="I23" t="s">
        <v>40</v>
      </c>
    </row>
    <row r="25" spans="7:14" x14ac:dyDescent="0.2">
      <c r="I25" t="s">
        <v>41</v>
      </c>
      <c r="N25">
        <f>2000000000/(Q13*J8)</f>
        <v>0.20185005443110993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pooled_data</vt:lpstr>
      <vt:lpstr>143b results</vt:lpstr>
      <vt:lpstr>H1299 results</vt:lpstr>
      <vt:lpstr>A549 results</vt:lpstr>
      <vt:lpstr>TF1 results</vt:lpstr>
      <vt:lpstr>Jurkat results</vt:lpstr>
      <vt:lpstr>H1299 calculations</vt:lpstr>
      <vt:lpstr>Jurkat calculations</vt:lpstr>
      <vt:lpstr>A549 calculations</vt:lpstr>
      <vt:lpstr>143b calculations</vt:lpstr>
      <vt:lpstr>TF1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Kristian Davidsen</cp:lastModifiedBy>
  <dcterms:created xsi:type="dcterms:W3CDTF">2020-08-25T04:19:46Z</dcterms:created>
  <dcterms:modified xsi:type="dcterms:W3CDTF">2021-04-15T04:39:36Z</dcterms:modified>
</cp:coreProperties>
</file>