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ETCinhib_timeseries/H1299/H1299-Nuc-RFP/"/>
    </mc:Choice>
  </mc:AlternateContent>
  <xr:revisionPtr revIDLastSave="0" documentId="13_ncr:1_{77F80584-309C-C043-808C-1B30321166D9}" xr6:coauthVersionLast="45" xr6:coauthVersionMax="45" xr10:uidLastSave="{00000000-0000-0000-0000-000000000000}"/>
  <bookViews>
    <workbookView xWindow="140" yWindow="2220" windowWidth="28660" windowHeight="15780" xr2:uid="{00000000-000D-0000-FFFF-FFFF00000000}"/>
  </bookViews>
  <sheets>
    <sheet name="Sheet1" sheetId="1" r:id="rId1"/>
    <sheet name="NAD" sheetId="2" r:id="rId2"/>
    <sheet name="Prlf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4" i="1" l="1"/>
  <c r="T100" i="1"/>
  <c r="T96" i="1"/>
  <c r="T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Q12" i="1"/>
  <c r="I131" i="1" l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F126" i="1"/>
  <c r="F112" i="1"/>
  <c r="P94" i="1"/>
  <c r="P96" i="1" s="1"/>
  <c r="I115" i="1" s="1"/>
  <c r="R96" i="1"/>
  <c r="K33" i="2" l="1"/>
  <c r="K34" i="2"/>
  <c r="K29" i="2"/>
  <c r="K28" i="2"/>
  <c r="K27" i="2"/>
  <c r="K30" i="2" s="1"/>
  <c r="D27" i="2"/>
  <c r="D34" i="2"/>
  <c r="C34" i="2"/>
  <c r="C33" i="2"/>
  <c r="D33" i="2"/>
  <c r="Y109" i="1"/>
  <c r="Y108" i="1"/>
  <c r="Y104" i="1"/>
  <c r="Y100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12" i="1"/>
  <c r="Y16" i="1"/>
  <c r="Y20" i="1"/>
  <c r="Y24" i="1"/>
  <c r="X104" i="1"/>
  <c r="X100" i="1"/>
  <c r="X110" i="1" s="1"/>
  <c r="X96" i="1"/>
  <c r="X92" i="1"/>
  <c r="X88" i="1"/>
  <c r="X84" i="1"/>
  <c r="X80" i="1"/>
  <c r="X76" i="1"/>
  <c r="X109" i="1" s="1"/>
  <c r="X24" i="1"/>
  <c r="X72" i="1"/>
  <c r="X68" i="1"/>
  <c r="X64" i="1"/>
  <c r="X60" i="1"/>
  <c r="X48" i="1"/>
  <c r="X44" i="1"/>
  <c r="X40" i="1"/>
  <c r="X56" i="1"/>
  <c r="X52" i="1"/>
  <c r="X36" i="1"/>
  <c r="X32" i="1"/>
  <c r="X28" i="1"/>
  <c r="X20" i="1"/>
  <c r="X16" i="1"/>
  <c r="X12" i="1"/>
  <c r="Q24" i="1"/>
  <c r="C8" i="2"/>
  <c r="D8" i="2" s="1"/>
  <c r="E8" i="2" s="1"/>
  <c r="F8" i="2" s="1"/>
  <c r="G8" i="2" s="1"/>
  <c r="H8" i="2" s="1"/>
  <c r="I8" i="2" s="1"/>
  <c r="J8" i="2" s="1"/>
  <c r="K8" i="2" s="1"/>
  <c r="L8" i="2" s="1"/>
  <c r="C9" i="2"/>
  <c r="D9" i="2" s="1"/>
  <c r="E9" i="2" s="1"/>
  <c r="F9" i="2" s="1"/>
  <c r="G9" i="2" s="1"/>
  <c r="H9" i="2" s="1"/>
  <c r="I9" i="2" s="1"/>
  <c r="J9" i="2" s="1"/>
  <c r="K9" i="2" s="1"/>
  <c r="L9" i="2" s="1"/>
  <c r="J33" i="2" l="1"/>
  <c r="J34" i="2" s="1"/>
  <c r="X108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R104" i="1"/>
  <c r="R100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Q107" i="1"/>
  <c r="Q104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0" i="1"/>
  <c r="Q16" i="1"/>
  <c r="O118" i="1" l="1"/>
  <c r="N118" i="1"/>
  <c r="O117" i="1"/>
  <c r="O116" i="1"/>
  <c r="O115" i="1"/>
  <c r="O114" i="1"/>
  <c r="O113" i="1"/>
  <c r="O112" i="1"/>
  <c r="N112" i="1"/>
  <c r="N117" i="1"/>
  <c r="N116" i="1"/>
  <c r="N115" i="1"/>
  <c r="N114" i="1"/>
  <c r="N113" i="1"/>
  <c r="I112" i="1"/>
  <c r="I117" i="1"/>
  <c r="I116" i="1"/>
  <c r="I114" i="1"/>
  <c r="I113" i="1"/>
  <c r="H112" i="1"/>
  <c r="H117" i="1"/>
  <c r="H116" i="1"/>
  <c r="H115" i="1"/>
  <c r="H114" i="1"/>
  <c r="H113" i="1"/>
  <c r="G112" i="1"/>
  <c r="G117" i="1"/>
  <c r="G116" i="1"/>
  <c r="G115" i="1"/>
  <c r="G114" i="1"/>
  <c r="G113" i="1"/>
  <c r="F117" i="1"/>
  <c r="F116" i="1"/>
  <c r="F115" i="1"/>
  <c r="F114" i="1"/>
  <c r="F113" i="1"/>
  <c r="O103" i="1"/>
  <c r="P103" i="1" s="1"/>
  <c r="N103" i="1"/>
  <c r="O102" i="1"/>
  <c r="P102" i="1" s="1"/>
  <c r="P104" i="1" s="1"/>
  <c r="N102" i="1"/>
  <c r="O99" i="1"/>
  <c r="P99" i="1" s="1"/>
  <c r="N99" i="1"/>
  <c r="O98" i="1"/>
  <c r="P98" i="1" s="1"/>
  <c r="P100" i="1" s="1"/>
  <c r="N98" i="1"/>
  <c r="O95" i="1"/>
  <c r="N95" i="1"/>
  <c r="P95" i="1" s="1"/>
  <c r="O94" i="1"/>
  <c r="N94" i="1"/>
  <c r="O91" i="1"/>
  <c r="P91" i="1" s="1"/>
  <c r="N91" i="1"/>
  <c r="P90" i="1"/>
  <c r="O90" i="1"/>
  <c r="N90" i="1"/>
  <c r="O87" i="1"/>
  <c r="P87" i="1" s="1"/>
  <c r="N87" i="1"/>
  <c r="O86" i="1"/>
  <c r="P86" i="1" s="1"/>
  <c r="P88" i="1" s="1"/>
  <c r="N86" i="1"/>
  <c r="O83" i="1"/>
  <c r="N83" i="1"/>
  <c r="P83" i="1" s="1"/>
  <c r="O82" i="1"/>
  <c r="P82" i="1" s="1"/>
  <c r="P84" i="1" s="1"/>
  <c r="N82" i="1"/>
  <c r="O79" i="1"/>
  <c r="P79" i="1" s="1"/>
  <c r="N79" i="1"/>
  <c r="O78" i="1"/>
  <c r="P78" i="1" s="1"/>
  <c r="P80" i="1" s="1"/>
  <c r="N78" i="1"/>
  <c r="O75" i="1"/>
  <c r="P75" i="1" s="1"/>
  <c r="N75" i="1"/>
  <c r="O74" i="1"/>
  <c r="N74" i="1"/>
  <c r="P74" i="1" s="1"/>
  <c r="P76" i="1" s="1"/>
  <c r="O71" i="1"/>
  <c r="P71" i="1" s="1"/>
  <c r="N71" i="1"/>
  <c r="O70" i="1"/>
  <c r="N70" i="1"/>
  <c r="P70" i="1" s="1"/>
  <c r="P72" i="1" s="1"/>
  <c r="O67" i="1"/>
  <c r="P67" i="1" s="1"/>
  <c r="N67" i="1"/>
  <c r="O66" i="1"/>
  <c r="P66" i="1" s="1"/>
  <c r="P68" i="1" s="1"/>
  <c r="N66" i="1"/>
  <c r="O63" i="1"/>
  <c r="P63" i="1" s="1"/>
  <c r="N63" i="1"/>
  <c r="O62" i="1"/>
  <c r="P62" i="1" s="1"/>
  <c r="P64" i="1" s="1"/>
  <c r="N62" i="1"/>
  <c r="O59" i="1"/>
  <c r="N59" i="1"/>
  <c r="P59" i="1" s="1"/>
  <c r="P58" i="1"/>
  <c r="P60" i="1" s="1"/>
  <c r="O58" i="1"/>
  <c r="N58" i="1"/>
  <c r="L104" i="1"/>
  <c r="K104" i="1"/>
  <c r="J104" i="1"/>
  <c r="E104" i="1"/>
  <c r="L100" i="1"/>
  <c r="K100" i="1"/>
  <c r="J100" i="1"/>
  <c r="E100" i="1"/>
  <c r="L96" i="1"/>
  <c r="K96" i="1"/>
  <c r="J96" i="1"/>
  <c r="E96" i="1"/>
  <c r="L92" i="1"/>
  <c r="K92" i="1"/>
  <c r="J92" i="1"/>
  <c r="E92" i="1"/>
  <c r="L88" i="1"/>
  <c r="K88" i="1"/>
  <c r="J88" i="1"/>
  <c r="E88" i="1"/>
  <c r="E84" i="1"/>
  <c r="L84" i="1"/>
  <c r="K84" i="1"/>
  <c r="J84" i="1"/>
  <c r="L80" i="1"/>
  <c r="K80" i="1"/>
  <c r="J80" i="1"/>
  <c r="E80" i="1"/>
  <c r="L76" i="1"/>
  <c r="K76" i="1"/>
  <c r="J76" i="1"/>
  <c r="E76" i="1"/>
  <c r="L72" i="1"/>
  <c r="K72" i="1"/>
  <c r="J72" i="1"/>
  <c r="E72" i="1"/>
  <c r="L68" i="1"/>
  <c r="K68" i="1"/>
  <c r="J68" i="1"/>
  <c r="E68" i="1"/>
  <c r="L64" i="1"/>
  <c r="K64" i="1"/>
  <c r="J64" i="1"/>
  <c r="E64" i="1"/>
  <c r="J60" i="1"/>
  <c r="E60" i="1"/>
  <c r="L60" i="1"/>
  <c r="K60" i="1"/>
  <c r="E56" i="1"/>
  <c r="J56" i="1"/>
  <c r="L56" i="1"/>
  <c r="K56" i="1"/>
  <c r="L52" i="1"/>
  <c r="K52" i="1"/>
  <c r="J52" i="1"/>
  <c r="E52" i="1"/>
  <c r="L48" i="1"/>
  <c r="K48" i="1"/>
  <c r="J48" i="1"/>
  <c r="E48" i="1"/>
  <c r="L44" i="1"/>
  <c r="K44" i="1"/>
  <c r="J44" i="1"/>
  <c r="E44" i="1"/>
  <c r="L40" i="1"/>
  <c r="K40" i="1"/>
  <c r="J40" i="1"/>
  <c r="E40" i="1"/>
  <c r="E36" i="1"/>
  <c r="K36" i="1"/>
  <c r="J36" i="1"/>
  <c r="L36" i="1"/>
  <c r="L32" i="1"/>
  <c r="K32" i="1"/>
  <c r="J32" i="1"/>
  <c r="L28" i="1"/>
  <c r="K28" i="1"/>
  <c r="J28" i="1"/>
  <c r="L24" i="1"/>
  <c r="K24" i="1"/>
  <c r="J24" i="1"/>
  <c r="L20" i="1"/>
  <c r="K20" i="1"/>
  <c r="J20" i="1"/>
  <c r="L16" i="1"/>
  <c r="K16" i="1"/>
  <c r="J16" i="1"/>
  <c r="L12" i="1"/>
  <c r="K12" i="1"/>
  <c r="J12" i="1"/>
  <c r="E32" i="1"/>
  <c r="E28" i="1"/>
  <c r="E24" i="1"/>
  <c r="E20" i="1"/>
  <c r="E16" i="1"/>
  <c r="E12" i="1"/>
  <c r="K8" i="1"/>
  <c r="L8" i="1"/>
  <c r="J8" i="1"/>
  <c r="O55" i="1" s="1"/>
  <c r="E8" i="1"/>
  <c r="P92" i="1" l="1"/>
  <c r="N42" i="1"/>
  <c r="N46" i="1"/>
  <c r="N34" i="1"/>
  <c r="N55" i="1"/>
  <c r="P55" i="1" s="1"/>
  <c r="N39" i="1"/>
  <c r="N43" i="1"/>
  <c r="N47" i="1"/>
  <c r="N51" i="1"/>
  <c r="N35" i="1"/>
  <c r="N50" i="1"/>
  <c r="N38" i="1"/>
  <c r="N54" i="1"/>
  <c r="O46" i="1"/>
  <c r="P46" i="1" s="1"/>
  <c r="O34" i="1"/>
  <c r="O38" i="1"/>
  <c r="P38" i="1" s="1"/>
  <c r="O54" i="1"/>
  <c r="P54" i="1" s="1"/>
  <c r="O35" i="1"/>
  <c r="O42" i="1"/>
  <c r="P42" i="1" s="1"/>
  <c r="O50" i="1"/>
  <c r="O39" i="1"/>
  <c r="P39" i="1" s="1"/>
  <c r="O43" i="1"/>
  <c r="P43" i="1" s="1"/>
  <c r="O47" i="1"/>
  <c r="O51" i="1"/>
  <c r="N30" i="1"/>
  <c r="N11" i="1"/>
  <c r="O14" i="1"/>
  <c r="N27" i="1"/>
  <c r="N14" i="1"/>
  <c r="N31" i="1"/>
  <c r="O18" i="1"/>
  <c r="O26" i="1"/>
  <c r="N26" i="1"/>
  <c r="N18" i="1"/>
  <c r="N10" i="1"/>
  <c r="N22" i="1"/>
  <c r="N23" i="1"/>
  <c r="O22" i="1"/>
  <c r="O30" i="1"/>
  <c r="O10" i="1"/>
  <c r="N15" i="1"/>
  <c r="N19" i="1"/>
  <c r="O11" i="1"/>
  <c r="O15" i="1"/>
  <c r="O19" i="1"/>
  <c r="O23" i="1"/>
  <c r="O27" i="1"/>
  <c r="O31" i="1"/>
  <c r="P47" i="1" l="1"/>
  <c r="P48" i="1" s="1"/>
  <c r="P51" i="1"/>
  <c r="P56" i="1"/>
  <c r="P35" i="1"/>
  <c r="P31" i="1"/>
  <c r="P50" i="1"/>
  <c r="P11" i="1"/>
  <c r="P34" i="1"/>
  <c r="P26" i="1"/>
  <c r="P40" i="1"/>
  <c r="P30" i="1"/>
  <c r="P14" i="1"/>
  <c r="P44" i="1"/>
  <c r="P23" i="1"/>
  <c r="P22" i="1"/>
  <c r="P18" i="1"/>
  <c r="P27" i="1"/>
  <c r="P10" i="1"/>
  <c r="P15" i="1"/>
  <c r="P19" i="1"/>
  <c r="P12" i="1" l="1"/>
  <c r="P16" i="1"/>
  <c r="P52" i="1"/>
  <c r="P36" i="1"/>
  <c r="P32" i="1"/>
  <c r="P28" i="1"/>
  <c r="P24" i="1"/>
  <c r="P20" i="1"/>
</calcChain>
</file>

<file path=xl/sharedStrings.xml><?xml version="1.0" encoding="utf-8"?>
<sst xmlns="http://schemas.openxmlformats.org/spreadsheetml/2006/main" count="507" uniqueCount="238">
  <si>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</si>
  <si>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</si>
  <si>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</si>
  <si>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</si>
  <si>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</si>
  <si>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</si>
  <si>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</si>
  <si>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</si>
  <si>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</si>
  <si>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</si>
  <si>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</si>
  <si>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</si>
  <si>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</si>
  <si>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0nM_1</t>
  </si>
  <si>
    <t>0nM_2</t>
  </si>
  <si>
    <t>15nM_1</t>
  </si>
  <si>
    <t>15nM_2</t>
  </si>
  <si>
    <t>30nM_1</t>
  </si>
  <si>
    <t>30nM_2</t>
  </si>
  <si>
    <t>60nM-Asp_1</t>
  </si>
  <si>
    <t>60nM-Asp_2</t>
  </si>
  <si>
    <t>60nM-Pyr_1</t>
  </si>
  <si>
    <t>60nM-Pyr_2</t>
  </si>
  <si>
    <t>60nM_1</t>
  </si>
  <si>
    <t>60nM_2</t>
  </si>
  <si>
    <t>d3_0nM_1</t>
  </si>
  <si>
    <t>d3_0nM_2</t>
  </si>
  <si>
    <t>d3_15nM_1</t>
  </si>
  <si>
    <t>d3_15nM_2</t>
  </si>
  <si>
    <t>d3_30nM_1</t>
  </si>
  <si>
    <t>d3_30nM_2</t>
  </si>
  <si>
    <t>d3_60nM_1</t>
  </si>
  <si>
    <t>d3_60nM_2</t>
  </si>
  <si>
    <t>d3_Asp-60nM_1</t>
  </si>
  <si>
    <t>d3_Asp-60nM_2</t>
  </si>
  <si>
    <t>d3_Pyr-60nM_1</t>
  </si>
  <si>
    <t>d3_Pyr-60nM_2</t>
  </si>
  <si>
    <t>d4-0nM_1</t>
  </si>
  <si>
    <t>d4-0nM_2</t>
  </si>
  <si>
    <t>d4-15nM_1</t>
  </si>
  <si>
    <t>d4-15nM_2</t>
  </si>
  <si>
    <t>d4-30nM_1</t>
  </si>
  <si>
    <t>d4-30nM_2</t>
  </si>
  <si>
    <t>d4-60nM_1</t>
  </si>
  <si>
    <t>d4-60nM_2</t>
  </si>
  <si>
    <t>d4-Asp-60nM_1</t>
  </si>
  <si>
    <t>d4-Asp-60nM_2</t>
  </si>
  <si>
    <t>d4-Pyr-60nM_1</t>
  </si>
  <si>
    <t>d4-Pyr-60nM_2</t>
  </si>
  <si>
    <t>d5-0nM_1</t>
  </si>
  <si>
    <t>d5-0nM_2</t>
  </si>
  <si>
    <t>d6-15nM_1</t>
  </si>
  <si>
    <t>d6-15nM_2</t>
  </si>
  <si>
    <t>d6-30nM_1</t>
  </si>
  <si>
    <t>d6-30nM_2</t>
  </si>
  <si>
    <t>d6-60nM_1</t>
  </si>
  <si>
    <t>d6-60nM_2</t>
  </si>
  <si>
    <t>d6-Asp-60nM_1</t>
  </si>
  <si>
    <t>d6-Asp-60nM_2</t>
  </si>
  <si>
    <t>d5-Pyr-60nM_1</t>
  </si>
  <si>
    <t>d5-Pyr-60nM_2</t>
  </si>
  <si>
    <t>t0_1</t>
  </si>
  <si>
    <t>t0_2</t>
  </si>
  <si>
    <t>t0_3</t>
  </si>
  <si>
    <t>t0_4</t>
  </si>
  <si>
    <t>t0_5</t>
  </si>
  <si>
    <t>t0_6</t>
  </si>
  <si>
    <t>count-metab_time_rotenone_H1299</t>
  </si>
  <si>
    <t>count-metab_time_rotenone_H1299_0nM_1_18 Mar 2022_01.#m4</t>
  </si>
  <si>
    <t>count-metab_time_rotenone_H1299_0nM_2_18 Mar 2022_01.#m4</t>
  </si>
  <si>
    <t>count-metab_time_rotenone_H1299_30nM_1_18 Mar 2022_01.#m4</t>
  </si>
  <si>
    <t>count-metab_time_rotenone_H1299_15nM_2_18 Mar 2022_01.#m4</t>
  </si>
  <si>
    <t>count-metab_time_rotenone_H1299_30nM_2_18 Mar 2022_01.#m4</t>
  </si>
  <si>
    <t>count-metab_time_rotenone_H1299_60nM-Asp_1_18 Mar 2022_01.#m4</t>
  </si>
  <si>
    <t>count-metab_time_rotenone_H1299_60nM-Asp_2_18 Mar 2022_01.#m4</t>
  </si>
  <si>
    <t>count-metab_time_rotenone_H1299_60nM-Pyr_1_18 Mar 2022_01.#m4</t>
  </si>
  <si>
    <t>count-metab_time_rotenone_H1299_60nM-Pyr_2_18 Mar 2022_01.#m4</t>
  </si>
  <si>
    <t>count-metab_time_rotenone_H1299_60nM_1_18 Mar 2022_01.#m4</t>
  </si>
  <si>
    <t>count-metab_time_rotenone_H1299_60nM_2_18 Mar 2022_01.#m4</t>
  </si>
  <si>
    <t>count-metab_time_rotenone_H1299_d3_0nM_1_19 Mar 2022_01.#m4</t>
  </si>
  <si>
    <t>count-metab_time_rotenone_H1299_d3_0nM_2_19 Mar 2022_01.#m4</t>
  </si>
  <si>
    <t>count-metab_time_rotenone_H1299_d3_15nM_1_19 Mar 2022_01.#m4</t>
  </si>
  <si>
    <t>count-metab_time_rotenone_H1299_d3_15nM_2_19 Mar 2022_01.#m4</t>
  </si>
  <si>
    <t>count-metab_time_rotenone_H1299_d3_30nM_1_19 Mar 2022_01.#m4</t>
  </si>
  <si>
    <t>count-metab_time_rotenone_H1299_d3_30nM_2_19 Mar 2022_01.#m4</t>
  </si>
  <si>
    <t>count-metab_time_rotenone_H1299_d3_60nM_1_19 Mar 2022_01.#m4</t>
  </si>
  <si>
    <t>count-metab_time_rotenone_H1299_d3_60nM_2_19 Mar 2022_01.#m4</t>
  </si>
  <si>
    <t>count-metab_time_rotenone_H1299_d3_Asp-60nM_1_19 Mar 2022_01.#m4</t>
  </si>
  <si>
    <t>count-metab_time_rotenone_H1299_d3_Asp-60nM_2_19 Mar 2022_01.#m4</t>
  </si>
  <si>
    <t>count-metab_time_rotenone_H1299_d3_Pyr-60nM_1_19 Mar 2022_01.#m4</t>
  </si>
  <si>
    <t>count-metab_time_rotenone_H1299_d3_Pyr-60nM_2_19 Mar 2022_01.#m4</t>
  </si>
  <si>
    <t>count-metab_time_rotenone_H1299_d4-0nM_1_20 Mar 2022_01.#m4</t>
  </si>
  <si>
    <t>count-metab_time_rotenone_H1299_d4-0nM_2_20 Mar 2022_01.#m4</t>
  </si>
  <si>
    <t>count-metab_time_rotenone_H1299_d4-15nM_1_20 Mar 2022_01.#m4</t>
  </si>
  <si>
    <t>count-metab_time_rotenone_H1299_d4-15nM_2_20 Mar 2022_01.#m4</t>
  </si>
  <si>
    <t>count-metab_time_rotenone_H1299_d4-30nM_1_20 Mar 2022_01.#m4</t>
  </si>
  <si>
    <t>count-metab_time_rotenone_H1299_d4-30nM_2_20 Mar 2022_01.#m4</t>
  </si>
  <si>
    <t>count-metab_time_rotenone_H1299_d4-60nM_1_20 Mar 2022_01.#m4</t>
  </si>
  <si>
    <t>count-metab_time_rotenone_H1299_d4-60nM_2_20 Mar 2022_01.#m4</t>
  </si>
  <si>
    <t>count-metab_time_rotenone_H1299_d4-Asp-60nM_1_20 Mar 2022_01.#m4</t>
  </si>
  <si>
    <t>count-metab_time_rotenone_H1299_d4-Asp-60nM_2_20 Mar 2022_01.#m4</t>
  </si>
  <si>
    <t>count-metab_time_rotenone_H1299_d4-Pyr-60nM_1_20 Mar 2022_01.#m4</t>
  </si>
  <si>
    <t>count-metab_time_rotenone_H1299_d4-Pyr-60nM_2_20 Mar 2022_01.#m4</t>
  </si>
  <si>
    <t>count-metab_time_rotenone_H1299_d5-0nM_1_21 Mar 2022_01.#m4</t>
  </si>
  <si>
    <t>count-metab_time_rotenone_H1299_d5-0nM_2_21 Mar 2022_01.#m4</t>
  </si>
  <si>
    <t>count-metab_time_rotenone_H1299_d5-15nM_1_21 Mar 2022_01.#m4</t>
  </si>
  <si>
    <t>count-metab_time_rotenone_H1299_d5-15nM_2_21 Mar 2022_01.#m4</t>
  </si>
  <si>
    <t>count-metab_time_rotenone_H1299_d5-30nM_1_21 Mar 2022_01.#m4</t>
  </si>
  <si>
    <t>count-metab_time_rotenone_H1299_d5-30nM_2_21 Mar 2022_01.#m4</t>
  </si>
  <si>
    <t>count-metab_time_rotenone_H1299_d5-60nM_1_21 Mar 2022_01.#m4</t>
  </si>
  <si>
    <t>count-metab_time_rotenone_H1299_d5-60nM_2_21 Mar 2022_01.#m4</t>
  </si>
  <si>
    <t>count-metab_time_rotenone_H1299_d5-Asp-60nM_1_21 Mar 2022_01.#m4</t>
  </si>
  <si>
    <t>count-metab_time_rotenone_H1299_d5-Asp-60nM_2_21 Mar 2022_01.#m4</t>
  </si>
  <si>
    <t>count-metab_time_rotenone_H1299_d5-Pyr-60nM_1_21 Mar 2022_01.#m4</t>
  </si>
  <si>
    <t>count-metab_time_rotenone_H1299_d5-Pyr-60nM_2_21 Mar 2022_01.#m4</t>
  </si>
  <si>
    <t>count-metab_time_rotenone_H1299_t0_1_16 Mar 2022_01.#m4</t>
  </si>
  <si>
    <t>count-metab_time_rotenone_H1299_t0_2_16 Mar 2022_01.#m4</t>
  </si>
  <si>
    <t>count-metab_time_rotenone_H1299_t0_3_16 Mar 2022_01.#m4</t>
  </si>
  <si>
    <t>count-metab_time_rotenone_H1299_t0_4_16 Mar 2022_01.#m4</t>
  </si>
  <si>
    <t>count-metab_time_rotenone_H1299_t0_5_16 Mar 2022_01.#m4</t>
  </si>
  <si>
    <t>count-metab_time_rotenone_H1299_t0_6_16 Mar 2022_01.#m4</t>
  </si>
  <si>
    <t>Volumetric,  2000  uL</t>
  </si>
  <si>
    <t>Avg.</t>
  </si>
  <si>
    <t>Delta time</t>
  </si>
  <si>
    <t>Fold cells</t>
  </si>
  <si>
    <t>Prlfr</t>
  </si>
  <si>
    <t>Time</t>
  </si>
  <si>
    <t>Dose</t>
  </si>
  <si>
    <t>60+Asp</t>
  </si>
  <si>
    <t>60+Pyr</t>
  </si>
  <si>
    <t>Mean cell</t>
  </si>
  <si>
    <t>Median cell</t>
  </si>
  <si>
    <t>Corr</t>
  </si>
  <si>
    <t>Cell vol. (uL)</t>
  </si>
  <si>
    <t>Vol transfer</t>
  </si>
  <si>
    <t>Min</t>
  </si>
  <si>
    <t>Cel vol transfer</t>
  </si>
  <si>
    <t>dilution</t>
  </si>
  <si>
    <t>A</t>
  </si>
  <si>
    <t>B</t>
  </si>
  <si>
    <t>C</t>
  </si>
  <si>
    <t>D</t>
  </si>
  <si>
    <t>E</t>
  </si>
  <si>
    <t>F</t>
  </si>
  <si>
    <t>G</t>
  </si>
  <si>
    <t>H</t>
  </si>
  <si>
    <t>0nM_d2_1</t>
  </si>
  <si>
    <t>0nM_d2_2</t>
  </si>
  <si>
    <t>15nM_d2_1</t>
  </si>
  <si>
    <t>15nM_d2_2</t>
  </si>
  <si>
    <t>30nM_d2_1</t>
  </si>
  <si>
    <t>30nM_d2_2</t>
  </si>
  <si>
    <t>60nM_d2_1</t>
  </si>
  <si>
    <t>60nM_d2_2</t>
  </si>
  <si>
    <t>60nM+Asp_d2_1</t>
  </si>
  <si>
    <t>60nM+Asp_d2_2</t>
  </si>
  <si>
    <t>60nM+Pyr_d2_1</t>
  </si>
  <si>
    <t>60nM+Pyr_d2_2</t>
  </si>
  <si>
    <t>0nM_d3_1</t>
  </si>
  <si>
    <t>0nM_d3_2</t>
  </si>
  <si>
    <t>15nM_d3_1</t>
  </si>
  <si>
    <t>15nM_d3_2</t>
  </si>
  <si>
    <t>30nM_d3_1</t>
  </si>
  <si>
    <t>30nM_d3_2</t>
  </si>
  <si>
    <t>60nM_d3_1</t>
  </si>
  <si>
    <t>60nM_d3_2</t>
  </si>
  <si>
    <t>60nM+Asp_d3_1</t>
  </si>
  <si>
    <t>60nM+Asp_d3_2</t>
  </si>
  <si>
    <t>60nM+Pyr_d3_1</t>
  </si>
  <si>
    <t>60nM+Pyr_d3_2</t>
  </si>
  <si>
    <t>0nM_d4_1</t>
  </si>
  <si>
    <t>0nM_d4_2</t>
  </si>
  <si>
    <t>15nM_d4_1</t>
  </si>
  <si>
    <t>15nM_d4_2</t>
  </si>
  <si>
    <t>30nM_d4_1</t>
  </si>
  <si>
    <t>30nM_d4_2</t>
  </si>
  <si>
    <t>60nM_d4_1</t>
  </si>
  <si>
    <t>60nM_d4_2</t>
  </si>
  <si>
    <t>60nM+Asp_d4_1</t>
  </si>
  <si>
    <t>60nM+Asp_d4_2</t>
  </si>
  <si>
    <t>60nM+Pyr_d4_1</t>
  </si>
  <si>
    <t>60nM+Pyr_d4_2</t>
  </si>
  <si>
    <t>0nM_d5_1</t>
  </si>
  <si>
    <t>0nM_d5_2</t>
  </si>
  <si>
    <t>15nM_d5_1</t>
  </si>
  <si>
    <t>15nM_d5_2</t>
  </si>
  <si>
    <t>30nM_d5_1</t>
  </si>
  <si>
    <t>30nM_d5_2</t>
  </si>
  <si>
    <t>60nM_d5_1</t>
  </si>
  <si>
    <t>60nM_d5_2</t>
  </si>
  <si>
    <t>60nM+Asp_d5_1</t>
  </si>
  <si>
    <t>60nM+Asp_d5_2</t>
  </si>
  <si>
    <t>60nM+Pyr_d5_1</t>
  </si>
  <si>
    <t>60nM+Pyr_d5_2</t>
  </si>
  <si>
    <t>day 2</t>
  </si>
  <si>
    <t>day 3</t>
  </si>
  <si>
    <t>day 4</t>
  </si>
  <si>
    <t>day 5</t>
  </si>
  <si>
    <t>vol</t>
  </si>
  <si>
    <t>NAD/NADH lysis buffer (uL)</t>
  </si>
  <si>
    <t>Vol/lysis x1000</t>
  </si>
  <si>
    <t>min</t>
  </si>
  <si>
    <t>max</t>
  </si>
  <si>
    <t>Estimated NAD (nM)</t>
  </si>
  <si>
    <t>NaOH</t>
  </si>
  <si>
    <t>DTAP</t>
  </si>
  <si>
    <t>conc (M/%)</t>
  </si>
  <si>
    <t>HCl</t>
  </si>
  <si>
    <t>Tris base</t>
  </si>
  <si>
    <t>Initial</t>
  </si>
  <si>
    <t>Neut</t>
  </si>
  <si>
    <t>Final</t>
  </si>
  <si>
    <t>NaCl</t>
  </si>
  <si>
    <t>DTAB</t>
  </si>
  <si>
    <t xml:space="preserve">Tris </t>
  </si>
  <si>
    <t>base</t>
  </si>
  <si>
    <t>acid</t>
  </si>
  <si>
    <t>pH approx.</t>
  </si>
  <si>
    <t>Acid</t>
  </si>
  <si>
    <t>Total</t>
  </si>
  <si>
    <t>Calibration curve (nM of NAD+) in lysis buffer</t>
  </si>
  <si>
    <t>Calibration curve (nM of NADH) in lysis buffer</t>
  </si>
  <si>
    <t>Rotenone</t>
  </si>
  <si>
    <t>Rescue</t>
  </si>
  <si>
    <t>Treatment</t>
  </si>
  <si>
    <t>Vehicle</t>
  </si>
  <si>
    <t>0 nM</t>
  </si>
  <si>
    <t>15 nM</t>
  </si>
  <si>
    <t>30 nM</t>
  </si>
  <si>
    <t>60 nM</t>
  </si>
  <si>
    <t>Asp</t>
  </si>
  <si>
    <t>60 nM + Asp</t>
  </si>
  <si>
    <t>Pyr</t>
  </si>
  <si>
    <t>60 nM + Pyr</t>
  </si>
  <si>
    <t>Cell-size_mean</t>
  </si>
  <si>
    <t>Delta-time</t>
  </si>
  <si>
    <t>Count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</si>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</sst>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00"/>
    <numFmt numFmtId="166" formatCode="0.0"/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Sheet1!$M$122</c:f>
              <c:strCache>
                <c:ptCount val="1"/>
                <c:pt idx="0">
                  <c:v>Prlfr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Sheet1!$L$123:$L$128</c:f>
              <c:numCache>
                <c:formatCode>0</c:formatCode>
                <c:ptCount val="6"/>
                <c:pt idx="0">
                  <c:v>8919.5</c:v>
                </c:pt>
                <c:pt idx="1">
                  <c:v>11115</c:v>
                </c:pt>
                <c:pt idx="2">
                  <c:v>14764.5</c:v>
                </c:pt>
                <c:pt idx="3">
                  <c:v>16906</c:v>
                </c:pt>
                <c:pt idx="4">
                  <c:v>11056</c:v>
                </c:pt>
                <c:pt idx="5">
                  <c:v>9890</c:v>
                </c:pt>
              </c:numCache>
            </c:numRef>
          </c:xVal>
          <c:yVal>
            <c:numRef>
              <c:f>Sheet1!$M$123:$M$128</c:f>
              <c:numCache>
                <c:formatCode>General</c:formatCode>
                <c:ptCount val="6"/>
                <c:pt idx="0">
                  <c:v>0.79487590064965419</c:v>
                </c:pt>
                <c:pt idx="1">
                  <c:v>0.42611323255186512</c:v>
                </c:pt>
                <c:pt idx="2">
                  <c:v>0.25122670494811244</c:v>
                </c:pt>
                <c:pt idx="3">
                  <c:v>0.10362449178426403</c:v>
                </c:pt>
                <c:pt idx="4">
                  <c:v>0.46838784342822409</c:v>
                </c:pt>
                <c:pt idx="5">
                  <c:v>0.64927237678014149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E-FB49-89BE-6B3405E80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32623"/>
        <c:axId val="740884799"/>
      </c:scatterChart>
      <c:valAx>
        <c:axId val="7410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84799"/>
        <c:crosses val="autoZero"/>
        <c:crossBetween val="midCat"/>
      </c:valAx>
      <c:valAx>
        <c:axId val="7408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3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Sheet1!$G$147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1933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Sheet1!$G$148:$G$152</c:f>
              <c:numCache>
                <c:formatCode>0</c:formatCode>
                <c:ptCount val="5"/>
                <c:pt idx="0" formatCode="General">
                  <c:v>11933</c:v>
                </c:pt>
                <c:pt idx="1">
                  <c:v>34170</c:v>
                </c:pt>
                <c:pt idx="2">
                  <c:v>61475</c:v>
                </c:pt>
                <c:pt idx="3">
                  <c:v>105200</c:v>
                </c:pt>
                <c:pt idx="4">
                  <c:v>195250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D-0842-8D68-B3A4EA544ACE}"/>
            </c:ext>
          </c:extLst>
        </c:ser>
        <c:ser>
          <c:idx val="1"/>
          <c:order val="1"/>
          <c:tx>
            <c:strRef>
              <c:f>Sheet1!$H$147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1933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Sheet1!$H$148:$H$152</c:f>
              <c:numCache>
                <c:formatCode>0</c:formatCode>
                <c:ptCount val="5"/>
                <c:pt idx="0" formatCode="General">
                  <c:v>11933</c:v>
                </c:pt>
                <c:pt idx="1">
                  <c:v>22435</c:v>
                </c:pt>
                <c:pt idx="2">
                  <c:v>28180</c:v>
                </c:pt>
                <c:pt idx="3">
                  <c:v>38870</c:v>
                </c:pt>
                <c:pt idx="4">
                  <c:v>53280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D-0842-8D68-B3A4EA544ACE}"/>
            </c:ext>
          </c:extLst>
        </c:ser>
        <c:ser>
          <c:idx val="2"/>
          <c:order val="2"/>
          <c:tx>
            <c:strRef>
              <c:f>Sheet1!$I$147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intercept val="11933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Sheet1!$I$148:$I$152</c:f>
              <c:numCache>
                <c:formatCode>0</c:formatCode>
                <c:ptCount val="5"/>
                <c:pt idx="0" formatCode="General">
                  <c:v>11933</c:v>
                </c:pt>
                <c:pt idx="1">
                  <c:v>19085</c:v>
                </c:pt>
                <c:pt idx="2">
                  <c:v>21070</c:v>
                </c:pt>
                <c:pt idx="3">
                  <c:v>21775</c:v>
                </c:pt>
                <c:pt idx="4">
                  <c:v>28845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D-0842-8D68-B3A4EA544ACE}"/>
            </c:ext>
          </c:extLst>
        </c:ser>
        <c:ser>
          <c:idx val="3"/>
          <c:order val="3"/>
          <c:tx>
            <c:strRef>
              <c:f>Sheet1!$J$147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Sheet1!$J$148:$J$152</c:f>
              <c:numCache>
                <c:formatCode>0</c:formatCode>
                <c:ptCount val="5"/>
                <c:pt idx="0" formatCode="General">
                  <c:v>11933</c:v>
                </c:pt>
                <c:pt idx="1">
                  <c:v>17995</c:v>
                </c:pt>
                <c:pt idx="2">
                  <c:v>18050</c:v>
                </c:pt>
                <c:pt idx="3">
                  <c:v>17180</c:v>
                </c:pt>
                <c:pt idx="4">
                  <c:v>17170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ED-0842-8D68-B3A4EA544ACE}"/>
            </c:ext>
          </c:extLst>
        </c:ser>
        <c:ser>
          <c:idx val="4"/>
          <c:order val="4"/>
          <c:tx>
            <c:strRef>
              <c:f>Sheet1!$K$147</c:f>
              <c:strCache>
                <c:ptCount val="1"/>
                <c:pt idx="0">
                  <c:v>60+Asp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intercept val="11933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Sheet1!$K$148:$K$152</c:f>
              <c:numCache>
                <c:formatCode>0</c:formatCode>
                <c:ptCount val="5"/>
                <c:pt idx="0" formatCode="General">
                  <c:v>11933</c:v>
                </c:pt>
                <c:pt idx="1">
                  <c:v>22485</c:v>
                </c:pt>
                <c:pt idx="2">
                  <c:v>29080</c:v>
                </c:pt>
                <c:pt idx="3">
                  <c:v>39725</c:v>
                </c:pt>
                <c:pt idx="4">
                  <c:v>61800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ED-0842-8D68-B3A4EA544ACE}"/>
            </c:ext>
          </c:extLst>
        </c:ser>
        <c:ser>
          <c:idx val="5"/>
          <c:order val="5"/>
          <c:tx>
            <c:strRef>
              <c:f>Sheet1!$L$147</c:f>
              <c:strCache>
                <c:ptCount val="1"/>
                <c:pt idx="0">
                  <c:v>60+Pyr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intercept val="11933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Sheet1!$L$148:$L$152</c:f>
              <c:numCache>
                <c:formatCode>0</c:formatCode>
                <c:ptCount val="5"/>
                <c:pt idx="0" formatCode="General">
                  <c:v>11933</c:v>
                </c:pt>
                <c:pt idx="1">
                  <c:v>27810</c:v>
                </c:pt>
                <c:pt idx="2">
                  <c:v>41545</c:v>
                </c:pt>
                <c:pt idx="3">
                  <c:v>57440</c:v>
                </c:pt>
                <c:pt idx="4">
                  <c:v>116650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ED-0842-8D68-B3A4EA544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634879"/>
        <c:axId val="742918639"/>
      </c:scatterChart>
      <c:valAx>
        <c:axId val="805634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18639"/>
        <c:crosses val="autoZero"/>
        <c:crossBetween val="midCat"/>
      </c:valAx>
      <c:valAx>
        <c:axId val="742918639"/>
        <c:scaling>
          <c:logBase val="2"/>
          <c:orientation val="minMax"/>
          <c:max val="24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63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128</xdr:row>
      <xdr:rowOff>158750</xdr:rowOff>
    </xdr:from>
    <xdr:to>
      <xdr:col>16</xdr:col>
      <xdr:colOff>539750</xdr:colOff>
      <xdr:row>143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E0FA35-E92E-914B-90A5-9051EC3BD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336550</xdr:colOff>
      <xdr:row>154</xdr:row>
      <xdr:rowOff>0</xdr:rowOff>
    </xdr:from>
    <xdr:to>
      <xdr:col>10</xdr:col>
      <xdr:colOff>254000</xdr:colOff>
      <xdr:row>175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3B8FF2-7411-B546-9D01-49F1DE764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2"/>
  <sheetViews>
    <sheetView tabSelected="1" zoomScale="125" workbookViewId="0">
      <pane xSplit="1" ySplit="1" topLeftCell="F90" activePane="bottomRight" state="frozen"/>
      <selection pane="topRight" activeCell="B1" sqref="B1"/>
      <selection pane="bottomLeft" activeCell="A2" sqref="A2"/>
      <selection pane="bottomRight" activeCell="L108" sqref="L108"/>
    </sheetView>
  </sheetViews>
  <sheetFormatPr baseColWidth="10" defaultColWidth="8.83203125" defaultRowHeight="15" x14ac:dyDescent="0.2"/>
  <cols>
    <col min="1" max="1" width="13.5" bestFit="1" customWidth="1"/>
    <col min="5" max="5" width="17.6640625" bestFit="1" customWidth="1"/>
    <col min="6" max="6" width="11" customWidth="1"/>
    <col min="7" max="7" width="9.83203125" customWidth="1"/>
    <col min="8" max="8" width="12.5" customWidth="1"/>
    <col min="9" max="9" width="11.33203125" customWidth="1"/>
    <col min="10" max="10" width="11.6640625" bestFit="1" customWidth="1"/>
    <col min="11" max="12" width="10.6640625" bestFit="1" customWidth="1"/>
    <col min="14" max="14" width="9.33203125" bestFit="1" customWidth="1"/>
    <col min="15" max="15" width="9.83203125" customWidth="1"/>
    <col min="18" max="18" width="10.1640625" bestFit="1" customWidth="1"/>
    <col min="20" max="20" width="12.1640625" bestFit="1" customWidth="1"/>
    <col min="23" max="23" width="14" customWidth="1"/>
    <col min="25" max="25" width="11.6640625" customWidth="1"/>
    <col min="32" max="32" width="9.6640625" bestFit="1" customWidth="1"/>
  </cols>
  <sheetData>
    <row r="1" spans="1:25" ht="3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123</v>
      </c>
      <c r="O1" s="6" t="s">
        <v>124</v>
      </c>
      <c r="P1" s="6" t="s">
        <v>125</v>
      </c>
      <c r="Q1" s="7" t="s">
        <v>133</v>
      </c>
      <c r="R1" s="7" t="s">
        <v>134</v>
      </c>
      <c r="S1" s="7" t="s">
        <v>136</v>
      </c>
      <c r="T1" s="7" t="s">
        <v>137</v>
      </c>
      <c r="W1" s="17" t="s">
        <v>199</v>
      </c>
      <c r="X1" s="17" t="s">
        <v>200</v>
      </c>
      <c r="Y1" s="17" t="s">
        <v>203</v>
      </c>
    </row>
    <row r="2" spans="1:25" x14ac:dyDescent="0.2">
      <c r="A2" t="s">
        <v>61</v>
      </c>
      <c r="B2" t="s">
        <v>67</v>
      </c>
      <c r="C2" t="s">
        <v>115</v>
      </c>
      <c r="D2" t="s">
        <v>121</v>
      </c>
      <c r="E2" s="2">
        <v>44636.747916666667</v>
      </c>
      <c r="F2">
        <v>1559</v>
      </c>
      <c r="G2">
        <v>1563</v>
      </c>
      <c r="H2">
        <v>1978</v>
      </c>
      <c r="I2">
        <v>40408</v>
      </c>
      <c r="J2">
        <v>12200</v>
      </c>
      <c r="K2">
        <v>7737</v>
      </c>
      <c r="L2">
        <v>7272</v>
      </c>
      <c r="M2">
        <v>2855</v>
      </c>
    </row>
    <row r="3" spans="1:25" x14ac:dyDescent="0.2">
      <c r="A3" t="s">
        <v>62</v>
      </c>
      <c r="B3" t="s">
        <v>67</v>
      </c>
      <c r="C3" t="s">
        <v>116</v>
      </c>
      <c r="D3" t="s">
        <v>121</v>
      </c>
      <c r="E3" s="2">
        <v>44636.748611111107</v>
      </c>
      <c r="F3">
        <v>1669</v>
      </c>
      <c r="G3">
        <v>1674</v>
      </c>
      <c r="H3">
        <v>1978</v>
      </c>
      <c r="I3">
        <v>40408</v>
      </c>
      <c r="J3">
        <v>12430</v>
      </c>
      <c r="K3">
        <v>7873</v>
      </c>
      <c r="L3">
        <v>7425</v>
      </c>
      <c r="M3">
        <v>2775</v>
      </c>
    </row>
    <row r="4" spans="1:25" x14ac:dyDescent="0.2">
      <c r="A4" t="s">
        <v>63</v>
      </c>
      <c r="B4" t="s">
        <v>67</v>
      </c>
      <c r="C4" t="s">
        <v>117</v>
      </c>
      <c r="D4" t="s">
        <v>121</v>
      </c>
      <c r="E4" s="2">
        <v>44636.75</v>
      </c>
      <c r="F4">
        <v>1622</v>
      </c>
      <c r="G4">
        <v>1627</v>
      </c>
      <c r="H4">
        <v>1978</v>
      </c>
      <c r="I4">
        <v>40408</v>
      </c>
      <c r="J4">
        <v>12020</v>
      </c>
      <c r="K4">
        <v>7909</v>
      </c>
      <c r="L4">
        <v>7448</v>
      </c>
      <c r="M4">
        <v>2713</v>
      </c>
    </row>
    <row r="5" spans="1:25" x14ac:dyDescent="0.2">
      <c r="A5" t="s">
        <v>64</v>
      </c>
      <c r="B5" t="s">
        <v>67</v>
      </c>
      <c r="C5" t="s">
        <v>118</v>
      </c>
      <c r="D5" t="s">
        <v>121</v>
      </c>
      <c r="E5" s="2">
        <v>44636.751388888893</v>
      </c>
      <c r="F5">
        <v>1627</v>
      </c>
      <c r="G5">
        <v>1632</v>
      </c>
      <c r="H5">
        <v>1978</v>
      </c>
      <c r="I5">
        <v>40408</v>
      </c>
      <c r="J5">
        <v>11970</v>
      </c>
      <c r="K5">
        <v>8186</v>
      </c>
      <c r="L5">
        <v>7795</v>
      </c>
      <c r="M5">
        <v>3049</v>
      </c>
      <c r="Q5" s="19"/>
      <c r="S5" s="19"/>
    </row>
    <row r="6" spans="1:25" x14ac:dyDescent="0.2">
      <c r="A6" t="s">
        <v>65</v>
      </c>
      <c r="B6" t="s">
        <v>67</v>
      </c>
      <c r="C6" t="s">
        <v>119</v>
      </c>
      <c r="D6" t="s">
        <v>121</v>
      </c>
      <c r="E6" s="2">
        <v>44636.752083333333</v>
      </c>
      <c r="F6">
        <v>1582</v>
      </c>
      <c r="G6">
        <v>1586</v>
      </c>
      <c r="H6">
        <v>1978</v>
      </c>
      <c r="I6">
        <v>40408</v>
      </c>
      <c r="J6">
        <v>11790</v>
      </c>
      <c r="K6">
        <v>7938</v>
      </c>
      <c r="L6">
        <v>7408</v>
      </c>
      <c r="M6">
        <v>2892</v>
      </c>
    </row>
    <row r="7" spans="1:25" x14ac:dyDescent="0.2">
      <c r="A7" t="s">
        <v>66</v>
      </c>
      <c r="B7" t="s">
        <v>67</v>
      </c>
      <c r="C7" t="s">
        <v>120</v>
      </c>
      <c r="D7" t="s">
        <v>121</v>
      </c>
      <c r="E7" s="2">
        <v>44636.753472222219</v>
      </c>
      <c r="F7">
        <v>1545</v>
      </c>
      <c r="G7">
        <v>1549</v>
      </c>
      <c r="H7">
        <v>1978</v>
      </c>
      <c r="I7">
        <v>40408</v>
      </c>
      <c r="J7">
        <v>11190</v>
      </c>
      <c r="K7">
        <v>8175</v>
      </c>
      <c r="L7">
        <v>7716</v>
      </c>
      <c r="M7">
        <v>2787</v>
      </c>
      <c r="Q7" s="19"/>
      <c r="R7" s="20"/>
    </row>
    <row r="8" spans="1:25" x14ac:dyDescent="0.2">
      <c r="A8" t="s">
        <v>122</v>
      </c>
      <c r="E8" s="2">
        <f>E2</f>
        <v>44636.747916666667</v>
      </c>
      <c r="J8" s="5">
        <f>AVERAGE(J2:J7)</f>
        <v>11933.333333333334</v>
      </c>
      <c r="K8" s="5">
        <f t="shared" ref="K8:L8" si="0">AVERAGE(K2:K7)</f>
        <v>7969.666666666667</v>
      </c>
      <c r="L8" s="5">
        <f t="shared" si="0"/>
        <v>7510.666666666667</v>
      </c>
    </row>
    <row r="10" spans="1:25" x14ac:dyDescent="0.2">
      <c r="A10" t="s">
        <v>13</v>
      </c>
      <c r="B10" t="s">
        <v>67</v>
      </c>
      <c r="C10" t="s">
        <v>68</v>
      </c>
      <c r="D10" t="s">
        <v>121</v>
      </c>
      <c r="E10" s="2">
        <v>44638.754861111112</v>
      </c>
      <c r="F10">
        <v>4803</v>
      </c>
      <c r="G10">
        <v>4847</v>
      </c>
      <c r="H10">
        <v>2965</v>
      </c>
      <c r="I10">
        <v>40408</v>
      </c>
      <c r="J10">
        <v>35760</v>
      </c>
      <c r="K10">
        <v>8953</v>
      </c>
      <c r="L10">
        <v>8141</v>
      </c>
      <c r="M10">
        <v>3708</v>
      </c>
      <c r="N10" s="4">
        <f>E12-$E$8</f>
        <v>2.0069444444452529</v>
      </c>
      <c r="O10" s="4">
        <f>J10/$J$8</f>
        <v>2.9966480446927375</v>
      </c>
      <c r="P10" s="3">
        <f>LOG(O10,2)/N10</f>
        <v>0.788935465620482</v>
      </c>
    </row>
    <row r="11" spans="1:25" x14ac:dyDescent="0.2">
      <c r="A11" t="s">
        <v>14</v>
      </c>
      <c r="B11" t="s">
        <v>67</v>
      </c>
      <c r="C11" t="s">
        <v>69</v>
      </c>
      <c r="D11" t="s">
        <v>121</v>
      </c>
      <c r="E11" s="2">
        <v>44638.756249999999</v>
      </c>
      <c r="F11">
        <v>4600</v>
      </c>
      <c r="G11">
        <v>4642</v>
      </c>
      <c r="H11">
        <v>2965</v>
      </c>
      <c r="I11">
        <v>40408</v>
      </c>
      <c r="J11">
        <v>32580</v>
      </c>
      <c r="K11">
        <v>9130</v>
      </c>
      <c r="L11">
        <v>8323</v>
      </c>
      <c r="M11">
        <v>3804</v>
      </c>
      <c r="N11" s="4">
        <f>E12-$E$8</f>
        <v>2.0069444444452529</v>
      </c>
      <c r="O11" s="4">
        <f>J11/$J$8</f>
        <v>2.7301675977653628</v>
      </c>
      <c r="P11" s="3">
        <f>LOG(O11,2)/N11</f>
        <v>0.72198785626852546</v>
      </c>
    </row>
    <row r="12" spans="1:25" x14ac:dyDescent="0.2">
      <c r="A12" t="s">
        <v>122</v>
      </c>
      <c r="E12" s="2">
        <f>$E$10</f>
        <v>44638.754861111112</v>
      </c>
      <c r="J12" s="5">
        <f>AVERAGE(J10:J11)</f>
        <v>34170</v>
      </c>
      <c r="K12" s="5">
        <f>AVERAGE(K10:K11)</f>
        <v>9041.5</v>
      </c>
      <c r="L12" s="5">
        <f>AVERAGE(L10:L11)</f>
        <v>8232</v>
      </c>
      <c r="N12" s="3"/>
      <c r="O12" s="3"/>
      <c r="P12" s="3">
        <f>AVERAGE(P10:P11)</f>
        <v>0.75546166094450373</v>
      </c>
      <c r="Q12">
        <f>J12*K12*0.000000001</f>
        <v>0.308948055</v>
      </c>
      <c r="R12" s="8">
        <f>($Q$107*0.9)/Q12*1000</f>
        <v>551.55211529006067</v>
      </c>
      <c r="S12" s="9">
        <f>Q12*R12/1000</f>
        <v>0.17040095325000001</v>
      </c>
      <c r="T12" s="9">
        <f>S12/40</f>
        <v>4.2600238312500002E-3</v>
      </c>
      <c r="W12">
        <v>200</v>
      </c>
      <c r="X12" s="3">
        <f>Q12/W12*1000</f>
        <v>1.5447402749999999</v>
      </c>
      <c r="Y12" s="5">
        <f>Q12/W12*200*1000</f>
        <v>308.94805500000001</v>
      </c>
    </row>
    <row r="14" spans="1:25" x14ac:dyDescent="0.2">
      <c r="A14" t="s">
        <v>15</v>
      </c>
      <c r="B14" t="s">
        <v>67</v>
      </c>
      <c r="C14" t="s">
        <v>70</v>
      </c>
      <c r="D14" t="s">
        <v>121</v>
      </c>
      <c r="E14" s="2">
        <v>44638.761111111111</v>
      </c>
      <c r="F14">
        <v>3219</v>
      </c>
      <c r="G14">
        <v>3241</v>
      </c>
      <c r="H14">
        <v>2965</v>
      </c>
      <c r="I14">
        <v>40408</v>
      </c>
      <c r="J14">
        <v>23270</v>
      </c>
      <c r="K14">
        <v>10790</v>
      </c>
      <c r="L14">
        <v>9945</v>
      </c>
      <c r="M14">
        <v>4315</v>
      </c>
      <c r="N14" s="4">
        <f>E16-$E$8</f>
        <v>2.0069444444452529</v>
      </c>
      <c r="O14" s="4">
        <f>J14/$J$8</f>
        <v>1.95</v>
      </c>
      <c r="P14" s="3">
        <f>LOG(O14,2)/N14</f>
        <v>0.48007015173815815</v>
      </c>
    </row>
    <row r="15" spans="1:25" x14ac:dyDescent="0.2">
      <c r="A15" t="s">
        <v>16</v>
      </c>
      <c r="B15" t="s">
        <v>67</v>
      </c>
      <c r="C15" t="s">
        <v>71</v>
      </c>
      <c r="D15" t="s">
        <v>121</v>
      </c>
      <c r="E15" s="2">
        <v>44638.762499999997</v>
      </c>
      <c r="F15">
        <v>3076</v>
      </c>
      <c r="G15">
        <v>3096</v>
      </c>
      <c r="H15">
        <v>2965</v>
      </c>
      <c r="I15">
        <v>40408</v>
      </c>
      <c r="J15">
        <v>21600</v>
      </c>
      <c r="K15">
        <v>10866</v>
      </c>
      <c r="L15">
        <v>10076</v>
      </c>
      <c r="M15">
        <v>4348</v>
      </c>
      <c r="N15" s="4">
        <f>E16-$E$8</f>
        <v>2.0069444444452529</v>
      </c>
      <c r="O15" s="4">
        <f>J15/$J$8</f>
        <v>1.8100558659217876</v>
      </c>
      <c r="P15" s="3">
        <f>LOG(O15,2)/N15</f>
        <v>0.42653608473800475</v>
      </c>
      <c r="X15" s="3"/>
    </row>
    <row r="16" spans="1:25" x14ac:dyDescent="0.2">
      <c r="A16" t="s">
        <v>122</v>
      </c>
      <c r="E16" s="2">
        <f>$E$10</f>
        <v>44638.754861111112</v>
      </c>
      <c r="J16" s="5">
        <f>AVERAGE(J14:J15)</f>
        <v>22435</v>
      </c>
      <c r="K16" s="5">
        <f>AVERAGE(K14:K15)</f>
        <v>10828</v>
      </c>
      <c r="L16" s="5">
        <f>AVERAGE(L14:L15)</f>
        <v>10010.5</v>
      </c>
      <c r="N16" s="3"/>
      <c r="O16" s="3"/>
      <c r="P16" s="3">
        <f>AVERAGE(P14:P15)</f>
        <v>0.45330311823808145</v>
      </c>
      <c r="Q16">
        <f>J16*K16*0.000000001</f>
        <v>0.24292618000000002</v>
      </c>
      <c r="R16" s="8">
        <f>($Q$107*0.9)/Q16*1000</f>
        <v>701.4515819167782</v>
      </c>
      <c r="S16" s="9">
        <f>Q16*R16/1000</f>
        <v>0.17040095325000001</v>
      </c>
      <c r="T16" s="9">
        <f>S16/40</f>
        <v>4.2600238312500002E-3</v>
      </c>
      <c r="W16">
        <v>200</v>
      </c>
      <c r="X16" s="3">
        <f>Q16/W16*1000</f>
        <v>1.2146309</v>
      </c>
      <c r="Y16" s="5">
        <f>Q16/W16*200*1000</f>
        <v>242.92618000000002</v>
      </c>
    </row>
    <row r="18" spans="1:37" x14ac:dyDescent="0.2">
      <c r="A18" t="s">
        <v>17</v>
      </c>
      <c r="B18" t="s">
        <v>67</v>
      </c>
      <c r="C18" t="s">
        <v>70</v>
      </c>
      <c r="D18" t="s">
        <v>121</v>
      </c>
      <c r="E18" s="2">
        <v>44638.767361111109</v>
      </c>
      <c r="F18">
        <v>2931</v>
      </c>
      <c r="G18">
        <v>2950</v>
      </c>
      <c r="H18">
        <v>2965</v>
      </c>
      <c r="I18">
        <v>30466</v>
      </c>
      <c r="J18">
        <v>19260</v>
      </c>
      <c r="K18">
        <v>11566</v>
      </c>
      <c r="L18">
        <v>10817</v>
      </c>
      <c r="M18">
        <v>4430</v>
      </c>
      <c r="N18" s="4">
        <f>E20-$E$8</f>
        <v>2.0069444444452529</v>
      </c>
      <c r="O18" s="4">
        <f>J18/$J$8</f>
        <v>1.6139664804469274</v>
      </c>
      <c r="P18" s="3">
        <f>LOG(O18,2)/N18</f>
        <v>0.34411048015028189</v>
      </c>
    </row>
    <row r="19" spans="1:37" x14ac:dyDescent="0.2">
      <c r="A19" t="s">
        <v>18</v>
      </c>
      <c r="B19" t="s">
        <v>67</v>
      </c>
      <c r="C19" t="s">
        <v>72</v>
      </c>
      <c r="D19" t="s">
        <v>121</v>
      </c>
      <c r="E19" s="2">
        <v>44638.768055555563</v>
      </c>
      <c r="F19">
        <v>2940</v>
      </c>
      <c r="G19">
        <v>2958</v>
      </c>
      <c r="H19">
        <v>2965</v>
      </c>
      <c r="I19">
        <v>40408</v>
      </c>
      <c r="J19">
        <v>18910</v>
      </c>
      <c r="K19">
        <v>11751</v>
      </c>
      <c r="L19">
        <v>10907</v>
      </c>
      <c r="M19">
        <v>4732</v>
      </c>
      <c r="N19" s="4">
        <f>E20-$E$8</f>
        <v>2.0069444444452529</v>
      </c>
      <c r="O19" s="4">
        <f>J19/$J$8</f>
        <v>1.5846368715083798</v>
      </c>
      <c r="P19" s="3">
        <f>LOG(O19,2)/N19</f>
        <v>0.33092708587799485</v>
      </c>
    </row>
    <row r="20" spans="1:37" x14ac:dyDescent="0.2">
      <c r="A20" t="s">
        <v>122</v>
      </c>
      <c r="E20" s="2">
        <f>$E$10</f>
        <v>44638.754861111112</v>
      </c>
      <c r="J20" s="5">
        <f>AVERAGE(J18:J19)</f>
        <v>19085</v>
      </c>
      <c r="K20" s="5">
        <f>AVERAGE(K18:K19)</f>
        <v>11658.5</v>
      </c>
      <c r="L20" s="5">
        <f>AVERAGE(L18:L19)</f>
        <v>10862</v>
      </c>
      <c r="N20" s="3"/>
      <c r="O20" s="3"/>
      <c r="P20" s="3">
        <f>AVERAGE(P18:P19)</f>
        <v>0.3375187830141384</v>
      </c>
      <c r="Q20">
        <f>J20*K20*0.000000001</f>
        <v>0.22250247250000002</v>
      </c>
      <c r="R20" s="8">
        <f>($Q$107*0.9)/Q20*1000</f>
        <v>765.83847062643315</v>
      </c>
      <c r="S20" s="9">
        <f>Q20*R20/1000</f>
        <v>0.17040095325000001</v>
      </c>
      <c r="T20" s="9">
        <f>S20/40</f>
        <v>4.2600238312500002E-3</v>
      </c>
      <c r="W20">
        <v>150</v>
      </c>
      <c r="X20" s="3">
        <f>Q20/W20*1000</f>
        <v>1.4833498166666668</v>
      </c>
      <c r="Y20" s="5">
        <f>Q20/W20*200*1000</f>
        <v>296.66996333333333</v>
      </c>
    </row>
    <row r="22" spans="1:37" x14ac:dyDescent="0.2">
      <c r="A22" t="s">
        <v>23</v>
      </c>
      <c r="B22" t="s">
        <v>67</v>
      </c>
      <c r="C22" t="s">
        <v>77</v>
      </c>
      <c r="D22" t="s">
        <v>121</v>
      </c>
      <c r="E22" s="2">
        <v>44638.757638888892</v>
      </c>
      <c r="F22">
        <v>2769</v>
      </c>
      <c r="G22">
        <v>2785</v>
      </c>
      <c r="H22">
        <v>2965</v>
      </c>
      <c r="I22">
        <v>40408</v>
      </c>
      <c r="J22">
        <v>17970</v>
      </c>
      <c r="K22">
        <v>10464</v>
      </c>
      <c r="L22">
        <v>9799</v>
      </c>
      <c r="M22">
        <v>4389</v>
      </c>
      <c r="N22" s="4">
        <f>E24-$E$8</f>
        <v>2.0069444444452529</v>
      </c>
      <c r="O22" s="4">
        <f>J22/$J$8</f>
        <v>1.5058659217877095</v>
      </c>
      <c r="P22" s="3">
        <f>LOG(O22,2)/N22</f>
        <v>0.29427487328515839</v>
      </c>
    </row>
    <row r="23" spans="1:37" x14ac:dyDescent="0.2">
      <c r="A23" t="s">
        <v>24</v>
      </c>
      <c r="B23" t="s">
        <v>67</v>
      </c>
      <c r="C23" t="s">
        <v>78</v>
      </c>
      <c r="D23" t="s">
        <v>121</v>
      </c>
      <c r="E23" s="2">
        <v>44638.758333333331</v>
      </c>
      <c r="F23">
        <v>2715</v>
      </c>
      <c r="G23">
        <v>2730</v>
      </c>
      <c r="H23">
        <v>2965</v>
      </c>
      <c r="I23">
        <v>40408</v>
      </c>
      <c r="J23">
        <v>18020</v>
      </c>
      <c r="K23">
        <v>10579</v>
      </c>
      <c r="L23">
        <v>9754</v>
      </c>
      <c r="M23">
        <v>4562</v>
      </c>
      <c r="N23" s="4">
        <f>E24-$E$8</f>
        <v>2.0069444444452529</v>
      </c>
      <c r="O23" s="4">
        <f>J23/$J$8</f>
        <v>1.5100558659217875</v>
      </c>
      <c r="P23" s="3">
        <f>LOG(O23,2)/N23</f>
        <v>0.2962722391388527</v>
      </c>
    </row>
    <row r="24" spans="1:37" x14ac:dyDescent="0.2">
      <c r="A24" t="s">
        <v>122</v>
      </c>
      <c r="E24" s="2">
        <f>$E$10</f>
        <v>44638.754861111112</v>
      </c>
      <c r="J24" s="5">
        <f>AVERAGE(J22:J23)</f>
        <v>17995</v>
      </c>
      <c r="K24" s="5">
        <f>AVERAGE(K22:K23)</f>
        <v>10521.5</v>
      </c>
      <c r="L24" s="5">
        <f>AVERAGE(L22:L23)</f>
        <v>9776.5</v>
      </c>
      <c r="N24" s="3"/>
      <c r="O24" s="3"/>
      <c r="P24" s="3">
        <f>AVERAGE(P22:P23)</f>
        <v>0.29527355621200557</v>
      </c>
      <c r="Q24">
        <f>J24*K24*0.000000001</f>
        <v>0.1893343925</v>
      </c>
      <c r="R24" s="8">
        <f>($Q$107*0.9)/Q24*1000</f>
        <v>900</v>
      </c>
      <c r="S24" s="9">
        <f>Q24*R24/1000</f>
        <v>0.17040095325000001</v>
      </c>
      <c r="T24" s="9">
        <f>S24/40</f>
        <v>4.2600238312500002E-3</v>
      </c>
      <c r="W24">
        <v>150</v>
      </c>
      <c r="X24" s="3">
        <f>Q24/W24*1000</f>
        <v>1.2622292833333333</v>
      </c>
      <c r="Y24" s="5">
        <f>Q24/W24*200*1000</f>
        <v>252.44585666666663</v>
      </c>
      <c r="AK24" s="5"/>
    </row>
    <row r="26" spans="1:37" x14ac:dyDescent="0.2">
      <c r="A26" t="s">
        <v>19</v>
      </c>
      <c r="B26" t="s">
        <v>67</v>
      </c>
      <c r="C26" t="s">
        <v>73</v>
      </c>
      <c r="D26" t="s">
        <v>121</v>
      </c>
      <c r="E26" s="2">
        <v>44638.76458333333</v>
      </c>
      <c r="F26">
        <v>3302</v>
      </c>
      <c r="G26">
        <v>3326</v>
      </c>
      <c r="H26">
        <v>2965</v>
      </c>
      <c r="I26">
        <v>40408</v>
      </c>
      <c r="J26">
        <v>22300</v>
      </c>
      <c r="K26">
        <v>11355</v>
      </c>
      <c r="L26">
        <v>10507</v>
      </c>
      <c r="M26">
        <v>4525</v>
      </c>
      <c r="N26" s="4">
        <f>E28-$E$8</f>
        <v>2.0069444444452529</v>
      </c>
      <c r="O26" s="4">
        <f>J26/$J$8</f>
        <v>1.8687150837988826</v>
      </c>
      <c r="P26" s="3">
        <f>LOG(O26,2)/N26</f>
        <v>0.44946267739192081</v>
      </c>
    </row>
    <row r="27" spans="1:37" x14ac:dyDescent="0.2">
      <c r="A27" t="s">
        <v>20</v>
      </c>
      <c r="B27" t="s">
        <v>67</v>
      </c>
      <c r="C27" t="s">
        <v>74</v>
      </c>
      <c r="D27" t="s">
        <v>121</v>
      </c>
      <c r="E27" s="2">
        <v>44638.765277777777</v>
      </c>
      <c r="F27">
        <v>3458</v>
      </c>
      <c r="G27">
        <v>3483</v>
      </c>
      <c r="H27">
        <v>2965</v>
      </c>
      <c r="I27">
        <v>30466</v>
      </c>
      <c r="J27">
        <v>22670</v>
      </c>
      <c r="K27">
        <v>11382</v>
      </c>
      <c r="L27">
        <v>10543</v>
      </c>
      <c r="M27">
        <v>4429</v>
      </c>
      <c r="N27" s="4">
        <f>E28-$E$8</f>
        <v>2.0069444444452529</v>
      </c>
      <c r="O27" s="4">
        <f>J27/$J$8</f>
        <v>1.8997206703910614</v>
      </c>
      <c r="P27" s="3">
        <f>LOG(O27,2)/N27</f>
        <v>0.46129194401603063</v>
      </c>
    </row>
    <row r="28" spans="1:37" x14ac:dyDescent="0.2">
      <c r="A28" t="s">
        <v>122</v>
      </c>
      <c r="E28" s="2">
        <f>$E$10</f>
        <v>44638.754861111112</v>
      </c>
      <c r="J28" s="5">
        <f>AVERAGE(J26:J27)</f>
        <v>22485</v>
      </c>
      <c r="K28" s="5">
        <f>AVERAGE(K26:K27)</f>
        <v>11368.5</v>
      </c>
      <c r="L28" s="5">
        <f>AVERAGE(L26:L27)</f>
        <v>10525</v>
      </c>
      <c r="N28" s="3"/>
      <c r="O28" s="3"/>
      <c r="P28" s="3">
        <f>AVERAGE(P26:P27)</f>
        <v>0.45537731070397569</v>
      </c>
      <c r="Q28">
        <f>J28*K28*0.000000001</f>
        <v>0.25562072250000001</v>
      </c>
      <c r="R28" s="8">
        <f>($Q$107*0.9)/Q28*1000</f>
        <v>666.61635091028268</v>
      </c>
      <c r="S28" s="9">
        <f>Q28*R28/1000</f>
        <v>0.17040095324999999</v>
      </c>
      <c r="T28" s="9">
        <f>S28/40</f>
        <v>4.2600238312499993E-3</v>
      </c>
      <c r="W28">
        <v>200</v>
      </c>
      <c r="X28" s="3">
        <f>Q28/W28*1000</f>
        <v>1.2781036125</v>
      </c>
      <c r="Y28" s="5">
        <f>Q28/W28*200*1000</f>
        <v>255.6207225</v>
      </c>
    </row>
    <row r="30" spans="1:37" x14ac:dyDescent="0.2">
      <c r="A30" t="s">
        <v>21</v>
      </c>
      <c r="B30" t="s">
        <v>67</v>
      </c>
      <c r="C30" t="s">
        <v>75</v>
      </c>
      <c r="D30" t="s">
        <v>121</v>
      </c>
      <c r="E30" s="2">
        <v>44638.769444444442</v>
      </c>
      <c r="F30">
        <v>3971</v>
      </c>
      <c r="G30">
        <v>4003</v>
      </c>
      <c r="H30">
        <v>2965</v>
      </c>
      <c r="I30">
        <v>40408</v>
      </c>
      <c r="J30">
        <v>27380</v>
      </c>
      <c r="K30">
        <v>10426</v>
      </c>
      <c r="L30">
        <v>9519</v>
      </c>
      <c r="M30">
        <v>4393</v>
      </c>
      <c r="N30" s="4">
        <f>E32-$E$8</f>
        <v>2.0069444444452529</v>
      </c>
      <c r="O30" s="4">
        <f>J30/$J$8</f>
        <v>2.2944134078212288</v>
      </c>
      <c r="P30" s="3">
        <f>LOG(O30,2)/N30</f>
        <v>0.59698979866810176</v>
      </c>
    </row>
    <row r="31" spans="1:37" x14ac:dyDescent="0.2">
      <c r="A31" t="s">
        <v>22</v>
      </c>
      <c r="B31" t="s">
        <v>67</v>
      </c>
      <c r="C31" t="s">
        <v>76</v>
      </c>
      <c r="D31" t="s">
        <v>121</v>
      </c>
      <c r="E31" s="2">
        <v>44638.770833333343</v>
      </c>
      <c r="F31">
        <v>4083</v>
      </c>
      <c r="G31">
        <v>4117</v>
      </c>
      <c r="H31">
        <v>2965</v>
      </c>
      <c r="I31">
        <v>40408</v>
      </c>
      <c r="J31">
        <v>28240</v>
      </c>
      <c r="K31">
        <v>10195</v>
      </c>
      <c r="L31">
        <v>9439</v>
      </c>
      <c r="M31">
        <v>3958</v>
      </c>
      <c r="N31" s="4">
        <f>E32-$E$8</f>
        <v>2.0069444444452529</v>
      </c>
      <c r="O31" s="4">
        <f>J31/$J$8</f>
        <v>2.3664804469273744</v>
      </c>
      <c r="P31" s="3">
        <f>LOG(O31,2)/N31</f>
        <v>0.61922142652246115</v>
      </c>
    </row>
    <row r="32" spans="1:37" x14ac:dyDescent="0.2">
      <c r="A32" t="s">
        <v>122</v>
      </c>
      <c r="E32" s="2">
        <f>$E$10</f>
        <v>44638.754861111112</v>
      </c>
      <c r="J32" s="5">
        <f>AVERAGE(J30:J31)</f>
        <v>27810</v>
      </c>
      <c r="K32" s="5">
        <f>AVERAGE(K30:K31)</f>
        <v>10310.5</v>
      </c>
      <c r="L32" s="5">
        <f>AVERAGE(L30:L31)</f>
        <v>9479</v>
      </c>
      <c r="N32" s="3"/>
      <c r="O32" s="3"/>
      <c r="P32" s="3">
        <f>AVERAGE(P30:P31)</f>
        <v>0.60810561259528151</v>
      </c>
      <c r="Q32">
        <f>J32*K32*0.000000001</f>
        <v>0.28673500500000004</v>
      </c>
      <c r="R32" s="8">
        <f>($Q$107*0.9)/Q32*1000</f>
        <v>594.28025974714876</v>
      </c>
      <c r="S32" s="9">
        <f>Q32*R32/1000</f>
        <v>0.17040095325000001</v>
      </c>
      <c r="T32" s="9">
        <f>S32/40</f>
        <v>4.2600238312500002E-3</v>
      </c>
      <c r="W32">
        <v>200</v>
      </c>
      <c r="X32" s="3">
        <f>Q32/W32*1000</f>
        <v>1.4336750250000003</v>
      </c>
      <c r="Y32" s="5">
        <f>Q32/W32*200*1000</f>
        <v>286.73500500000006</v>
      </c>
    </row>
    <row r="34" spans="1:25" x14ac:dyDescent="0.2">
      <c r="A34" t="s">
        <v>25</v>
      </c>
      <c r="B34" t="s">
        <v>67</v>
      </c>
      <c r="C34" t="s">
        <v>79</v>
      </c>
      <c r="D34" t="s">
        <v>121</v>
      </c>
      <c r="E34" s="2">
        <v>44639.759722222218</v>
      </c>
      <c r="F34">
        <v>8519</v>
      </c>
      <c r="G34">
        <v>8662</v>
      </c>
      <c r="H34">
        <v>2965</v>
      </c>
      <c r="I34">
        <v>40408</v>
      </c>
      <c r="J34">
        <v>65250</v>
      </c>
      <c r="K34">
        <v>8613</v>
      </c>
      <c r="L34">
        <v>7780</v>
      </c>
      <c r="M34">
        <v>3666</v>
      </c>
      <c r="N34" s="4">
        <f>E36-$E$8</f>
        <v>3.0118055555503815</v>
      </c>
      <c r="O34" s="4">
        <f>J34/$J$8</f>
        <v>5.4678770949720672</v>
      </c>
      <c r="P34" s="3">
        <f>LOG(O34,2)/N34</f>
        <v>0.81379118595398536</v>
      </c>
    </row>
    <row r="35" spans="1:25" x14ac:dyDescent="0.2">
      <c r="A35" t="s">
        <v>26</v>
      </c>
      <c r="B35" t="s">
        <v>67</v>
      </c>
      <c r="C35" t="s">
        <v>80</v>
      </c>
      <c r="D35" t="s">
        <v>121</v>
      </c>
      <c r="E35" s="2">
        <v>44639.761111111111</v>
      </c>
      <c r="F35">
        <v>7990</v>
      </c>
      <c r="G35">
        <v>8118</v>
      </c>
      <c r="H35">
        <v>2965</v>
      </c>
      <c r="I35">
        <v>40408</v>
      </c>
      <c r="J35">
        <v>57700</v>
      </c>
      <c r="K35">
        <v>8746</v>
      </c>
      <c r="L35">
        <v>7977</v>
      </c>
      <c r="M35">
        <v>3574</v>
      </c>
      <c r="N35" s="4">
        <f>E36-$E$8</f>
        <v>3.0118055555503815</v>
      </c>
      <c r="O35" s="4">
        <f>J35/$J$8</f>
        <v>4.8351955307262564</v>
      </c>
      <c r="P35" s="3">
        <f>LOG(O35,2)/N35</f>
        <v>0.75488745543764235</v>
      </c>
    </row>
    <row r="36" spans="1:25" x14ac:dyDescent="0.2">
      <c r="A36" t="s">
        <v>122</v>
      </c>
      <c r="E36" s="2">
        <f>$E$34</f>
        <v>44639.759722222218</v>
      </c>
      <c r="J36" s="5">
        <f>AVERAGE(J34:J35)</f>
        <v>61475</v>
      </c>
      <c r="K36" s="5">
        <f>AVERAGE(K34:K35)</f>
        <v>8679.5</v>
      </c>
      <c r="L36" s="5">
        <f>AVERAGE(L34:L35)</f>
        <v>7878.5</v>
      </c>
      <c r="N36" s="3"/>
      <c r="O36" s="3"/>
      <c r="P36" s="3">
        <f>AVERAGE(P34:P35)</f>
        <v>0.7843393206958138</v>
      </c>
      <c r="Q36">
        <f>J36*K36*0.000000001</f>
        <v>0.53357226250000001</v>
      </c>
      <c r="R36" s="8">
        <f>($Q$107*0.9)/Q36*1000</f>
        <v>319.35871713346421</v>
      </c>
      <c r="S36" s="9">
        <f>Q36*R36/1000</f>
        <v>0.17040095325000001</v>
      </c>
      <c r="T36" s="9">
        <f>S36/40</f>
        <v>4.2600238312500002E-3</v>
      </c>
      <c r="W36">
        <v>400</v>
      </c>
      <c r="X36" s="3">
        <f>Q36/W36*1000</f>
        <v>1.33393065625</v>
      </c>
      <c r="Y36" s="5">
        <f>Q36/W36*200*1000</f>
        <v>266.78613124999998</v>
      </c>
    </row>
    <row r="38" spans="1:25" x14ac:dyDescent="0.2">
      <c r="A38" t="s">
        <v>27</v>
      </c>
      <c r="B38" t="s">
        <v>67</v>
      </c>
      <c r="C38" t="s">
        <v>81</v>
      </c>
      <c r="D38" t="s">
        <v>121</v>
      </c>
      <c r="E38" s="2">
        <v>44639.76458333333</v>
      </c>
      <c r="F38">
        <v>4924</v>
      </c>
      <c r="G38">
        <v>4970</v>
      </c>
      <c r="H38">
        <v>2965</v>
      </c>
      <c r="I38">
        <v>40408</v>
      </c>
      <c r="J38">
        <v>29940</v>
      </c>
      <c r="K38">
        <v>10909</v>
      </c>
      <c r="L38">
        <v>9753</v>
      </c>
      <c r="M38">
        <v>4820</v>
      </c>
      <c r="N38" s="4">
        <f>E40-$E$8</f>
        <v>3.0118055555503815</v>
      </c>
      <c r="O38" s="4">
        <f>J38/$J$8</f>
        <v>2.5089385474860335</v>
      </c>
      <c r="P38" s="3">
        <f>LOG(O38,2)/N38</f>
        <v>0.4406251034972416</v>
      </c>
    </row>
    <row r="39" spans="1:25" x14ac:dyDescent="0.2">
      <c r="A39" t="s">
        <v>28</v>
      </c>
      <c r="B39" t="s">
        <v>67</v>
      </c>
      <c r="C39" t="s">
        <v>82</v>
      </c>
      <c r="D39" t="s">
        <v>121</v>
      </c>
      <c r="E39" s="2">
        <v>44639.765972222223</v>
      </c>
      <c r="F39">
        <v>4378</v>
      </c>
      <c r="G39">
        <v>4417</v>
      </c>
      <c r="H39">
        <v>2965</v>
      </c>
      <c r="I39">
        <v>40408</v>
      </c>
      <c r="J39">
        <v>26420</v>
      </c>
      <c r="K39">
        <v>11083</v>
      </c>
      <c r="L39">
        <v>10039</v>
      </c>
      <c r="M39">
        <v>4791</v>
      </c>
      <c r="N39" s="4">
        <f>E40-$E$8</f>
        <v>3.0118055555503815</v>
      </c>
      <c r="O39" s="4">
        <f>J39/$J$8</f>
        <v>2.2139664804469272</v>
      </c>
      <c r="P39" s="3">
        <f>LOG(O39,2)/N39</f>
        <v>0.38071295064293342</v>
      </c>
    </row>
    <row r="40" spans="1:25" x14ac:dyDescent="0.2">
      <c r="A40" t="s">
        <v>122</v>
      </c>
      <c r="E40" s="2">
        <f>$E$34</f>
        <v>44639.759722222218</v>
      </c>
      <c r="J40" s="5">
        <f>AVERAGE(J38:J39)</f>
        <v>28180</v>
      </c>
      <c r="K40" s="5">
        <f>AVERAGE(K38:K39)</f>
        <v>10996</v>
      </c>
      <c r="L40" s="5">
        <f>AVERAGE(L38:L39)</f>
        <v>9896</v>
      </c>
      <c r="N40" s="3"/>
      <c r="O40" s="3"/>
      <c r="P40" s="3">
        <f>AVERAGE(P38:P39)</f>
        <v>0.41066902707008751</v>
      </c>
      <c r="Q40">
        <f>J40*K40*0.000000001</f>
        <v>0.30986728000000002</v>
      </c>
      <c r="R40" s="8">
        <f>($Q$107*0.9)/Q40*1000</f>
        <v>549.91592932948583</v>
      </c>
      <c r="S40" s="9">
        <f>Q40*R40/1000</f>
        <v>0.17040095325000001</v>
      </c>
      <c r="T40" s="9">
        <f>S40/40</f>
        <v>4.2600238312500002E-3</v>
      </c>
      <c r="W40">
        <v>200</v>
      </c>
      <c r="X40" s="3">
        <f>Q40/W40*1000</f>
        <v>1.5493364000000001</v>
      </c>
      <c r="Y40" s="5">
        <f>Q40/W40*200*1000</f>
        <v>309.86728000000005</v>
      </c>
    </row>
    <row r="42" spans="1:25" x14ac:dyDescent="0.2">
      <c r="A42" t="s">
        <v>29</v>
      </c>
      <c r="B42" t="s">
        <v>67</v>
      </c>
      <c r="C42" t="s">
        <v>83</v>
      </c>
      <c r="D42" t="s">
        <v>121</v>
      </c>
      <c r="E42" s="2">
        <v>44639.769444444442</v>
      </c>
      <c r="F42">
        <v>3885</v>
      </c>
      <c r="G42">
        <v>3915</v>
      </c>
      <c r="H42">
        <v>2965</v>
      </c>
      <c r="I42">
        <v>40408</v>
      </c>
      <c r="J42">
        <v>21200</v>
      </c>
      <c r="K42">
        <v>13734</v>
      </c>
      <c r="L42">
        <v>12660</v>
      </c>
      <c r="M42">
        <v>5888</v>
      </c>
      <c r="N42" s="4">
        <f>E44-$E$8</f>
        <v>3.0118055555503815</v>
      </c>
      <c r="O42" s="4">
        <f>J42/$J$8</f>
        <v>1.776536312849162</v>
      </c>
      <c r="P42" s="3">
        <f>LOG(O42,2)/N42</f>
        <v>0.2752724778305265</v>
      </c>
    </row>
    <row r="43" spans="1:25" x14ac:dyDescent="0.2">
      <c r="A43" t="s">
        <v>30</v>
      </c>
      <c r="B43" t="s">
        <v>67</v>
      </c>
      <c r="C43" t="s">
        <v>84</v>
      </c>
      <c r="D43" t="s">
        <v>121</v>
      </c>
      <c r="E43" s="2">
        <v>44639.770833333343</v>
      </c>
      <c r="F43">
        <v>3844</v>
      </c>
      <c r="G43">
        <v>3872</v>
      </c>
      <c r="H43">
        <v>2965</v>
      </c>
      <c r="I43">
        <v>40408</v>
      </c>
      <c r="J43">
        <v>20940</v>
      </c>
      <c r="K43">
        <v>13623</v>
      </c>
      <c r="L43">
        <v>12612</v>
      </c>
      <c r="M43">
        <v>5645</v>
      </c>
      <c r="N43" s="4">
        <f>E44-$E$8</f>
        <v>3.0118055555503815</v>
      </c>
      <c r="O43" s="4">
        <f>J43/$J$8</f>
        <v>1.7547486033519553</v>
      </c>
      <c r="P43" s="3">
        <f>LOG(O43,2)/N43</f>
        <v>0.26936146458900273</v>
      </c>
    </row>
    <row r="44" spans="1:25" x14ac:dyDescent="0.2">
      <c r="A44" t="s">
        <v>122</v>
      </c>
      <c r="E44" s="2">
        <f>$E$34</f>
        <v>44639.759722222218</v>
      </c>
      <c r="J44" s="5">
        <f>AVERAGE(J42:J43)</f>
        <v>21070</v>
      </c>
      <c r="K44" s="5">
        <f>AVERAGE(K42:K43)</f>
        <v>13678.5</v>
      </c>
      <c r="L44" s="5">
        <f>AVERAGE(L42:L43)</f>
        <v>12636</v>
      </c>
      <c r="N44" s="3"/>
      <c r="O44" s="3"/>
      <c r="P44" s="3">
        <f>AVERAGE(P42:P43)</f>
        <v>0.27231697120976461</v>
      </c>
      <c r="Q44">
        <f>J44*K44*0.000000001</f>
        <v>0.28820599499999999</v>
      </c>
      <c r="R44" s="8">
        <f>($Q$107*0.9)/Q44*1000</f>
        <v>591.24708092904177</v>
      </c>
      <c r="S44" s="9">
        <f>Q44*R44/1000</f>
        <v>0.17040095325000001</v>
      </c>
      <c r="T44" s="9">
        <f>S44/40</f>
        <v>4.2600238312500002E-3</v>
      </c>
      <c r="W44">
        <v>200</v>
      </c>
      <c r="X44" s="3">
        <f>Q44/W44*1000</f>
        <v>1.441029975</v>
      </c>
      <c r="Y44" s="5">
        <f>Q44/W44*200*1000</f>
        <v>288.20599499999997</v>
      </c>
    </row>
    <row r="46" spans="1:25" x14ac:dyDescent="0.2">
      <c r="A46" t="s">
        <v>31</v>
      </c>
      <c r="B46" t="s">
        <v>67</v>
      </c>
      <c r="C46" t="s">
        <v>85</v>
      </c>
      <c r="D46" t="s">
        <v>121</v>
      </c>
      <c r="E46" s="2">
        <v>44639.762499999997</v>
      </c>
      <c r="F46">
        <v>3129</v>
      </c>
      <c r="G46">
        <v>3151</v>
      </c>
      <c r="H46">
        <v>2965</v>
      </c>
      <c r="I46">
        <v>40408</v>
      </c>
      <c r="J46">
        <v>18220</v>
      </c>
      <c r="K46">
        <v>12590</v>
      </c>
      <c r="L46">
        <v>11841</v>
      </c>
      <c r="M46">
        <v>5241</v>
      </c>
      <c r="N46" s="4">
        <f>E48-$E$8</f>
        <v>3.0118055555503815</v>
      </c>
      <c r="O46" s="4">
        <f>J46/$J$8</f>
        <v>1.5268156424581005</v>
      </c>
      <c r="P46" s="3">
        <f>LOG(O46,2)/N46</f>
        <v>0.20271091911842223</v>
      </c>
    </row>
    <row r="47" spans="1:25" x14ac:dyDescent="0.2">
      <c r="A47" t="s">
        <v>32</v>
      </c>
      <c r="B47" t="s">
        <v>67</v>
      </c>
      <c r="C47" t="s">
        <v>86</v>
      </c>
      <c r="D47" t="s">
        <v>121</v>
      </c>
      <c r="E47" s="2">
        <v>44639.763194444437</v>
      </c>
      <c r="F47">
        <v>2935</v>
      </c>
      <c r="G47">
        <v>2953</v>
      </c>
      <c r="H47">
        <v>2965</v>
      </c>
      <c r="I47">
        <v>40408</v>
      </c>
      <c r="J47">
        <v>17880</v>
      </c>
      <c r="K47">
        <v>12599</v>
      </c>
      <c r="L47">
        <v>11694</v>
      </c>
      <c r="M47">
        <v>5517</v>
      </c>
      <c r="N47" s="4">
        <f>E48-$E$8</f>
        <v>3.0118055555503815</v>
      </c>
      <c r="O47" s="4">
        <f>J47/$J$8</f>
        <v>1.4983240223463687</v>
      </c>
      <c r="P47" s="3">
        <f>LOG(O47,2)/N47</f>
        <v>0.19368768633745781</v>
      </c>
    </row>
    <row r="48" spans="1:25" x14ac:dyDescent="0.2">
      <c r="A48" t="s">
        <v>122</v>
      </c>
      <c r="E48" s="2">
        <f>$E$34</f>
        <v>44639.759722222218</v>
      </c>
      <c r="J48" s="5">
        <f>AVERAGE(J46:J47)</f>
        <v>18050</v>
      </c>
      <c r="K48" s="5">
        <f>AVERAGE(K46:K47)</f>
        <v>12594.5</v>
      </c>
      <c r="L48" s="5">
        <f>AVERAGE(L46:L47)</f>
        <v>11767.5</v>
      </c>
      <c r="N48" s="3"/>
      <c r="O48" s="3"/>
      <c r="P48" s="3">
        <f>AVERAGE(P46:P47)</f>
        <v>0.19819930272794001</v>
      </c>
      <c r="Q48">
        <f>J48*K48*0.000000001</f>
        <v>0.22733072500000001</v>
      </c>
      <c r="R48" s="8">
        <f>($Q$107*0.9)/Q48*1000</f>
        <v>749.5729107888958</v>
      </c>
      <c r="S48" s="9">
        <f>Q48*R48/1000</f>
        <v>0.17040095325000001</v>
      </c>
      <c r="T48" s="9">
        <f>S48/40</f>
        <v>4.2600238312500002E-3</v>
      </c>
      <c r="W48">
        <v>150</v>
      </c>
      <c r="X48" s="3">
        <f>Q48/W48*1000</f>
        <v>1.5155381666666667</v>
      </c>
      <c r="Y48" s="5">
        <f>Q48/W48*200*1000</f>
        <v>303.10763333333335</v>
      </c>
    </row>
    <row r="50" spans="1:25" x14ac:dyDescent="0.2">
      <c r="A50" t="s">
        <v>33</v>
      </c>
      <c r="B50" t="s">
        <v>67</v>
      </c>
      <c r="C50" t="s">
        <v>87</v>
      </c>
      <c r="D50" t="s">
        <v>121</v>
      </c>
      <c r="E50" s="2">
        <v>44639.76666666667</v>
      </c>
      <c r="F50">
        <v>5162</v>
      </c>
      <c r="G50">
        <v>5214</v>
      </c>
      <c r="H50">
        <v>2965</v>
      </c>
      <c r="I50">
        <v>40408</v>
      </c>
      <c r="J50">
        <v>30090</v>
      </c>
      <c r="K50">
        <v>11657</v>
      </c>
      <c r="L50">
        <v>10444</v>
      </c>
      <c r="M50">
        <v>5274</v>
      </c>
      <c r="N50" s="4">
        <f>E52-$E$8</f>
        <v>3.0118055555503815</v>
      </c>
      <c r="O50" s="4">
        <f>J50/$J$8</f>
        <v>2.5215083798882678</v>
      </c>
      <c r="P50" s="3">
        <f>LOG(O50,2)/N50</f>
        <v>0.44301897824842962</v>
      </c>
    </row>
    <row r="51" spans="1:25" x14ac:dyDescent="0.2">
      <c r="A51" t="s">
        <v>34</v>
      </c>
      <c r="B51" t="s">
        <v>67</v>
      </c>
      <c r="C51" t="s">
        <v>88</v>
      </c>
      <c r="D51" t="s">
        <v>121</v>
      </c>
      <c r="E51" s="2">
        <v>44639.768055555563</v>
      </c>
      <c r="F51">
        <v>4908</v>
      </c>
      <c r="G51">
        <v>4955</v>
      </c>
      <c r="H51">
        <v>2965</v>
      </c>
      <c r="I51">
        <v>40408</v>
      </c>
      <c r="J51">
        <v>28070</v>
      </c>
      <c r="K51">
        <v>11666</v>
      </c>
      <c r="L51">
        <v>10428</v>
      </c>
      <c r="M51">
        <v>5238</v>
      </c>
      <c r="N51" s="4">
        <f>E52-$E$8</f>
        <v>3.0118055555503815</v>
      </c>
      <c r="O51" s="4">
        <f>J51/$J$8</f>
        <v>2.3522346368715081</v>
      </c>
      <c r="P51" s="3">
        <f>LOG(O51,2)/N51</f>
        <v>0.40973162255043155</v>
      </c>
    </row>
    <row r="52" spans="1:25" x14ac:dyDescent="0.2">
      <c r="A52" t="s">
        <v>122</v>
      </c>
      <c r="E52" s="2">
        <f>$E$34</f>
        <v>44639.759722222218</v>
      </c>
      <c r="J52" s="5">
        <f>AVERAGE(J50:J51)</f>
        <v>29080</v>
      </c>
      <c r="K52" s="5">
        <f>AVERAGE(K50:K51)</f>
        <v>11661.5</v>
      </c>
      <c r="L52" s="5">
        <f>AVERAGE(L50:L51)</f>
        <v>10436</v>
      </c>
      <c r="N52" s="3"/>
      <c r="O52" s="3"/>
      <c r="P52" s="3">
        <f>AVERAGE(P50:P51)</f>
        <v>0.42637530039943061</v>
      </c>
      <c r="Q52">
        <f>J52*K52*0.000000001</f>
        <v>0.33911642000000003</v>
      </c>
      <c r="R52" s="8">
        <f>($Q$107*0.9)/Q52*1000</f>
        <v>502.48511484639988</v>
      </c>
      <c r="S52" s="9">
        <f>Q52*R52/1000</f>
        <v>0.17040095324999999</v>
      </c>
      <c r="T52" s="9">
        <f>S52/40</f>
        <v>4.2600238312499993E-3</v>
      </c>
      <c r="W52">
        <v>200</v>
      </c>
      <c r="X52" s="3">
        <f>Q52/W52*1000</f>
        <v>1.6955821000000002</v>
      </c>
      <c r="Y52" s="5">
        <f>Q52/W52*200*1000</f>
        <v>339.11642000000001</v>
      </c>
    </row>
    <row r="54" spans="1:25" x14ac:dyDescent="0.2">
      <c r="A54" t="s">
        <v>35</v>
      </c>
      <c r="B54" t="s">
        <v>67</v>
      </c>
      <c r="C54" t="s">
        <v>89</v>
      </c>
      <c r="D54" t="s">
        <v>121</v>
      </c>
      <c r="E54" s="2">
        <v>44639.771527777782</v>
      </c>
      <c r="F54">
        <v>6463</v>
      </c>
      <c r="G54">
        <v>6546</v>
      </c>
      <c r="H54">
        <v>2965</v>
      </c>
      <c r="I54">
        <v>40408</v>
      </c>
      <c r="J54">
        <v>43070</v>
      </c>
      <c r="K54">
        <v>10004</v>
      </c>
      <c r="L54">
        <v>9055</v>
      </c>
      <c r="M54">
        <v>4297</v>
      </c>
      <c r="N54" s="4">
        <f>E56-$E$8</f>
        <v>3.0118055555503815</v>
      </c>
      <c r="O54" s="4">
        <f>J54/$J$8</f>
        <v>3.6092178770949719</v>
      </c>
      <c r="P54" s="3">
        <f>LOG(O54,2)/N54</f>
        <v>0.61480935693174787</v>
      </c>
    </row>
    <row r="55" spans="1:25" x14ac:dyDescent="0.2">
      <c r="A55" t="s">
        <v>36</v>
      </c>
      <c r="B55" t="s">
        <v>67</v>
      </c>
      <c r="C55" t="s">
        <v>90</v>
      </c>
      <c r="D55" t="s">
        <v>121</v>
      </c>
      <c r="E55" s="2">
        <v>44639.772916666669</v>
      </c>
      <c r="F55">
        <v>6261</v>
      </c>
      <c r="G55">
        <v>6338</v>
      </c>
      <c r="H55">
        <v>2965</v>
      </c>
      <c r="I55">
        <v>40408</v>
      </c>
      <c r="J55">
        <v>40020</v>
      </c>
      <c r="K55">
        <v>10105</v>
      </c>
      <c r="L55">
        <v>9208</v>
      </c>
      <c r="M55">
        <v>4316</v>
      </c>
      <c r="N55" s="4">
        <f>E56-$E$8</f>
        <v>3.0118055555503815</v>
      </c>
      <c r="O55" s="4">
        <f>J55/$J$8</f>
        <v>3.3536312849162009</v>
      </c>
      <c r="P55" s="3">
        <f>LOG(O55,2)/N55</f>
        <v>0.57962708690078846</v>
      </c>
    </row>
    <row r="56" spans="1:25" x14ac:dyDescent="0.2">
      <c r="A56" t="s">
        <v>122</v>
      </c>
      <c r="E56" s="2">
        <f>$E$34</f>
        <v>44639.759722222218</v>
      </c>
      <c r="J56" s="5">
        <f>AVERAGE(J54:J55)</f>
        <v>41545</v>
      </c>
      <c r="K56" s="5">
        <f>AVERAGE(K54:K55)</f>
        <v>10054.5</v>
      </c>
      <c r="L56" s="5">
        <f>AVERAGE(L54:L55)</f>
        <v>9131.5</v>
      </c>
      <c r="N56" s="3"/>
      <c r="O56" s="3"/>
      <c r="P56" s="3">
        <f>AVERAGE(P54:P55)</f>
        <v>0.59721822191626817</v>
      </c>
      <c r="Q56">
        <f>J56*K56*0.000000001</f>
        <v>0.41771420250000002</v>
      </c>
      <c r="R56" s="8">
        <f>($Q$107*0.9)/Q56*1000</f>
        <v>407.93669985401084</v>
      </c>
      <c r="S56" s="9">
        <f>Q56*R56/1000</f>
        <v>0.17040095325000001</v>
      </c>
      <c r="T56" s="9">
        <f>S56/40</f>
        <v>4.2600238312500002E-3</v>
      </c>
      <c r="W56">
        <v>300</v>
      </c>
      <c r="X56" s="3">
        <f>Q56/W56*1000</f>
        <v>1.3923806750000001</v>
      </c>
      <c r="Y56" s="5">
        <f>Q56/W56*200*1000</f>
        <v>278.476135</v>
      </c>
    </row>
    <row r="58" spans="1:25" x14ac:dyDescent="0.2">
      <c r="A58" t="s">
        <v>37</v>
      </c>
      <c r="B58" t="s">
        <v>67</v>
      </c>
      <c r="C58" t="s">
        <v>91</v>
      </c>
      <c r="D58" t="s">
        <v>121</v>
      </c>
      <c r="E58" s="2">
        <v>44640.779166666667</v>
      </c>
      <c r="F58">
        <v>14432</v>
      </c>
      <c r="G58">
        <v>14832</v>
      </c>
      <c r="H58">
        <v>2965</v>
      </c>
      <c r="I58">
        <v>40408</v>
      </c>
      <c r="J58">
        <v>105000</v>
      </c>
      <c r="K58">
        <v>8686</v>
      </c>
      <c r="L58">
        <v>7910</v>
      </c>
      <c r="M58">
        <v>3669</v>
      </c>
      <c r="N58" s="4">
        <f>E60-$E$8</f>
        <v>4.03125</v>
      </c>
      <c r="O58" s="4">
        <f>J58/$J$8</f>
        <v>8.7988826815642458</v>
      </c>
      <c r="P58" s="3">
        <f>LOG(O58,2)/N58</f>
        <v>0.77825000583203352</v>
      </c>
    </row>
    <row r="59" spans="1:25" x14ac:dyDescent="0.2">
      <c r="A59" t="s">
        <v>38</v>
      </c>
      <c r="B59" t="s">
        <v>67</v>
      </c>
      <c r="C59" t="s">
        <v>92</v>
      </c>
      <c r="D59" t="s">
        <v>121</v>
      </c>
      <c r="E59" s="2">
        <v>44640.780555555553</v>
      </c>
      <c r="F59">
        <v>14856</v>
      </c>
      <c r="G59">
        <v>15303</v>
      </c>
      <c r="H59">
        <v>2965</v>
      </c>
      <c r="I59">
        <v>40408</v>
      </c>
      <c r="J59">
        <v>105400</v>
      </c>
      <c r="K59">
        <v>8987</v>
      </c>
      <c r="L59">
        <v>8154</v>
      </c>
      <c r="M59">
        <v>3904</v>
      </c>
      <c r="N59" s="4">
        <f>E60-$E$8</f>
        <v>4.03125</v>
      </c>
      <c r="O59" s="4">
        <f>J59/$J$8</f>
        <v>8.8324022346368718</v>
      </c>
      <c r="P59" s="3">
        <f>LOG(O59,2)/N59</f>
        <v>0.77961075971326876</v>
      </c>
    </row>
    <row r="60" spans="1:25" x14ac:dyDescent="0.2">
      <c r="A60" t="s">
        <v>122</v>
      </c>
      <c r="E60" s="2">
        <f>$E$58</f>
        <v>44640.779166666667</v>
      </c>
      <c r="J60" s="5">
        <f>AVERAGE(J58:J59)</f>
        <v>105200</v>
      </c>
      <c r="K60" s="5">
        <f>AVERAGE(K58:K59)</f>
        <v>8836.5</v>
      </c>
      <c r="L60" s="5">
        <f>AVERAGE(L58:L59)</f>
        <v>8032</v>
      </c>
      <c r="N60" s="3"/>
      <c r="O60" s="3"/>
      <c r="P60" s="3">
        <f>AVERAGE(P58:P59)</f>
        <v>0.77893038277265114</v>
      </c>
      <c r="Q60">
        <f>J60*K60*0.000000001</f>
        <v>0.92959980000000009</v>
      </c>
      <c r="R60" s="8">
        <f>($Q$107*0.9)/Q60*1000</f>
        <v>183.30571203866438</v>
      </c>
      <c r="S60" s="9">
        <f>Q60*R60/1000</f>
        <v>0.17040095325000001</v>
      </c>
      <c r="T60" s="9">
        <f>S60/40</f>
        <v>4.2600238312500002E-3</v>
      </c>
      <c r="W60">
        <v>600</v>
      </c>
      <c r="X60" s="3">
        <f>Q60/W60*1000</f>
        <v>1.5493330000000001</v>
      </c>
      <c r="Y60" s="5">
        <f>Q60/W60*200*1000</f>
        <v>309.86660000000006</v>
      </c>
    </row>
    <row r="62" spans="1:25" x14ac:dyDescent="0.2">
      <c r="A62" t="s">
        <v>39</v>
      </c>
      <c r="B62" t="s">
        <v>67</v>
      </c>
      <c r="C62" t="s">
        <v>93</v>
      </c>
      <c r="D62" t="s">
        <v>121</v>
      </c>
      <c r="E62" s="2">
        <v>44640.783333333333</v>
      </c>
      <c r="F62">
        <v>7048</v>
      </c>
      <c r="G62">
        <v>7144</v>
      </c>
      <c r="H62">
        <v>2965</v>
      </c>
      <c r="I62">
        <v>40408</v>
      </c>
      <c r="J62">
        <v>43170</v>
      </c>
      <c r="K62">
        <v>11278</v>
      </c>
      <c r="L62">
        <v>9874</v>
      </c>
      <c r="M62">
        <v>5502</v>
      </c>
      <c r="N62" s="4">
        <f>E64-$E$8</f>
        <v>4.03125</v>
      </c>
      <c r="O62" s="4">
        <f>J62/$J$8</f>
        <v>3.6175977653631284</v>
      </c>
      <c r="P62" s="3">
        <f>LOG(O62,2)/N62</f>
        <v>0.46016297824024593</v>
      </c>
    </row>
    <row r="63" spans="1:25" x14ac:dyDescent="0.2">
      <c r="A63" t="s">
        <v>40</v>
      </c>
      <c r="B63" t="s">
        <v>67</v>
      </c>
      <c r="C63" t="s">
        <v>94</v>
      </c>
      <c r="D63" t="s">
        <v>121</v>
      </c>
      <c r="E63" s="2">
        <v>44640.784722222219</v>
      </c>
      <c r="F63">
        <v>6149</v>
      </c>
      <c r="G63">
        <v>6223</v>
      </c>
      <c r="H63">
        <v>2965</v>
      </c>
      <c r="I63">
        <v>40408</v>
      </c>
      <c r="J63">
        <v>34570</v>
      </c>
      <c r="K63">
        <v>11852</v>
      </c>
      <c r="L63">
        <v>10314</v>
      </c>
      <c r="M63">
        <v>5746</v>
      </c>
      <c r="N63" s="4">
        <f>E64-$E$8</f>
        <v>4.03125</v>
      </c>
      <c r="O63" s="4">
        <f>J63/$J$8</f>
        <v>2.8969273743016757</v>
      </c>
      <c r="P63" s="3">
        <f>LOG(O63,2)/N63</f>
        <v>0.38065699642342599</v>
      </c>
    </row>
    <row r="64" spans="1:25" x14ac:dyDescent="0.2">
      <c r="A64" t="s">
        <v>122</v>
      </c>
      <c r="E64" s="2">
        <f>$E$58</f>
        <v>44640.779166666667</v>
      </c>
      <c r="J64" s="5">
        <f>AVERAGE(J62:J63)</f>
        <v>38870</v>
      </c>
      <c r="K64" s="5">
        <f>AVERAGE(K62:K63)</f>
        <v>11565</v>
      </c>
      <c r="L64" s="5">
        <f>AVERAGE(L62:L63)</f>
        <v>10094</v>
      </c>
      <c r="N64" s="3"/>
      <c r="O64" s="3"/>
      <c r="P64" s="3">
        <f>AVERAGE(P62:P63)</f>
        <v>0.42040998733183599</v>
      </c>
      <c r="Q64">
        <f>J64*K64*0.000000001</f>
        <v>0.44953155</v>
      </c>
      <c r="R64" s="8">
        <f>($Q$107*0.9)/Q64*1000</f>
        <v>379.06338998897854</v>
      </c>
      <c r="S64" s="9">
        <f>Q64*R64/1000</f>
        <v>0.17040095325000001</v>
      </c>
      <c r="T64" s="9">
        <f>S64/40</f>
        <v>4.2600238312500002E-3</v>
      </c>
      <c r="W64">
        <v>300</v>
      </c>
      <c r="X64" s="3">
        <f>Q64/W64*1000</f>
        <v>1.4984385</v>
      </c>
      <c r="Y64" s="5">
        <f>Q64/W64*200*1000</f>
        <v>299.68770000000001</v>
      </c>
    </row>
    <row r="66" spans="1:25" x14ac:dyDescent="0.2">
      <c r="A66" t="s">
        <v>41</v>
      </c>
      <c r="B66" t="s">
        <v>67</v>
      </c>
      <c r="C66" t="s">
        <v>95</v>
      </c>
      <c r="D66" t="s">
        <v>121</v>
      </c>
      <c r="E66" s="2">
        <v>44640.788888888892</v>
      </c>
      <c r="F66">
        <v>4688</v>
      </c>
      <c r="G66">
        <v>4732</v>
      </c>
      <c r="H66">
        <v>2965</v>
      </c>
      <c r="I66">
        <v>40408</v>
      </c>
      <c r="J66">
        <v>22650</v>
      </c>
      <c r="K66">
        <v>14917</v>
      </c>
      <c r="L66">
        <v>13639</v>
      </c>
      <c r="M66">
        <v>6847</v>
      </c>
      <c r="N66" s="4">
        <f>E68-$E$8</f>
        <v>4.03125</v>
      </c>
      <c r="O66" s="4">
        <f>J66/$J$8</f>
        <v>1.8980446927374302</v>
      </c>
      <c r="P66" s="3">
        <f>LOG(O66,2)/N66</f>
        <v>0.22933679714806449</v>
      </c>
    </row>
    <row r="67" spans="1:25" x14ac:dyDescent="0.2">
      <c r="A67" t="s">
        <v>42</v>
      </c>
      <c r="B67" t="s">
        <v>67</v>
      </c>
      <c r="C67" t="s">
        <v>96</v>
      </c>
      <c r="D67" t="s">
        <v>121</v>
      </c>
      <c r="E67" s="2">
        <v>44640.790277777778</v>
      </c>
      <c r="F67">
        <v>4494</v>
      </c>
      <c r="G67">
        <v>4533</v>
      </c>
      <c r="H67">
        <v>2965</v>
      </c>
      <c r="I67">
        <v>40408</v>
      </c>
      <c r="J67">
        <v>20900</v>
      </c>
      <c r="K67">
        <v>15022</v>
      </c>
      <c r="L67">
        <v>13657</v>
      </c>
      <c r="M67">
        <v>6872</v>
      </c>
      <c r="N67" s="4">
        <f>E68-$E$8</f>
        <v>4.03125</v>
      </c>
      <c r="O67" s="4">
        <f>J67/$J$8</f>
        <v>1.7513966480446927</v>
      </c>
      <c r="P67" s="3">
        <f>LOG(O67,2)/N67</f>
        <v>0.2005595920713879</v>
      </c>
    </row>
    <row r="68" spans="1:25" x14ac:dyDescent="0.2">
      <c r="A68" t="s">
        <v>122</v>
      </c>
      <c r="E68" s="2">
        <f>$E$58</f>
        <v>44640.779166666667</v>
      </c>
      <c r="J68" s="5">
        <f>AVERAGE(J66:J67)</f>
        <v>21775</v>
      </c>
      <c r="K68" s="5">
        <f>AVERAGE(K66:K67)</f>
        <v>14969.5</v>
      </c>
      <c r="L68" s="5">
        <f>AVERAGE(L66:L67)</f>
        <v>13648</v>
      </c>
      <c r="N68" s="3"/>
      <c r="O68" s="3"/>
      <c r="P68" s="3">
        <f>AVERAGE(P66:P67)</f>
        <v>0.2149481946097262</v>
      </c>
      <c r="Q68">
        <f>J68*K68*0.000000001</f>
        <v>0.3259608625</v>
      </c>
      <c r="R68" s="8">
        <f>($Q$107*0.9)/Q68*1000</f>
        <v>522.76507045381868</v>
      </c>
      <c r="S68" s="9">
        <f>Q68*R68/1000</f>
        <v>0.17040095325000001</v>
      </c>
      <c r="T68" s="9">
        <f>S68/40</f>
        <v>4.2600238312500002E-3</v>
      </c>
      <c r="W68">
        <v>200</v>
      </c>
      <c r="X68" s="3">
        <f>Q68/W68*1000</f>
        <v>1.6298043124999999</v>
      </c>
      <c r="Y68" s="5">
        <f>Q68/W68*200*1000</f>
        <v>325.96086250000002</v>
      </c>
    </row>
    <row r="70" spans="1:25" x14ac:dyDescent="0.2">
      <c r="A70" t="s">
        <v>43</v>
      </c>
      <c r="B70" t="s">
        <v>67</v>
      </c>
      <c r="C70" t="s">
        <v>97</v>
      </c>
      <c r="D70" t="s">
        <v>121</v>
      </c>
      <c r="E70" s="2">
        <v>44640.78125</v>
      </c>
      <c r="F70">
        <v>3730</v>
      </c>
      <c r="G70">
        <v>3762</v>
      </c>
      <c r="H70">
        <v>2965</v>
      </c>
      <c r="I70">
        <v>40408</v>
      </c>
      <c r="J70">
        <v>17390</v>
      </c>
      <c r="K70">
        <v>15156</v>
      </c>
      <c r="L70">
        <v>14080</v>
      </c>
      <c r="M70">
        <v>6521</v>
      </c>
      <c r="N70" s="4">
        <f>E72-$E$8</f>
        <v>4.03125</v>
      </c>
      <c r="O70" s="4">
        <f>J70/$J$8</f>
        <v>1.4572625698324022</v>
      </c>
      <c r="P70" s="3">
        <f>LOG(O70,2)/N70</f>
        <v>0.13476238037237198</v>
      </c>
    </row>
    <row r="71" spans="1:25" x14ac:dyDescent="0.2">
      <c r="A71" t="s">
        <v>44</v>
      </c>
      <c r="B71" t="s">
        <v>67</v>
      </c>
      <c r="C71" t="s">
        <v>98</v>
      </c>
      <c r="D71" t="s">
        <v>121</v>
      </c>
      <c r="E71" s="2">
        <v>44640.782638888893</v>
      </c>
      <c r="F71">
        <v>3412</v>
      </c>
      <c r="G71">
        <v>3436</v>
      </c>
      <c r="H71">
        <v>2965</v>
      </c>
      <c r="I71">
        <v>40408</v>
      </c>
      <c r="J71">
        <v>16970</v>
      </c>
      <c r="K71">
        <v>15036</v>
      </c>
      <c r="L71">
        <v>14098</v>
      </c>
      <c r="M71">
        <v>6239</v>
      </c>
      <c r="N71" s="4">
        <f>E72-$E$8</f>
        <v>4.03125</v>
      </c>
      <c r="O71" s="4">
        <f>J71/$J$8</f>
        <v>1.4220670391061452</v>
      </c>
      <c r="P71" s="3">
        <f>LOG(O71,2)/N71</f>
        <v>0.12601289379527461</v>
      </c>
    </row>
    <row r="72" spans="1:25" x14ac:dyDescent="0.2">
      <c r="A72" t="s">
        <v>122</v>
      </c>
      <c r="E72" s="2">
        <f>$E$58</f>
        <v>44640.779166666667</v>
      </c>
      <c r="J72" s="5">
        <f>AVERAGE(J70:J71)</f>
        <v>17180</v>
      </c>
      <c r="K72" s="5">
        <f>AVERAGE(K70:K71)</f>
        <v>15096</v>
      </c>
      <c r="L72" s="5">
        <f>AVERAGE(L70:L71)</f>
        <v>14089</v>
      </c>
      <c r="N72" s="3"/>
      <c r="O72" s="3"/>
      <c r="P72" s="3">
        <f>AVERAGE(P70:P71)</f>
        <v>0.13038763708382328</v>
      </c>
      <c r="Q72">
        <f>J72*K72*0.000000001</f>
        <v>0.25934928000000002</v>
      </c>
      <c r="R72" s="8">
        <f>($Q$107*0.9)/Q72*1000</f>
        <v>657.03268291317409</v>
      </c>
      <c r="S72" s="9">
        <f>Q72*R72/1000</f>
        <v>0.17040095325000001</v>
      </c>
      <c r="T72" s="9">
        <f>S72/40</f>
        <v>4.2600238312500002E-3</v>
      </c>
      <c r="W72">
        <v>200</v>
      </c>
      <c r="X72" s="3">
        <f>Q72/W72*1000</f>
        <v>1.2967464</v>
      </c>
      <c r="Y72" s="5">
        <f>Q72/W72*200*1000</f>
        <v>259.34928000000002</v>
      </c>
    </row>
    <row r="74" spans="1:25" x14ac:dyDescent="0.2">
      <c r="A74" t="s">
        <v>45</v>
      </c>
      <c r="B74" t="s">
        <v>67</v>
      </c>
      <c r="C74" t="s">
        <v>99</v>
      </c>
      <c r="D74" t="s">
        <v>121</v>
      </c>
      <c r="E74" s="2">
        <v>44640.786111111112</v>
      </c>
      <c r="F74">
        <v>7394</v>
      </c>
      <c r="G74">
        <v>7498</v>
      </c>
      <c r="H74">
        <v>2965</v>
      </c>
      <c r="I74">
        <v>40408</v>
      </c>
      <c r="J74">
        <v>41990</v>
      </c>
      <c r="K74">
        <v>11332</v>
      </c>
      <c r="L74">
        <v>10174</v>
      </c>
      <c r="M74">
        <v>5104</v>
      </c>
      <c r="N74" s="4">
        <f>E76-$E$8</f>
        <v>4.03125</v>
      </c>
      <c r="O74" s="4">
        <f>J74/$J$8</f>
        <v>3.5187150837988823</v>
      </c>
      <c r="P74" s="3">
        <f>LOG(O74,2)/N74</f>
        <v>0.45024463910810653</v>
      </c>
    </row>
    <row r="75" spans="1:25" x14ac:dyDescent="0.2">
      <c r="A75" t="s">
        <v>46</v>
      </c>
      <c r="B75" t="s">
        <v>67</v>
      </c>
      <c r="C75" t="s">
        <v>100</v>
      </c>
      <c r="D75" t="s">
        <v>121</v>
      </c>
      <c r="E75" s="2">
        <v>44640.787499999999</v>
      </c>
      <c r="F75">
        <v>6915</v>
      </c>
      <c r="G75">
        <v>7003</v>
      </c>
      <c r="H75">
        <v>2965</v>
      </c>
      <c r="I75">
        <v>40408</v>
      </c>
      <c r="J75">
        <v>37460</v>
      </c>
      <c r="K75">
        <v>11867</v>
      </c>
      <c r="L75">
        <v>10689</v>
      </c>
      <c r="M75">
        <v>5375</v>
      </c>
      <c r="N75" s="4">
        <f>E76-$E$8</f>
        <v>4.03125</v>
      </c>
      <c r="O75" s="4">
        <f>J75/$J$8</f>
        <v>3.1391061452513966</v>
      </c>
      <c r="P75" s="3">
        <f>LOG(O75,2)/N75</f>
        <v>0.40939009310079577</v>
      </c>
    </row>
    <row r="76" spans="1:25" x14ac:dyDescent="0.2">
      <c r="A76" t="s">
        <v>122</v>
      </c>
      <c r="E76" s="2">
        <f>$E$58</f>
        <v>44640.779166666667</v>
      </c>
      <c r="J76" s="5">
        <f>AVERAGE(J74:J75)</f>
        <v>39725</v>
      </c>
      <c r="K76" s="5">
        <f>AVERAGE(K74:K75)</f>
        <v>11599.5</v>
      </c>
      <c r="L76" s="5">
        <f>AVERAGE(L74:L75)</f>
        <v>10431.5</v>
      </c>
      <c r="N76" s="3"/>
      <c r="O76" s="3"/>
      <c r="P76" s="3">
        <f>AVERAGE(P74:P75)</f>
        <v>0.42981736610445115</v>
      </c>
      <c r="Q76">
        <f>J76*K76*0.000000001</f>
        <v>0.46079013750000003</v>
      </c>
      <c r="R76" s="8">
        <f>($Q$107*0.9)/Q76*1000</f>
        <v>369.80165021435602</v>
      </c>
      <c r="S76" s="9">
        <f>Q76*R76/1000</f>
        <v>0.17040095325000001</v>
      </c>
      <c r="T76" s="9">
        <f>S76/40</f>
        <v>4.2600238312500002E-3</v>
      </c>
      <c r="W76">
        <v>300</v>
      </c>
      <c r="X76" s="3">
        <f>Q76/W76*1000</f>
        <v>1.535967125</v>
      </c>
      <c r="Y76" s="5">
        <f>Q76/W76*200*1000</f>
        <v>307.19342500000005</v>
      </c>
    </row>
    <row r="78" spans="1:25" x14ac:dyDescent="0.2">
      <c r="A78" t="s">
        <v>47</v>
      </c>
      <c r="B78" t="s">
        <v>67</v>
      </c>
      <c r="C78" t="s">
        <v>101</v>
      </c>
      <c r="D78" t="s">
        <v>121</v>
      </c>
      <c r="E78" s="2">
        <v>44640.791666666657</v>
      </c>
      <c r="F78">
        <v>9921</v>
      </c>
      <c r="G78">
        <v>10104</v>
      </c>
      <c r="H78">
        <v>2965</v>
      </c>
      <c r="I78">
        <v>40408</v>
      </c>
      <c r="J78">
        <v>58510</v>
      </c>
      <c r="K78">
        <v>10750</v>
      </c>
      <c r="L78">
        <v>9855</v>
      </c>
      <c r="M78">
        <v>4621</v>
      </c>
      <c r="N78" s="4">
        <f>E80-$E$8</f>
        <v>4.03125</v>
      </c>
      <c r="O78" s="4">
        <f>J78/$J$8</f>
        <v>4.9030726256983241</v>
      </c>
      <c r="P78" s="3">
        <f>LOG(O78,2)/N78</f>
        <v>0.56897640468559552</v>
      </c>
    </row>
    <row r="79" spans="1:25" x14ac:dyDescent="0.2">
      <c r="A79" t="s">
        <v>48</v>
      </c>
      <c r="B79" t="s">
        <v>67</v>
      </c>
      <c r="C79" t="s">
        <v>102</v>
      </c>
      <c r="D79" t="s">
        <v>121</v>
      </c>
      <c r="E79" s="2">
        <v>44640.792361111111</v>
      </c>
      <c r="F79">
        <v>9678</v>
      </c>
      <c r="G79">
        <v>9853</v>
      </c>
      <c r="H79">
        <v>2965</v>
      </c>
      <c r="I79">
        <v>40408</v>
      </c>
      <c r="J79">
        <v>56370</v>
      </c>
      <c r="K79">
        <v>10634</v>
      </c>
      <c r="L79">
        <v>9721</v>
      </c>
      <c r="M79">
        <v>4590</v>
      </c>
      <c r="N79" s="4">
        <f>E80-$E$8</f>
        <v>4.03125</v>
      </c>
      <c r="O79" s="4">
        <f>J79/$J$8</f>
        <v>4.7237430167597765</v>
      </c>
      <c r="P79" s="3">
        <f>LOG(O79,2)/N79</f>
        <v>0.55564166963367423</v>
      </c>
    </row>
    <row r="80" spans="1:25" x14ac:dyDescent="0.2">
      <c r="A80" t="s">
        <v>122</v>
      </c>
      <c r="E80" s="2">
        <f>$E$58</f>
        <v>44640.779166666667</v>
      </c>
      <c r="J80" s="5">
        <f>AVERAGE(J78:J79)</f>
        <v>57440</v>
      </c>
      <c r="K80" s="5">
        <f>AVERAGE(K78:K79)</f>
        <v>10692</v>
      </c>
      <c r="L80" s="5">
        <f>AVERAGE(L78:L79)</f>
        <v>9788</v>
      </c>
      <c r="N80" s="3"/>
      <c r="O80" s="3"/>
      <c r="P80" s="3">
        <f>AVERAGE(P78:P79)</f>
        <v>0.56230903715963487</v>
      </c>
      <c r="Q80">
        <f>J80*K80*0.000000001</f>
        <v>0.61414848</v>
      </c>
      <c r="R80" s="8">
        <f>($Q$107*0.9)/Q80*1000</f>
        <v>277.45888624522854</v>
      </c>
      <c r="S80" s="9">
        <f>Q80*R80/1000</f>
        <v>0.17040095325000001</v>
      </c>
      <c r="T80" s="9">
        <f>S80/40</f>
        <v>4.2600238312500002E-3</v>
      </c>
      <c r="W80">
        <v>400</v>
      </c>
      <c r="X80" s="3">
        <f>Q80/W80*1000</f>
        <v>1.5353712000000002</v>
      </c>
      <c r="Y80" s="5">
        <f>Q80/W80*200*1000</f>
        <v>307.07423999999997</v>
      </c>
    </row>
    <row r="82" spans="1:25" x14ac:dyDescent="0.2">
      <c r="A82" t="s">
        <v>49</v>
      </c>
      <c r="B82" t="s">
        <v>67</v>
      </c>
      <c r="C82" t="s">
        <v>103</v>
      </c>
      <c r="D82" t="s">
        <v>121</v>
      </c>
      <c r="E82" s="2">
        <v>44641.813194444447</v>
      </c>
      <c r="F82">
        <v>5859</v>
      </c>
      <c r="G82">
        <v>5925</v>
      </c>
      <c r="H82">
        <v>2965</v>
      </c>
      <c r="I82">
        <v>40408</v>
      </c>
      <c r="J82">
        <v>213000</v>
      </c>
      <c r="K82">
        <v>8972</v>
      </c>
      <c r="L82">
        <v>8198</v>
      </c>
      <c r="M82">
        <v>3812</v>
      </c>
      <c r="N82" s="4">
        <f>E84-$E$8</f>
        <v>5.0652777777795563</v>
      </c>
      <c r="O82" s="4">
        <f>J82/$J$8</f>
        <v>17.849162011173185</v>
      </c>
      <c r="P82" s="3">
        <f>LOG(O82,2)/N82</f>
        <v>0.82084036078130551</v>
      </c>
    </row>
    <row r="83" spans="1:25" x14ac:dyDescent="0.2">
      <c r="A83" t="s">
        <v>50</v>
      </c>
      <c r="B83" t="s">
        <v>67</v>
      </c>
      <c r="C83" t="s">
        <v>104</v>
      </c>
      <c r="D83" t="s">
        <v>121</v>
      </c>
      <c r="E83" s="2">
        <v>44641.814583333333</v>
      </c>
      <c r="F83">
        <v>5264</v>
      </c>
      <c r="G83">
        <v>5317</v>
      </c>
      <c r="H83">
        <v>2965</v>
      </c>
      <c r="I83">
        <v>40408</v>
      </c>
      <c r="J83">
        <v>177500</v>
      </c>
      <c r="K83">
        <v>8867</v>
      </c>
      <c r="L83">
        <v>8051</v>
      </c>
      <c r="M83">
        <v>3843</v>
      </c>
      <c r="N83" s="4">
        <f>E84-$E$8</f>
        <v>5.0652777777795563</v>
      </c>
      <c r="O83" s="4">
        <f>J83/$J$8</f>
        <v>14.874301675977653</v>
      </c>
      <c r="P83" s="3">
        <f>LOG(O83,2)/N83</f>
        <v>0.76891144051800275</v>
      </c>
    </row>
    <row r="84" spans="1:25" x14ac:dyDescent="0.2">
      <c r="A84" t="s">
        <v>122</v>
      </c>
      <c r="E84" s="2">
        <f>$E$82</f>
        <v>44641.813194444447</v>
      </c>
      <c r="J84" s="5">
        <f>AVERAGE(J82:J83)</f>
        <v>195250</v>
      </c>
      <c r="K84" s="5">
        <f>AVERAGE(K82:K83)</f>
        <v>8919.5</v>
      </c>
      <c r="L84" s="5">
        <f>AVERAGE(L82:L83)</f>
        <v>8124.5</v>
      </c>
      <c r="N84" s="3"/>
      <c r="O84" s="3"/>
      <c r="P84" s="3">
        <f>AVERAGE(P82:P83)</f>
        <v>0.79487590064965419</v>
      </c>
      <c r="Q84">
        <f>J84*K84*0.000000001</f>
        <v>1.741532375</v>
      </c>
      <c r="R84" s="8">
        <f>($Q$107*0.9)/Q84*1000</f>
        <v>97.845412291000343</v>
      </c>
      <c r="S84" s="9">
        <f>Q84*R84/1000</f>
        <v>0.17040095325000001</v>
      </c>
      <c r="T84" s="9">
        <f>S84/40</f>
        <v>4.2600238312500002E-3</v>
      </c>
      <c r="W84">
        <v>1000</v>
      </c>
      <c r="X84" s="3">
        <f>Q84/W84*1000</f>
        <v>1.741532375</v>
      </c>
      <c r="Y84" s="5">
        <f>Q84/W84*200*1000</f>
        <v>348.30647499999998</v>
      </c>
    </row>
    <row r="86" spans="1:25" x14ac:dyDescent="0.2">
      <c r="A86" t="s">
        <v>51</v>
      </c>
      <c r="B86" t="s">
        <v>67</v>
      </c>
      <c r="C86" t="s">
        <v>105</v>
      </c>
      <c r="D86" t="s">
        <v>121</v>
      </c>
      <c r="E86" s="2">
        <v>44641.821527777778</v>
      </c>
      <c r="F86">
        <v>9172</v>
      </c>
      <c r="G86">
        <v>9330</v>
      </c>
      <c r="H86">
        <v>2965</v>
      </c>
      <c r="I86">
        <v>40408</v>
      </c>
      <c r="J86">
        <v>54200</v>
      </c>
      <c r="K86">
        <v>11227</v>
      </c>
      <c r="L86">
        <v>9633</v>
      </c>
      <c r="M86">
        <v>5760</v>
      </c>
      <c r="N86" s="4">
        <f>E88-$E$8</f>
        <v>5.0652777777795563</v>
      </c>
      <c r="O86" s="4">
        <f>J86/$J$8</f>
        <v>4.5418994413407816</v>
      </c>
      <c r="P86" s="3">
        <f>LOG(O86,2)/N86</f>
        <v>0.43103179343657894</v>
      </c>
    </row>
    <row r="87" spans="1:25" x14ac:dyDescent="0.2">
      <c r="A87" t="s">
        <v>52</v>
      </c>
      <c r="B87" t="s">
        <v>67</v>
      </c>
      <c r="C87" t="s">
        <v>106</v>
      </c>
      <c r="D87" t="s">
        <v>121</v>
      </c>
      <c r="E87" s="2">
        <v>44641.822222222218</v>
      </c>
      <c r="F87">
        <v>9111</v>
      </c>
      <c r="G87">
        <v>9269</v>
      </c>
      <c r="H87">
        <v>2965</v>
      </c>
      <c r="I87">
        <v>40408</v>
      </c>
      <c r="J87">
        <v>52360</v>
      </c>
      <c r="K87">
        <v>11003</v>
      </c>
      <c r="L87">
        <v>9431</v>
      </c>
      <c r="M87">
        <v>5827</v>
      </c>
      <c r="N87" s="4">
        <f>E88-$E$8</f>
        <v>5.0652777777795563</v>
      </c>
      <c r="O87" s="4">
        <f>J87/$J$8</f>
        <v>4.3877094972067034</v>
      </c>
      <c r="P87" s="3">
        <f>LOG(O87,2)/N87</f>
        <v>0.4211946716671513</v>
      </c>
    </row>
    <row r="88" spans="1:25" x14ac:dyDescent="0.2">
      <c r="A88" t="s">
        <v>122</v>
      </c>
      <c r="E88" s="2">
        <f>$E$82</f>
        <v>44641.813194444447</v>
      </c>
      <c r="J88" s="5">
        <f>AVERAGE(J86:J87)</f>
        <v>53280</v>
      </c>
      <c r="K88" s="5">
        <f>AVERAGE(K86:K87)</f>
        <v>11115</v>
      </c>
      <c r="L88" s="5">
        <f>AVERAGE(L86:L87)</f>
        <v>9532</v>
      </c>
      <c r="N88" s="3"/>
      <c r="O88" s="3"/>
      <c r="P88" s="3">
        <f>AVERAGE(P86:P87)</f>
        <v>0.42611323255186512</v>
      </c>
      <c r="Q88">
        <f>J88*K88*0.000000001</f>
        <v>0.59220720000000004</v>
      </c>
      <c r="R88" s="8">
        <f>($Q$107*0.9)/Q88*1000</f>
        <v>287.73873949860791</v>
      </c>
      <c r="S88" s="9">
        <f>Q88*R88/1000</f>
        <v>0.17040095325000001</v>
      </c>
      <c r="T88" s="9">
        <f>S88/40</f>
        <v>4.2600238312500002E-3</v>
      </c>
      <c r="W88">
        <v>400</v>
      </c>
      <c r="X88" s="3">
        <f>Q88/W88*1000</f>
        <v>1.480518</v>
      </c>
      <c r="Y88" s="5">
        <f>Q88/W88*200*1000</f>
        <v>296.10360000000003</v>
      </c>
    </row>
    <row r="90" spans="1:25" x14ac:dyDescent="0.2">
      <c r="A90" t="s">
        <v>53</v>
      </c>
      <c r="B90" t="s">
        <v>67</v>
      </c>
      <c r="C90" t="s">
        <v>107</v>
      </c>
      <c r="D90" t="s">
        <v>121</v>
      </c>
      <c r="E90" s="2">
        <v>44641.826388888891</v>
      </c>
      <c r="F90">
        <v>6617</v>
      </c>
      <c r="G90">
        <v>6700</v>
      </c>
      <c r="H90">
        <v>2965</v>
      </c>
      <c r="I90">
        <v>40408</v>
      </c>
      <c r="J90">
        <v>29800</v>
      </c>
      <c r="K90">
        <v>14503</v>
      </c>
      <c r="L90">
        <v>12298</v>
      </c>
      <c r="M90">
        <v>7615</v>
      </c>
      <c r="N90" s="4">
        <f>E92-$E$8</f>
        <v>5.0652777777795563</v>
      </c>
      <c r="O90" s="4">
        <f>J90/$J$8</f>
        <v>2.4972067039106145</v>
      </c>
      <c r="P90" s="3">
        <f>LOG(O90,2)/N90</f>
        <v>0.26065998783147526</v>
      </c>
    </row>
    <row r="91" spans="1:25" x14ac:dyDescent="0.2">
      <c r="A91" t="s">
        <v>54</v>
      </c>
      <c r="B91" t="s">
        <v>67</v>
      </c>
      <c r="C91" t="s">
        <v>108</v>
      </c>
      <c r="D91" t="s">
        <v>121</v>
      </c>
      <c r="E91" s="2">
        <v>44641.827777777777</v>
      </c>
      <c r="F91">
        <v>6136</v>
      </c>
      <c r="G91">
        <v>6206</v>
      </c>
      <c r="H91">
        <v>2965</v>
      </c>
      <c r="I91">
        <v>40408</v>
      </c>
      <c r="J91">
        <v>27890</v>
      </c>
      <c r="K91">
        <v>15026</v>
      </c>
      <c r="L91">
        <v>13271</v>
      </c>
      <c r="M91">
        <v>7629</v>
      </c>
      <c r="N91" s="4">
        <f>E92-$E$8</f>
        <v>5.0652777777795563</v>
      </c>
      <c r="O91" s="4">
        <f>J91/$J$8</f>
        <v>2.3371508379888266</v>
      </c>
      <c r="P91" s="3">
        <f>LOG(O91,2)/N91</f>
        <v>0.24179342206474966</v>
      </c>
    </row>
    <row r="92" spans="1:25" x14ac:dyDescent="0.2">
      <c r="A92" t="s">
        <v>122</v>
      </c>
      <c r="E92" s="2">
        <f>$E$82</f>
        <v>44641.813194444447</v>
      </c>
      <c r="J92" s="5">
        <f>AVERAGE(J90:J91)</f>
        <v>28845</v>
      </c>
      <c r="K92" s="5">
        <f>AVERAGE(K90:K91)</f>
        <v>14764.5</v>
      </c>
      <c r="L92" s="5">
        <f>AVERAGE(L90:L91)</f>
        <v>12784.5</v>
      </c>
      <c r="N92" s="3"/>
      <c r="O92" s="3"/>
      <c r="P92" s="3">
        <f>AVERAGE(P90:P91)</f>
        <v>0.25122670494811244</v>
      </c>
      <c r="Q92">
        <f>J92*K92*0.000000001</f>
        <v>0.42588200250000002</v>
      </c>
      <c r="R92" s="8">
        <f>($Q$107*0.9)/Q92*1000</f>
        <v>400.11306476845078</v>
      </c>
      <c r="S92" s="9">
        <f>Q92*R92/1000</f>
        <v>0.17040095325000001</v>
      </c>
      <c r="T92" s="9">
        <f>S92/40</f>
        <v>4.2600238312500002E-3</v>
      </c>
      <c r="W92">
        <v>300</v>
      </c>
      <c r="X92" s="3">
        <f>Q92/W92*1000</f>
        <v>1.419606675</v>
      </c>
      <c r="Y92" s="5">
        <f>Q92/W92*200*1000</f>
        <v>283.921335</v>
      </c>
    </row>
    <row r="94" spans="1:25" x14ac:dyDescent="0.2">
      <c r="A94" t="s">
        <v>55</v>
      </c>
      <c r="B94" t="s">
        <v>67</v>
      </c>
      <c r="C94" t="s">
        <v>109</v>
      </c>
      <c r="D94" t="s">
        <v>121</v>
      </c>
      <c r="E94" s="2">
        <v>44641.818749999999</v>
      </c>
      <c r="F94">
        <v>3951</v>
      </c>
      <c r="G94">
        <v>3980</v>
      </c>
      <c r="H94">
        <v>2965</v>
      </c>
      <c r="I94">
        <v>40408</v>
      </c>
      <c r="J94">
        <v>17120</v>
      </c>
      <c r="K94">
        <v>16997</v>
      </c>
      <c r="L94">
        <v>16269</v>
      </c>
      <c r="M94">
        <v>7304</v>
      </c>
      <c r="N94" s="4">
        <f>E96-$E$8</f>
        <v>5.0652777777795563</v>
      </c>
      <c r="O94" s="4">
        <f>J94/$J$8</f>
        <v>1.4346368715083797</v>
      </c>
      <c r="P94" s="3">
        <f>LOG(O94,2)/N94</f>
        <v>0.10279507616637264</v>
      </c>
    </row>
    <row r="95" spans="1:25" x14ac:dyDescent="0.2">
      <c r="A95" t="s">
        <v>56</v>
      </c>
      <c r="B95" t="s">
        <v>67</v>
      </c>
      <c r="C95" t="s">
        <v>110</v>
      </c>
      <c r="D95" t="s">
        <v>121</v>
      </c>
      <c r="E95" s="2">
        <v>44641.820138888892</v>
      </c>
      <c r="F95">
        <v>3932</v>
      </c>
      <c r="G95">
        <v>3962</v>
      </c>
      <c r="H95">
        <v>2965</v>
      </c>
      <c r="I95">
        <v>40408</v>
      </c>
      <c r="J95">
        <v>17220</v>
      </c>
      <c r="K95">
        <v>16815</v>
      </c>
      <c r="L95">
        <v>16157</v>
      </c>
      <c r="M95">
        <v>7227</v>
      </c>
      <c r="N95" s="4">
        <f>E96-$E$8</f>
        <v>5.0652777777795563</v>
      </c>
      <c r="O95" s="4">
        <f>J95/$J$8</f>
        <v>1.4430167597765362</v>
      </c>
      <c r="P95" s="3">
        <f>LOG(O95,2)/N95</f>
        <v>0.1044539074021554</v>
      </c>
    </row>
    <row r="96" spans="1:25" x14ac:dyDescent="0.2">
      <c r="A96" t="s">
        <v>122</v>
      </c>
      <c r="E96" s="2">
        <f>$E$82</f>
        <v>44641.813194444447</v>
      </c>
      <c r="J96" s="5">
        <f>AVERAGE(J94:J95)</f>
        <v>17170</v>
      </c>
      <c r="K96" s="5">
        <f>AVERAGE(K94:K95)</f>
        <v>16906</v>
      </c>
      <c r="L96" s="5">
        <f>AVERAGE(L94:L95)</f>
        <v>16213</v>
      </c>
      <c r="N96" s="3"/>
      <c r="O96" s="3"/>
      <c r="P96" s="3">
        <f>AVERAGE(P94:P95)</f>
        <v>0.10362449178426403</v>
      </c>
      <c r="Q96">
        <f>J96*K96*0.000000001</f>
        <v>0.29027602000000002</v>
      </c>
      <c r="R96" s="8">
        <f>($Q$107*0.9)/Q96*1000</f>
        <v>587.03076213460554</v>
      </c>
      <c r="S96" s="9">
        <f>Q96*R96/1000</f>
        <v>0.17040095325000001</v>
      </c>
      <c r="T96" s="9">
        <f>S96/40</f>
        <v>4.2600238312500002E-3</v>
      </c>
      <c r="W96">
        <v>200</v>
      </c>
      <c r="X96" s="3">
        <f>Q96/W96*1000</f>
        <v>1.4513801000000002</v>
      </c>
      <c r="Y96" s="5">
        <f>Q96/W96*200*1000</f>
        <v>290.27602000000002</v>
      </c>
    </row>
    <row r="98" spans="1:25" x14ac:dyDescent="0.2">
      <c r="A98" t="s">
        <v>57</v>
      </c>
      <c r="B98" t="s">
        <v>67</v>
      </c>
      <c r="C98" t="s">
        <v>111</v>
      </c>
      <c r="D98" t="s">
        <v>121</v>
      </c>
      <c r="E98" s="2">
        <v>44641.823611111111</v>
      </c>
      <c r="F98">
        <v>10968</v>
      </c>
      <c r="G98">
        <v>11193</v>
      </c>
      <c r="H98">
        <v>2965</v>
      </c>
      <c r="I98">
        <v>40408</v>
      </c>
      <c r="J98">
        <v>62510</v>
      </c>
      <c r="K98">
        <v>10939</v>
      </c>
      <c r="L98">
        <v>9683</v>
      </c>
      <c r="M98">
        <v>5303</v>
      </c>
      <c r="N98" s="4">
        <f>E100-$E$8</f>
        <v>5.0652777777795563</v>
      </c>
      <c r="O98" s="4">
        <f>J98/$J$8</f>
        <v>5.2382681564245805</v>
      </c>
      <c r="P98" s="3">
        <f>LOG(O98,2)/N98</f>
        <v>0.47166019724107994</v>
      </c>
    </row>
    <row r="99" spans="1:25" x14ac:dyDescent="0.2">
      <c r="A99" t="s">
        <v>58</v>
      </c>
      <c r="B99" t="s">
        <v>67</v>
      </c>
      <c r="C99" t="s">
        <v>112</v>
      </c>
      <c r="D99" t="s">
        <v>121</v>
      </c>
      <c r="E99" s="2">
        <v>44641.824999999997</v>
      </c>
      <c r="F99">
        <v>10444</v>
      </c>
      <c r="G99">
        <v>10654</v>
      </c>
      <c r="H99">
        <v>2965</v>
      </c>
      <c r="I99">
        <v>40408</v>
      </c>
      <c r="J99">
        <v>61090</v>
      </c>
      <c r="K99">
        <v>11173</v>
      </c>
      <c r="L99">
        <v>9890</v>
      </c>
      <c r="M99">
        <v>5446</v>
      </c>
      <c r="N99" s="4">
        <f>E100-$E$8</f>
        <v>5.0652777777795563</v>
      </c>
      <c r="O99" s="4">
        <f>J99/$J$8</f>
        <v>5.1192737430167599</v>
      </c>
      <c r="P99" s="3">
        <f>LOG(O99,2)/N99</f>
        <v>0.46511548961536825</v>
      </c>
    </row>
    <row r="100" spans="1:25" x14ac:dyDescent="0.2">
      <c r="A100" t="s">
        <v>122</v>
      </c>
      <c r="E100" s="2">
        <f>$E$82</f>
        <v>44641.813194444447</v>
      </c>
      <c r="J100" s="5">
        <f>AVERAGE(J98:J99)</f>
        <v>61800</v>
      </c>
      <c r="K100" s="5">
        <f>AVERAGE(K98:K99)</f>
        <v>11056</v>
      </c>
      <c r="L100" s="5">
        <f>AVERAGE(L98:L99)</f>
        <v>9786.5</v>
      </c>
      <c r="N100" s="3"/>
      <c r="O100" s="3"/>
      <c r="P100" s="3">
        <f>AVERAGE(P98:P99)</f>
        <v>0.46838784342822409</v>
      </c>
      <c r="Q100">
        <f>J100*K100*0.000000001</f>
        <v>0.6832608</v>
      </c>
      <c r="R100" s="8">
        <f>($Q$107*0.9)/Q100*1000</f>
        <v>249.393720889593</v>
      </c>
      <c r="S100" s="9">
        <f>Q100*R100/1000</f>
        <v>0.17040095325000001</v>
      </c>
      <c r="T100" s="9">
        <f>S100/40</f>
        <v>4.2600238312500002E-3</v>
      </c>
      <c r="W100">
        <v>400</v>
      </c>
      <c r="X100" s="3">
        <f>Q100/W100*1000</f>
        <v>1.7081520000000001</v>
      </c>
      <c r="Y100" s="5">
        <f>Q100/W100*200*1000</f>
        <v>341.63040000000001</v>
      </c>
    </row>
    <row r="102" spans="1:25" x14ac:dyDescent="0.2">
      <c r="A102" t="s">
        <v>59</v>
      </c>
      <c r="B102" t="s">
        <v>67</v>
      </c>
      <c r="C102" t="s">
        <v>113</v>
      </c>
      <c r="D102" t="s">
        <v>121</v>
      </c>
      <c r="E102" s="2">
        <v>44641.815972222219</v>
      </c>
      <c r="F102">
        <v>3740</v>
      </c>
      <c r="G102">
        <v>3768</v>
      </c>
      <c r="H102">
        <v>2965</v>
      </c>
      <c r="I102">
        <v>40408</v>
      </c>
      <c r="J102">
        <v>119300</v>
      </c>
      <c r="K102">
        <v>9876</v>
      </c>
      <c r="L102">
        <v>8914</v>
      </c>
      <c r="M102">
        <v>4645</v>
      </c>
      <c r="N102" s="4">
        <f>E104-$E$8</f>
        <v>5.0652777777795563</v>
      </c>
      <c r="O102" s="4">
        <f>J102/$J$8</f>
        <v>9.9972067039106136</v>
      </c>
      <c r="P102" s="3">
        <f>LOG(O102,2)/N102</f>
        <v>0.65574390919349945</v>
      </c>
    </row>
    <row r="103" spans="1:25" x14ac:dyDescent="0.2">
      <c r="A103" t="s">
        <v>60</v>
      </c>
      <c r="B103" t="s">
        <v>67</v>
      </c>
      <c r="C103" t="s">
        <v>114</v>
      </c>
      <c r="D103" t="s">
        <v>121</v>
      </c>
      <c r="E103" s="2">
        <v>44641.816666666673</v>
      </c>
      <c r="F103">
        <v>3738</v>
      </c>
      <c r="G103">
        <v>3765</v>
      </c>
      <c r="H103">
        <v>2965</v>
      </c>
      <c r="I103">
        <v>40408</v>
      </c>
      <c r="J103">
        <v>114000</v>
      </c>
      <c r="K103">
        <v>9904</v>
      </c>
      <c r="L103">
        <v>8934</v>
      </c>
      <c r="M103">
        <v>4683</v>
      </c>
      <c r="N103" s="4">
        <f>E104-$E$8</f>
        <v>5.0652777777795563</v>
      </c>
      <c r="O103" s="4">
        <f>J103/$J$8</f>
        <v>9.5530726256983236</v>
      </c>
      <c r="P103" s="3">
        <f>LOG(O103,2)/N103</f>
        <v>0.64280084436678353</v>
      </c>
    </row>
    <row r="104" spans="1:25" x14ac:dyDescent="0.2">
      <c r="A104" t="s">
        <v>122</v>
      </c>
      <c r="E104" s="2">
        <f>$E$82</f>
        <v>44641.813194444447</v>
      </c>
      <c r="J104" s="5">
        <f>AVERAGE(J102:J103)</f>
        <v>116650</v>
      </c>
      <c r="K104" s="5">
        <f>AVERAGE(K102:K103)</f>
        <v>9890</v>
      </c>
      <c r="L104" s="5">
        <f>AVERAGE(L102:L103)</f>
        <v>8924</v>
      </c>
      <c r="N104" s="3"/>
      <c r="O104" s="3"/>
      <c r="P104" s="3">
        <f>AVERAGE(P102:P103)</f>
        <v>0.64927237678014149</v>
      </c>
      <c r="Q104">
        <f>J104*K104*0.000000001</f>
        <v>1.1536685</v>
      </c>
      <c r="R104" s="8">
        <f>($Q$107*0.9)/Q104*1000</f>
        <v>147.70356757595445</v>
      </c>
      <c r="S104" s="9">
        <f>Q104*R104/1000</f>
        <v>0.17040095325000001</v>
      </c>
      <c r="T104" s="9">
        <f>S104/40</f>
        <v>4.2600238312500002E-3</v>
      </c>
      <c r="W104">
        <v>700</v>
      </c>
      <c r="X104" s="3">
        <f>Q104/W104*1000</f>
        <v>1.6480978571428573</v>
      </c>
      <c r="Y104" s="5">
        <f>Q104/W104*200*1000</f>
        <v>329.61957142857148</v>
      </c>
    </row>
    <row r="107" spans="1:25" x14ac:dyDescent="0.2">
      <c r="P107" t="s">
        <v>135</v>
      </c>
      <c r="Q107">
        <f>MIN(Q12:Q104)</f>
        <v>0.1893343925</v>
      </c>
    </row>
    <row r="108" spans="1:25" x14ac:dyDescent="0.2">
      <c r="R108" s="8"/>
      <c r="W108" t="s">
        <v>201</v>
      </c>
      <c r="X108" s="3">
        <f>MIN(X12:X104)</f>
        <v>1.2146309</v>
      </c>
      <c r="Y108" s="5">
        <f>MIN(Y12:Y104)</f>
        <v>242.92618000000002</v>
      </c>
    </row>
    <row r="109" spans="1:25" x14ac:dyDescent="0.2">
      <c r="W109" t="s">
        <v>202</v>
      </c>
      <c r="X109">
        <f>MAX(X9:X104)</f>
        <v>1.741532375</v>
      </c>
      <c r="Y109" s="5">
        <f>MAX(Y9:Y104)</f>
        <v>348.30647499999998</v>
      </c>
    </row>
    <row r="110" spans="1:25" x14ac:dyDescent="0.2">
      <c r="F110" t="s">
        <v>126</v>
      </c>
      <c r="W110" t="s">
        <v>219</v>
      </c>
      <c r="X110" s="3">
        <f>SUM(X12:X104)</f>
        <v>35.639474430059522</v>
      </c>
    </row>
    <row r="111" spans="1:25" x14ac:dyDescent="0.2">
      <c r="E111" t="s">
        <v>127</v>
      </c>
      <c r="F111">
        <v>2</v>
      </c>
      <c r="G111">
        <v>3</v>
      </c>
      <c r="H111">
        <v>4</v>
      </c>
      <c r="I111">
        <v>5</v>
      </c>
      <c r="M111" t="s">
        <v>125</v>
      </c>
      <c r="N111" t="s">
        <v>130</v>
      </c>
      <c r="O111" t="s">
        <v>131</v>
      </c>
    </row>
    <row r="112" spans="1:25" x14ac:dyDescent="0.2">
      <c r="E112">
        <v>0</v>
      </c>
      <c r="F112" s="3">
        <f>P12</f>
        <v>0.75546166094450373</v>
      </c>
      <c r="G112" s="3">
        <f>P36</f>
        <v>0.7843393206958138</v>
      </c>
      <c r="H112" s="3">
        <f>P60</f>
        <v>0.77893038277265114</v>
      </c>
      <c r="I112" s="3">
        <f>P84</f>
        <v>0.79487590064965419</v>
      </c>
      <c r="M112">
        <v>0.79487590064965419</v>
      </c>
      <c r="N112" s="5">
        <f>K84</f>
        <v>8919.5</v>
      </c>
      <c r="O112" s="5">
        <f>L84</f>
        <v>8124.5</v>
      </c>
    </row>
    <row r="113" spans="5:15" x14ac:dyDescent="0.2">
      <c r="E113">
        <v>15</v>
      </c>
      <c r="F113" s="3">
        <f>P16</f>
        <v>0.45330311823808145</v>
      </c>
      <c r="G113" s="3">
        <f>P40</f>
        <v>0.41066902707008751</v>
      </c>
      <c r="H113" s="3">
        <f>P64</f>
        <v>0.42040998733183599</v>
      </c>
      <c r="I113" s="3">
        <f>P88</f>
        <v>0.42611323255186512</v>
      </c>
      <c r="M113">
        <v>0.42611323255186512</v>
      </c>
      <c r="N113" s="5">
        <f>K88</f>
        <v>11115</v>
      </c>
      <c r="O113" s="5">
        <f>L88</f>
        <v>9532</v>
      </c>
    </row>
    <row r="114" spans="5:15" x14ac:dyDescent="0.2">
      <c r="E114">
        <v>30</v>
      </c>
      <c r="F114" s="3">
        <f>P20</f>
        <v>0.3375187830141384</v>
      </c>
      <c r="G114" s="3">
        <f>P44</f>
        <v>0.27231697120976461</v>
      </c>
      <c r="H114" s="3">
        <f>P68</f>
        <v>0.2149481946097262</v>
      </c>
      <c r="I114" s="3">
        <f>P92</f>
        <v>0.25122670494811244</v>
      </c>
      <c r="M114">
        <v>0.25122670494811244</v>
      </c>
      <c r="N114" s="5">
        <f>K92</f>
        <v>14764.5</v>
      </c>
      <c r="O114" s="5">
        <f>L92</f>
        <v>12784.5</v>
      </c>
    </row>
    <row r="115" spans="5:15" x14ac:dyDescent="0.2">
      <c r="E115">
        <v>60</v>
      </c>
      <c r="F115" s="3">
        <f>P24</f>
        <v>0.29527355621200557</v>
      </c>
      <c r="G115" s="3">
        <f>P48</f>
        <v>0.19819930272794001</v>
      </c>
      <c r="H115" s="3">
        <f>P72</f>
        <v>0.13038763708382328</v>
      </c>
      <c r="I115" s="3">
        <f>P96</f>
        <v>0.10362449178426403</v>
      </c>
      <c r="M115">
        <v>0.10362449178426403</v>
      </c>
      <c r="N115" s="5">
        <f>K96</f>
        <v>16906</v>
      </c>
      <c r="O115" s="5">
        <f>L96</f>
        <v>16213</v>
      </c>
    </row>
    <row r="116" spans="5:15" x14ac:dyDescent="0.2">
      <c r="E116" t="s">
        <v>128</v>
      </c>
      <c r="F116" s="3">
        <f>P28</f>
        <v>0.45537731070397569</v>
      </c>
      <c r="G116" s="3">
        <f>P52</f>
        <v>0.42637530039943061</v>
      </c>
      <c r="H116" s="3">
        <f>P76</f>
        <v>0.42981736610445115</v>
      </c>
      <c r="I116" s="3">
        <f>P100</f>
        <v>0.46838784342822409</v>
      </c>
      <c r="M116">
        <v>0.46838784342822409</v>
      </c>
      <c r="N116" s="5">
        <f>K100</f>
        <v>11056</v>
      </c>
      <c r="O116" s="5">
        <f>L100</f>
        <v>9786.5</v>
      </c>
    </row>
    <row r="117" spans="5:15" x14ac:dyDescent="0.2">
      <c r="E117" t="s">
        <v>129</v>
      </c>
      <c r="F117" s="3">
        <f>P32</f>
        <v>0.60810561259528151</v>
      </c>
      <c r="G117" s="3">
        <f>P56</f>
        <v>0.59721822191626817</v>
      </c>
      <c r="H117" s="3">
        <f>P80</f>
        <v>0.56230903715963487</v>
      </c>
      <c r="I117" s="3">
        <f>P104</f>
        <v>0.64927237678014149</v>
      </c>
      <c r="M117">
        <v>0.64927237678014149</v>
      </c>
      <c r="N117" s="5">
        <f>K104</f>
        <v>9890</v>
      </c>
      <c r="O117" s="5">
        <f>L104</f>
        <v>8924</v>
      </c>
    </row>
    <row r="118" spans="5:15" x14ac:dyDescent="0.2">
      <c r="L118" t="s">
        <v>132</v>
      </c>
      <c r="N118">
        <f>CORREL(M112:M117,N112:N117)</f>
        <v>-0.95990912056017352</v>
      </c>
      <c r="O118">
        <f>CORREL(M112:M117,O112:O117)</f>
        <v>-0.92265426669995954</v>
      </c>
    </row>
    <row r="120" spans="5:15" x14ac:dyDescent="0.2">
      <c r="I120" s="3"/>
    </row>
    <row r="121" spans="5:15" x14ac:dyDescent="0.2">
      <c r="I121" s="3"/>
    </row>
    <row r="122" spans="5:15" x14ac:dyDescent="0.2">
      <c r="I122" s="3"/>
      <c r="L122" t="s">
        <v>130</v>
      </c>
      <c r="M122" t="s">
        <v>125</v>
      </c>
    </row>
    <row r="123" spans="5:15" x14ac:dyDescent="0.2">
      <c r="I123" s="3"/>
      <c r="L123" s="5">
        <v>8919.5</v>
      </c>
      <c r="M123">
        <v>0.79487590064965419</v>
      </c>
    </row>
    <row r="124" spans="5:15" x14ac:dyDescent="0.2">
      <c r="F124" t="s">
        <v>126</v>
      </c>
      <c r="I124" s="3"/>
      <c r="L124" s="5">
        <v>11115</v>
      </c>
      <c r="M124">
        <v>0.42611323255186512</v>
      </c>
    </row>
    <row r="125" spans="5:15" x14ac:dyDescent="0.2">
      <c r="E125" t="s">
        <v>127</v>
      </c>
      <c r="F125">
        <v>2</v>
      </c>
      <c r="G125">
        <v>3</v>
      </c>
      <c r="H125">
        <v>4</v>
      </c>
      <c r="I125">
        <v>5</v>
      </c>
      <c r="L125" s="5">
        <v>14764.5</v>
      </c>
      <c r="M125">
        <v>0.25122670494811244</v>
      </c>
    </row>
    <row r="126" spans="5:15" x14ac:dyDescent="0.2">
      <c r="E126">
        <v>0</v>
      </c>
      <c r="F126" s="5">
        <f>J12</f>
        <v>34170</v>
      </c>
      <c r="G126" s="5">
        <f>J36</f>
        <v>61475</v>
      </c>
      <c r="H126" s="5">
        <f>J60</f>
        <v>105200</v>
      </c>
      <c r="I126" s="5">
        <f>J84</f>
        <v>195250</v>
      </c>
      <c r="L126" s="5">
        <v>16906</v>
      </c>
      <c r="M126">
        <v>0.10362449178426403</v>
      </c>
    </row>
    <row r="127" spans="5:15" x14ac:dyDescent="0.2">
      <c r="E127">
        <v>15</v>
      </c>
      <c r="F127" s="5">
        <f>J16</f>
        <v>22435</v>
      </c>
      <c r="G127" s="5">
        <f>J40</f>
        <v>28180</v>
      </c>
      <c r="H127" s="5">
        <f>J64</f>
        <v>38870</v>
      </c>
      <c r="I127" s="5">
        <f>J88</f>
        <v>53280</v>
      </c>
      <c r="L127" s="5">
        <v>11056</v>
      </c>
      <c r="M127">
        <v>0.46838784342822409</v>
      </c>
    </row>
    <row r="128" spans="5:15" x14ac:dyDescent="0.2">
      <c r="E128">
        <v>30</v>
      </c>
      <c r="F128" s="5">
        <f>J20</f>
        <v>19085</v>
      </c>
      <c r="G128" s="5">
        <f>J44</f>
        <v>21070</v>
      </c>
      <c r="H128" s="5">
        <f>J68</f>
        <v>21775</v>
      </c>
      <c r="I128" s="5">
        <f>J92</f>
        <v>28845</v>
      </c>
      <c r="L128" s="5">
        <v>9890</v>
      </c>
      <c r="M128">
        <v>0.64927237678014149</v>
      </c>
    </row>
    <row r="129" spans="5:9" x14ac:dyDescent="0.2">
      <c r="E129">
        <v>60</v>
      </c>
      <c r="F129" s="5">
        <f>J24</f>
        <v>17995</v>
      </c>
      <c r="G129" s="5">
        <f>J48</f>
        <v>18050</v>
      </c>
      <c r="H129" s="5">
        <f>J72</f>
        <v>17180</v>
      </c>
      <c r="I129" s="5">
        <f>J96</f>
        <v>17170</v>
      </c>
    </row>
    <row r="130" spans="5:9" x14ac:dyDescent="0.2">
      <c r="E130" t="s">
        <v>128</v>
      </c>
      <c r="F130" s="5">
        <f>J28</f>
        <v>22485</v>
      </c>
      <c r="G130" s="5">
        <f>J52</f>
        <v>29080</v>
      </c>
      <c r="H130" s="5">
        <f>J76</f>
        <v>39725</v>
      </c>
      <c r="I130" s="5">
        <f>J100</f>
        <v>61800</v>
      </c>
    </row>
    <row r="131" spans="5:9" x14ac:dyDescent="0.2">
      <c r="E131" t="s">
        <v>129</v>
      </c>
      <c r="F131" s="5">
        <f>J32</f>
        <v>27810</v>
      </c>
      <c r="G131" s="5">
        <f>J56</f>
        <v>41545</v>
      </c>
      <c r="H131" s="5">
        <f>J80</f>
        <v>57440</v>
      </c>
      <c r="I131" s="5">
        <f>J104</f>
        <v>116650</v>
      </c>
    </row>
    <row r="132" spans="5:9" x14ac:dyDescent="0.2">
      <c r="F132" s="5"/>
      <c r="G132" s="5"/>
      <c r="H132" s="5"/>
      <c r="I132" s="5"/>
    </row>
    <row r="135" spans="5:9" x14ac:dyDescent="0.2">
      <c r="F135" s="3"/>
    </row>
    <row r="136" spans="5:9" x14ac:dyDescent="0.2">
      <c r="F136" s="3">
        <v>2</v>
      </c>
      <c r="G136">
        <v>3</v>
      </c>
      <c r="H136">
        <v>4</v>
      </c>
      <c r="I136">
        <v>5</v>
      </c>
    </row>
    <row r="137" spans="5:9" x14ac:dyDescent="0.2">
      <c r="E137">
        <v>0</v>
      </c>
      <c r="F137" s="3">
        <v>34170</v>
      </c>
      <c r="G137">
        <v>61475</v>
      </c>
      <c r="H137">
        <v>105200</v>
      </c>
      <c r="I137">
        <v>195250</v>
      </c>
    </row>
    <row r="138" spans="5:9" x14ac:dyDescent="0.2">
      <c r="E138">
        <v>15</v>
      </c>
      <c r="F138" s="3">
        <v>22435</v>
      </c>
      <c r="G138">
        <v>28180</v>
      </c>
      <c r="H138">
        <v>38870</v>
      </c>
      <c r="I138">
        <v>53280</v>
      </c>
    </row>
    <row r="139" spans="5:9" x14ac:dyDescent="0.2">
      <c r="E139">
        <v>30</v>
      </c>
      <c r="F139" s="3">
        <v>19085</v>
      </c>
      <c r="G139">
        <v>21070</v>
      </c>
      <c r="H139">
        <v>21775</v>
      </c>
      <c r="I139">
        <v>28845</v>
      </c>
    </row>
    <row r="140" spans="5:9" x14ac:dyDescent="0.2">
      <c r="E140">
        <v>60</v>
      </c>
      <c r="F140" s="3">
        <v>17995</v>
      </c>
      <c r="G140">
        <v>18050</v>
      </c>
      <c r="H140">
        <v>17180</v>
      </c>
      <c r="I140">
        <v>17170</v>
      </c>
    </row>
    <row r="141" spans="5:9" x14ac:dyDescent="0.2">
      <c r="E141" t="s">
        <v>128</v>
      </c>
      <c r="F141" s="3">
        <v>22485</v>
      </c>
      <c r="G141">
        <v>29080</v>
      </c>
      <c r="H141">
        <v>39725</v>
      </c>
      <c r="I141">
        <v>61800</v>
      </c>
    </row>
    <row r="142" spans="5:9" x14ac:dyDescent="0.2">
      <c r="E142" t="s">
        <v>129</v>
      </c>
      <c r="F142">
        <v>27810</v>
      </c>
      <c r="G142">
        <v>41545</v>
      </c>
      <c r="H142">
        <v>57440</v>
      </c>
      <c r="I142">
        <v>116650</v>
      </c>
    </row>
    <row r="147" spans="5:12" x14ac:dyDescent="0.2">
      <c r="G147">
        <v>0</v>
      </c>
      <c r="H147">
        <v>15</v>
      </c>
      <c r="I147">
        <v>30</v>
      </c>
      <c r="J147">
        <v>60</v>
      </c>
      <c r="K147" t="s">
        <v>128</v>
      </c>
      <c r="L147" t="s">
        <v>129</v>
      </c>
    </row>
    <row r="148" spans="5:12" x14ac:dyDescent="0.2">
      <c r="E148" s="3" t="s">
        <v>126</v>
      </c>
      <c r="F148">
        <v>0</v>
      </c>
      <c r="G148">
        <v>11933</v>
      </c>
      <c r="H148">
        <v>11933</v>
      </c>
      <c r="I148">
        <v>11933</v>
      </c>
      <c r="J148">
        <v>11933</v>
      </c>
      <c r="K148">
        <v>11933</v>
      </c>
      <c r="L148">
        <v>11933</v>
      </c>
    </row>
    <row r="149" spans="5:12" x14ac:dyDescent="0.2">
      <c r="F149" s="5">
        <v>2</v>
      </c>
      <c r="G149" s="5">
        <v>34170</v>
      </c>
      <c r="H149" s="5">
        <v>22435</v>
      </c>
      <c r="I149" s="5">
        <v>19085</v>
      </c>
      <c r="J149" s="5">
        <v>17995</v>
      </c>
      <c r="K149" s="5">
        <v>22485</v>
      </c>
      <c r="L149" s="5">
        <v>27810</v>
      </c>
    </row>
    <row r="150" spans="5:12" x14ac:dyDescent="0.2">
      <c r="F150">
        <v>3</v>
      </c>
      <c r="G150" s="5">
        <v>61475</v>
      </c>
      <c r="H150" s="5">
        <v>28180</v>
      </c>
      <c r="I150" s="5">
        <v>21070</v>
      </c>
      <c r="J150" s="5">
        <v>18050</v>
      </c>
      <c r="K150" s="5">
        <v>29080</v>
      </c>
      <c r="L150" s="5">
        <v>41545</v>
      </c>
    </row>
    <row r="151" spans="5:12" x14ac:dyDescent="0.2">
      <c r="F151">
        <v>4</v>
      </c>
      <c r="G151" s="5">
        <v>105200</v>
      </c>
      <c r="H151" s="5">
        <v>38870</v>
      </c>
      <c r="I151" s="5">
        <v>21775</v>
      </c>
      <c r="J151" s="5">
        <v>17180</v>
      </c>
      <c r="K151" s="5">
        <v>39725</v>
      </c>
      <c r="L151" s="5">
        <v>57440</v>
      </c>
    </row>
    <row r="152" spans="5:12" x14ac:dyDescent="0.2">
      <c r="F152">
        <v>5</v>
      </c>
      <c r="G152" s="5">
        <v>195250</v>
      </c>
      <c r="H152" s="5">
        <v>53280</v>
      </c>
      <c r="I152" s="5">
        <v>28845</v>
      </c>
      <c r="J152" s="5">
        <v>17170</v>
      </c>
      <c r="K152" s="5">
        <v>61800</v>
      </c>
      <c r="L152" s="5">
        <v>116650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3E85-40EE-4747-8304-84B354397518}">
  <dimension ref="A1:O36"/>
  <sheetViews>
    <sheetView workbookViewId="0">
      <selection activeCell="G13" sqref="G13"/>
    </sheetView>
  </sheetViews>
  <sheetFormatPr baseColWidth="10" defaultRowHeight="15" x14ac:dyDescent="0.2"/>
  <cols>
    <col min="2" max="2" width="9.5" bestFit="1" customWidth="1"/>
    <col min="3" max="3" width="14.5" bestFit="1" customWidth="1"/>
    <col min="4" max="9" width="10.5" bestFit="1" customWidth="1"/>
    <col min="10" max="11" width="14.5" bestFit="1" customWidth="1"/>
    <col min="12" max="13" width="14" bestFit="1" customWidth="1"/>
  </cols>
  <sheetData>
    <row r="1" spans="1: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5" x14ac:dyDescent="0.2">
      <c r="A2" t="s">
        <v>138</v>
      </c>
      <c r="B2" s="11" t="s">
        <v>146</v>
      </c>
      <c r="C2" s="11" t="s">
        <v>147</v>
      </c>
      <c r="D2" s="11" t="s">
        <v>148</v>
      </c>
      <c r="E2" s="11" t="s">
        <v>149</v>
      </c>
      <c r="F2" s="11" t="s">
        <v>150</v>
      </c>
      <c r="G2" s="11" t="s">
        <v>151</v>
      </c>
      <c r="H2" s="11" t="s">
        <v>152</v>
      </c>
      <c r="I2" s="11" t="s">
        <v>153</v>
      </c>
      <c r="J2" s="11" t="s">
        <v>154</v>
      </c>
      <c r="K2" s="11" t="s">
        <v>155</v>
      </c>
      <c r="L2" s="11" t="s">
        <v>156</v>
      </c>
      <c r="M2" s="11" t="s">
        <v>157</v>
      </c>
      <c r="O2" s="11" t="s">
        <v>194</v>
      </c>
    </row>
    <row r="3" spans="1:15" x14ac:dyDescent="0.2">
      <c r="A3" t="s">
        <v>139</v>
      </c>
      <c r="B3" s="12" t="s">
        <v>158</v>
      </c>
      <c r="C3" s="12" t="s">
        <v>159</v>
      </c>
      <c r="D3" s="12" t="s">
        <v>160</v>
      </c>
      <c r="E3" s="12" t="s">
        <v>161</v>
      </c>
      <c r="F3" s="12" t="s">
        <v>162</v>
      </c>
      <c r="G3" s="12" t="s">
        <v>163</v>
      </c>
      <c r="H3" s="12" t="s">
        <v>164</v>
      </c>
      <c r="I3" s="12" t="s">
        <v>165</v>
      </c>
      <c r="J3" s="12" t="s">
        <v>166</v>
      </c>
      <c r="K3" s="12" t="s">
        <v>167</v>
      </c>
      <c r="L3" s="12" t="s">
        <v>168</v>
      </c>
      <c r="M3" s="12" t="s">
        <v>169</v>
      </c>
      <c r="O3" s="12" t="s">
        <v>195</v>
      </c>
    </row>
    <row r="4" spans="1:15" x14ac:dyDescent="0.2">
      <c r="A4" t="s">
        <v>140</v>
      </c>
      <c r="B4" s="13" t="s">
        <v>170</v>
      </c>
      <c r="C4" s="13" t="s">
        <v>171</v>
      </c>
      <c r="D4" s="13" t="s">
        <v>172</v>
      </c>
      <c r="E4" s="13" t="s">
        <v>173</v>
      </c>
      <c r="F4" s="13" t="s">
        <v>174</v>
      </c>
      <c r="G4" s="13" t="s">
        <v>175</v>
      </c>
      <c r="H4" s="13" t="s">
        <v>176</v>
      </c>
      <c r="I4" s="13" t="s">
        <v>177</v>
      </c>
      <c r="J4" s="13" t="s">
        <v>178</v>
      </c>
      <c r="K4" s="13" t="s">
        <v>179</v>
      </c>
      <c r="L4" s="13" t="s">
        <v>180</v>
      </c>
      <c r="M4" s="13" t="s">
        <v>181</v>
      </c>
      <c r="O4" s="13" t="s">
        <v>196</v>
      </c>
    </row>
    <row r="5" spans="1:15" x14ac:dyDescent="0.2">
      <c r="A5" t="s">
        <v>141</v>
      </c>
      <c r="B5" s="14" t="s">
        <v>182</v>
      </c>
      <c r="C5" s="14" t="s">
        <v>183</v>
      </c>
      <c r="D5" s="14" t="s">
        <v>184</v>
      </c>
      <c r="E5" s="14" t="s">
        <v>185</v>
      </c>
      <c r="F5" s="14" t="s">
        <v>186</v>
      </c>
      <c r="G5" s="14" t="s">
        <v>187</v>
      </c>
      <c r="H5" s="14" t="s">
        <v>188</v>
      </c>
      <c r="I5" s="14" t="s">
        <v>189</v>
      </c>
      <c r="J5" s="14" t="s">
        <v>190</v>
      </c>
      <c r="K5" s="14" t="s">
        <v>191</v>
      </c>
      <c r="L5" s="14" t="s">
        <v>192</v>
      </c>
      <c r="M5" s="14" t="s">
        <v>193</v>
      </c>
      <c r="O5" s="14" t="s">
        <v>197</v>
      </c>
    </row>
    <row r="6" spans="1:15" x14ac:dyDescent="0.2">
      <c r="A6" t="s">
        <v>142</v>
      </c>
    </row>
    <row r="7" spans="1:15" x14ac:dyDescent="0.2">
      <c r="A7" t="s">
        <v>143</v>
      </c>
      <c r="C7" s="10"/>
    </row>
    <row r="8" spans="1:15" x14ac:dyDescent="0.2">
      <c r="A8" t="s">
        <v>144</v>
      </c>
      <c r="B8" s="15">
        <v>500</v>
      </c>
      <c r="C8" s="16">
        <f>B8/2</f>
        <v>250</v>
      </c>
      <c r="D8" s="16">
        <f t="shared" ref="D8:K9" si="0">C8/2</f>
        <v>125</v>
      </c>
      <c r="E8" s="16">
        <f t="shared" si="0"/>
        <v>62.5</v>
      </c>
      <c r="F8" s="16">
        <f t="shared" si="0"/>
        <v>31.25</v>
      </c>
      <c r="G8" s="16">
        <f t="shared" si="0"/>
        <v>15.625</v>
      </c>
      <c r="H8" s="16">
        <f t="shared" si="0"/>
        <v>7.8125</v>
      </c>
      <c r="I8" s="16">
        <f t="shared" si="0"/>
        <v>3.90625</v>
      </c>
      <c r="J8" s="16">
        <f t="shared" si="0"/>
        <v>1.953125</v>
      </c>
      <c r="K8" s="16">
        <f t="shared" si="0"/>
        <v>0.9765625</v>
      </c>
      <c r="L8" s="16">
        <f>K8/2</f>
        <v>0.48828125</v>
      </c>
      <c r="M8" s="15">
        <v>0</v>
      </c>
      <c r="O8" s="15" t="s">
        <v>220</v>
      </c>
    </row>
    <row r="9" spans="1:15" x14ac:dyDescent="0.2">
      <c r="A9" t="s">
        <v>145</v>
      </c>
      <c r="B9" s="15">
        <v>500</v>
      </c>
      <c r="C9" s="16">
        <f>B9/2</f>
        <v>250</v>
      </c>
      <c r="D9" s="16">
        <f t="shared" si="0"/>
        <v>125</v>
      </c>
      <c r="E9" s="16">
        <f t="shared" si="0"/>
        <v>62.5</v>
      </c>
      <c r="F9" s="16">
        <f t="shared" si="0"/>
        <v>31.25</v>
      </c>
      <c r="G9" s="16">
        <f t="shared" si="0"/>
        <v>15.625</v>
      </c>
      <c r="H9" s="16">
        <f t="shared" si="0"/>
        <v>7.8125</v>
      </c>
      <c r="I9" s="16">
        <f t="shared" si="0"/>
        <v>3.90625</v>
      </c>
      <c r="J9" s="16">
        <f t="shared" si="0"/>
        <v>1.953125</v>
      </c>
      <c r="K9" s="16">
        <f t="shared" si="0"/>
        <v>0.9765625</v>
      </c>
      <c r="L9" s="16">
        <f>K9/2</f>
        <v>0.48828125</v>
      </c>
      <c r="M9" s="15">
        <v>0</v>
      </c>
      <c r="O9" s="15" t="s">
        <v>221</v>
      </c>
    </row>
    <row r="10" spans="1:15" x14ac:dyDescent="0.2">
      <c r="C10" s="10"/>
      <c r="D10" s="10"/>
    </row>
    <row r="11" spans="1:15" x14ac:dyDescent="0.2">
      <c r="C11" s="10"/>
      <c r="D11" s="10"/>
    </row>
    <row r="12" spans="1:15" x14ac:dyDescent="0.2">
      <c r="C12" s="10"/>
      <c r="D12" s="10"/>
    </row>
    <row r="13" spans="1:15" x14ac:dyDescent="0.2">
      <c r="C13" s="10"/>
      <c r="D13" s="10"/>
    </row>
    <row r="14" spans="1:15" x14ac:dyDescent="0.2">
      <c r="C14" s="10"/>
      <c r="D14" s="10"/>
    </row>
    <row r="15" spans="1:15" x14ac:dyDescent="0.2">
      <c r="C15" s="10"/>
      <c r="D15" s="10"/>
    </row>
    <row r="16" spans="1:15" x14ac:dyDescent="0.2">
      <c r="C16" s="10"/>
      <c r="D16" s="10"/>
    </row>
    <row r="17" spans="1:11" x14ac:dyDescent="0.2">
      <c r="C17" s="10"/>
      <c r="D17" s="10"/>
      <c r="J17" s="10" t="s">
        <v>198</v>
      </c>
      <c r="K17" s="10" t="s">
        <v>206</v>
      </c>
    </row>
    <row r="18" spans="1:11" x14ac:dyDescent="0.2">
      <c r="C18" s="10"/>
      <c r="D18" s="10"/>
      <c r="H18" t="s">
        <v>209</v>
      </c>
      <c r="I18" t="s">
        <v>204</v>
      </c>
      <c r="J18" s="10">
        <v>20</v>
      </c>
      <c r="K18">
        <v>0.1</v>
      </c>
    </row>
    <row r="19" spans="1:11" x14ac:dyDescent="0.2">
      <c r="C19" s="10" t="s">
        <v>198</v>
      </c>
      <c r="D19" s="10" t="s">
        <v>206</v>
      </c>
      <c r="I19" t="s">
        <v>205</v>
      </c>
      <c r="J19" s="10">
        <v>20</v>
      </c>
      <c r="K19">
        <v>0.5</v>
      </c>
    </row>
    <row r="20" spans="1:11" x14ac:dyDescent="0.2">
      <c r="A20" t="s">
        <v>209</v>
      </c>
      <c r="B20" t="s">
        <v>204</v>
      </c>
      <c r="C20" s="10">
        <v>20</v>
      </c>
      <c r="D20">
        <v>0.1</v>
      </c>
    </row>
    <row r="21" spans="1:11" x14ac:dyDescent="0.2">
      <c r="B21" t="s">
        <v>205</v>
      </c>
      <c r="C21" s="10">
        <v>20</v>
      </c>
      <c r="D21">
        <v>0.5</v>
      </c>
      <c r="H21" t="s">
        <v>218</v>
      </c>
      <c r="I21" t="s">
        <v>207</v>
      </c>
      <c r="J21">
        <v>20</v>
      </c>
      <c r="K21">
        <v>0.4</v>
      </c>
    </row>
    <row r="23" spans="1:11" x14ac:dyDescent="0.2">
      <c r="A23" t="s">
        <v>210</v>
      </c>
      <c r="B23" t="s">
        <v>208</v>
      </c>
      <c r="C23">
        <v>20</v>
      </c>
      <c r="D23">
        <v>0.25</v>
      </c>
      <c r="H23" t="s">
        <v>210</v>
      </c>
      <c r="I23" t="s">
        <v>208</v>
      </c>
      <c r="J23">
        <v>40</v>
      </c>
      <c r="K23">
        <v>0.25</v>
      </c>
    </row>
    <row r="24" spans="1:11" x14ac:dyDescent="0.2">
      <c r="B24" t="s">
        <v>207</v>
      </c>
      <c r="C24" s="10">
        <v>20</v>
      </c>
      <c r="D24">
        <v>0.2</v>
      </c>
      <c r="I24" t="s">
        <v>205</v>
      </c>
      <c r="J24" s="10">
        <v>40</v>
      </c>
      <c r="K24">
        <v>0.25</v>
      </c>
    </row>
    <row r="25" spans="1:11" x14ac:dyDescent="0.2">
      <c r="I25" t="s">
        <v>204</v>
      </c>
      <c r="J25" s="10">
        <v>40</v>
      </c>
      <c r="K25">
        <v>0.05</v>
      </c>
    </row>
    <row r="27" spans="1:11" x14ac:dyDescent="0.2">
      <c r="A27" t="s">
        <v>211</v>
      </c>
      <c r="B27" t="s">
        <v>212</v>
      </c>
      <c r="C27">
        <v>40</v>
      </c>
      <c r="D27">
        <f>(D20*C20)/C27</f>
        <v>0.05</v>
      </c>
      <c r="H27" t="s">
        <v>211</v>
      </c>
      <c r="I27" t="s">
        <v>212</v>
      </c>
      <c r="J27">
        <v>80</v>
      </c>
      <c r="K27">
        <f>(J18*K18+K25*J25)/J27</f>
        <v>0.05</v>
      </c>
    </row>
    <row r="28" spans="1:11" x14ac:dyDescent="0.2">
      <c r="B28" t="s">
        <v>213</v>
      </c>
      <c r="C28">
        <v>40</v>
      </c>
      <c r="D28">
        <v>0.25</v>
      </c>
      <c r="I28" t="s">
        <v>213</v>
      </c>
      <c r="J28">
        <v>80</v>
      </c>
      <c r="K28">
        <f>(J19*K19+J24*K24)/J28</f>
        <v>0.25</v>
      </c>
    </row>
    <row r="29" spans="1:11" x14ac:dyDescent="0.2">
      <c r="B29" t="s">
        <v>208</v>
      </c>
      <c r="C29">
        <v>40</v>
      </c>
      <c r="D29">
        <v>0.125</v>
      </c>
      <c r="I29" t="s">
        <v>208</v>
      </c>
      <c r="J29">
        <v>80</v>
      </c>
      <c r="K29">
        <f>(J23*K23)/J29</f>
        <v>0.125</v>
      </c>
    </row>
    <row r="30" spans="1:11" x14ac:dyDescent="0.2">
      <c r="B30" t="s">
        <v>207</v>
      </c>
      <c r="C30">
        <v>40</v>
      </c>
      <c r="D30">
        <v>0.05</v>
      </c>
      <c r="I30" t="s">
        <v>207</v>
      </c>
      <c r="J30">
        <v>80</v>
      </c>
      <c r="K30">
        <f>(J21*K21)/J30-K27</f>
        <v>0.05</v>
      </c>
    </row>
    <row r="32" spans="1:11" x14ac:dyDescent="0.2">
      <c r="C32" t="s">
        <v>215</v>
      </c>
      <c r="D32" t="s">
        <v>216</v>
      </c>
      <c r="J32" t="s">
        <v>215</v>
      </c>
      <c r="K32" t="s">
        <v>216</v>
      </c>
    </row>
    <row r="33" spans="1:11" x14ac:dyDescent="0.2">
      <c r="B33" t="s">
        <v>214</v>
      </c>
      <c r="C33">
        <f>D29-D30</f>
        <v>7.4999999999999997E-2</v>
      </c>
      <c r="D33">
        <f>D30</f>
        <v>0.05</v>
      </c>
      <c r="I33" t="s">
        <v>214</v>
      </c>
      <c r="J33">
        <f>K29-K30</f>
        <v>7.4999999999999997E-2</v>
      </c>
      <c r="K33">
        <f>K30</f>
        <v>0.05</v>
      </c>
    </row>
    <row r="34" spans="1:11" x14ac:dyDescent="0.2">
      <c r="C34">
        <f>C33/MAX(C33:D33)</f>
        <v>1</v>
      </c>
      <c r="D34">
        <f>D33/MAX(C33:D33)</f>
        <v>0.66666666666666674</v>
      </c>
      <c r="J34">
        <f>J33/MAX(J33:K33)</f>
        <v>1</v>
      </c>
      <c r="K34">
        <f>K33/MAX(J33:K33)</f>
        <v>0.66666666666666674</v>
      </c>
    </row>
    <row r="36" spans="1:11" x14ac:dyDescent="0.2">
      <c r="A36" t="s">
        <v>217</v>
      </c>
      <c r="B36">
        <v>8.1</v>
      </c>
      <c r="H36" t="s">
        <v>217</v>
      </c>
      <c r="I36">
        <v>8.1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3158-785C-AC4B-A150-F50C16EE74CB}">
  <dimension ref="A1:G94"/>
  <sheetViews>
    <sheetView workbookViewId="0">
      <selection activeCell="B17" sqref="B17"/>
    </sheetView>
  </sheetViews>
  <sheetFormatPr baseColWidth="10" defaultRowHeight="15" x14ac:dyDescent="0.2"/>
  <cols>
    <col min="3" max="3" width="12.83203125" bestFit="1" customWidth="1"/>
    <col min="6" max="6" width="12.6640625" bestFit="1" customWidth="1"/>
  </cols>
  <sheetData>
    <row r="1" spans="1:7" x14ac:dyDescent="0.2">
      <c r="A1" s="18" t="s">
        <v>222</v>
      </c>
      <c r="B1" s="18" t="s">
        <v>223</v>
      </c>
      <c r="C1" s="18" t="s">
        <v>224</v>
      </c>
      <c r="D1" t="s">
        <v>235</v>
      </c>
      <c r="E1" s="18" t="s">
        <v>236</v>
      </c>
      <c r="F1" s="1" t="s">
        <v>234</v>
      </c>
      <c r="G1" s="6" t="s">
        <v>125</v>
      </c>
    </row>
    <row r="2" spans="1:7" x14ac:dyDescent="0.2">
      <c r="A2">
        <v>0</v>
      </c>
      <c r="B2" t="s">
        <v>225</v>
      </c>
      <c r="C2" t="s">
        <v>226</v>
      </c>
      <c r="D2">
        <v>0</v>
      </c>
      <c r="E2" s="5">
        <v>11933.333333333334</v>
      </c>
      <c r="F2" s="5">
        <v>7969.666666666667</v>
      </c>
      <c r="G2" s="3" t="s">
        <v>237</v>
      </c>
    </row>
    <row r="3" spans="1:7" x14ac:dyDescent="0.2">
      <c r="A3">
        <v>15</v>
      </c>
      <c r="B3" t="s">
        <v>225</v>
      </c>
      <c r="C3" t="s">
        <v>227</v>
      </c>
      <c r="D3">
        <v>0</v>
      </c>
      <c r="E3" s="5">
        <v>11933.333333333334</v>
      </c>
      <c r="F3" s="5">
        <v>7969.666666666667</v>
      </c>
      <c r="G3" s="3" t="s">
        <v>237</v>
      </c>
    </row>
    <row r="4" spans="1:7" x14ac:dyDescent="0.2">
      <c r="A4">
        <v>30</v>
      </c>
      <c r="B4" t="s">
        <v>225</v>
      </c>
      <c r="C4" t="s">
        <v>228</v>
      </c>
      <c r="D4">
        <v>0</v>
      </c>
      <c r="E4" s="5">
        <v>11933.333333333334</v>
      </c>
      <c r="F4" s="5">
        <v>7969.6666666666697</v>
      </c>
      <c r="G4" s="3" t="s">
        <v>237</v>
      </c>
    </row>
    <row r="5" spans="1:7" x14ac:dyDescent="0.2">
      <c r="A5">
        <v>60</v>
      </c>
      <c r="B5" t="s">
        <v>225</v>
      </c>
      <c r="C5" t="s">
        <v>229</v>
      </c>
      <c r="D5">
        <v>0</v>
      </c>
      <c r="E5" s="5">
        <v>11933.333333333334</v>
      </c>
      <c r="F5" s="5">
        <v>7969.6666666666697</v>
      </c>
      <c r="G5" s="3" t="s">
        <v>237</v>
      </c>
    </row>
    <row r="6" spans="1:7" x14ac:dyDescent="0.2">
      <c r="A6">
        <v>60</v>
      </c>
      <c r="B6" t="s">
        <v>230</v>
      </c>
      <c r="C6" t="s">
        <v>231</v>
      </c>
      <c r="D6">
        <v>0</v>
      </c>
      <c r="E6" s="5">
        <v>11933.333333333334</v>
      </c>
      <c r="F6" s="5">
        <v>7969.6666666666697</v>
      </c>
      <c r="G6" s="3" t="s">
        <v>237</v>
      </c>
    </row>
    <row r="7" spans="1:7" x14ac:dyDescent="0.2">
      <c r="A7">
        <v>60</v>
      </c>
      <c r="B7" t="s">
        <v>232</v>
      </c>
      <c r="C7" t="s">
        <v>233</v>
      </c>
      <c r="D7">
        <v>0</v>
      </c>
      <c r="E7" s="5">
        <v>11933.333333333334</v>
      </c>
      <c r="F7" s="5">
        <v>7969.6666666666697</v>
      </c>
      <c r="G7" s="3" t="s">
        <v>237</v>
      </c>
    </row>
    <row r="8" spans="1:7" x14ac:dyDescent="0.2">
      <c r="A8">
        <v>0</v>
      </c>
      <c r="B8" t="s">
        <v>225</v>
      </c>
      <c r="C8" t="s">
        <v>226</v>
      </c>
      <c r="D8">
        <v>2.0069444444452529</v>
      </c>
      <c r="E8">
        <v>35760</v>
      </c>
      <c r="F8">
        <v>8953</v>
      </c>
      <c r="G8" s="3">
        <v>0.788935465620482</v>
      </c>
    </row>
    <row r="9" spans="1:7" x14ac:dyDescent="0.2">
      <c r="A9">
        <v>0</v>
      </c>
      <c r="B9" t="s">
        <v>225</v>
      </c>
      <c r="C9" t="s">
        <v>226</v>
      </c>
      <c r="D9">
        <v>2.0069444444452529</v>
      </c>
      <c r="E9">
        <v>32580</v>
      </c>
      <c r="F9">
        <v>9130</v>
      </c>
      <c r="G9" s="3">
        <v>0.72198785626852546</v>
      </c>
    </row>
    <row r="10" spans="1:7" x14ac:dyDescent="0.2">
      <c r="A10">
        <v>15</v>
      </c>
      <c r="B10" t="s">
        <v>225</v>
      </c>
      <c r="C10" t="s">
        <v>227</v>
      </c>
      <c r="D10">
        <v>2.0069444444452529</v>
      </c>
      <c r="E10">
        <v>23270</v>
      </c>
      <c r="F10">
        <v>10790</v>
      </c>
      <c r="G10" s="3">
        <v>0.48007015173815815</v>
      </c>
    </row>
    <row r="11" spans="1:7" x14ac:dyDescent="0.2">
      <c r="A11">
        <v>15</v>
      </c>
      <c r="B11" t="s">
        <v>225</v>
      </c>
      <c r="C11" t="s">
        <v>227</v>
      </c>
      <c r="D11">
        <v>2.0069444444452529</v>
      </c>
      <c r="E11">
        <v>21600</v>
      </c>
      <c r="F11">
        <v>10866</v>
      </c>
      <c r="G11" s="3">
        <v>0.42653608473800475</v>
      </c>
    </row>
    <row r="12" spans="1:7" x14ac:dyDescent="0.2">
      <c r="A12">
        <v>30</v>
      </c>
      <c r="B12" t="s">
        <v>225</v>
      </c>
      <c r="C12" t="s">
        <v>228</v>
      </c>
      <c r="D12">
        <v>2.0069444444452529</v>
      </c>
      <c r="E12">
        <v>19260</v>
      </c>
      <c r="F12">
        <v>11566</v>
      </c>
      <c r="G12" s="3">
        <v>0.34411048015028189</v>
      </c>
    </row>
    <row r="13" spans="1:7" x14ac:dyDescent="0.2">
      <c r="A13">
        <v>30</v>
      </c>
      <c r="B13" t="s">
        <v>225</v>
      </c>
      <c r="C13" t="s">
        <v>228</v>
      </c>
      <c r="D13">
        <v>2.0069444444452529</v>
      </c>
      <c r="E13">
        <v>18910</v>
      </c>
      <c r="F13">
        <v>11751</v>
      </c>
      <c r="G13" s="3">
        <v>0.33092708587799485</v>
      </c>
    </row>
    <row r="14" spans="1:7" x14ac:dyDescent="0.2">
      <c r="A14">
        <v>60</v>
      </c>
      <c r="B14" t="s">
        <v>225</v>
      </c>
      <c r="C14" t="s">
        <v>229</v>
      </c>
      <c r="D14">
        <v>2.0069444444452529</v>
      </c>
      <c r="E14">
        <v>17970</v>
      </c>
      <c r="F14">
        <v>10464</v>
      </c>
      <c r="G14" s="3">
        <v>0.29427487328515839</v>
      </c>
    </row>
    <row r="15" spans="1:7" x14ac:dyDescent="0.2">
      <c r="A15">
        <v>60</v>
      </c>
      <c r="B15" t="s">
        <v>225</v>
      </c>
      <c r="C15" t="s">
        <v>229</v>
      </c>
      <c r="D15">
        <v>2.0069444444452529</v>
      </c>
      <c r="E15">
        <v>18020</v>
      </c>
      <c r="F15">
        <v>10579</v>
      </c>
      <c r="G15" s="3">
        <v>0.2962722391388527</v>
      </c>
    </row>
    <row r="16" spans="1:7" x14ac:dyDescent="0.2">
      <c r="A16">
        <v>60</v>
      </c>
      <c r="B16" t="s">
        <v>230</v>
      </c>
      <c r="C16" t="s">
        <v>231</v>
      </c>
      <c r="D16">
        <v>2.0069444444452529</v>
      </c>
      <c r="E16">
        <v>22300</v>
      </c>
      <c r="F16">
        <v>11355</v>
      </c>
      <c r="G16" s="3">
        <v>0.44946267739192081</v>
      </c>
    </row>
    <row r="17" spans="1:7" x14ac:dyDescent="0.2">
      <c r="A17">
        <v>60</v>
      </c>
      <c r="B17" t="s">
        <v>230</v>
      </c>
      <c r="C17" t="s">
        <v>231</v>
      </c>
      <c r="D17">
        <v>2.0069444444452529</v>
      </c>
      <c r="E17">
        <v>22670</v>
      </c>
      <c r="F17">
        <v>11382</v>
      </c>
      <c r="G17" s="3">
        <v>0.46129194401603063</v>
      </c>
    </row>
    <row r="18" spans="1:7" x14ac:dyDescent="0.2">
      <c r="A18">
        <v>60</v>
      </c>
      <c r="B18" t="s">
        <v>232</v>
      </c>
      <c r="C18" t="s">
        <v>233</v>
      </c>
      <c r="D18">
        <v>2.0069444444452529</v>
      </c>
      <c r="E18">
        <v>27380</v>
      </c>
      <c r="F18">
        <v>10426</v>
      </c>
      <c r="G18" s="3">
        <v>0.59698979866810176</v>
      </c>
    </row>
    <row r="19" spans="1:7" x14ac:dyDescent="0.2">
      <c r="A19">
        <v>60</v>
      </c>
      <c r="B19" t="s">
        <v>232</v>
      </c>
      <c r="C19" t="s">
        <v>233</v>
      </c>
      <c r="D19">
        <v>2.0069444444452529</v>
      </c>
      <c r="E19">
        <v>28240</v>
      </c>
      <c r="F19">
        <v>10195</v>
      </c>
      <c r="G19" s="3">
        <v>0.61922142652246115</v>
      </c>
    </row>
    <row r="20" spans="1:7" x14ac:dyDescent="0.2">
      <c r="A20">
        <v>0</v>
      </c>
      <c r="B20" t="s">
        <v>225</v>
      </c>
      <c r="C20" t="s">
        <v>226</v>
      </c>
      <c r="D20">
        <v>3.0118055555503815</v>
      </c>
      <c r="E20">
        <v>65250</v>
      </c>
      <c r="F20">
        <v>8613</v>
      </c>
      <c r="G20" s="3">
        <v>0.81379118595398536</v>
      </c>
    </row>
    <row r="21" spans="1:7" x14ac:dyDescent="0.2">
      <c r="A21">
        <v>0</v>
      </c>
      <c r="B21" t="s">
        <v>225</v>
      </c>
      <c r="C21" t="s">
        <v>226</v>
      </c>
      <c r="D21">
        <v>3.0118055555503815</v>
      </c>
      <c r="E21">
        <v>57700</v>
      </c>
      <c r="F21">
        <v>8746</v>
      </c>
      <c r="G21" s="3">
        <v>0.75488745543764235</v>
      </c>
    </row>
    <row r="22" spans="1:7" x14ac:dyDescent="0.2">
      <c r="A22">
        <v>15</v>
      </c>
      <c r="B22" t="s">
        <v>225</v>
      </c>
      <c r="C22" t="s">
        <v>227</v>
      </c>
      <c r="D22">
        <v>3.0118055555503815</v>
      </c>
      <c r="E22">
        <v>29940</v>
      </c>
      <c r="F22">
        <v>10909</v>
      </c>
      <c r="G22" s="3">
        <v>0.4406251034972416</v>
      </c>
    </row>
    <row r="23" spans="1:7" x14ac:dyDescent="0.2">
      <c r="A23">
        <v>15</v>
      </c>
      <c r="B23" t="s">
        <v>225</v>
      </c>
      <c r="C23" t="s">
        <v>227</v>
      </c>
      <c r="D23">
        <v>3.0118055555503815</v>
      </c>
      <c r="E23">
        <v>26420</v>
      </c>
      <c r="F23">
        <v>11083</v>
      </c>
      <c r="G23" s="3">
        <v>0.38071295064293342</v>
      </c>
    </row>
    <row r="24" spans="1:7" x14ac:dyDescent="0.2">
      <c r="A24">
        <v>30</v>
      </c>
      <c r="B24" t="s">
        <v>225</v>
      </c>
      <c r="C24" t="s">
        <v>228</v>
      </c>
      <c r="D24">
        <v>3.0118055555503815</v>
      </c>
      <c r="E24">
        <v>21200</v>
      </c>
      <c r="F24">
        <v>13734</v>
      </c>
      <c r="G24" s="3">
        <v>0.2752724778305265</v>
      </c>
    </row>
    <row r="25" spans="1:7" x14ac:dyDescent="0.2">
      <c r="A25">
        <v>30</v>
      </c>
      <c r="B25" t="s">
        <v>225</v>
      </c>
      <c r="C25" t="s">
        <v>228</v>
      </c>
      <c r="D25">
        <v>3.0118055555503815</v>
      </c>
      <c r="E25">
        <v>20940</v>
      </c>
      <c r="F25">
        <v>13623</v>
      </c>
      <c r="G25" s="3">
        <v>0.26936146458900273</v>
      </c>
    </row>
    <row r="26" spans="1:7" x14ac:dyDescent="0.2">
      <c r="A26">
        <v>60</v>
      </c>
      <c r="B26" t="s">
        <v>225</v>
      </c>
      <c r="C26" t="s">
        <v>229</v>
      </c>
      <c r="D26">
        <v>3.0118055555503815</v>
      </c>
      <c r="E26">
        <v>18220</v>
      </c>
      <c r="F26">
        <v>12590</v>
      </c>
      <c r="G26" s="3">
        <v>0.20271091911842223</v>
      </c>
    </row>
    <row r="27" spans="1:7" x14ac:dyDescent="0.2">
      <c r="A27">
        <v>60</v>
      </c>
      <c r="B27" t="s">
        <v>225</v>
      </c>
      <c r="C27" t="s">
        <v>229</v>
      </c>
      <c r="D27">
        <v>3.0118055555503815</v>
      </c>
      <c r="E27">
        <v>17880</v>
      </c>
      <c r="F27">
        <v>12599</v>
      </c>
      <c r="G27" s="3">
        <v>0.19368768633745781</v>
      </c>
    </row>
    <row r="28" spans="1:7" x14ac:dyDescent="0.2">
      <c r="A28">
        <v>60</v>
      </c>
      <c r="B28" t="s">
        <v>230</v>
      </c>
      <c r="C28" t="s">
        <v>231</v>
      </c>
      <c r="D28">
        <v>3.0118055555503815</v>
      </c>
      <c r="E28">
        <v>30090</v>
      </c>
      <c r="F28">
        <v>11657</v>
      </c>
      <c r="G28" s="3">
        <v>0.44301897824842962</v>
      </c>
    </row>
    <row r="29" spans="1:7" x14ac:dyDescent="0.2">
      <c r="A29">
        <v>60</v>
      </c>
      <c r="B29" t="s">
        <v>230</v>
      </c>
      <c r="C29" t="s">
        <v>231</v>
      </c>
      <c r="D29">
        <v>3.0118055555503815</v>
      </c>
      <c r="E29">
        <v>28070</v>
      </c>
      <c r="F29">
        <v>11666</v>
      </c>
      <c r="G29" s="3">
        <v>0.40973162255043155</v>
      </c>
    </row>
    <row r="30" spans="1:7" x14ac:dyDescent="0.2">
      <c r="A30">
        <v>60</v>
      </c>
      <c r="B30" t="s">
        <v>232</v>
      </c>
      <c r="C30" t="s">
        <v>233</v>
      </c>
      <c r="D30">
        <v>3.0118055555503815</v>
      </c>
      <c r="E30">
        <v>43070</v>
      </c>
      <c r="F30">
        <v>10004</v>
      </c>
      <c r="G30" s="3">
        <v>0.61480935693174787</v>
      </c>
    </row>
    <row r="31" spans="1:7" x14ac:dyDescent="0.2">
      <c r="A31">
        <v>60</v>
      </c>
      <c r="B31" t="s">
        <v>232</v>
      </c>
      <c r="C31" t="s">
        <v>233</v>
      </c>
      <c r="D31">
        <v>3.0118055555503815</v>
      </c>
      <c r="E31">
        <v>40020</v>
      </c>
      <c r="F31">
        <v>10105</v>
      </c>
      <c r="G31" s="3">
        <v>0.57962708690078846</v>
      </c>
    </row>
    <row r="32" spans="1:7" x14ac:dyDescent="0.2">
      <c r="A32">
        <v>0</v>
      </c>
      <c r="B32" t="s">
        <v>225</v>
      </c>
      <c r="C32" t="s">
        <v>226</v>
      </c>
      <c r="D32">
        <v>4.03125</v>
      </c>
      <c r="E32">
        <v>105000</v>
      </c>
      <c r="F32">
        <v>8686</v>
      </c>
      <c r="G32" s="3">
        <v>0.77825000583203352</v>
      </c>
    </row>
    <row r="33" spans="1:7" x14ac:dyDescent="0.2">
      <c r="A33">
        <v>0</v>
      </c>
      <c r="B33" t="s">
        <v>225</v>
      </c>
      <c r="C33" t="s">
        <v>226</v>
      </c>
      <c r="D33">
        <v>4.03125</v>
      </c>
      <c r="E33">
        <v>105400</v>
      </c>
      <c r="F33">
        <v>8987</v>
      </c>
      <c r="G33" s="3">
        <v>0.77961075971326876</v>
      </c>
    </row>
    <row r="34" spans="1:7" x14ac:dyDescent="0.2">
      <c r="A34">
        <v>15</v>
      </c>
      <c r="B34" t="s">
        <v>225</v>
      </c>
      <c r="C34" t="s">
        <v>227</v>
      </c>
      <c r="D34">
        <v>4.03125</v>
      </c>
      <c r="E34">
        <v>43170</v>
      </c>
      <c r="F34">
        <v>11278</v>
      </c>
      <c r="G34" s="3">
        <v>0.46016297824024593</v>
      </c>
    </row>
    <row r="35" spans="1:7" x14ac:dyDescent="0.2">
      <c r="A35">
        <v>15</v>
      </c>
      <c r="B35" t="s">
        <v>225</v>
      </c>
      <c r="C35" t="s">
        <v>227</v>
      </c>
      <c r="D35">
        <v>4.03125</v>
      </c>
      <c r="E35">
        <v>34570</v>
      </c>
      <c r="F35">
        <v>11852</v>
      </c>
      <c r="G35" s="3">
        <v>0.38065699642342599</v>
      </c>
    </row>
    <row r="36" spans="1:7" x14ac:dyDescent="0.2">
      <c r="A36">
        <v>30</v>
      </c>
      <c r="B36" t="s">
        <v>225</v>
      </c>
      <c r="C36" t="s">
        <v>228</v>
      </c>
      <c r="D36">
        <v>4.03125</v>
      </c>
      <c r="E36">
        <v>22650</v>
      </c>
      <c r="F36">
        <v>14917</v>
      </c>
      <c r="G36" s="3">
        <v>0.22933679714806449</v>
      </c>
    </row>
    <row r="37" spans="1:7" x14ac:dyDescent="0.2">
      <c r="A37">
        <v>30</v>
      </c>
      <c r="B37" t="s">
        <v>225</v>
      </c>
      <c r="C37" t="s">
        <v>228</v>
      </c>
      <c r="D37">
        <v>4.03125</v>
      </c>
      <c r="E37">
        <v>20900</v>
      </c>
      <c r="F37">
        <v>15022</v>
      </c>
      <c r="G37" s="3">
        <v>0.2005595920713879</v>
      </c>
    </row>
    <row r="38" spans="1:7" x14ac:dyDescent="0.2">
      <c r="A38">
        <v>60</v>
      </c>
      <c r="B38" t="s">
        <v>225</v>
      </c>
      <c r="C38" t="s">
        <v>229</v>
      </c>
      <c r="D38">
        <v>4.03125</v>
      </c>
      <c r="E38">
        <v>17390</v>
      </c>
      <c r="F38">
        <v>15156</v>
      </c>
      <c r="G38" s="3">
        <v>0.13476238037237198</v>
      </c>
    </row>
    <row r="39" spans="1:7" x14ac:dyDescent="0.2">
      <c r="A39">
        <v>60</v>
      </c>
      <c r="B39" t="s">
        <v>225</v>
      </c>
      <c r="C39" t="s">
        <v>229</v>
      </c>
      <c r="D39">
        <v>4.03125</v>
      </c>
      <c r="E39">
        <v>16970</v>
      </c>
      <c r="F39">
        <v>15036</v>
      </c>
      <c r="G39" s="3">
        <v>0.12601289379527461</v>
      </c>
    </row>
    <row r="40" spans="1:7" x14ac:dyDescent="0.2">
      <c r="A40">
        <v>60</v>
      </c>
      <c r="B40" t="s">
        <v>230</v>
      </c>
      <c r="C40" t="s">
        <v>231</v>
      </c>
      <c r="D40">
        <v>4.03125</v>
      </c>
      <c r="E40">
        <v>41990</v>
      </c>
      <c r="F40">
        <v>11332</v>
      </c>
      <c r="G40" s="3">
        <v>0.45024463910810653</v>
      </c>
    </row>
    <row r="41" spans="1:7" x14ac:dyDescent="0.2">
      <c r="A41">
        <v>60</v>
      </c>
      <c r="B41" t="s">
        <v>230</v>
      </c>
      <c r="C41" t="s">
        <v>231</v>
      </c>
      <c r="D41">
        <v>4.03125</v>
      </c>
      <c r="E41">
        <v>37460</v>
      </c>
      <c r="F41">
        <v>11867</v>
      </c>
      <c r="G41" s="3">
        <v>0.40939009310079577</v>
      </c>
    </row>
    <row r="42" spans="1:7" x14ac:dyDescent="0.2">
      <c r="A42">
        <v>60</v>
      </c>
      <c r="B42" t="s">
        <v>232</v>
      </c>
      <c r="C42" t="s">
        <v>233</v>
      </c>
      <c r="D42">
        <v>4.03125</v>
      </c>
      <c r="E42">
        <v>58510</v>
      </c>
      <c r="F42">
        <v>10750</v>
      </c>
      <c r="G42" s="3">
        <v>0.56897640468559552</v>
      </c>
    </row>
    <row r="43" spans="1:7" x14ac:dyDescent="0.2">
      <c r="A43">
        <v>60</v>
      </c>
      <c r="B43" t="s">
        <v>232</v>
      </c>
      <c r="C43" t="s">
        <v>233</v>
      </c>
      <c r="D43">
        <v>4.03125</v>
      </c>
      <c r="E43">
        <v>56370</v>
      </c>
      <c r="F43">
        <v>10634</v>
      </c>
      <c r="G43" s="3">
        <v>0.55564166963367423</v>
      </c>
    </row>
    <row r="44" spans="1:7" x14ac:dyDescent="0.2">
      <c r="A44">
        <v>0</v>
      </c>
      <c r="B44" t="s">
        <v>225</v>
      </c>
      <c r="C44" t="s">
        <v>226</v>
      </c>
      <c r="D44">
        <v>5.0652777777795563</v>
      </c>
      <c r="E44">
        <v>213000</v>
      </c>
      <c r="F44">
        <v>8972</v>
      </c>
      <c r="G44" s="3">
        <v>0.82084036078130551</v>
      </c>
    </row>
    <row r="45" spans="1:7" x14ac:dyDescent="0.2">
      <c r="A45">
        <v>0</v>
      </c>
      <c r="B45" t="s">
        <v>225</v>
      </c>
      <c r="C45" t="s">
        <v>226</v>
      </c>
      <c r="D45">
        <v>5.0652777777795563</v>
      </c>
      <c r="E45">
        <v>177500</v>
      </c>
      <c r="F45">
        <v>8867</v>
      </c>
      <c r="G45" s="3">
        <v>0.76891144051800275</v>
      </c>
    </row>
    <row r="46" spans="1:7" x14ac:dyDescent="0.2">
      <c r="A46">
        <v>15</v>
      </c>
      <c r="B46" t="s">
        <v>225</v>
      </c>
      <c r="C46" t="s">
        <v>227</v>
      </c>
      <c r="D46">
        <v>5.0652777777795563</v>
      </c>
      <c r="E46">
        <v>54200</v>
      </c>
      <c r="F46">
        <v>11227</v>
      </c>
      <c r="G46" s="3">
        <v>0.43103179343657894</v>
      </c>
    </row>
    <row r="47" spans="1:7" x14ac:dyDescent="0.2">
      <c r="A47">
        <v>15</v>
      </c>
      <c r="B47" t="s">
        <v>225</v>
      </c>
      <c r="C47" t="s">
        <v>227</v>
      </c>
      <c r="D47">
        <v>5.0652777777795563</v>
      </c>
      <c r="E47">
        <v>52360</v>
      </c>
      <c r="F47">
        <v>11003</v>
      </c>
      <c r="G47" s="3">
        <v>0.4211946716671513</v>
      </c>
    </row>
    <row r="48" spans="1:7" x14ac:dyDescent="0.2">
      <c r="A48">
        <v>30</v>
      </c>
      <c r="B48" t="s">
        <v>225</v>
      </c>
      <c r="C48" t="s">
        <v>228</v>
      </c>
      <c r="D48">
        <v>5.0652777777795563</v>
      </c>
      <c r="E48">
        <v>29800</v>
      </c>
      <c r="F48">
        <v>14503</v>
      </c>
      <c r="G48" s="3">
        <v>0.26065998783147526</v>
      </c>
    </row>
    <row r="49" spans="1:7" x14ac:dyDescent="0.2">
      <c r="A49">
        <v>30</v>
      </c>
      <c r="B49" t="s">
        <v>225</v>
      </c>
      <c r="C49" t="s">
        <v>228</v>
      </c>
      <c r="D49">
        <v>5.0652777777795563</v>
      </c>
      <c r="E49">
        <v>27890</v>
      </c>
      <c r="F49">
        <v>15026</v>
      </c>
      <c r="G49" s="3">
        <v>0.24179342206474966</v>
      </c>
    </row>
    <row r="50" spans="1:7" x14ac:dyDescent="0.2">
      <c r="A50">
        <v>60</v>
      </c>
      <c r="B50" t="s">
        <v>225</v>
      </c>
      <c r="C50" t="s">
        <v>229</v>
      </c>
      <c r="D50">
        <v>5.0652777777795563</v>
      </c>
      <c r="E50">
        <v>17120</v>
      </c>
      <c r="F50">
        <v>16997</v>
      </c>
      <c r="G50" s="3">
        <v>0.10279507616637264</v>
      </c>
    </row>
    <row r="51" spans="1:7" x14ac:dyDescent="0.2">
      <c r="A51">
        <v>60</v>
      </c>
      <c r="B51" t="s">
        <v>225</v>
      </c>
      <c r="C51" t="s">
        <v>229</v>
      </c>
      <c r="D51">
        <v>5.0652777777795563</v>
      </c>
      <c r="E51">
        <v>17220</v>
      </c>
      <c r="F51">
        <v>16815</v>
      </c>
      <c r="G51" s="3">
        <v>0.1044539074021554</v>
      </c>
    </row>
    <row r="52" spans="1:7" x14ac:dyDescent="0.2">
      <c r="A52">
        <v>60</v>
      </c>
      <c r="B52" t="s">
        <v>230</v>
      </c>
      <c r="C52" t="s">
        <v>231</v>
      </c>
      <c r="D52">
        <v>5.0652777777795563</v>
      </c>
      <c r="E52">
        <v>62510</v>
      </c>
      <c r="F52">
        <v>10939</v>
      </c>
      <c r="G52" s="3">
        <v>0.47166019724107994</v>
      </c>
    </row>
    <row r="53" spans="1:7" x14ac:dyDescent="0.2">
      <c r="A53">
        <v>60</v>
      </c>
      <c r="B53" t="s">
        <v>230</v>
      </c>
      <c r="C53" t="s">
        <v>231</v>
      </c>
      <c r="D53">
        <v>5.0652777777795563</v>
      </c>
      <c r="E53">
        <v>61090</v>
      </c>
      <c r="F53">
        <v>11173</v>
      </c>
      <c r="G53" s="3">
        <v>0.46511548961536825</v>
      </c>
    </row>
    <row r="54" spans="1:7" x14ac:dyDescent="0.2">
      <c r="A54">
        <v>60</v>
      </c>
      <c r="B54" t="s">
        <v>232</v>
      </c>
      <c r="C54" t="s">
        <v>233</v>
      </c>
      <c r="D54">
        <v>5.0652777777795563</v>
      </c>
      <c r="E54">
        <v>119300</v>
      </c>
      <c r="F54">
        <v>9876</v>
      </c>
      <c r="G54" s="3">
        <v>0.65574390919349945</v>
      </c>
    </row>
    <row r="55" spans="1:7" x14ac:dyDescent="0.2">
      <c r="A55">
        <v>60</v>
      </c>
      <c r="B55" t="s">
        <v>232</v>
      </c>
      <c r="C55" t="s">
        <v>233</v>
      </c>
      <c r="D55">
        <v>5.0652777777795563</v>
      </c>
      <c r="E55">
        <v>114000</v>
      </c>
      <c r="F55">
        <v>9904</v>
      </c>
      <c r="G55" s="3">
        <v>0.64280084436678353</v>
      </c>
    </row>
    <row r="91" spans="6:6" x14ac:dyDescent="0.2">
      <c r="F91" s="5"/>
    </row>
    <row r="92" spans="6:6" x14ac:dyDescent="0.2">
      <c r="F92" s="5"/>
    </row>
    <row r="93" spans="6:6" x14ac:dyDescent="0.2">
      <c r="F93" s="5"/>
    </row>
    <row r="94" spans="6:6" x14ac:dyDescent="0.2">
      <c r="F9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NAD</vt:lpstr>
      <vt:lpstr>Prlfr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2022-03-22T03:29:18Z</dcterms:created>
  <dcterms:modified xsi:type="dcterms:W3CDTF">2022-04-13T18:27:32Z</dcterms:modified>
</cp:coreProperties>
</file>