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143B-Nuc-RFP_Met-tit/"/>
    </mc:Choice>
  </mc:AlternateContent>
  <xr:revisionPtr revIDLastSave="0" documentId="13_ncr:1_{F0BB35BC-CAFA-834A-9476-8696FA8C780F}" xr6:coauthVersionLast="47" xr6:coauthVersionMax="47" xr10:uidLastSave="{00000000-0000-0000-0000-000000000000}"/>
  <bookViews>
    <workbookView xWindow="0" yWindow="1080" windowWidth="2880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L33" i="1"/>
  <c r="K33" i="1"/>
  <c r="J33" i="1"/>
  <c r="Q29" i="1"/>
  <c r="L29" i="1"/>
  <c r="K29" i="1"/>
  <c r="J29" i="1"/>
  <c r="Q25" i="1"/>
  <c r="L25" i="1"/>
  <c r="K25" i="1"/>
  <c r="J25" i="1"/>
  <c r="Q21" i="1"/>
  <c r="L21" i="1"/>
  <c r="K21" i="1"/>
  <c r="J21" i="1"/>
  <c r="Q17" i="1"/>
  <c r="L17" i="1"/>
  <c r="K17" i="1"/>
  <c r="J17" i="1"/>
  <c r="Q13" i="1"/>
  <c r="K13" i="1"/>
  <c r="L13" i="1"/>
  <c r="J13" i="1"/>
  <c r="Q32" i="1"/>
  <c r="Q31" i="1"/>
  <c r="Q28" i="1"/>
  <c r="Q27" i="1"/>
  <c r="Q24" i="1"/>
  <c r="Q23" i="1"/>
  <c r="Q20" i="1"/>
  <c r="Q19" i="1"/>
  <c r="Q16" i="1"/>
  <c r="Q15" i="1"/>
  <c r="Q12" i="1"/>
  <c r="Q11" i="1"/>
  <c r="P32" i="1"/>
  <c r="P31" i="1"/>
  <c r="P28" i="1"/>
  <c r="P27" i="1"/>
  <c r="P24" i="1"/>
  <c r="P23" i="1"/>
  <c r="P20" i="1"/>
  <c r="P19" i="1"/>
  <c r="P16" i="1"/>
  <c r="P15" i="1"/>
  <c r="P12" i="1"/>
  <c r="P11" i="1"/>
  <c r="O32" i="1"/>
  <c r="O31" i="1"/>
  <c r="O28" i="1"/>
  <c r="O27" i="1"/>
  <c r="O24" i="1"/>
  <c r="O23" i="1"/>
  <c r="O20" i="1"/>
  <c r="O19" i="1"/>
  <c r="O16" i="1"/>
  <c r="O15" i="1"/>
  <c r="O12" i="1"/>
  <c r="O11" i="1"/>
  <c r="K8" i="1"/>
  <c r="L8" i="1"/>
  <c r="J8" i="1"/>
  <c r="E8" i="1"/>
</calcChain>
</file>

<file path=xl/sharedStrings.xml><?xml version="1.0" encoding="utf-8"?>
<sst xmlns="http://schemas.openxmlformats.org/spreadsheetml/2006/main" count="98" uniqueCount="58">
  <si>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</si>
  <si>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</si>
  <si>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</si>
  <si>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</si>
  <si>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</si>
  <si>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</si>
  <si>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</si>
  <si>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</si>
  <si>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</si>
  <si>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</si>
  <si>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</si>
  <si>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</si>
  <si>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</si>
  <si>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0.8mM_1</t>
  </si>
  <si>
    <t>0.8mM_2</t>
  </si>
  <si>
    <t>0mM_1</t>
  </si>
  <si>
    <t>0mM_2</t>
  </si>
  <si>
    <t>1.2mM_1</t>
  </si>
  <si>
    <t>1.2mM_2</t>
  </si>
  <si>
    <t>1.6mM_1</t>
  </si>
  <si>
    <t>1.6mM_2</t>
  </si>
  <si>
    <t>2.4mM_1</t>
  </si>
  <si>
    <t>2.4mM_2</t>
  </si>
  <si>
    <t>2mM_1</t>
  </si>
  <si>
    <t>2mM_2</t>
  </si>
  <si>
    <t>t0_1</t>
  </si>
  <si>
    <t>t0_2</t>
  </si>
  <si>
    <t>t0_3</t>
  </si>
  <si>
    <t>t0_4</t>
  </si>
  <si>
    <t>t0_5</t>
  </si>
  <si>
    <t>t0_6</t>
  </si>
  <si>
    <t>143B-Nuc-RFP_Metformin-titration</t>
  </si>
  <si>
    <t>143B-Nuc-RFP_Metformin-titration_0.8mM_1_22 Sep 2022_01.#m4</t>
  </si>
  <si>
    <t>143B-Nuc-RFP_Metformin-titration_0.8mM_2_22 Sep 2022_01.#m4</t>
  </si>
  <si>
    <t>143B-Nuc-RFP_Metformin-titration_0mM_1_22 Sep 2022_01.#m4</t>
  </si>
  <si>
    <t>143B-Nuc-RFP_Metformin-titration_0mM_2_22 Sep 2022_01.#m4</t>
  </si>
  <si>
    <t>143B-Nuc-RFP_Metformin-titration_1.2mM_1_22 Sep 2022_01.#m4</t>
  </si>
  <si>
    <t>143B-Nuc-RFP_Metformin-titration_1.2mM_2_22 Sep 2022_01.#m4</t>
  </si>
  <si>
    <t>143B-Nuc-RFP_Metformin-titration_1.6mM_1_22 Sep 2022_01.#m4</t>
  </si>
  <si>
    <t>143B-Nuc-RFP_Metformin-titration_1.6mM_2_22 Sep 2022_01.#m4</t>
  </si>
  <si>
    <t>143B-Nuc-RFP_Metformin-titration_2.4mM_1_22 Sep 2022_01.#m4</t>
  </si>
  <si>
    <t>143B-Nuc-RFP_Metformin-titration_2.4mM_2_22 Sep 2022_01.#m4</t>
  </si>
  <si>
    <t>143B-Nuc-RFP_Metformin-titration_2mM_1_22 Sep 2022_01.#m4</t>
  </si>
  <si>
    <t>143B-Nuc-RFP_Metformin-titration_2mM_2_22 Sep 2022_01.#m4</t>
  </si>
  <si>
    <t>143B-Nuc-RFP_Metformin-titration_t0_1_18 Sep 2022_01.#m4</t>
  </si>
  <si>
    <t>143B-Nuc-RFP_Metformin-titration_t0_2_18 Sep 2022_01.#m4</t>
  </si>
  <si>
    <t>143B-Nuc-RFP_Metformin-titration_t0_3_18 Sep 2022_01.#m4</t>
  </si>
  <si>
    <t>143B-Nuc-RFP_Metformin-titration_t0_4_18 Sep 2022_01.#m4</t>
  </si>
  <si>
    <t>143B-Nuc-RFP_Metformin-titration_t0_5_18 Sep 2022_01.#m4</t>
  </si>
  <si>
    <t>143B-Nuc-RFP_Metformin-titration_t0_6_18 Sep 2022_01.#m4</t>
  </si>
  <si>
    <t>Volumetric,  1000  uL</t>
  </si>
  <si>
    <t>Volumetric,  2000  uL</t>
  </si>
  <si>
    <t>Avg</t>
  </si>
  <si>
    <t>Delta time</t>
  </si>
  <si>
    <t>Fold cells</t>
  </si>
  <si>
    <t>Prlfr</t>
  </si>
  <si>
    <t>Size</t>
  </si>
  <si>
    <t>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</si>
</sst>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Sheet1!$I$40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Sheet1!$H$41:$H$46</c:f>
              <c:numCache>
                <c:formatCode>0.00</c:formatCode>
                <c:ptCount val="6"/>
                <c:pt idx="0">
                  <c:v>1.2056448111309404</c:v>
                </c:pt>
                <c:pt idx="1">
                  <c:v>0.90490435585856988</c:v>
                </c:pt>
                <c:pt idx="2">
                  <c:v>0.68076993839543642</c:v>
                </c:pt>
                <c:pt idx="3">
                  <c:v>0.30502229025537719</c:v>
                </c:pt>
                <c:pt idx="4">
                  <c:v>7.7959534607787692E-2</c:v>
                </c:pt>
                <c:pt idx="5">
                  <c:v>-0.16938539448509929</c:v>
                </c:pt>
              </c:numCache>
            </c:numRef>
          </c:xVal>
          <c:yVal>
            <c:numRef>
              <c:f>Sheet1!$I$41:$I$46</c:f>
              <c:numCache>
                <c:formatCode>General</c:formatCode>
                <c:ptCount val="6"/>
                <c:pt idx="0">
                  <c:v>4621</c:v>
                </c:pt>
                <c:pt idx="1">
                  <c:v>4897</c:v>
                </c:pt>
                <c:pt idx="2">
                  <c:v>5028.5</c:v>
                </c:pt>
                <c:pt idx="3">
                  <c:v>5370.5</c:v>
                </c:pt>
                <c:pt idx="4">
                  <c:v>6109</c:v>
                </c:pt>
                <c:pt idx="5">
                  <c:v>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C-3943-BA5D-D1165176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400000"/>
        <c:axId val="1037443232"/>
      </c:scatterChart>
      <c:valAx>
        <c:axId val="1037400000"/>
        <c:scaling>
          <c:orientation val="minMax"/>
          <c:max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43232"/>
        <c:crosses val="autoZero"/>
        <c:crossBetween val="midCat"/>
      </c:valAx>
      <c:valAx>
        <c:axId val="1037443232"/>
        <c:scaling>
          <c:orientation val="minMax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425450</xdr:colOff>
      <xdr:row>37</xdr:row>
      <xdr:rowOff>19050</xdr:rowOff>
    </xdr:from>
    <xdr:to>
      <xdr:col>18</xdr:col>
      <xdr:colOff>247650</xdr:colOff>
      <xdr:row>51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B315C-7F42-553B-9760-259BC2EAA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topLeftCell="A21" workbookViewId="0">
      <selection activeCell="J43" sqref="J43"/>
    </sheetView>
  </sheetViews>
  <sheetFormatPr baseColWidth="10" defaultColWidth="8.83203125" defaultRowHeight="15" x14ac:dyDescent="0.2"/>
  <cols>
    <col min="2" max="2" width="22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53</v>
      </c>
      <c r="P1" s="3" t="s">
        <v>54</v>
      </c>
      <c r="Q1" s="3" t="s">
        <v>55</v>
      </c>
    </row>
    <row r="2" spans="1:17" x14ac:dyDescent="0.2">
      <c r="A2" t="s">
        <v>25</v>
      </c>
      <c r="B2" t="s">
        <v>31</v>
      </c>
      <c r="C2" t="s">
        <v>44</v>
      </c>
      <c r="D2" t="s">
        <v>51</v>
      </c>
      <c r="E2" s="2">
        <v>44822.694444444453</v>
      </c>
      <c r="F2">
        <v>2206</v>
      </c>
      <c r="G2">
        <v>2212</v>
      </c>
      <c r="H2">
        <v>1117</v>
      </c>
      <c r="I2">
        <v>30466</v>
      </c>
      <c r="J2">
        <v>15800</v>
      </c>
      <c r="K2">
        <v>4515</v>
      </c>
      <c r="L2">
        <v>4152</v>
      </c>
      <c r="M2">
        <v>1886</v>
      </c>
    </row>
    <row r="3" spans="1:17" x14ac:dyDescent="0.2">
      <c r="A3" t="s">
        <v>26</v>
      </c>
      <c r="B3" t="s">
        <v>31</v>
      </c>
      <c r="C3" t="s">
        <v>45</v>
      </c>
      <c r="D3" t="s">
        <v>51</v>
      </c>
      <c r="E3" s="2">
        <v>44822.695138888892</v>
      </c>
      <c r="F3">
        <v>2216</v>
      </c>
      <c r="G3">
        <v>2222</v>
      </c>
      <c r="H3">
        <v>1117</v>
      </c>
      <c r="I3">
        <v>30466</v>
      </c>
      <c r="J3">
        <v>16220</v>
      </c>
      <c r="K3">
        <v>4564</v>
      </c>
      <c r="L3">
        <v>4213</v>
      </c>
      <c r="M3">
        <v>1865</v>
      </c>
    </row>
    <row r="4" spans="1:17" x14ac:dyDescent="0.2">
      <c r="A4" t="s">
        <v>27</v>
      </c>
      <c r="B4" t="s">
        <v>31</v>
      </c>
      <c r="C4" t="s">
        <v>46</v>
      </c>
      <c r="D4" t="s">
        <v>51</v>
      </c>
      <c r="E4" s="2">
        <v>44822.696527777778</v>
      </c>
      <c r="F4">
        <v>2230</v>
      </c>
      <c r="G4">
        <v>2237</v>
      </c>
      <c r="H4">
        <v>1117</v>
      </c>
      <c r="I4">
        <v>30466</v>
      </c>
      <c r="J4">
        <v>16530</v>
      </c>
      <c r="K4">
        <v>4709</v>
      </c>
      <c r="L4">
        <v>4284</v>
      </c>
      <c r="M4">
        <v>2136</v>
      </c>
    </row>
    <row r="5" spans="1:17" x14ac:dyDescent="0.2">
      <c r="A5" t="s">
        <v>28</v>
      </c>
      <c r="B5" t="s">
        <v>31</v>
      </c>
      <c r="C5" t="s">
        <v>47</v>
      </c>
      <c r="D5" t="s">
        <v>51</v>
      </c>
      <c r="E5" s="2">
        <v>44822.697222222218</v>
      </c>
      <c r="F5">
        <v>2184</v>
      </c>
      <c r="G5">
        <v>2191</v>
      </c>
      <c r="H5">
        <v>1117</v>
      </c>
      <c r="I5">
        <v>30466</v>
      </c>
      <c r="J5">
        <v>16070</v>
      </c>
      <c r="K5">
        <v>4710</v>
      </c>
      <c r="L5">
        <v>4364</v>
      </c>
      <c r="M5">
        <v>1923</v>
      </c>
    </row>
    <row r="6" spans="1:17" x14ac:dyDescent="0.2">
      <c r="A6" t="s">
        <v>29</v>
      </c>
      <c r="B6" t="s">
        <v>31</v>
      </c>
      <c r="C6" t="s">
        <v>48</v>
      </c>
      <c r="D6" t="s">
        <v>51</v>
      </c>
      <c r="E6" s="2">
        <v>44822.697916666657</v>
      </c>
      <c r="F6">
        <v>2094</v>
      </c>
      <c r="G6">
        <v>2100</v>
      </c>
      <c r="H6">
        <v>1117</v>
      </c>
      <c r="I6">
        <v>30466</v>
      </c>
      <c r="J6">
        <v>15210</v>
      </c>
      <c r="K6">
        <v>4614</v>
      </c>
      <c r="L6">
        <v>4225</v>
      </c>
      <c r="M6">
        <v>1876</v>
      </c>
    </row>
    <row r="7" spans="1:17" x14ac:dyDescent="0.2">
      <c r="A7" t="s">
        <v>30</v>
      </c>
      <c r="B7" t="s">
        <v>31</v>
      </c>
      <c r="C7" t="s">
        <v>49</v>
      </c>
      <c r="D7" t="s">
        <v>51</v>
      </c>
      <c r="E7" s="2">
        <v>44822.698611111111</v>
      </c>
      <c r="F7">
        <v>2079</v>
      </c>
      <c r="G7">
        <v>2085</v>
      </c>
      <c r="H7">
        <v>1117</v>
      </c>
      <c r="I7">
        <v>30466</v>
      </c>
      <c r="J7">
        <v>14740</v>
      </c>
      <c r="K7">
        <v>4674</v>
      </c>
      <c r="L7">
        <v>4241</v>
      </c>
      <c r="M7">
        <v>2037</v>
      </c>
    </row>
    <row r="8" spans="1:17" x14ac:dyDescent="0.2">
      <c r="A8" t="s">
        <v>52</v>
      </c>
      <c r="E8" s="2">
        <f>E2</f>
        <v>44822.694444444453</v>
      </c>
      <c r="J8">
        <f>AVERAGE(J2:J7)</f>
        <v>15761.666666666666</v>
      </c>
      <c r="K8">
        <f t="shared" ref="K8:L8" si="0">AVERAGE(K2:K7)</f>
        <v>4631</v>
      </c>
      <c r="L8">
        <f t="shared" si="0"/>
        <v>4246.5</v>
      </c>
    </row>
    <row r="11" spans="1:17" x14ac:dyDescent="0.2">
      <c r="A11" t="s">
        <v>15</v>
      </c>
      <c r="B11" t="s">
        <v>31</v>
      </c>
      <c r="C11" t="s">
        <v>34</v>
      </c>
      <c r="D11" t="s">
        <v>50</v>
      </c>
      <c r="E11" s="2">
        <v>44826.745138888888</v>
      </c>
      <c r="F11">
        <v>23464</v>
      </c>
      <c r="G11">
        <v>25170</v>
      </c>
      <c r="H11">
        <v>1117</v>
      </c>
      <c r="I11">
        <v>30466</v>
      </c>
      <c r="J11">
        <v>391100</v>
      </c>
      <c r="K11">
        <v>4659</v>
      </c>
      <c r="L11">
        <v>4341</v>
      </c>
      <c r="M11">
        <v>1715</v>
      </c>
      <c r="O11" s="4">
        <f>$E$11-$E$8</f>
        <v>4.0506944444350665</v>
      </c>
      <c r="P11" s="4">
        <f>J11/$J$8</f>
        <v>24.813365760812097</v>
      </c>
      <c r="Q11" s="4">
        <f>LOG(P11,2)/O11</f>
        <v>1.1437657415318392</v>
      </c>
    </row>
    <row r="12" spans="1:17" x14ac:dyDescent="0.2">
      <c r="A12" t="s">
        <v>16</v>
      </c>
      <c r="B12" t="s">
        <v>31</v>
      </c>
      <c r="C12" t="s">
        <v>35</v>
      </c>
      <c r="D12" t="s">
        <v>50</v>
      </c>
      <c r="E12" s="2">
        <v>44826.750694444447</v>
      </c>
      <c r="F12">
        <v>31267</v>
      </c>
      <c r="G12">
        <v>34413</v>
      </c>
      <c r="H12">
        <v>1117</v>
      </c>
      <c r="I12">
        <v>30466</v>
      </c>
      <c r="J12">
        <v>553600</v>
      </c>
      <c r="K12">
        <v>4583</v>
      </c>
      <c r="L12">
        <v>4230</v>
      </c>
      <c r="M12">
        <v>1814</v>
      </c>
      <c r="O12" s="4">
        <f>$E$11-$E$8</f>
        <v>4.0506944444350665</v>
      </c>
      <c r="P12" s="4">
        <f>J12/$J$8</f>
        <v>35.123189172041876</v>
      </c>
      <c r="Q12" s="4">
        <f>LOG(P12,2)/O12</f>
        <v>1.2675238807300415</v>
      </c>
    </row>
    <row r="13" spans="1:17" x14ac:dyDescent="0.2">
      <c r="A13" t="s">
        <v>52</v>
      </c>
      <c r="J13">
        <f>AVERAGE(J11:J12)</f>
        <v>472350</v>
      </c>
      <c r="K13">
        <f t="shared" ref="K13:L13" si="1">AVERAGE(K11:K12)</f>
        <v>4621</v>
      </c>
      <c r="L13">
        <f t="shared" si="1"/>
        <v>4285.5</v>
      </c>
      <c r="O13" s="4"/>
      <c r="P13" s="4"/>
      <c r="Q13" s="4">
        <f>AVERAGE(Q11:Q12)</f>
        <v>1.2056448111309404</v>
      </c>
    </row>
    <row r="14" spans="1:17" x14ac:dyDescent="0.2">
      <c r="O14" s="4"/>
      <c r="P14" s="4"/>
      <c r="Q14" s="4"/>
    </row>
    <row r="15" spans="1:17" x14ac:dyDescent="0.2">
      <c r="A15" t="s">
        <v>13</v>
      </c>
      <c r="B15" t="s">
        <v>31</v>
      </c>
      <c r="C15" t="s">
        <v>32</v>
      </c>
      <c r="D15" t="s">
        <v>50</v>
      </c>
      <c r="E15" s="2">
        <v>44826.746527777781</v>
      </c>
      <c r="F15">
        <v>11965</v>
      </c>
      <c r="G15">
        <v>12411</v>
      </c>
      <c r="H15">
        <v>1117</v>
      </c>
      <c r="I15">
        <v>30466</v>
      </c>
      <c r="J15">
        <v>190200</v>
      </c>
      <c r="K15">
        <v>4894</v>
      </c>
      <c r="L15">
        <v>4629</v>
      </c>
      <c r="M15">
        <v>1870</v>
      </c>
      <c r="O15" s="4">
        <f>$E$11-$E$8</f>
        <v>4.0506944444350665</v>
      </c>
      <c r="P15" s="4">
        <f>J15/$J$8</f>
        <v>12.067251771174792</v>
      </c>
      <c r="Q15" s="4">
        <f>LOG(P15,2)/O15</f>
        <v>0.88701463276796177</v>
      </c>
    </row>
    <row r="16" spans="1:17" x14ac:dyDescent="0.2">
      <c r="A16" t="s">
        <v>14</v>
      </c>
      <c r="B16" t="s">
        <v>31</v>
      </c>
      <c r="C16" t="s">
        <v>33</v>
      </c>
      <c r="D16" t="s">
        <v>50</v>
      </c>
      <c r="E16" s="2">
        <v>44826.751388888893</v>
      </c>
      <c r="F16">
        <v>13538</v>
      </c>
      <c r="G16">
        <v>14171</v>
      </c>
      <c r="H16">
        <v>1117</v>
      </c>
      <c r="I16">
        <v>30466</v>
      </c>
      <c r="J16">
        <v>210300</v>
      </c>
      <c r="K16">
        <v>4900</v>
      </c>
      <c r="L16">
        <v>4608</v>
      </c>
      <c r="M16">
        <v>1846</v>
      </c>
      <c r="O16" s="4">
        <f>$E$11-$E$8</f>
        <v>4.0506944444350665</v>
      </c>
      <c r="P16" s="4">
        <f>J16/$J$8</f>
        <v>13.342497620809983</v>
      </c>
      <c r="Q16" s="4">
        <f>LOG(P16,2)/O16</f>
        <v>0.92279407894917798</v>
      </c>
    </row>
    <row r="17" spans="1:17" x14ac:dyDescent="0.2">
      <c r="A17" t="s">
        <v>52</v>
      </c>
      <c r="J17">
        <f>AVERAGE(J15:J16)</f>
        <v>200250</v>
      </c>
      <c r="K17">
        <f t="shared" ref="K17" si="2">AVERAGE(K15:K16)</f>
        <v>4897</v>
      </c>
      <c r="L17">
        <f t="shared" ref="L17" si="3">AVERAGE(L15:L16)</f>
        <v>4618.5</v>
      </c>
      <c r="O17" s="4"/>
      <c r="P17" s="4"/>
      <c r="Q17" s="4">
        <f>AVERAGE(Q15:Q16)</f>
        <v>0.90490435585856988</v>
      </c>
    </row>
    <row r="18" spans="1:17" x14ac:dyDescent="0.2">
      <c r="O18" s="4"/>
      <c r="P18" s="4"/>
      <c r="Q18" s="4"/>
    </row>
    <row r="19" spans="1:17" x14ac:dyDescent="0.2">
      <c r="A19" t="s">
        <v>17</v>
      </c>
      <c r="B19" t="s">
        <v>31</v>
      </c>
      <c r="C19" t="s">
        <v>36</v>
      </c>
      <c r="D19" t="s">
        <v>50</v>
      </c>
      <c r="E19" s="2">
        <v>44826.747916666667</v>
      </c>
      <c r="F19">
        <v>7516</v>
      </c>
      <c r="G19">
        <v>7696</v>
      </c>
      <c r="H19">
        <v>1117</v>
      </c>
      <c r="I19">
        <v>30466</v>
      </c>
      <c r="J19">
        <v>105200</v>
      </c>
      <c r="K19">
        <v>5026</v>
      </c>
      <c r="L19">
        <v>4753</v>
      </c>
      <c r="M19">
        <v>1933</v>
      </c>
      <c r="O19" s="4">
        <f>$E$11-$E$8</f>
        <v>4.0506944444350665</v>
      </c>
      <c r="P19" s="4">
        <f>J19/$J$8</f>
        <v>6.6744210637622929</v>
      </c>
      <c r="Q19" s="4">
        <f>LOG(P19,2)/O19</f>
        <v>0.6760921469354324</v>
      </c>
    </row>
    <row r="20" spans="1:17" x14ac:dyDescent="0.2">
      <c r="A20" t="s">
        <v>18</v>
      </c>
      <c r="B20" t="s">
        <v>31</v>
      </c>
      <c r="C20" t="s">
        <v>37</v>
      </c>
      <c r="D20" t="s">
        <v>50</v>
      </c>
      <c r="E20" s="2">
        <v>44826.752083333333</v>
      </c>
      <c r="F20">
        <v>7763</v>
      </c>
      <c r="G20">
        <v>7964</v>
      </c>
      <c r="H20">
        <v>1117</v>
      </c>
      <c r="I20">
        <v>30466</v>
      </c>
      <c r="J20">
        <v>108000</v>
      </c>
      <c r="K20">
        <v>5031</v>
      </c>
      <c r="L20">
        <v>4787</v>
      </c>
      <c r="M20">
        <v>1922</v>
      </c>
      <c r="O20" s="4">
        <f>$E$11-$E$8</f>
        <v>4.0506944444350665</v>
      </c>
      <c r="P20" s="4">
        <f>J20/$J$8</f>
        <v>6.8520672517711754</v>
      </c>
      <c r="Q20" s="4">
        <f>LOG(P20,2)/O20</f>
        <v>0.68544772985544045</v>
      </c>
    </row>
    <row r="21" spans="1:17" x14ac:dyDescent="0.2">
      <c r="A21" t="s">
        <v>52</v>
      </c>
      <c r="J21">
        <f>AVERAGE(J19:J20)</f>
        <v>106600</v>
      </c>
      <c r="K21">
        <f t="shared" ref="K21" si="4">AVERAGE(K19:K20)</f>
        <v>5028.5</v>
      </c>
      <c r="L21">
        <f t="shared" ref="L21" si="5">AVERAGE(L19:L20)</f>
        <v>4770</v>
      </c>
      <c r="O21" s="4"/>
      <c r="P21" s="4"/>
      <c r="Q21" s="4">
        <f>AVERAGE(Q19:Q20)</f>
        <v>0.68076993839543642</v>
      </c>
    </row>
    <row r="22" spans="1:17" x14ac:dyDescent="0.2">
      <c r="O22" s="4"/>
      <c r="P22" s="4"/>
      <c r="Q22" s="4"/>
    </row>
    <row r="23" spans="1:17" x14ac:dyDescent="0.2">
      <c r="A23" t="s">
        <v>19</v>
      </c>
      <c r="B23" t="s">
        <v>31</v>
      </c>
      <c r="C23" t="s">
        <v>38</v>
      </c>
      <c r="D23" t="s">
        <v>50</v>
      </c>
      <c r="E23" s="2">
        <v>44826.748611111107</v>
      </c>
      <c r="F23">
        <v>3167</v>
      </c>
      <c r="G23">
        <v>3197</v>
      </c>
      <c r="H23">
        <v>1117</v>
      </c>
      <c r="I23">
        <v>30466</v>
      </c>
      <c r="J23">
        <v>35520</v>
      </c>
      <c r="K23">
        <v>5386</v>
      </c>
      <c r="L23">
        <v>5033</v>
      </c>
      <c r="M23">
        <v>2403</v>
      </c>
      <c r="O23" s="4">
        <f>$E$11-$E$8</f>
        <v>4.0506944444350665</v>
      </c>
      <c r="P23" s="4">
        <f>J23/$J$8</f>
        <v>2.2535687850269643</v>
      </c>
      <c r="Q23" s="4">
        <f>LOG(P23,2)/O23</f>
        <v>0.28938531448561455</v>
      </c>
    </row>
    <row r="24" spans="1:17" x14ac:dyDescent="0.2">
      <c r="A24" t="s">
        <v>20</v>
      </c>
      <c r="B24" t="s">
        <v>31</v>
      </c>
      <c r="C24" t="s">
        <v>39</v>
      </c>
      <c r="D24" t="s">
        <v>50</v>
      </c>
      <c r="E24" s="2">
        <v>44826.75277777778</v>
      </c>
      <c r="F24">
        <v>3462</v>
      </c>
      <c r="G24">
        <v>3501</v>
      </c>
      <c r="H24">
        <v>1117</v>
      </c>
      <c r="I24">
        <v>30466</v>
      </c>
      <c r="J24">
        <v>38780</v>
      </c>
      <c r="K24">
        <v>5355</v>
      </c>
      <c r="L24">
        <v>5019</v>
      </c>
      <c r="M24">
        <v>2299</v>
      </c>
      <c r="O24" s="4">
        <f>$E$11-$E$8</f>
        <v>4.0506944444350665</v>
      </c>
      <c r="P24" s="4">
        <f>J24/$J$8</f>
        <v>2.4603997039230201</v>
      </c>
      <c r="Q24" s="4">
        <f>LOG(P24,2)/O24</f>
        <v>0.32065926602513989</v>
      </c>
    </row>
    <row r="25" spans="1:17" x14ac:dyDescent="0.2">
      <c r="A25" t="s">
        <v>52</v>
      </c>
      <c r="J25">
        <f>AVERAGE(J23:J24)</f>
        <v>37150</v>
      </c>
      <c r="K25">
        <f t="shared" ref="K25" si="6">AVERAGE(K23:K24)</f>
        <v>5370.5</v>
      </c>
      <c r="L25">
        <f t="shared" ref="L25" si="7">AVERAGE(L23:L24)</f>
        <v>5026</v>
      </c>
      <c r="O25" s="4"/>
      <c r="P25" s="4"/>
      <c r="Q25" s="4">
        <f>AVERAGE(Q23:Q24)</f>
        <v>0.30502229025537719</v>
      </c>
    </row>
    <row r="26" spans="1:17" x14ac:dyDescent="0.2">
      <c r="O26" s="4"/>
      <c r="P26" s="4"/>
      <c r="Q26" s="4"/>
    </row>
    <row r="27" spans="1:17" x14ac:dyDescent="0.2">
      <c r="A27" t="s">
        <v>23</v>
      </c>
      <c r="B27" t="s">
        <v>31</v>
      </c>
      <c r="C27" t="s">
        <v>42</v>
      </c>
      <c r="D27" t="s">
        <v>50</v>
      </c>
      <c r="E27" s="2">
        <v>44826.749305555553</v>
      </c>
      <c r="F27">
        <v>2150</v>
      </c>
      <c r="G27">
        <v>2162</v>
      </c>
      <c r="H27">
        <v>1117</v>
      </c>
      <c r="I27">
        <v>30466</v>
      </c>
      <c r="J27">
        <v>20560</v>
      </c>
      <c r="K27">
        <v>6105</v>
      </c>
      <c r="L27">
        <v>5536</v>
      </c>
      <c r="M27">
        <v>3025</v>
      </c>
      <c r="O27" s="4">
        <f>$E$11-$E$8</f>
        <v>4.0506944444350665</v>
      </c>
      <c r="P27" s="4">
        <f>J27/$J$8</f>
        <v>1.3044305805223644</v>
      </c>
      <c r="Q27" s="4">
        <f>LOG(P27,2)/O27</f>
        <v>9.4655416198695691E-2</v>
      </c>
    </row>
    <row r="28" spans="1:17" x14ac:dyDescent="0.2">
      <c r="A28" t="s">
        <v>24</v>
      </c>
      <c r="B28" t="s">
        <v>31</v>
      </c>
      <c r="C28" t="s">
        <v>43</v>
      </c>
      <c r="D28" t="s">
        <v>50</v>
      </c>
      <c r="E28" s="2">
        <v>44826.753472222219</v>
      </c>
      <c r="F28">
        <v>1986</v>
      </c>
      <c r="G28">
        <v>1997</v>
      </c>
      <c r="H28">
        <v>1117</v>
      </c>
      <c r="I28">
        <v>30466</v>
      </c>
      <c r="J28">
        <v>18720</v>
      </c>
      <c r="K28">
        <v>6113</v>
      </c>
      <c r="L28">
        <v>5506</v>
      </c>
      <c r="M28">
        <v>3164</v>
      </c>
      <c r="O28" s="4">
        <f>$E$11-$E$8</f>
        <v>4.0506944444350665</v>
      </c>
      <c r="P28" s="4">
        <f>J28/$J$8</f>
        <v>1.1876916569736704</v>
      </c>
      <c r="Q28" s="4">
        <f>LOG(P28,2)/O28</f>
        <v>6.12636530168797E-2</v>
      </c>
    </row>
    <row r="29" spans="1:17" x14ac:dyDescent="0.2">
      <c r="A29" t="s">
        <v>52</v>
      </c>
      <c r="J29">
        <f>AVERAGE(J27:J28)</f>
        <v>19640</v>
      </c>
      <c r="K29">
        <f t="shared" ref="K29" si="8">AVERAGE(K27:K28)</f>
        <v>6109</v>
      </c>
      <c r="L29">
        <f t="shared" ref="L29" si="9">AVERAGE(L27:L28)</f>
        <v>5521</v>
      </c>
      <c r="O29" s="4"/>
      <c r="P29" s="4"/>
      <c r="Q29" s="4">
        <f>AVERAGE(Q27:Q28)</f>
        <v>7.7959534607787692E-2</v>
      </c>
    </row>
    <row r="30" spans="1:17" x14ac:dyDescent="0.2">
      <c r="O30" s="4"/>
      <c r="P30" s="4"/>
      <c r="Q30" s="4"/>
    </row>
    <row r="31" spans="1:17" x14ac:dyDescent="0.2">
      <c r="A31" t="s">
        <v>21</v>
      </c>
      <c r="B31" t="s">
        <v>31</v>
      </c>
      <c r="C31" t="s">
        <v>40</v>
      </c>
      <c r="D31" t="s">
        <v>50</v>
      </c>
      <c r="E31" s="2">
        <v>44826.75</v>
      </c>
      <c r="F31">
        <v>1432</v>
      </c>
      <c r="G31">
        <v>1436</v>
      </c>
      <c r="H31">
        <v>1117</v>
      </c>
      <c r="I31">
        <v>30466</v>
      </c>
      <c r="J31">
        <v>10980</v>
      </c>
      <c r="K31">
        <v>5977</v>
      </c>
      <c r="L31">
        <v>5477</v>
      </c>
      <c r="M31">
        <v>2987</v>
      </c>
      <c r="O31" s="4">
        <f>$E$11-$E$8</f>
        <v>4.0506944444350665</v>
      </c>
      <c r="P31" s="4">
        <f>J31/$J$8</f>
        <v>0.6966268372634028</v>
      </c>
      <c r="Q31" s="4">
        <f>LOG(P31,2)/O31</f>
        <v>-0.128753735639932</v>
      </c>
    </row>
    <row r="32" spans="1:17" x14ac:dyDescent="0.2">
      <c r="A32" t="s">
        <v>22</v>
      </c>
      <c r="B32" t="s">
        <v>31</v>
      </c>
      <c r="C32" t="s">
        <v>41</v>
      </c>
      <c r="D32" t="s">
        <v>50</v>
      </c>
      <c r="E32" s="2">
        <v>44826.754166666673</v>
      </c>
      <c r="F32">
        <v>1196</v>
      </c>
      <c r="G32">
        <v>1199</v>
      </c>
      <c r="H32">
        <v>1117</v>
      </c>
      <c r="I32">
        <v>30466</v>
      </c>
      <c r="J32">
        <v>8740</v>
      </c>
      <c r="K32">
        <v>6635</v>
      </c>
      <c r="L32">
        <v>6278</v>
      </c>
      <c r="M32">
        <v>3046</v>
      </c>
      <c r="O32" s="4">
        <f>$E$11-$E$8</f>
        <v>4.0506944444350665</v>
      </c>
      <c r="P32" s="4">
        <f>J32/$J$8</f>
        <v>0.55450988685629699</v>
      </c>
      <c r="Q32" s="4">
        <f>LOG(P32,2)/O32</f>
        <v>-0.21001705333026657</v>
      </c>
    </row>
    <row r="33" spans="1:17" x14ac:dyDescent="0.2">
      <c r="A33" t="s">
        <v>52</v>
      </c>
      <c r="J33">
        <f>AVERAGE(J31:J32)</f>
        <v>9860</v>
      </c>
      <c r="K33">
        <f t="shared" ref="K33" si="10">AVERAGE(K31:K32)</f>
        <v>6306</v>
      </c>
      <c r="L33">
        <f t="shared" ref="L33" si="11">AVERAGE(L31:L32)</f>
        <v>5877.5</v>
      </c>
      <c r="O33" s="4"/>
      <c r="P33" s="4"/>
      <c r="Q33" s="4">
        <f>AVERAGE(Q31:Q32)</f>
        <v>-0.16938539448509929</v>
      </c>
    </row>
    <row r="40" spans="1:17" x14ac:dyDescent="0.2">
      <c r="G40" t="s">
        <v>57</v>
      </c>
      <c r="H40" t="s">
        <v>55</v>
      </c>
      <c r="I40" t="s">
        <v>56</v>
      </c>
    </row>
    <row r="41" spans="1:17" x14ac:dyDescent="0.2">
      <c r="G41">
        <v>0</v>
      </c>
      <c r="H41" s="4">
        <v>1.2056448111309404</v>
      </c>
      <c r="I41">
        <v>4621</v>
      </c>
    </row>
    <row r="42" spans="1:17" x14ac:dyDescent="0.2">
      <c r="G42">
        <v>0.8</v>
      </c>
      <c r="H42" s="4">
        <v>0.90490435585856988</v>
      </c>
      <c r="I42">
        <v>4897</v>
      </c>
    </row>
    <row r="43" spans="1:17" x14ac:dyDescent="0.2">
      <c r="G43">
        <v>1.2</v>
      </c>
      <c r="H43" s="4">
        <v>0.68076993839543642</v>
      </c>
      <c r="I43">
        <v>5028.5</v>
      </c>
    </row>
    <row r="44" spans="1:17" x14ac:dyDescent="0.2">
      <c r="G44">
        <v>1.6</v>
      </c>
      <c r="H44" s="4">
        <v>0.30502229025537719</v>
      </c>
      <c r="I44">
        <v>5370.5</v>
      </c>
    </row>
    <row r="45" spans="1:17" x14ac:dyDescent="0.2">
      <c r="G45">
        <v>2</v>
      </c>
      <c r="H45" s="4">
        <v>7.7959534607787692E-2</v>
      </c>
      <c r="I45">
        <v>6109</v>
      </c>
    </row>
    <row r="46" spans="1:17" x14ac:dyDescent="0.2">
      <c r="G46">
        <v>2.4</v>
      </c>
      <c r="H46" s="4">
        <v>-0.16938539448509929</v>
      </c>
      <c r="I46">
        <v>6306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2022-09-23T01:09:01Z</dcterms:created>
  <dcterms:modified xsi:type="dcterms:W3CDTF">2022-09-23T01:38:54Z</dcterms:modified>
</cp:coreProperties>
</file>