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Asn-consumption-flux_143B/input/"/>
    </mc:Choice>
  </mc:AlternateContent>
  <xr:revisionPtr revIDLastSave="0" documentId="13_ncr:1_{D53C939B-FF51-C341-A87C-C4FBDF257A21}" xr6:coauthVersionLast="45" xr6:coauthVersionMax="45" xr10:uidLastSave="{00000000-0000-0000-0000-000000000000}"/>
  <bookViews>
    <workbookView xWindow="5360" yWindow="2260" windowWidth="23440" windowHeight="14740" xr2:uid="{00000000-000D-0000-FFFF-FFFF00000000}"/>
  </bookViews>
  <sheets>
    <sheet name="CC" sheetId="1" r:id="rId1"/>
    <sheet name="IC_t0" sheetId="2" r:id="rId2"/>
    <sheet name="IC_tend" sheetId="3" r:id="rId3"/>
    <sheet name="IC_U13C-As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7" i="1" l="1"/>
  <c r="Q27" i="1"/>
  <c r="P27" i="1"/>
  <c r="F88" i="4" l="1"/>
  <c r="F87" i="4"/>
  <c r="F86" i="4"/>
  <c r="F85" i="4"/>
  <c r="F84" i="4"/>
  <c r="F83" i="4"/>
  <c r="F82" i="4"/>
  <c r="F81" i="4"/>
  <c r="F80" i="4"/>
  <c r="F79" i="4"/>
  <c r="F78" i="4"/>
  <c r="F77" i="4"/>
  <c r="C61" i="4" l="1"/>
  <c r="B77" i="4"/>
  <c r="D77" i="4"/>
  <c r="D78" i="4"/>
  <c r="B78" i="4"/>
  <c r="B79" i="4"/>
  <c r="D79" i="4"/>
  <c r="D80" i="4"/>
  <c r="B80" i="4"/>
  <c r="B81" i="4"/>
  <c r="D81" i="4"/>
  <c r="D82" i="4"/>
  <c r="B82" i="4"/>
  <c r="H66" i="4" l="1"/>
  <c r="C66" i="4"/>
  <c r="C50" i="1"/>
  <c r="C38" i="1"/>
  <c r="C44" i="1"/>
  <c r="C32" i="1"/>
  <c r="C71" i="4" l="1"/>
  <c r="D72" i="4"/>
  <c r="B86" i="4" s="1"/>
  <c r="E72" i="4"/>
  <c r="B84" i="4" s="1"/>
  <c r="F72" i="4"/>
  <c r="B87" i="4" s="1"/>
  <c r="G72" i="4"/>
  <c r="B85" i="4" s="1"/>
  <c r="H72" i="4"/>
  <c r="B88" i="4" s="1"/>
  <c r="C72" i="4"/>
  <c r="B83" i="4" s="1"/>
  <c r="D71" i="4"/>
  <c r="E71" i="4"/>
  <c r="F71" i="4"/>
  <c r="G71" i="4"/>
  <c r="H71" i="4"/>
  <c r="D66" i="4" l="1"/>
  <c r="E66" i="4"/>
  <c r="F66" i="4"/>
  <c r="G66" i="4"/>
  <c r="C47" i="4"/>
  <c r="G47" i="4"/>
  <c r="H62" i="4"/>
  <c r="D62" i="4"/>
  <c r="E62" i="4"/>
  <c r="F62" i="4"/>
  <c r="G62" i="4"/>
  <c r="C62" i="4"/>
  <c r="H61" i="4"/>
  <c r="D61" i="4"/>
  <c r="E61" i="4"/>
  <c r="F61" i="4"/>
  <c r="G61" i="4"/>
  <c r="J55" i="3"/>
  <c r="J54" i="3"/>
  <c r="J53" i="3"/>
  <c r="J52" i="3"/>
  <c r="J24" i="2"/>
  <c r="J25" i="2"/>
  <c r="J26" i="2"/>
  <c r="J27" i="2"/>
  <c r="C28" i="2"/>
  <c r="C56" i="3"/>
  <c r="H52" i="3"/>
  <c r="E55" i="3"/>
  <c r="D55" i="3"/>
  <c r="H54" i="3"/>
  <c r="H55" i="3" s="1"/>
  <c r="G54" i="3"/>
  <c r="G55" i="3" s="1"/>
  <c r="F54" i="3"/>
  <c r="F55" i="3" s="1"/>
  <c r="E54" i="3"/>
  <c r="D54" i="3"/>
  <c r="C54" i="3"/>
  <c r="C55" i="3" s="1"/>
  <c r="D27" i="2"/>
  <c r="E27" i="2"/>
  <c r="F27" i="2"/>
  <c r="G27" i="2"/>
  <c r="H27" i="2"/>
  <c r="C27" i="2"/>
  <c r="D26" i="2"/>
  <c r="E26" i="2"/>
  <c r="F26" i="2"/>
  <c r="G26" i="2"/>
  <c r="H26" i="2"/>
  <c r="C26" i="2"/>
  <c r="H51" i="3"/>
  <c r="G51" i="3"/>
  <c r="F51" i="3"/>
  <c r="E51" i="3"/>
  <c r="D51" i="3"/>
  <c r="C51" i="3"/>
  <c r="D52" i="3"/>
  <c r="E52" i="3"/>
  <c r="F52" i="3"/>
  <c r="G52" i="3"/>
  <c r="C52" i="3"/>
  <c r="D24" i="2"/>
  <c r="E24" i="2"/>
  <c r="F24" i="2"/>
  <c r="G24" i="2"/>
  <c r="H24" i="2"/>
  <c r="C24" i="2"/>
  <c r="C49" i="1"/>
  <c r="C48" i="1"/>
  <c r="C47" i="1"/>
  <c r="C46" i="1"/>
  <c r="C45" i="1"/>
  <c r="C33" i="1"/>
  <c r="C34" i="1"/>
  <c r="C35" i="1"/>
  <c r="C36" i="1"/>
  <c r="C37" i="1"/>
  <c r="H23" i="2"/>
  <c r="G23" i="2"/>
  <c r="F23" i="2"/>
  <c r="E23" i="2"/>
  <c r="D23" i="2"/>
  <c r="C23" i="2"/>
  <c r="C44" i="4"/>
  <c r="H26" i="4"/>
  <c r="C26" i="4"/>
  <c r="H44" i="4"/>
  <c r="G44" i="4"/>
  <c r="F44" i="4"/>
  <c r="E44" i="4"/>
  <c r="D44" i="4"/>
  <c r="H43" i="4"/>
  <c r="G43" i="4"/>
  <c r="F43" i="4"/>
  <c r="E43" i="4"/>
  <c r="D43" i="4"/>
  <c r="C43" i="4"/>
  <c r="H42" i="4"/>
  <c r="G42" i="4"/>
  <c r="F42" i="4"/>
  <c r="E42" i="4"/>
  <c r="D42" i="4"/>
  <c r="C42" i="4"/>
  <c r="H41" i="4"/>
  <c r="G41" i="4"/>
  <c r="F41" i="4"/>
  <c r="E41" i="4"/>
  <c r="D41" i="4"/>
  <c r="C41" i="4"/>
  <c r="H40" i="4"/>
  <c r="G40" i="4"/>
  <c r="F40" i="4"/>
  <c r="E40" i="4"/>
  <c r="D40" i="4"/>
  <c r="C40" i="4"/>
  <c r="H39" i="4"/>
  <c r="G39" i="4"/>
  <c r="F39" i="4"/>
  <c r="E39" i="4"/>
  <c r="D39" i="4"/>
  <c r="C39" i="4"/>
  <c r="H38" i="4"/>
  <c r="G38" i="4"/>
  <c r="F38" i="4"/>
  <c r="E38" i="4"/>
  <c r="D38" i="4"/>
  <c r="C38" i="4"/>
  <c r="H37" i="4"/>
  <c r="G37" i="4"/>
  <c r="F37" i="4"/>
  <c r="E37" i="4"/>
  <c r="D37" i="4"/>
  <c r="C37" i="4"/>
  <c r="H36" i="4"/>
  <c r="G36" i="4"/>
  <c r="F36" i="4"/>
  <c r="E36" i="4"/>
  <c r="D36" i="4"/>
  <c r="C36" i="4"/>
  <c r="H35" i="4"/>
  <c r="G35" i="4"/>
  <c r="F35" i="4"/>
  <c r="E35" i="4"/>
  <c r="D35" i="4"/>
  <c r="C35" i="4"/>
  <c r="H34" i="4"/>
  <c r="G34" i="4"/>
  <c r="F34" i="4"/>
  <c r="E34" i="4"/>
  <c r="D34" i="4"/>
  <c r="C34" i="4"/>
  <c r="H33" i="4"/>
  <c r="G33" i="4"/>
  <c r="F33" i="4"/>
  <c r="F48" i="4" s="1"/>
  <c r="E33" i="4"/>
  <c r="D33" i="4"/>
  <c r="C33" i="4"/>
  <c r="H32" i="4"/>
  <c r="H47" i="4" s="1"/>
  <c r="G32" i="4"/>
  <c r="G48" i="4" s="1"/>
  <c r="F32" i="4"/>
  <c r="F47" i="4" s="1"/>
  <c r="E32" i="4"/>
  <c r="E47" i="4" s="1"/>
  <c r="D32" i="4"/>
  <c r="D47" i="4" s="1"/>
  <c r="C32" i="4"/>
  <c r="C48" i="4" s="1"/>
  <c r="H31" i="4"/>
  <c r="G31" i="4"/>
  <c r="F31" i="4"/>
  <c r="E31" i="4"/>
  <c r="D31" i="4"/>
  <c r="C31" i="4"/>
  <c r="H30" i="4"/>
  <c r="G30" i="4"/>
  <c r="F30" i="4"/>
  <c r="E30" i="4"/>
  <c r="D30" i="4"/>
  <c r="C30" i="4"/>
  <c r="H29" i="4"/>
  <c r="G29" i="4"/>
  <c r="F29" i="4"/>
  <c r="E29" i="4"/>
  <c r="D29" i="4"/>
  <c r="C29" i="4"/>
  <c r="H28" i="4"/>
  <c r="G28" i="4"/>
  <c r="F28" i="4"/>
  <c r="E28" i="4"/>
  <c r="D28" i="4"/>
  <c r="C28" i="4"/>
  <c r="H27" i="4"/>
  <c r="G27" i="4"/>
  <c r="F27" i="4"/>
  <c r="E27" i="4"/>
  <c r="D27" i="4"/>
  <c r="C27" i="4"/>
  <c r="G26" i="4"/>
  <c r="F26" i="4"/>
  <c r="E26" i="4"/>
  <c r="D26" i="4"/>
  <c r="H46" i="3"/>
  <c r="D46" i="3"/>
  <c r="E46" i="3"/>
  <c r="F46" i="3"/>
  <c r="G46" i="3"/>
  <c r="G47" i="3" s="1"/>
  <c r="C46" i="3"/>
  <c r="D26" i="3"/>
  <c r="E26" i="3"/>
  <c r="F26" i="3"/>
  <c r="G26" i="3"/>
  <c r="H26" i="3"/>
  <c r="D27" i="3"/>
  <c r="E27" i="3"/>
  <c r="F27" i="3"/>
  <c r="G27" i="3"/>
  <c r="H27" i="3"/>
  <c r="D28" i="3"/>
  <c r="E28" i="3"/>
  <c r="E47" i="3" s="1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D44" i="3"/>
  <c r="E44" i="3"/>
  <c r="F44" i="3"/>
  <c r="G44" i="3"/>
  <c r="H44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26" i="3"/>
  <c r="C47" i="3"/>
  <c r="C20" i="2"/>
  <c r="D19" i="2"/>
  <c r="E19" i="2"/>
  <c r="F19" i="2"/>
  <c r="G19" i="2"/>
  <c r="H19" i="2"/>
  <c r="C19" i="2"/>
  <c r="D18" i="2"/>
  <c r="E18" i="2"/>
  <c r="F18" i="2"/>
  <c r="G18" i="2"/>
  <c r="H18" i="2"/>
  <c r="C18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C13" i="2"/>
  <c r="C14" i="2"/>
  <c r="C15" i="2"/>
  <c r="C16" i="2"/>
  <c r="C12" i="2"/>
  <c r="E48" i="4" l="1"/>
  <c r="H48" i="4"/>
  <c r="D48" i="4"/>
  <c r="H47" i="3"/>
  <c r="C48" i="3" s="1"/>
  <c r="D47" i="3"/>
  <c r="F47" i="3"/>
  <c r="G63" i="4" l="1"/>
  <c r="E63" i="4"/>
  <c r="F63" i="4"/>
  <c r="C63" i="4"/>
  <c r="H63" i="4"/>
  <c r="D63" i="4"/>
</calcChain>
</file>

<file path=xl/sharedStrings.xml><?xml version="1.0" encoding="utf-8"?>
<sst xmlns="http://schemas.openxmlformats.org/spreadsheetml/2006/main" count="244" uniqueCount="91">
  <si>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</si>
  <si>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</si>
  <si>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</si>
  <si>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</si>
  <si>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</si>
  <si>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</si>
  <si>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</si>
  <si>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</si>
  <si>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</si>
  <si>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</si>
  <si>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</si>
  <si>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</si>
  <si>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</si>
  <si>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t0_w1</t>
  </si>
  <si>
    <t>t0_w2</t>
  </si>
  <si>
    <t>t0_w3</t>
  </si>
  <si>
    <t>t0_w4</t>
  </si>
  <si>
    <t>t0_w5</t>
  </si>
  <si>
    <t>t0_w6</t>
  </si>
  <si>
    <t>t24h_w1</t>
  </si>
  <si>
    <t>t24h_w2</t>
  </si>
  <si>
    <t>t24h_w3</t>
  </si>
  <si>
    <t>t24h_w4</t>
  </si>
  <si>
    <t>t24h_w5</t>
  </si>
  <si>
    <t>t24h_w6</t>
  </si>
  <si>
    <t>143B-Asn-uptake-flux</t>
  </si>
  <si>
    <t>143B-Asn-uptake-flux_t0_w1_ 3 Oct 2020_01.#m4</t>
  </si>
  <si>
    <t>143B-Asn-uptake-flux_t0_w1_ 3 Oct 2020_02.#m4</t>
  </si>
  <si>
    <t>143B-Asn-uptake-flux_t0_w2_ 3 Oct 2020_01.#m4</t>
  </si>
  <si>
    <t>143B-Asn-uptake-flux_t0_w2_ 3 Oct 2020_02.#m4</t>
  </si>
  <si>
    <t>143B-Asn-uptake-flux_t0_w3_ 3 Oct 2020_01.#m4</t>
  </si>
  <si>
    <t>143B-Asn-uptake-flux_t0_w3_ 3 Oct 2020_02.#m4</t>
  </si>
  <si>
    <t>143B-Asn-uptake-flux_t0_w4_ 3 Oct 2020_02.#m4</t>
  </si>
  <si>
    <t>143B-Asn-uptake-flux_t0_w5_ 3 Oct 2020_01.#m4</t>
  </si>
  <si>
    <t>143B-Asn-uptake-flux_t0_w5_ 3 Oct 2020_02.#m4</t>
  </si>
  <si>
    <t>143B-Asn-uptake-flux_t0_w6_ 3 Oct 2020_01.#m4</t>
  </si>
  <si>
    <t>143B-Asn-uptake-flux_t0_w6_ 3 Oct 2020_02.#m4</t>
  </si>
  <si>
    <t>143B-Asn-uptake-flux_t24h_w1_ 4 Oct 2020_01.#m4</t>
  </si>
  <si>
    <t>143B-Asn-uptake-flux_t24h_w1_ 4 Oct 2020_02.#m4</t>
  </si>
  <si>
    <t>143B-Asn-uptake-flux_t24h_w2_ 4 Oct 2020_01.#m4</t>
  </si>
  <si>
    <t>143B-Asn-uptake-flux_t24h_w2_ 4 Oct 2020_02.#m4</t>
  </si>
  <si>
    <t>143B-Asn-uptake-flux_t24h_w3_ 4 Oct 2020_01.#m4</t>
  </si>
  <si>
    <t>143B-Asn-uptake-flux_t24h_w3_ 4 Oct 2020_02.#m4</t>
  </si>
  <si>
    <t>143B-Asn-uptake-flux_t24h_w4_ 4 Oct 2020_01.#m4</t>
  </si>
  <si>
    <t>143B-Asn-uptake-flux_t24h_w4_ 4 Oct 2020_02.#m4</t>
  </si>
  <si>
    <t>143B-Asn-uptake-flux_t24h_w5_ 4 Oct 2020_01.#m4</t>
  </si>
  <si>
    <t>143B-Asn-uptake-flux_t24h_w5_ 4 Oct 2020_02.#m4</t>
  </si>
  <si>
    <t>143B-Asn-uptake-flux_t24h_w6_ 4 Oct 2020_01.#m4</t>
  </si>
  <si>
    <t>143B-Asn-uptake-flux_t24h_w6_ 4 Oct 2020_02.#m4</t>
  </si>
  <si>
    <t>Volumetric,  500  uL</t>
  </si>
  <si>
    <t>Vessel Name: Asn_uptake-flux_t0</t>
  </si>
  <si>
    <t>Date Time</t>
  </si>
  <si>
    <t>Elapsed</t>
  </si>
  <si>
    <t>A1</t>
  </si>
  <si>
    <t>B1</t>
  </si>
  <si>
    <t>A2</t>
  </si>
  <si>
    <t>B2</t>
  </si>
  <si>
    <t>A3</t>
  </si>
  <si>
    <t>B3</t>
  </si>
  <si>
    <t>Vessel Name: Asn_uptake-flux_tend</t>
  </si>
  <si>
    <t>Vessel Name: U-13C-Asn_uptake-flux</t>
  </si>
  <si>
    <t>Log2 transformed</t>
  </si>
  <si>
    <t>Slope (t&gt;=4)</t>
  </si>
  <si>
    <t>Proliferation rate (1/d)</t>
  </si>
  <si>
    <t>Well</t>
  </si>
  <si>
    <t>Inferred cells at 13:00</t>
  </si>
  <si>
    <t>Time diff to 13:00 (d)</t>
  </si>
  <si>
    <t>t0</t>
  </si>
  <si>
    <t>tend</t>
  </si>
  <si>
    <t>Coulter count</t>
  </si>
  <si>
    <t>Time diff to 14:00 (d)</t>
  </si>
  <si>
    <t>Inferred cells at 14:00</t>
  </si>
  <si>
    <t>Diff.</t>
  </si>
  <si>
    <t>Diff. %</t>
  </si>
  <si>
    <t>Volume</t>
  </si>
  <si>
    <t>fL</t>
  </si>
  <si>
    <t>m0h</t>
  </si>
  <si>
    <t>m10h</t>
  </si>
  <si>
    <t>m24h</t>
  </si>
  <si>
    <t>Cells at sampling times</t>
  </si>
  <si>
    <t>Time from Asn at sampling times (h)</t>
  </si>
  <si>
    <t>L*h at sampling times</t>
  </si>
  <si>
    <t>Volume per cell</t>
  </si>
  <si>
    <t>i24h</t>
  </si>
  <si>
    <t>Total volume at sampling times (uL):</t>
  </si>
  <si>
    <t>Slope 0h-&gt;10h (1/h)</t>
  </si>
  <si>
    <t>Slope 0h-&gt;24h (1/h)</t>
  </si>
  <si>
    <t>143B-Asn-uptake-flux_t0_w4_ 3 Oct 2020_01.#m4</t>
  </si>
  <si>
    <t>Delta time</t>
  </si>
  <si>
    <t>Fold cells</t>
  </si>
  <si>
    <t>Prlfr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</si>
</sst>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IC_t0!$A$24</c:f>
              <c:strCache>
                <c:ptCount val="1"/>
                <c:pt idx="0">
                  <c:v>Inferred cells at 13:00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IC_t0!$B$24:$H$24</c:f>
              <c:numCache>
                <c:formatCode>0</c:formatCode>
                <c:ptCount val="7"/>
                <c:pt idx="1">
                  <c:v>239181.46742343646</c:v>
                </c:pt>
                <c:pt idx="2">
                  <c:v>236574.85300290422</c:v>
                </c:pt>
                <c:pt idx="3">
                  <c:v>235074.51566326397</c:v>
                </c:pt>
                <c:pt idx="4">
                  <c:v>231104.16852172383</c:v>
                </c:pt>
                <c:pt idx="5">
                  <c:v>233498.49495830075</c:v>
                </c:pt>
                <c:pt idx="6">
                  <c:v>230967.67406810651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D-0540-ADF7-D4DAFB728C90}"/>
            </c:ext>
          </c:extLst>
        </c:ser>
        <c:ser>
          <c:idx val="1"/>
          <c:order val="1"/>
          <c:tx>
            <c:strRef>
              <c:f>IC_t0!$A$25</c:f>
              <c:strCache>
                <c:ptCount val="1"/>
                <c:pt idx="0">
                  <c:v>Coulter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IC_t0!$B$25:$H$25</c:f>
              <c:numCache>
                <c:formatCode>General</c:formatCode>
                <c:ptCount val="7"/>
                <c:pt idx="1">
                  <c:v>168850</c:v>
                </c:pt>
                <c:pt idx="2">
                  <c:v>206000</c:v>
                </c:pt>
                <c:pt idx="3">
                  <c:v>189350</c:v>
                </c:pt>
                <c:pt idx="4">
                  <c:v>184100</c:v>
                </c:pt>
                <c:pt idx="5">
                  <c:v>172900</c:v>
                </c:pt>
                <c:pt idx="6">
                  <c:v>184800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D-0540-ADF7-D4DAFB72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656240"/>
        <c:axId val="1920930048"/>
      </c:barChart>
      <c:catAx>
        <c:axId val="192065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0048"/>
        <c:crosses val="autoZero"/>
        <c:auto val="1"/>
        <c:lblAlgn val="ctr"/>
        <c:lblOffset val="100"/>
        <c:noMultiLvlLbl val="0"/>
      </c:catAx>
      <c:valAx>
        <c:axId val="19209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IC_t0!$C$24:$H$24</c:f>
              <c:numCache>
                <c:formatCode>0</c:formatCode>
                <c:ptCount val="6"/>
                <c:pt idx="0">
                  <c:v>239181.46742343646</c:v>
                </c:pt>
                <c:pt idx="1">
                  <c:v>236574.85300290422</c:v>
                </c:pt>
                <c:pt idx="2">
                  <c:v>235074.51566326397</c:v>
                </c:pt>
                <c:pt idx="3">
                  <c:v>231104.16852172383</c:v>
                </c:pt>
                <c:pt idx="4">
                  <c:v>233498.49495830075</c:v>
                </c:pt>
                <c:pt idx="5">
                  <c:v>230967.67406810651</c:v>
                </c:pt>
              </c:numCache>
            </c:numRef>
          </c:xVal>
          <c:yVal>
            <c:numRef>
              <c:f>IC_t0!$C$25:$H$25</c:f>
              <c:numCache>
                <c:formatCode>General</c:formatCode>
                <c:ptCount val="6"/>
                <c:pt idx="0">
                  <c:v>168850</c:v>
                </c:pt>
                <c:pt idx="1">
                  <c:v>206000</c:v>
                </c:pt>
                <c:pt idx="2">
                  <c:v>189350</c:v>
                </c:pt>
                <c:pt idx="3">
                  <c:v>184100</c:v>
                </c:pt>
                <c:pt idx="4">
                  <c:v>172900</c:v>
                </c:pt>
                <c:pt idx="5">
                  <c:v>184800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D-D044-88E3-5B25E30C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91776"/>
        <c:axId val="1919561024"/>
      </c:scatterChart>
      <c:valAx>
        <c:axId val="20337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61024"/>
        <c:crosses val="autoZero"/>
        <c:crossBetween val="midCat"/>
      </c:valAx>
      <c:valAx>
        <c:axId val="19195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IC_tend!$A$52</c:f>
              <c:strCache>
                <c:ptCount val="1"/>
                <c:pt idx="0">
                  <c:v>Inferred cells at 14:00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IC_tend!$B$52:$H$52</c:f>
              <c:numCache>
                <c:formatCode>0</c:formatCode>
                <c:ptCount val="7"/>
                <c:pt idx="1">
                  <c:v>578592.77195179544</c:v>
                </c:pt>
                <c:pt idx="2">
                  <c:v>583596.79326009634</c:v>
                </c:pt>
                <c:pt idx="3">
                  <c:v>576012.64753365784</c:v>
                </c:pt>
                <c:pt idx="4">
                  <c:v>581399.6117799225</c:v>
                </c:pt>
                <c:pt idx="5">
                  <c:v>584092.99085059576</c:v>
                </c:pt>
                <c:pt idx="6">
                  <c:v>607696.02302720759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A74A-9C1A-E9903CF4C753}"/>
            </c:ext>
          </c:extLst>
        </c:ser>
        <c:ser>
          <c:idx val="1"/>
          <c:order val="1"/>
          <c:tx>
            <c:strRef>
              <c:f>IC_tend!$A$53</c:f>
              <c:strCache>
                <c:ptCount val="1"/>
                <c:pt idx="0">
                  <c:v>Coulter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IC_tend!$B$53:$H$53</c:f>
              <c:numCache>
                <c:formatCode>General</c:formatCode>
                <c:ptCount val="7"/>
                <c:pt idx="1">
                  <c:v>519800</c:v>
                </c:pt>
                <c:pt idx="2">
                  <c:v>555200</c:v>
                </c:pt>
                <c:pt idx="3">
                  <c:v>516800</c:v>
                </c:pt>
                <c:pt idx="4">
                  <c:v>531850</c:v>
                </c:pt>
                <c:pt idx="5">
                  <c:v>522050</c:v>
                </c:pt>
                <c:pt idx="6">
                  <c:v>516100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E-A74A-9C1A-E9903CF4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341216"/>
        <c:axId val="1972117312"/>
      </c:barChart>
      <c:catAx>
        <c:axId val="197234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17312"/>
        <c:crosses val="autoZero"/>
        <c:auto val="1"/>
        <c:lblAlgn val="ctr"/>
        <c:lblOffset val="100"/>
        <c:noMultiLvlLbl val="0"/>
      </c:catAx>
      <c:valAx>
        <c:axId val="19721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IC_tend!$C$52:$H$52</c:f>
              <c:numCache>
                <c:formatCode>0</c:formatCode>
                <c:ptCount val="6"/>
                <c:pt idx="0">
                  <c:v>578592.77195179544</c:v>
                </c:pt>
                <c:pt idx="1">
                  <c:v>583596.79326009634</c:v>
                </c:pt>
                <c:pt idx="2">
                  <c:v>576012.64753365784</c:v>
                </c:pt>
                <c:pt idx="3">
                  <c:v>581399.6117799225</c:v>
                </c:pt>
                <c:pt idx="4">
                  <c:v>584092.99085059576</c:v>
                </c:pt>
                <c:pt idx="5">
                  <c:v>607696.02302720759</c:v>
                </c:pt>
              </c:numCache>
            </c:numRef>
          </c:xVal>
          <c:yVal>
            <c:numRef>
              <c:f>IC_tend!$C$53:$H$53</c:f>
              <c:numCache>
                <c:formatCode>General</c:formatCode>
                <c:ptCount val="6"/>
                <c:pt idx="0">
                  <c:v>519800</c:v>
                </c:pt>
                <c:pt idx="1">
                  <c:v>555200</c:v>
                </c:pt>
                <c:pt idx="2">
                  <c:v>516800</c:v>
                </c:pt>
                <c:pt idx="3">
                  <c:v>531850</c:v>
                </c:pt>
                <c:pt idx="4">
                  <c:v>522050</c:v>
                </c:pt>
                <c:pt idx="5">
                  <c:v>516100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6-1F40-923F-C56EBBD8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83856"/>
        <c:axId val="1976949520"/>
      </c:scatterChart>
      <c:valAx>
        <c:axId val="20002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49520"/>
        <c:crosses val="autoZero"/>
        <c:crossBetween val="midCat"/>
      </c:valAx>
      <c:valAx>
        <c:axId val="19769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8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34</xdr:row>
      <xdr:rowOff>25400</xdr:rowOff>
    </xdr:from>
    <xdr:to>
      <xdr:col>4</xdr:col>
      <xdr:colOff>472440</xdr:colOff>
      <xdr:row>48</xdr:row>
      <xdr:rowOff>66040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1B168-1E03-8148-8C0C-7E7780C2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50</xdr:row>
      <xdr:rowOff>35560</xdr:rowOff>
    </xdr:from>
    <xdr:to>
      <xdr:col>4</xdr:col>
      <xdr:colOff>452120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6EE286-79BE-1940-A9FD-A0F8E4F21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436268</xdr:colOff>
      <xdr:row>60</xdr:row>
      <xdr:rowOff>174742</xdr:rowOff>
    </xdr:from>
    <xdr:to>
      <xdr:col>4</xdr:col>
      <xdr:colOff>410398</xdr:colOff>
      <xdr:row>75</xdr:row>
      <xdr:rowOff>95720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5631B-DA1D-9048-B8E5-0EB79D886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647935</xdr:colOff>
      <xdr:row>77</xdr:row>
      <xdr:rowOff>33632</xdr:rowOff>
    </xdr:from>
    <xdr:to>
      <xdr:col>4</xdr:col>
      <xdr:colOff>622065</xdr:colOff>
      <xdr:row>91</xdr:row>
      <xdr:rowOff>142758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C81CC5-B90F-F941-96E2-0E73C0331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abSelected="1" workbookViewId="0">
      <selection activeCell="G30" sqref="G30"/>
    </sheetView>
  </sheetViews>
  <sheetFormatPr baseColWidth="10" defaultColWidth="8.83203125" defaultRowHeight="15" x14ac:dyDescent="0.2"/>
  <cols>
    <col min="5" max="6" width="17.6640625" bestFit="1" customWidth="1"/>
  </cols>
  <sheetData>
    <row r="1" spans="1:14" x14ac:dyDescent="0.2">
      <c r="A1" s="1" t="s">
        <v>0</v>
      </c>
      <c r="B1" t="s">
        <v>64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t="s">
        <v>13</v>
      </c>
      <c r="B2" t="s">
        <v>53</v>
      </c>
      <c r="C2" t="s">
        <v>25</v>
      </c>
      <c r="D2" t="s">
        <v>26</v>
      </c>
      <c r="E2" t="s">
        <v>49</v>
      </c>
      <c r="F2" s="2">
        <v>44107.551388888889</v>
      </c>
      <c r="G2">
        <v>4849</v>
      </c>
      <c r="H2">
        <v>4997</v>
      </c>
      <c r="I2">
        <v>1177</v>
      </c>
      <c r="J2">
        <v>40408</v>
      </c>
      <c r="K2">
        <v>167400</v>
      </c>
      <c r="L2">
        <v>4854</v>
      </c>
      <c r="M2">
        <v>4479</v>
      </c>
      <c r="N2">
        <v>2041</v>
      </c>
    </row>
    <row r="3" spans="1:14" x14ac:dyDescent="0.2">
      <c r="A3" t="s">
        <v>13</v>
      </c>
      <c r="B3" t="s">
        <v>53</v>
      </c>
      <c r="C3" t="s">
        <v>25</v>
      </c>
      <c r="D3" t="s">
        <v>27</v>
      </c>
      <c r="E3" t="s">
        <v>49</v>
      </c>
      <c r="F3" s="2">
        <v>44107.552777777782</v>
      </c>
      <c r="G3">
        <v>5057</v>
      </c>
      <c r="H3">
        <v>5226</v>
      </c>
      <c r="I3">
        <v>1177</v>
      </c>
      <c r="J3">
        <v>40408</v>
      </c>
      <c r="K3">
        <v>170500</v>
      </c>
      <c r="L3">
        <v>5008</v>
      </c>
      <c r="M3">
        <v>4612</v>
      </c>
      <c r="N3">
        <v>2079</v>
      </c>
    </row>
    <row r="4" spans="1:14" x14ac:dyDescent="0.2">
      <c r="A4" t="s">
        <v>14</v>
      </c>
      <c r="B4" t="s">
        <v>55</v>
      </c>
      <c r="C4" t="s">
        <v>25</v>
      </c>
      <c r="D4" t="s">
        <v>28</v>
      </c>
      <c r="E4" t="s">
        <v>49</v>
      </c>
      <c r="F4" s="2">
        <v>44107.553472222222</v>
      </c>
      <c r="G4">
        <v>5411</v>
      </c>
      <c r="H4">
        <v>5611</v>
      </c>
      <c r="I4">
        <v>1177</v>
      </c>
      <c r="J4">
        <v>40408</v>
      </c>
      <c r="K4">
        <v>188500</v>
      </c>
      <c r="L4">
        <v>4979</v>
      </c>
      <c r="M4">
        <v>4543</v>
      </c>
      <c r="N4">
        <v>2144</v>
      </c>
    </row>
    <row r="5" spans="1:14" x14ac:dyDescent="0.2">
      <c r="A5" t="s">
        <v>14</v>
      </c>
      <c r="B5" t="s">
        <v>55</v>
      </c>
      <c r="C5" t="s">
        <v>25</v>
      </c>
      <c r="D5" t="s">
        <v>29</v>
      </c>
      <c r="E5" t="s">
        <v>49</v>
      </c>
      <c r="F5" s="2">
        <v>44107.554166666669</v>
      </c>
      <c r="G5">
        <v>5489</v>
      </c>
      <c r="H5">
        <v>5699</v>
      </c>
      <c r="I5">
        <v>1177</v>
      </c>
      <c r="J5">
        <v>40408</v>
      </c>
      <c r="K5">
        <v>190400</v>
      </c>
      <c r="L5">
        <v>5020</v>
      </c>
      <c r="M5">
        <v>4599</v>
      </c>
      <c r="N5">
        <v>2140</v>
      </c>
    </row>
    <row r="6" spans="1:14" x14ac:dyDescent="0.2">
      <c r="A6" t="s">
        <v>15</v>
      </c>
      <c r="B6" t="s">
        <v>57</v>
      </c>
      <c r="C6" t="s">
        <v>25</v>
      </c>
      <c r="D6" t="s">
        <v>30</v>
      </c>
      <c r="E6" t="s">
        <v>49</v>
      </c>
      <c r="F6" s="2">
        <v>44107.554861111108</v>
      </c>
      <c r="G6">
        <v>5069</v>
      </c>
      <c r="H6">
        <v>5249</v>
      </c>
      <c r="I6">
        <v>1177</v>
      </c>
      <c r="J6">
        <v>40408</v>
      </c>
      <c r="K6">
        <v>173800</v>
      </c>
      <c r="L6">
        <v>5102</v>
      </c>
      <c r="M6">
        <v>4663</v>
      </c>
      <c r="N6">
        <v>2148</v>
      </c>
    </row>
    <row r="7" spans="1:14" x14ac:dyDescent="0.2">
      <c r="A7" t="s">
        <v>15</v>
      </c>
      <c r="B7" t="s">
        <v>57</v>
      </c>
      <c r="C7" t="s">
        <v>25</v>
      </c>
      <c r="D7" t="s">
        <v>31</v>
      </c>
      <c r="E7" t="s">
        <v>49</v>
      </c>
      <c r="F7" s="2">
        <v>44107.555555555547</v>
      </c>
      <c r="G7">
        <v>5021</v>
      </c>
      <c r="H7">
        <v>5198</v>
      </c>
      <c r="I7">
        <v>1177</v>
      </c>
      <c r="J7">
        <v>40408</v>
      </c>
      <c r="K7">
        <v>172200</v>
      </c>
      <c r="L7">
        <v>5127</v>
      </c>
      <c r="M7">
        <v>4684</v>
      </c>
      <c r="N7">
        <v>2162</v>
      </c>
    </row>
    <row r="8" spans="1:14" x14ac:dyDescent="0.2">
      <c r="A8" t="s">
        <v>16</v>
      </c>
      <c r="B8" t="s">
        <v>54</v>
      </c>
      <c r="C8" t="s">
        <v>25</v>
      </c>
      <c r="D8" t="s">
        <v>87</v>
      </c>
      <c r="E8" t="s">
        <v>49</v>
      </c>
      <c r="F8" s="2">
        <v>44107.556250000001</v>
      </c>
      <c r="G8">
        <v>6327</v>
      </c>
      <c r="H8">
        <v>6600</v>
      </c>
      <c r="I8">
        <v>1177</v>
      </c>
      <c r="J8">
        <v>40408</v>
      </c>
      <c r="K8">
        <v>207700</v>
      </c>
      <c r="L8">
        <v>5149</v>
      </c>
      <c r="M8">
        <v>4718</v>
      </c>
      <c r="N8">
        <v>2267</v>
      </c>
    </row>
    <row r="9" spans="1:14" x14ac:dyDescent="0.2">
      <c r="A9" t="s">
        <v>16</v>
      </c>
      <c r="B9" t="s">
        <v>54</v>
      </c>
      <c r="C9" t="s">
        <v>25</v>
      </c>
      <c r="D9" t="s">
        <v>32</v>
      </c>
      <c r="E9" t="s">
        <v>49</v>
      </c>
      <c r="F9" s="2">
        <v>44107.556944444441</v>
      </c>
      <c r="G9">
        <v>6214</v>
      </c>
      <c r="H9">
        <v>6478</v>
      </c>
      <c r="I9">
        <v>1177</v>
      </c>
      <c r="J9">
        <v>40408</v>
      </c>
      <c r="K9">
        <v>204400</v>
      </c>
      <c r="L9">
        <v>5218</v>
      </c>
      <c r="M9">
        <v>4792</v>
      </c>
      <c r="N9">
        <v>2164</v>
      </c>
    </row>
    <row r="10" spans="1:14" x14ac:dyDescent="0.2">
      <c r="A10" t="s">
        <v>17</v>
      </c>
      <c r="B10" t="s">
        <v>56</v>
      </c>
      <c r="C10" t="s">
        <v>25</v>
      </c>
      <c r="D10" t="s">
        <v>33</v>
      </c>
      <c r="E10" t="s">
        <v>49</v>
      </c>
      <c r="F10" s="2">
        <v>44107.55972222222</v>
      </c>
      <c r="G10">
        <v>5489</v>
      </c>
      <c r="H10">
        <v>5708</v>
      </c>
      <c r="I10">
        <v>1177</v>
      </c>
      <c r="J10">
        <v>40408</v>
      </c>
      <c r="K10">
        <v>191200</v>
      </c>
      <c r="L10">
        <v>5269</v>
      </c>
      <c r="M10">
        <v>4812</v>
      </c>
      <c r="N10">
        <v>2244</v>
      </c>
    </row>
    <row r="11" spans="1:14" x14ac:dyDescent="0.2">
      <c r="A11" t="s">
        <v>17</v>
      </c>
      <c r="B11" t="s">
        <v>56</v>
      </c>
      <c r="C11" t="s">
        <v>25</v>
      </c>
      <c r="D11" t="s">
        <v>34</v>
      </c>
      <c r="E11" t="s">
        <v>49</v>
      </c>
      <c r="F11" s="2">
        <v>44107.55972222222</v>
      </c>
      <c r="G11">
        <v>5201</v>
      </c>
      <c r="H11">
        <v>5395</v>
      </c>
      <c r="I11">
        <v>1177</v>
      </c>
      <c r="J11">
        <v>40408</v>
      </c>
      <c r="K11">
        <v>177300</v>
      </c>
      <c r="L11">
        <v>5296</v>
      </c>
      <c r="M11">
        <v>4899</v>
      </c>
      <c r="N11">
        <v>2116</v>
      </c>
    </row>
    <row r="12" spans="1:14" x14ac:dyDescent="0.2">
      <c r="A12" t="s">
        <v>18</v>
      </c>
      <c r="B12" t="s">
        <v>58</v>
      </c>
      <c r="C12" t="s">
        <v>25</v>
      </c>
      <c r="D12" t="s">
        <v>35</v>
      </c>
      <c r="E12" t="s">
        <v>49</v>
      </c>
      <c r="F12" s="2">
        <v>44107.561111111107</v>
      </c>
      <c r="G12">
        <v>5465</v>
      </c>
      <c r="H12">
        <v>5682</v>
      </c>
      <c r="I12">
        <v>1177</v>
      </c>
      <c r="J12">
        <v>40408</v>
      </c>
      <c r="K12">
        <v>188000</v>
      </c>
      <c r="L12">
        <v>5288</v>
      </c>
      <c r="M12">
        <v>4868</v>
      </c>
      <c r="N12">
        <v>2187</v>
      </c>
    </row>
    <row r="13" spans="1:14" x14ac:dyDescent="0.2">
      <c r="A13" t="s">
        <v>18</v>
      </c>
      <c r="B13" t="s">
        <v>58</v>
      </c>
      <c r="C13" t="s">
        <v>25</v>
      </c>
      <c r="D13" t="s">
        <v>36</v>
      </c>
      <c r="E13" t="s">
        <v>49</v>
      </c>
      <c r="F13" s="2">
        <v>44107.561805555553</v>
      </c>
      <c r="G13">
        <v>5273</v>
      </c>
      <c r="H13">
        <v>5475</v>
      </c>
      <c r="I13">
        <v>1177</v>
      </c>
      <c r="J13">
        <v>40408</v>
      </c>
      <c r="K13">
        <v>181900</v>
      </c>
      <c r="L13">
        <v>5397</v>
      </c>
      <c r="M13">
        <v>4990</v>
      </c>
      <c r="N13">
        <v>2179</v>
      </c>
    </row>
    <row r="14" spans="1:14" x14ac:dyDescent="0.2">
      <c r="A14" t="s">
        <v>19</v>
      </c>
      <c r="B14" t="s">
        <v>53</v>
      </c>
      <c r="C14" t="s">
        <v>25</v>
      </c>
      <c r="D14" t="s">
        <v>37</v>
      </c>
      <c r="E14" t="s">
        <v>49</v>
      </c>
      <c r="F14" s="2">
        <v>44108.586805555547</v>
      </c>
      <c r="G14">
        <v>13546</v>
      </c>
      <c r="H14">
        <v>14840</v>
      </c>
      <c r="I14">
        <v>1177</v>
      </c>
      <c r="J14">
        <v>40408</v>
      </c>
      <c r="K14">
        <v>528500</v>
      </c>
      <c r="L14">
        <v>5099</v>
      </c>
      <c r="M14">
        <v>4586</v>
      </c>
      <c r="N14">
        <v>2341</v>
      </c>
    </row>
    <row r="15" spans="1:14" x14ac:dyDescent="0.2">
      <c r="A15" t="s">
        <v>19</v>
      </c>
      <c r="B15" t="s">
        <v>53</v>
      </c>
      <c r="C15" t="s">
        <v>25</v>
      </c>
      <c r="D15" t="s">
        <v>38</v>
      </c>
      <c r="E15" t="s">
        <v>49</v>
      </c>
      <c r="F15" s="2">
        <v>44108.588194444441</v>
      </c>
      <c r="G15">
        <v>13550</v>
      </c>
      <c r="H15">
        <v>14911</v>
      </c>
      <c r="I15">
        <v>1177</v>
      </c>
      <c r="J15">
        <v>40408</v>
      </c>
      <c r="K15">
        <v>512200</v>
      </c>
      <c r="L15">
        <v>5176</v>
      </c>
      <c r="M15">
        <v>4716</v>
      </c>
      <c r="N15">
        <v>2276</v>
      </c>
    </row>
    <row r="16" spans="1:14" x14ac:dyDescent="0.2">
      <c r="A16" t="s">
        <v>20</v>
      </c>
      <c r="B16" t="s">
        <v>55</v>
      </c>
      <c r="C16" t="s">
        <v>25</v>
      </c>
      <c r="D16" t="s">
        <v>39</v>
      </c>
      <c r="E16" t="s">
        <v>49</v>
      </c>
      <c r="F16" s="2">
        <v>44108.589583333327</v>
      </c>
      <c r="G16">
        <v>14135</v>
      </c>
      <c r="H16">
        <v>15643</v>
      </c>
      <c r="I16">
        <v>1177</v>
      </c>
      <c r="J16">
        <v>40408</v>
      </c>
      <c r="K16">
        <v>532900</v>
      </c>
      <c r="L16">
        <v>5219</v>
      </c>
      <c r="M16">
        <v>4763</v>
      </c>
      <c r="N16">
        <v>2285</v>
      </c>
    </row>
    <row r="17" spans="1:18" x14ac:dyDescent="0.2">
      <c r="A17" t="s">
        <v>20</v>
      </c>
      <c r="B17" t="s">
        <v>55</v>
      </c>
      <c r="C17" t="s">
        <v>25</v>
      </c>
      <c r="D17" t="s">
        <v>40</v>
      </c>
      <c r="E17" t="s">
        <v>49</v>
      </c>
      <c r="F17" s="2">
        <v>44108.591666666667</v>
      </c>
      <c r="G17">
        <v>13637</v>
      </c>
      <c r="H17">
        <v>15049</v>
      </c>
      <c r="I17">
        <v>1177</v>
      </c>
      <c r="J17">
        <v>40408</v>
      </c>
      <c r="K17">
        <v>502100</v>
      </c>
      <c r="L17">
        <v>5315</v>
      </c>
      <c r="M17">
        <v>4883</v>
      </c>
      <c r="N17">
        <v>2342</v>
      </c>
    </row>
    <row r="18" spans="1:18" x14ac:dyDescent="0.2">
      <c r="A18" t="s">
        <v>21</v>
      </c>
      <c r="B18" t="s">
        <v>57</v>
      </c>
      <c r="C18" t="s">
        <v>25</v>
      </c>
      <c r="D18" t="s">
        <v>41</v>
      </c>
      <c r="E18" t="s">
        <v>49</v>
      </c>
      <c r="F18" s="2">
        <v>44108.593055555553</v>
      </c>
      <c r="G18">
        <v>14473</v>
      </c>
      <c r="H18">
        <v>16096</v>
      </c>
      <c r="I18">
        <v>1177</v>
      </c>
      <c r="J18">
        <v>40408</v>
      </c>
      <c r="K18">
        <v>537600</v>
      </c>
      <c r="L18">
        <v>5528</v>
      </c>
      <c r="M18">
        <v>5055</v>
      </c>
      <c r="N18">
        <v>2496</v>
      </c>
    </row>
    <row r="19" spans="1:18" x14ac:dyDescent="0.2">
      <c r="A19" t="s">
        <v>21</v>
      </c>
      <c r="B19" t="s">
        <v>57</v>
      </c>
      <c r="C19" t="s">
        <v>25</v>
      </c>
      <c r="D19" t="s">
        <v>42</v>
      </c>
      <c r="E19" t="s">
        <v>49</v>
      </c>
      <c r="F19" s="2">
        <v>44108.593055555553</v>
      </c>
      <c r="G19">
        <v>14205</v>
      </c>
      <c r="H19">
        <v>15736</v>
      </c>
      <c r="I19">
        <v>1177</v>
      </c>
      <c r="J19">
        <v>40408</v>
      </c>
      <c r="K19">
        <v>509100</v>
      </c>
      <c r="L19">
        <v>5583</v>
      </c>
      <c r="M19">
        <v>5087</v>
      </c>
      <c r="N19">
        <v>2540</v>
      </c>
    </row>
    <row r="20" spans="1:18" x14ac:dyDescent="0.2">
      <c r="A20" t="s">
        <v>22</v>
      </c>
      <c r="B20" t="s">
        <v>54</v>
      </c>
      <c r="C20" t="s">
        <v>25</v>
      </c>
      <c r="D20" t="s">
        <v>43</v>
      </c>
      <c r="E20" t="s">
        <v>49</v>
      </c>
      <c r="F20" s="2">
        <v>44108.594444444447</v>
      </c>
      <c r="G20">
        <v>14977</v>
      </c>
      <c r="H20">
        <v>16741</v>
      </c>
      <c r="I20">
        <v>1177</v>
      </c>
      <c r="J20">
        <v>40408</v>
      </c>
      <c r="K20">
        <v>567500</v>
      </c>
      <c r="L20">
        <v>5620</v>
      </c>
      <c r="M20">
        <v>5106</v>
      </c>
      <c r="N20">
        <v>2582</v>
      </c>
    </row>
    <row r="21" spans="1:18" x14ac:dyDescent="0.2">
      <c r="A21" t="s">
        <v>22</v>
      </c>
      <c r="B21" t="s">
        <v>54</v>
      </c>
      <c r="C21" t="s">
        <v>25</v>
      </c>
      <c r="D21" t="s">
        <v>44</v>
      </c>
      <c r="E21" t="s">
        <v>49</v>
      </c>
      <c r="F21" s="2">
        <v>44108.595138888893</v>
      </c>
      <c r="G21">
        <v>14880</v>
      </c>
      <c r="H21">
        <v>16600</v>
      </c>
      <c r="I21">
        <v>1177</v>
      </c>
      <c r="J21">
        <v>40408</v>
      </c>
      <c r="K21">
        <v>544700</v>
      </c>
      <c r="L21">
        <v>5566</v>
      </c>
      <c r="M21">
        <v>5116</v>
      </c>
      <c r="N21">
        <v>2409</v>
      </c>
    </row>
    <row r="22" spans="1:18" x14ac:dyDescent="0.2">
      <c r="A22" t="s">
        <v>23</v>
      </c>
      <c r="B22" t="s">
        <v>56</v>
      </c>
      <c r="C22" t="s">
        <v>25</v>
      </c>
      <c r="D22" t="s">
        <v>45</v>
      </c>
      <c r="E22" t="s">
        <v>49</v>
      </c>
      <c r="F22" s="2">
        <v>44108.595833333333</v>
      </c>
      <c r="G22">
        <v>14715</v>
      </c>
      <c r="H22">
        <v>16432</v>
      </c>
      <c r="I22">
        <v>1177</v>
      </c>
      <c r="J22">
        <v>40408</v>
      </c>
      <c r="K22">
        <v>555700</v>
      </c>
      <c r="L22">
        <v>5600</v>
      </c>
      <c r="M22">
        <v>5125</v>
      </c>
      <c r="N22">
        <v>2509</v>
      </c>
    </row>
    <row r="23" spans="1:18" x14ac:dyDescent="0.2">
      <c r="A23" t="s">
        <v>23</v>
      </c>
      <c r="B23" t="s">
        <v>56</v>
      </c>
      <c r="C23" t="s">
        <v>25</v>
      </c>
      <c r="D23" t="s">
        <v>46</v>
      </c>
      <c r="E23" t="s">
        <v>49</v>
      </c>
      <c r="F23" s="2">
        <v>44108.59652777778</v>
      </c>
      <c r="G23">
        <v>14141</v>
      </c>
      <c r="H23">
        <v>15695</v>
      </c>
      <c r="I23">
        <v>1177</v>
      </c>
      <c r="J23">
        <v>40408</v>
      </c>
      <c r="K23">
        <v>509800</v>
      </c>
      <c r="L23">
        <v>5592</v>
      </c>
      <c r="M23">
        <v>5123</v>
      </c>
      <c r="N23">
        <v>2424</v>
      </c>
    </row>
    <row r="24" spans="1:18" x14ac:dyDescent="0.2">
      <c r="A24" t="s">
        <v>24</v>
      </c>
      <c r="B24" t="s">
        <v>58</v>
      </c>
      <c r="C24" t="s">
        <v>25</v>
      </c>
      <c r="D24" t="s">
        <v>47</v>
      </c>
      <c r="E24" t="s">
        <v>49</v>
      </c>
      <c r="F24" s="2">
        <v>44108.597222222219</v>
      </c>
      <c r="G24">
        <v>14736</v>
      </c>
      <c r="H24">
        <v>16430</v>
      </c>
      <c r="I24">
        <v>1177</v>
      </c>
      <c r="J24">
        <v>40408</v>
      </c>
      <c r="K24">
        <v>540600</v>
      </c>
      <c r="L24">
        <v>5567</v>
      </c>
      <c r="M24">
        <v>5142</v>
      </c>
      <c r="N24">
        <v>2413</v>
      </c>
    </row>
    <row r="25" spans="1:18" x14ac:dyDescent="0.2">
      <c r="A25" t="s">
        <v>24</v>
      </c>
      <c r="B25" t="s">
        <v>58</v>
      </c>
      <c r="C25" t="s">
        <v>25</v>
      </c>
      <c r="D25" t="s">
        <v>48</v>
      </c>
      <c r="E25" t="s">
        <v>49</v>
      </c>
      <c r="F25" s="2">
        <v>44108.597916666673</v>
      </c>
      <c r="G25">
        <v>13958</v>
      </c>
      <c r="H25">
        <v>15460</v>
      </c>
      <c r="I25">
        <v>1177</v>
      </c>
      <c r="J25">
        <v>40408</v>
      </c>
      <c r="K25">
        <v>493100</v>
      </c>
      <c r="L25">
        <v>5662</v>
      </c>
      <c r="M25">
        <v>5230</v>
      </c>
      <c r="N25">
        <v>2402</v>
      </c>
    </row>
    <row r="26" spans="1:18" x14ac:dyDescent="0.2">
      <c r="P26" t="s">
        <v>88</v>
      </c>
      <c r="Q26" t="s">
        <v>89</v>
      </c>
      <c r="R26" t="s">
        <v>90</v>
      </c>
    </row>
    <row r="27" spans="1:18" x14ac:dyDescent="0.2">
      <c r="P27">
        <f>F14-F2</f>
        <v>1.0354166666584206</v>
      </c>
      <c r="Q27">
        <f>AVERAGE(K14:K25)/AVERAGE(K2:K13)</f>
        <v>2.8616997243934397</v>
      </c>
      <c r="R27" s="9">
        <f>LOG(Q27,2)/P27</f>
        <v>1.4649873313264064</v>
      </c>
    </row>
    <row r="31" spans="1:18" x14ac:dyDescent="0.2">
      <c r="A31" t="s">
        <v>67</v>
      </c>
    </row>
    <row r="32" spans="1:18" x14ac:dyDescent="0.2">
      <c r="B32" t="s">
        <v>53</v>
      </c>
      <c r="C32">
        <f>AVERAGE(K2:K3)</f>
        <v>168950</v>
      </c>
    </row>
    <row r="33" spans="1:4" x14ac:dyDescent="0.2">
      <c r="B33" t="s">
        <v>55</v>
      </c>
      <c r="C33">
        <f>AVERAGE(K4:K5)</f>
        <v>189450</v>
      </c>
    </row>
    <row r="34" spans="1:4" x14ac:dyDescent="0.2">
      <c r="B34" t="s">
        <v>57</v>
      </c>
      <c r="C34">
        <f>AVERAGE(K6:K7)</f>
        <v>173000</v>
      </c>
    </row>
    <row r="35" spans="1:4" x14ac:dyDescent="0.2">
      <c r="B35" t="s">
        <v>54</v>
      </c>
      <c r="C35">
        <f>AVERAGE(K8:K9)</f>
        <v>206050</v>
      </c>
    </row>
    <row r="36" spans="1:4" x14ac:dyDescent="0.2">
      <c r="B36" t="s">
        <v>56</v>
      </c>
      <c r="C36">
        <f>AVERAGE(K10:K11)</f>
        <v>184250</v>
      </c>
    </row>
    <row r="37" spans="1:4" x14ac:dyDescent="0.2">
      <c r="B37" t="s">
        <v>58</v>
      </c>
      <c r="C37">
        <f>AVERAGE(K12:K13)</f>
        <v>184950</v>
      </c>
    </row>
    <row r="38" spans="1:4" x14ac:dyDescent="0.2">
      <c r="A38" t="s">
        <v>74</v>
      </c>
      <c r="C38" s="7">
        <f>AVERAGE(L2:L13)</f>
        <v>5142.25</v>
      </c>
      <c r="D38" t="s">
        <v>75</v>
      </c>
    </row>
    <row r="43" spans="1:4" x14ac:dyDescent="0.2">
      <c r="A43" t="s">
        <v>68</v>
      </c>
    </row>
    <row r="44" spans="1:4" x14ac:dyDescent="0.2">
      <c r="B44" t="s">
        <v>53</v>
      </c>
      <c r="C44">
        <f>AVERAGE(K14:K15)</f>
        <v>520350</v>
      </c>
    </row>
    <row r="45" spans="1:4" x14ac:dyDescent="0.2">
      <c r="B45" t="s">
        <v>55</v>
      </c>
      <c r="C45">
        <f>AVERAGE(K16:K17)</f>
        <v>517500</v>
      </c>
    </row>
    <row r="46" spans="1:4" x14ac:dyDescent="0.2">
      <c r="B46" t="s">
        <v>57</v>
      </c>
      <c r="C46">
        <f>AVERAGE(K18:K19)</f>
        <v>523350</v>
      </c>
    </row>
    <row r="47" spans="1:4" x14ac:dyDescent="0.2">
      <c r="B47" t="s">
        <v>54</v>
      </c>
      <c r="C47">
        <f>AVERAGE(K20:K21)</f>
        <v>556100</v>
      </c>
    </row>
    <row r="48" spans="1:4" x14ac:dyDescent="0.2">
      <c r="B48" t="s">
        <v>56</v>
      </c>
      <c r="C48">
        <f>AVERAGE(K22:K23)</f>
        <v>532750</v>
      </c>
    </row>
    <row r="49" spans="1:4" x14ac:dyDescent="0.2">
      <c r="B49" t="s">
        <v>58</v>
      </c>
      <c r="C49">
        <f>AVERAGE(K24:K25)</f>
        <v>516850</v>
      </c>
    </row>
    <row r="50" spans="1:4" x14ac:dyDescent="0.2">
      <c r="A50" t="s">
        <v>74</v>
      </c>
      <c r="C50" s="7">
        <f>AVERAGE(L14:L25)</f>
        <v>5460.583333333333</v>
      </c>
      <c r="D50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9B22-401E-514E-B20B-B1E0F5667F84}">
  <dimension ref="A1:J28"/>
  <sheetViews>
    <sheetView topLeftCell="A3" zoomScale="125" workbookViewId="0">
      <selection activeCell="D33" sqref="D33"/>
    </sheetView>
  </sheetViews>
  <sheetFormatPr baseColWidth="10" defaultRowHeight="15" x14ac:dyDescent="0.2"/>
  <cols>
    <col min="1" max="1" width="26" bestFit="1" customWidth="1"/>
  </cols>
  <sheetData>
    <row r="1" spans="1:8" x14ac:dyDescent="0.2">
      <c r="A1" t="s">
        <v>50</v>
      </c>
    </row>
    <row r="2" spans="1:8" x14ac:dyDescent="0.2">
      <c r="A2" t="s">
        <v>51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</row>
    <row r="3" spans="1:8" x14ac:dyDescent="0.2">
      <c r="A3" s="3">
        <v>44107.077777777777</v>
      </c>
      <c r="B3">
        <v>0</v>
      </c>
      <c r="C3">
        <v>175307.2</v>
      </c>
      <c r="D3">
        <v>170107.4</v>
      </c>
      <c r="E3">
        <v>169350.8</v>
      </c>
      <c r="F3">
        <v>167342.5</v>
      </c>
      <c r="G3">
        <v>170602.6</v>
      </c>
      <c r="H3">
        <v>168607.9</v>
      </c>
    </row>
    <row r="4" spans="1:8" x14ac:dyDescent="0.2">
      <c r="A4" s="3">
        <v>44107.161111111112</v>
      </c>
      <c r="B4">
        <v>2</v>
      </c>
      <c r="C4">
        <v>181566.2</v>
      </c>
      <c r="D4">
        <v>175885</v>
      </c>
      <c r="E4">
        <v>176380.2</v>
      </c>
      <c r="F4">
        <v>174701.9</v>
      </c>
      <c r="G4">
        <v>177301.8</v>
      </c>
      <c r="H4">
        <v>175197.1</v>
      </c>
    </row>
    <row r="5" spans="1:8" x14ac:dyDescent="0.2">
      <c r="A5" s="3">
        <v>44107.244444444441</v>
      </c>
      <c r="B5">
        <v>4</v>
      </c>
      <c r="C5">
        <v>193313.9</v>
      </c>
      <c r="D5">
        <v>187632.6</v>
      </c>
      <c r="E5">
        <v>185596.79999999999</v>
      </c>
      <c r="F5">
        <v>185252.8</v>
      </c>
      <c r="G5">
        <v>187137.4</v>
      </c>
      <c r="H5">
        <v>187536.4</v>
      </c>
    </row>
    <row r="6" spans="1:8" x14ac:dyDescent="0.2">
      <c r="A6" s="3">
        <v>44107.327777777777</v>
      </c>
      <c r="B6">
        <v>6</v>
      </c>
      <c r="C6">
        <v>205144.2</v>
      </c>
      <c r="D6">
        <v>200934.8</v>
      </c>
      <c r="E6">
        <v>199036.5</v>
      </c>
      <c r="F6">
        <v>197289.4</v>
      </c>
      <c r="G6">
        <v>198568.7</v>
      </c>
      <c r="H6">
        <v>198692.6</v>
      </c>
    </row>
    <row r="7" spans="1:8" x14ac:dyDescent="0.2">
      <c r="A7" s="3">
        <v>44107.411111111112</v>
      </c>
      <c r="B7">
        <v>8</v>
      </c>
      <c r="C7">
        <v>217112</v>
      </c>
      <c r="D7">
        <v>214745.9</v>
      </c>
      <c r="E7">
        <v>213384</v>
      </c>
      <c r="F7">
        <v>209780</v>
      </c>
      <c r="G7">
        <v>211953.4</v>
      </c>
      <c r="H7">
        <v>209656.1</v>
      </c>
    </row>
    <row r="10" spans="1:8" x14ac:dyDescent="0.2">
      <c r="A10" t="s">
        <v>61</v>
      </c>
    </row>
    <row r="11" spans="1:8" x14ac:dyDescent="0.2">
      <c r="B11" t="s">
        <v>52</v>
      </c>
      <c r="C11" t="s">
        <v>53</v>
      </c>
      <c r="D11" t="s">
        <v>54</v>
      </c>
      <c r="E11" t="s">
        <v>55</v>
      </c>
      <c r="F11" t="s">
        <v>56</v>
      </c>
      <c r="G11" t="s">
        <v>57</v>
      </c>
      <c r="H11" t="s">
        <v>58</v>
      </c>
    </row>
    <row r="12" spans="1:8" x14ac:dyDescent="0.2">
      <c r="B12">
        <v>0</v>
      </c>
      <c r="C12">
        <f>LOG(C3,2)</f>
        <v>17.419525724333365</v>
      </c>
      <c r="D12">
        <f t="shared" ref="D12:H12" si="0">LOG(D3,2)</f>
        <v>17.376086376820162</v>
      </c>
      <c r="E12">
        <f t="shared" si="0"/>
        <v>17.36965527646408</v>
      </c>
      <c r="F12">
        <f t="shared" si="0"/>
        <v>17.352444367825914</v>
      </c>
      <c r="G12">
        <f t="shared" si="0"/>
        <v>17.380280108071464</v>
      </c>
      <c r="H12">
        <f t="shared" si="0"/>
        <v>17.363312608722815</v>
      </c>
    </row>
    <row r="13" spans="1:8" x14ac:dyDescent="0.2">
      <c r="B13">
        <v>2</v>
      </c>
      <c r="C13">
        <f t="shared" ref="C13:H16" si="1">LOG(C4,2)</f>
        <v>17.470136132842512</v>
      </c>
      <c r="D13">
        <f t="shared" si="1"/>
        <v>17.424272925135448</v>
      </c>
      <c r="E13">
        <f t="shared" si="1"/>
        <v>17.428329091085718</v>
      </c>
      <c r="F13">
        <f t="shared" si="1"/>
        <v>17.414535773050225</v>
      </c>
      <c r="G13">
        <f t="shared" si="1"/>
        <v>17.435847657249226</v>
      </c>
      <c r="H13">
        <f t="shared" si="1"/>
        <v>17.418619368952125</v>
      </c>
    </row>
    <row r="14" spans="1:8" x14ac:dyDescent="0.2">
      <c r="B14">
        <v>4</v>
      </c>
      <c r="C14">
        <f t="shared" si="1"/>
        <v>17.560585850941425</v>
      </c>
      <c r="D14">
        <f t="shared" si="1"/>
        <v>17.517550983379387</v>
      </c>
      <c r="E14">
        <f t="shared" si="1"/>
        <v>17.501812310635433</v>
      </c>
      <c r="F14">
        <f t="shared" si="1"/>
        <v>17.499135822720074</v>
      </c>
      <c r="G14">
        <f t="shared" si="1"/>
        <v>17.513738388987996</v>
      </c>
      <c r="H14">
        <f t="shared" si="1"/>
        <v>17.516811118060154</v>
      </c>
    </row>
    <row r="15" spans="1:8" x14ac:dyDescent="0.2">
      <c r="B15">
        <v>6</v>
      </c>
      <c r="C15">
        <f t="shared" si="1"/>
        <v>17.646278840222102</v>
      </c>
      <c r="D15">
        <f t="shared" si="1"/>
        <v>17.616367921233699</v>
      </c>
      <c r="E15">
        <f t="shared" si="1"/>
        <v>17.602673495860813</v>
      </c>
      <c r="F15">
        <f t="shared" si="1"/>
        <v>17.589953919204582</v>
      </c>
      <c r="G15">
        <f t="shared" si="1"/>
        <v>17.599278705996216</v>
      </c>
      <c r="H15">
        <f t="shared" si="1"/>
        <v>17.600178617069162</v>
      </c>
    </row>
    <row r="16" spans="1:8" x14ac:dyDescent="0.2">
      <c r="B16">
        <v>8</v>
      </c>
      <c r="C16">
        <f t="shared" si="1"/>
        <v>17.728079941808783</v>
      </c>
      <c r="D16">
        <f t="shared" si="1"/>
        <v>17.71227106165092</v>
      </c>
      <c r="E16">
        <f t="shared" si="1"/>
        <v>17.703092478218437</v>
      </c>
      <c r="F16">
        <f t="shared" si="1"/>
        <v>17.67851761528712</v>
      </c>
      <c r="G16">
        <f t="shared" si="1"/>
        <v>17.693387583664435</v>
      </c>
      <c r="H16">
        <f t="shared" si="1"/>
        <v>17.677665280827757</v>
      </c>
    </row>
    <row r="18" spans="1:10" x14ac:dyDescent="0.2">
      <c r="B18" t="s">
        <v>62</v>
      </c>
      <c r="C18">
        <f>SLOPE(C13:C16, $B$13:$B$16)</f>
        <v>4.2976220808974473E-2</v>
      </c>
      <c r="D18">
        <f t="shared" ref="D18:H18" si="2">SLOPE(D13:D16, $B$13:$B$16)</f>
        <v>4.8140567370036538E-2</v>
      </c>
      <c r="E18">
        <f t="shared" si="2"/>
        <v>4.6257567331176828E-2</v>
      </c>
      <c r="F18">
        <f t="shared" si="2"/>
        <v>4.4138181159759607E-2</v>
      </c>
      <c r="G18">
        <f t="shared" si="2"/>
        <v>4.2908004812692371E-2</v>
      </c>
      <c r="H18">
        <f t="shared" si="2"/>
        <v>4.3025261731795085E-2</v>
      </c>
    </row>
    <row r="19" spans="1:10" ht="32" x14ac:dyDescent="0.2">
      <c r="B19" s="4" t="s">
        <v>63</v>
      </c>
      <c r="C19">
        <f>C18*24</f>
        <v>1.0314292994153873</v>
      </c>
      <c r="D19">
        <f t="shared" ref="D19:H19" si="3">D18*24</f>
        <v>1.155373616880877</v>
      </c>
      <c r="E19">
        <f t="shared" si="3"/>
        <v>1.1101816159482438</v>
      </c>
      <c r="F19">
        <f t="shared" si="3"/>
        <v>1.0593163478342307</v>
      </c>
      <c r="G19">
        <f t="shared" si="3"/>
        <v>1.029792115504617</v>
      </c>
      <c r="H19">
        <f t="shared" si="3"/>
        <v>1.0326062815630821</v>
      </c>
    </row>
    <row r="20" spans="1:10" x14ac:dyDescent="0.2">
      <c r="B20" t="s">
        <v>10</v>
      </c>
      <c r="C20">
        <f>AVERAGE(C19:H19)</f>
        <v>1.0697832128577396</v>
      </c>
    </row>
    <row r="22" spans="1:10" x14ac:dyDescent="0.2">
      <c r="J22" t="s">
        <v>10</v>
      </c>
    </row>
    <row r="23" spans="1:10" x14ac:dyDescent="0.2">
      <c r="A23" t="s">
        <v>66</v>
      </c>
      <c r="C23">
        <f t="shared" ref="C23:H23" si="4">(3+8/60)/24</f>
        <v>0.13055555555555556</v>
      </c>
      <c r="D23">
        <f t="shared" si="4"/>
        <v>0.13055555555555556</v>
      </c>
      <c r="E23">
        <f t="shared" si="4"/>
        <v>0.13055555555555556</v>
      </c>
      <c r="F23">
        <f t="shared" si="4"/>
        <v>0.13055555555555556</v>
      </c>
      <c r="G23">
        <f t="shared" si="4"/>
        <v>0.13055555555555556</v>
      </c>
      <c r="H23">
        <f t="shared" si="4"/>
        <v>0.13055555555555556</v>
      </c>
    </row>
    <row r="24" spans="1:10" x14ac:dyDescent="0.2">
      <c r="A24" t="s">
        <v>65</v>
      </c>
      <c r="C24" s="7">
        <f>C7*2^($C$20*C23)</f>
        <v>239181.46742343646</v>
      </c>
      <c r="D24" s="7">
        <f t="shared" ref="D24:H24" si="5">D7*2^($C$20*D23)</f>
        <v>236574.85300290422</v>
      </c>
      <c r="E24" s="7">
        <f t="shared" si="5"/>
        <v>235074.51566326397</v>
      </c>
      <c r="F24" s="7">
        <f t="shared" si="5"/>
        <v>231104.16852172383</v>
      </c>
      <c r="G24" s="7">
        <f t="shared" si="5"/>
        <v>233498.49495830075</v>
      </c>
      <c r="H24" s="7">
        <f t="shared" si="5"/>
        <v>230967.67406810651</v>
      </c>
      <c r="J24" s="6">
        <f t="shared" ref="J24:J27" si="6">AVERAGE(C24:H24)</f>
        <v>234400.19560628932</v>
      </c>
    </row>
    <row r="25" spans="1:10" x14ac:dyDescent="0.2">
      <c r="A25" t="s">
        <v>69</v>
      </c>
      <c r="C25">
        <v>168850</v>
      </c>
      <c r="D25">
        <v>206000</v>
      </c>
      <c r="E25">
        <v>189350</v>
      </c>
      <c r="F25">
        <v>184100</v>
      </c>
      <c r="G25">
        <v>172900</v>
      </c>
      <c r="H25">
        <v>184800</v>
      </c>
      <c r="J25" s="6">
        <f t="shared" si="6"/>
        <v>184333.33333333334</v>
      </c>
    </row>
    <row r="26" spans="1:10" x14ac:dyDescent="0.2">
      <c r="A26" t="s">
        <v>72</v>
      </c>
      <c r="C26" s="7">
        <f>C24-C25</f>
        <v>70331.467423436465</v>
      </c>
      <c r="D26" s="7">
        <f t="shared" ref="D26:H26" si="7">D24-D25</f>
        <v>30574.853002904216</v>
      </c>
      <c r="E26" s="7">
        <f t="shared" si="7"/>
        <v>45724.51566326397</v>
      </c>
      <c r="F26" s="7">
        <f t="shared" si="7"/>
        <v>47004.168521723826</v>
      </c>
      <c r="G26" s="7">
        <f t="shared" si="7"/>
        <v>60598.494958300755</v>
      </c>
      <c r="H26" s="7">
        <f t="shared" si="7"/>
        <v>46167.674068106513</v>
      </c>
      <c r="I26" s="7"/>
      <c r="J26" s="6">
        <f t="shared" si="6"/>
        <v>50066.862272955965</v>
      </c>
    </row>
    <row r="27" spans="1:10" x14ac:dyDescent="0.2">
      <c r="A27" t="s">
        <v>73</v>
      </c>
      <c r="C27" s="6">
        <f>C26/C24*100</f>
        <v>29.405065610256791</v>
      </c>
      <c r="D27" s="6">
        <f t="shared" ref="D27:H27" si="8">D26/D24*100</f>
        <v>12.923965761707091</v>
      </c>
      <c r="E27" s="6">
        <f t="shared" si="8"/>
        <v>19.451073007319408</v>
      </c>
      <c r="F27" s="6">
        <f t="shared" si="8"/>
        <v>20.33895313199659</v>
      </c>
      <c r="G27" s="6">
        <f t="shared" si="8"/>
        <v>25.952413513039009</v>
      </c>
      <c r="H27" s="6">
        <f t="shared" si="8"/>
        <v>19.988803305216138</v>
      </c>
      <c r="J27" s="6">
        <f t="shared" si="6"/>
        <v>21.343379054922504</v>
      </c>
    </row>
    <row r="28" spans="1:10" x14ac:dyDescent="0.2">
      <c r="B28" t="s">
        <v>10</v>
      </c>
      <c r="C28" s="6">
        <f>AVERAGE(C27:H27)</f>
        <v>21.343379054922504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7263-1C6F-D948-9F90-BDF35EDB8266}">
  <dimension ref="A1:J56"/>
  <sheetViews>
    <sheetView zoomScale="108" workbookViewId="0">
      <selection activeCell="J60" sqref="J60"/>
    </sheetView>
  </sheetViews>
  <sheetFormatPr baseColWidth="10" defaultRowHeight="15" x14ac:dyDescent="0.2"/>
  <cols>
    <col min="1" max="1" width="28" bestFit="1" customWidth="1"/>
    <col min="10" max="10" width="10.33203125" customWidth="1"/>
  </cols>
  <sheetData>
    <row r="1" spans="1:8" x14ac:dyDescent="0.2">
      <c r="A1" t="s">
        <v>59</v>
      </c>
    </row>
    <row r="2" spans="1:8" x14ac:dyDescent="0.2">
      <c r="A2" t="s">
        <v>51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</row>
    <row r="3" spans="1:8" x14ac:dyDescent="0.2">
      <c r="A3" s="3">
        <v>44107.051388888889</v>
      </c>
      <c r="B3">
        <v>0</v>
      </c>
      <c r="C3">
        <v>168319.1</v>
      </c>
      <c r="D3">
        <v>167686.29999999999</v>
      </c>
      <c r="E3">
        <v>170423.8</v>
      </c>
      <c r="F3">
        <v>169708.5</v>
      </c>
      <c r="G3">
        <v>171428</v>
      </c>
      <c r="H3">
        <v>170877.8</v>
      </c>
    </row>
    <row r="4" spans="1:8" x14ac:dyDescent="0.2">
      <c r="A4" s="3">
        <v>44107.134722222225</v>
      </c>
      <c r="B4">
        <v>2</v>
      </c>
      <c r="C4">
        <v>174523.1</v>
      </c>
      <c r="D4">
        <v>174041.60000000001</v>
      </c>
      <c r="E4">
        <v>175128.4</v>
      </c>
      <c r="F4">
        <v>175857.5</v>
      </c>
      <c r="G4">
        <v>175843.7</v>
      </c>
      <c r="H4">
        <v>176779.1</v>
      </c>
    </row>
    <row r="5" spans="1:8" x14ac:dyDescent="0.2">
      <c r="A5" s="3">
        <v>44107.218055555553</v>
      </c>
      <c r="B5">
        <v>4</v>
      </c>
      <c r="C5">
        <v>185459.20000000001</v>
      </c>
      <c r="D5">
        <v>184083.6</v>
      </c>
      <c r="E5">
        <v>185871.8</v>
      </c>
      <c r="F5">
        <v>185417.9</v>
      </c>
      <c r="G5">
        <v>187880.2</v>
      </c>
      <c r="H5">
        <v>189365.9</v>
      </c>
    </row>
    <row r="6" spans="1:8" x14ac:dyDescent="0.2">
      <c r="A6" s="3">
        <v>44107.301388888889</v>
      </c>
      <c r="B6">
        <v>6</v>
      </c>
      <c r="C6">
        <v>196065.1</v>
      </c>
      <c r="D6">
        <v>194978.4</v>
      </c>
      <c r="E6">
        <v>197248.1</v>
      </c>
      <c r="F6">
        <v>197660.9</v>
      </c>
      <c r="G6">
        <v>198293.6</v>
      </c>
      <c r="H6">
        <v>203259.5</v>
      </c>
    </row>
    <row r="7" spans="1:8" x14ac:dyDescent="0.2">
      <c r="A7" s="3">
        <v>44107.384722222225</v>
      </c>
      <c r="B7">
        <v>8</v>
      </c>
      <c r="C7">
        <v>207771.5</v>
      </c>
      <c r="D7">
        <v>207620.2</v>
      </c>
      <c r="E7">
        <v>209023.4</v>
      </c>
      <c r="F7">
        <v>211664.6</v>
      </c>
      <c r="G7">
        <v>210742.9</v>
      </c>
      <c r="H7">
        <v>215433.7</v>
      </c>
    </row>
    <row r="8" spans="1:8" x14ac:dyDescent="0.2">
      <c r="A8" s="3">
        <v>44107.468055555553</v>
      </c>
      <c r="B8">
        <v>10</v>
      </c>
      <c r="C8">
        <v>221665.2</v>
      </c>
      <c r="D8">
        <v>220014.5</v>
      </c>
      <c r="E8">
        <v>222215.5</v>
      </c>
      <c r="F8">
        <v>224058.8</v>
      </c>
      <c r="G8">
        <v>224870.5</v>
      </c>
      <c r="H8">
        <v>229176.1</v>
      </c>
    </row>
    <row r="9" spans="1:8" x14ac:dyDescent="0.2">
      <c r="A9" s="3">
        <v>44107.551388888889</v>
      </c>
      <c r="B9">
        <v>12</v>
      </c>
      <c r="C9">
        <v>226094.7</v>
      </c>
      <c r="D9">
        <v>225530.7</v>
      </c>
      <c r="E9">
        <v>225283</v>
      </c>
      <c r="F9">
        <v>229437.4</v>
      </c>
      <c r="G9">
        <v>229203.6</v>
      </c>
      <c r="H9">
        <v>235187.4</v>
      </c>
    </row>
    <row r="10" spans="1:8" x14ac:dyDescent="0.2">
      <c r="A10" s="3">
        <v>44107.634722222225</v>
      </c>
      <c r="B10">
        <v>14</v>
      </c>
      <c r="C10">
        <v>241996.79999999999</v>
      </c>
      <c r="D10">
        <v>238901.6</v>
      </c>
      <c r="E10">
        <v>239837.1</v>
      </c>
      <c r="F10">
        <v>239988.4</v>
      </c>
      <c r="G10">
        <v>242533.2</v>
      </c>
      <c r="H10">
        <v>247279.1</v>
      </c>
    </row>
    <row r="11" spans="1:8" x14ac:dyDescent="0.2">
      <c r="A11" s="3">
        <v>44107.718055555553</v>
      </c>
      <c r="B11">
        <v>16</v>
      </c>
      <c r="C11">
        <v>254844.9</v>
      </c>
      <c r="D11">
        <v>253428.1</v>
      </c>
      <c r="E11">
        <v>254102.1</v>
      </c>
      <c r="F11">
        <v>251681</v>
      </c>
      <c r="G11">
        <v>254789.9</v>
      </c>
      <c r="H11">
        <v>262850.90000000002</v>
      </c>
    </row>
    <row r="12" spans="1:8" x14ac:dyDescent="0.2">
      <c r="A12" s="3">
        <v>44107.801388888889</v>
      </c>
      <c r="B12">
        <v>18</v>
      </c>
      <c r="C12">
        <v>271476</v>
      </c>
      <c r="D12">
        <v>272466.40000000002</v>
      </c>
      <c r="E12">
        <v>269536.40000000002</v>
      </c>
      <c r="F12">
        <v>271434.8</v>
      </c>
      <c r="G12">
        <v>272824.09999999998</v>
      </c>
      <c r="H12">
        <v>282068.2</v>
      </c>
    </row>
    <row r="13" spans="1:8" x14ac:dyDescent="0.2">
      <c r="A13" s="3">
        <v>44107.884722222225</v>
      </c>
      <c r="B13">
        <v>20</v>
      </c>
      <c r="C13">
        <v>297640.09999999998</v>
      </c>
      <c r="D13">
        <v>298809.5</v>
      </c>
      <c r="E13">
        <v>295122.7</v>
      </c>
      <c r="F13">
        <v>296938.59999999998</v>
      </c>
      <c r="G13">
        <v>297984</v>
      </c>
      <c r="H13">
        <v>308796.40000000002</v>
      </c>
    </row>
    <row r="14" spans="1:8" x14ac:dyDescent="0.2">
      <c r="A14" s="3">
        <v>44107.968055555553</v>
      </c>
      <c r="B14">
        <v>22</v>
      </c>
      <c r="C14">
        <v>323033.8</v>
      </c>
      <c r="D14">
        <v>325620</v>
      </c>
      <c r="E14">
        <v>318893.3</v>
      </c>
      <c r="F14">
        <v>324739.7</v>
      </c>
      <c r="G14">
        <v>324189.40000000002</v>
      </c>
      <c r="H14">
        <v>334547.7</v>
      </c>
    </row>
    <row r="15" spans="1:8" x14ac:dyDescent="0.2">
      <c r="A15" s="3">
        <v>44108.051388888889</v>
      </c>
      <c r="B15">
        <v>24</v>
      </c>
      <c r="C15">
        <v>350697.5</v>
      </c>
      <c r="D15">
        <v>348290</v>
      </c>
      <c r="E15">
        <v>343172.8</v>
      </c>
      <c r="F15">
        <v>350050.8</v>
      </c>
      <c r="G15">
        <v>348730.3</v>
      </c>
      <c r="H15">
        <v>359969</v>
      </c>
    </row>
    <row r="16" spans="1:8" x14ac:dyDescent="0.2">
      <c r="A16" s="3">
        <v>44108.134722222225</v>
      </c>
      <c r="B16">
        <v>26</v>
      </c>
      <c r="C16">
        <v>373229.9</v>
      </c>
      <c r="D16">
        <v>373491.3</v>
      </c>
      <c r="E16">
        <v>369144.3</v>
      </c>
      <c r="F16">
        <v>376352.5</v>
      </c>
      <c r="G16">
        <v>372913.5</v>
      </c>
      <c r="H16">
        <v>387164.8</v>
      </c>
    </row>
    <row r="17" spans="1:8" x14ac:dyDescent="0.2">
      <c r="A17" s="3">
        <v>44108.218055555553</v>
      </c>
      <c r="B17">
        <v>28</v>
      </c>
      <c r="C17">
        <v>401361.1</v>
      </c>
      <c r="D17">
        <v>402736.7</v>
      </c>
      <c r="E17">
        <v>397839.6</v>
      </c>
      <c r="F17">
        <v>405873.1</v>
      </c>
      <c r="G17">
        <v>405776.7</v>
      </c>
      <c r="H17">
        <v>419766.8</v>
      </c>
    </row>
    <row r="18" spans="1:8" x14ac:dyDescent="0.2">
      <c r="A18" s="3">
        <v>44108.301388888889</v>
      </c>
      <c r="B18">
        <v>30</v>
      </c>
      <c r="C18">
        <v>433412.8</v>
      </c>
      <c r="D18">
        <v>434169.3</v>
      </c>
      <c r="E18">
        <v>431335.6</v>
      </c>
      <c r="F18">
        <v>434389.4</v>
      </c>
      <c r="G18">
        <v>439190.3</v>
      </c>
      <c r="H18">
        <v>451405.8</v>
      </c>
    </row>
    <row r="19" spans="1:8" x14ac:dyDescent="0.2">
      <c r="A19" s="3">
        <v>44108.384722222225</v>
      </c>
      <c r="B19">
        <v>32</v>
      </c>
      <c r="C19">
        <v>468958.5</v>
      </c>
      <c r="D19">
        <v>472232.5</v>
      </c>
      <c r="E19">
        <v>463855</v>
      </c>
      <c r="F19">
        <v>470925.7</v>
      </c>
      <c r="G19">
        <v>473236.7</v>
      </c>
      <c r="H19">
        <v>489633.9</v>
      </c>
    </row>
    <row r="20" spans="1:8" x14ac:dyDescent="0.2">
      <c r="A20" s="3">
        <v>44108.468055555553</v>
      </c>
      <c r="B20">
        <v>34</v>
      </c>
      <c r="C20">
        <v>512936.8</v>
      </c>
      <c r="D20">
        <v>516871.1</v>
      </c>
      <c r="E20">
        <v>506760.3</v>
      </c>
      <c r="F20">
        <v>514628.8</v>
      </c>
      <c r="G20">
        <v>514037.2</v>
      </c>
      <c r="H20">
        <v>534396.30000000005</v>
      </c>
    </row>
    <row r="21" spans="1:8" x14ac:dyDescent="0.2">
      <c r="A21" s="3">
        <v>44108.551388888889</v>
      </c>
      <c r="B21">
        <v>36</v>
      </c>
      <c r="C21">
        <v>561454.6</v>
      </c>
      <c r="D21">
        <v>566310.40000000002</v>
      </c>
      <c r="E21">
        <v>558950.9</v>
      </c>
      <c r="F21">
        <v>564178.30000000005</v>
      </c>
      <c r="G21">
        <v>566791.9</v>
      </c>
      <c r="H21">
        <v>589695.80000000005</v>
      </c>
    </row>
    <row r="24" spans="1:8" x14ac:dyDescent="0.2">
      <c r="A24" t="s">
        <v>61</v>
      </c>
    </row>
    <row r="25" spans="1:8" x14ac:dyDescent="0.2">
      <c r="B25" t="s">
        <v>52</v>
      </c>
      <c r="C25" t="s">
        <v>53</v>
      </c>
      <c r="D25" t="s">
        <v>54</v>
      </c>
      <c r="E25" t="s">
        <v>55</v>
      </c>
      <c r="F25" t="s">
        <v>56</v>
      </c>
      <c r="G25" t="s">
        <v>57</v>
      </c>
      <c r="H25" t="s">
        <v>58</v>
      </c>
    </row>
    <row r="26" spans="1:8" x14ac:dyDescent="0.2">
      <c r="B26">
        <v>0</v>
      </c>
      <c r="C26">
        <f>LOG(C3,2)</f>
        <v>17.360839370129</v>
      </c>
      <c r="D26">
        <f t="shared" ref="D26:H26" si="0">LOG(D3,2)</f>
        <v>17.355405299716907</v>
      </c>
      <c r="E26">
        <f t="shared" si="0"/>
        <v>17.378767299110358</v>
      </c>
      <c r="F26">
        <f t="shared" si="0"/>
        <v>17.372699299781402</v>
      </c>
      <c r="G26">
        <f t="shared" si="0"/>
        <v>17.38724324410888</v>
      </c>
      <c r="H26">
        <f t="shared" si="0"/>
        <v>17.38260545243212</v>
      </c>
    </row>
    <row r="27" spans="1:8" x14ac:dyDescent="0.2">
      <c r="B27">
        <v>2</v>
      </c>
      <c r="C27">
        <f t="shared" ref="C27:H44" si="1">LOG(C4,2)</f>
        <v>17.413058479638526</v>
      </c>
      <c r="D27">
        <f t="shared" si="1"/>
        <v>17.409072659479232</v>
      </c>
      <c r="E27">
        <f t="shared" si="1"/>
        <v>17.418053534317881</v>
      </c>
      <c r="F27">
        <f t="shared" si="1"/>
        <v>17.424047339010908</v>
      </c>
      <c r="G27">
        <f t="shared" si="1"/>
        <v>17.423934122498853</v>
      </c>
      <c r="H27">
        <f t="shared" si="1"/>
        <v>17.431588194252761</v>
      </c>
    </row>
    <row r="28" spans="1:8" x14ac:dyDescent="0.2">
      <c r="B28">
        <v>4</v>
      </c>
      <c r="C28">
        <f t="shared" si="1"/>
        <v>17.500742311245983</v>
      </c>
      <c r="D28">
        <f t="shared" si="1"/>
        <v>17.490001577210549</v>
      </c>
      <c r="E28">
        <f t="shared" si="1"/>
        <v>17.503948379249159</v>
      </c>
      <c r="F28">
        <f t="shared" si="1"/>
        <v>17.500421001003666</v>
      </c>
      <c r="G28">
        <f t="shared" si="1"/>
        <v>17.519453508906565</v>
      </c>
      <c r="H28">
        <f t="shared" si="1"/>
        <v>17.530817035812824</v>
      </c>
    </row>
    <row r="29" spans="1:8" x14ac:dyDescent="0.2">
      <c r="B29">
        <v>6</v>
      </c>
      <c r="C29">
        <f t="shared" si="1"/>
        <v>17.580973230069528</v>
      </c>
      <c r="D29">
        <f t="shared" si="1"/>
        <v>17.572954783340325</v>
      </c>
      <c r="E29">
        <f t="shared" si="1"/>
        <v>17.589651877926347</v>
      </c>
      <c r="F29">
        <f t="shared" si="1"/>
        <v>17.592667989130639</v>
      </c>
      <c r="G29">
        <f t="shared" si="1"/>
        <v>17.597278589233714</v>
      </c>
      <c r="H29">
        <f t="shared" si="1"/>
        <v>17.632963257401791</v>
      </c>
    </row>
    <row r="30" spans="1:8" x14ac:dyDescent="0.2">
      <c r="B30">
        <v>8</v>
      </c>
      <c r="C30">
        <f t="shared" si="1"/>
        <v>17.664638247887162</v>
      </c>
      <c r="D30">
        <f t="shared" si="1"/>
        <v>17.663587289144655</v>
      </c>
      <c r="E30">
        <f t="shared" si="1"/>
        <v>17.673304934323049</v>
      </c>
      <c r="F30">
        <f t="shared" si="1"/>
        <v>17.691420479375385</v>
      </c>
      <c r="G30">
        <f t="shared" si="1"/>
        <v>17.685124501536148</v>
      </c>
      <c r="H30">
        <f t="shared" si="1"/>
        <v>17.716884420790574</v>
      </c>
    </row>
    <row r="31" spans="1:8" x14ac:dyDescent="0.2">
      <c r="B31">
        <v>10</v>
      </c>
      <c r="C31">
        <f t="shared" si="1"/>
        <v>17.758022768646505</v>
      </c>
      <c r="D31">
        <f t="shared" si="1"/>
        <v>17.747239081771951</v>
      </c>
      <c r="E31">
        <f t="shared" si="1"/>
        <v>17.761599925696782</v>
      </c>
      <c r="F31">
        <f t="shared" si="1"/>
        <v>17.77351786447127</v>
      </c>
      <c r="G31">
        <f t="shared" si="1"/>
        <v>17.778734885685033</v>
      </c>
      <c r="H31">
        <f t="shared" si="1"/>
        <v>17.806097072592113</v>
      </c>
    </row>
    <row r="32" spans="1:8" x14ac:dyDescent="0.2">
      <c r="B32">
        <v>12</v>
      </c>
      <c r="C32">
        <f t="shared" si="1"/>
        <v>17.786567647979876</v>
      </c>
      <c r="D32">
        <f t="shared" si="1"/>
        <v>17.782964305802686</v>
      </c>
      <c r="E32">
        <f t="shared" si="1"/>
        <v>17.78137892542232</v>
      </c>
      <c r="F32">
        <f t="shared" si="1"/>
        <v>17.807741054964968</v>
      </c>
      <c r="G32">
        <f t="shared" si="1"/>
        <v>17.806270178485207</v>
      </c>
      <c r="H32">
        <f t="shared" si="1"/>
        <v>17.843451245306486</v>
      </c>
    </row>
    <row r="33" spans="2:8" x14ac:dyDescent="0.2">
      <c r="B33">
        <v>14</v>
      </c>
      <c r="C33">
        <f t="shared" si="1"/>
        <v>17.884628444851334</v>
      </c>
      <c r="D33">
        <f t="shared" si="1"/>
        <v>17.866056990450964</v>
      </c>
      <c r="E33">
        <f t="shared" si="1"/>
        <v>17.87169531853522</v>
      </c>
      <c r="F33">
        <f t="shared" si="1"/>
        <v>17.872605148325093</v>
      </c>
      <c r="G33">
        <f t="shared" si="1"/>
        <v>17.887822723579472</v>
      </c>
      <c r="H33">
        <f t="shared" si="1"/>
        <v>17.915780782904839</v>
      </c>
    </row>
    <row r="34" spans="2:8" x14ac:dyDescent="0.2">
      <c r="B34">
        <v>16</v>
      </c>
      <c r="C34">
        <f t="shared" si="1"/>
        <v>17.95925995650753</v>
      </c>
      <c r="D34">
        <f t="shared" si="1"/>
        <v>17.951216973197507</v>
      </c>
      <c r="E34">
        <f t="shared" si="1"/>
        <v>17.955048772878325</v>
      </c>
      <c r="F34">
        <f t="shared" si="1"/>
        <v>17.941236782551041</v>
      </c>
      <c r="G34">
        <f t="shared" si="1"/>
        <v>17.958948564006246</v>
      </c>
      <c r="H34">
        <f t="shared" si="1"/>
        <v>18.003885149134746</v>
      </c>
    </row>
    <row r="35" spans="2:8" x14ac:dyDescent="0.2">
      <c r="B35">
        <v>18</v>
      </c>
      <c r="C35">
        <f t="shared" si="1"/>
        <v>18.050465135776047</v>
      </c>
      <c r="D35">
        <f t="shared" si="1"/>
        <v>18.055718805089157</v>
      </c>
      <c r="E35">
        <f t="shared" si="1"/>
        <v>18.040120591768584</v>
      </c>
      <c r="F35">
        <f t="shared" si="1"/>
        <v>18.050246171497573</v>
      </c>
      <c r="G35">
        <f t="shared" si="1"/>
        <v>18.057611565334003</v>
      </c>
      <c r="H35">
        <f t="shared" si="1"/>
        <v>18.105684501975684</v>
      </c>
    </row>
    <row r="36" spans="2:8" x14ac:dyDescent="0.2">
      <c r="B36">
        <v>20</v>
      </c>
      <c r="C36">
        <f t="shared" si="1"/>
        <v>18.1832093831874</v>
      </c>
      <c r="D36">
        <f t="shared" si="1"/>
        <v>18.188866490653037</v>
      </c>
      <c r="E36">
        <f t="shared" si="1"/>
        <v>18.170955367480229</v>
      </c>
      <c r="F36">
        <f t="shared" si="1"/>
        <v>18.179805120502667</v>
      </c>
      <c r="G36">
        <f t="shared" si="1"/>
        <v>18.184875342908285</v>
      </c>
      <c r="H36">
        <f t="shared" si="1"/>
        <v>18.236296407961131</v>
      </c>
    </row>
    <row r="37" spans="2:8" x14ac:dyDescent="0.2">
      <c r="B37">
        <v>22</v>
      </c>
      <c r="C37">
        <f t="shared" si="1"/>
        <v>18.301325600783809</v>
      </c>
      <c r="D37">
        <f t="shared" si="1"/>
        <v>18.312829788950918</v>
      </c>
      <c r="E37">
        <f t="shared" si="1"/>
        <v>18.282714261088397</v>
      </c>
      <c r="F37">
        <f t="shared" si="1"/>
        <v>18.30892424185107</v>
      </c>
      <c r="G37">
        <f t="shared" si="1"/>
        <v>18.3064773943563</v>
      </c>
      <c r="H37">
        <f t="shared" si="1"/>
        <v>18.351852400243057</v>
      </c>
    </row>
    <row r="38" spans="2:8" x14ac:dyDescent="0.2">
      <c r="B38">
        <v>24</v>
      </c>
      <c r="C38">
        <f t="shared" si="1"/>
        <v>18.419867620595095</v>
      </c>
      <c r="D38">
        <f t="shared" si="1"/>
        <v>18.409929525720571</v>
      </c>
      <c r="E38">
        <f t="shared" si="1"/>
        <v>18.388575683275988</v>
      </c>
      <c r="F38">
        <f t="shared" si="1"/>
        <v>18.417204778179876</v>
      </c>
      <c r="G38">
        <f t="shared" si="1"/>
        <v>18.411752194905365</v>
      </c>
      <c r="H38">
        <f t="shared" si="1"/>
        <v>18.457513143569606</v>
      </c>
    </row>
    <row r="39" spans="2:8" x14ac:dyDescent="0.2">
      <c r="B39">
        <v>26</v>
      </c>
      <c r="C39">
        <f t="shared" si="1"/>
        <v>18.509705041692424</v>
      </c>
      <c r="D39">
        <f t="shared" si="1"/>
        <v>18.510715112115211</v>
      </c>
      <c r="E39">
        <f t="shared" si="1"/>
        <v>18.493825356304381</v>
      </c>
      <c r="F39">
        <f t="shared" si="1"/>
        <v>18.521725029339684</v>
      </c>
      <c r="G39">
        <f t="shared" si="1"/>
        <v>18.508481500109674</v>
      </c>
      <c r="H39">
        <f t="shared" si="1"/>
        <v>18.562588266992783</v>
      </c>
    </row>
    <row r="40" spans="2:8" x14ac:dyDescent="0.2">
      <c r="B40">
        <v>28</v>
      </c>
      <c r="C40">
        <f t="shared" si="1"/>
        <v>18.614541271614112</v>
      </c>
      <c r="D40">
        <f t="shared" si="1"/>
        <v>18.619477420511128</v>
      </c>
      <c r="E40">
        <f t="shared" si="1"/>
        <v>18.601827360161504</v>
      </c>
      <c r="F40">
        <f t="shared" si="1"/>
        <v>18.63066920032454</v>
      </c>
      <c r="G40">
        <f t="shared" si="1"/>
        <v>18.630326501287108</v>
      </c>
      <c r="H40">
        <f t="shared" si="1"/>
        <v>18.679228540615593</v>
      </c>
    </row>
    <row r="41" spans="2:8" x14ac:dyDescent="0.2">
      <c r="B41">
        <v>30</v>
      </c>
      <c r="C41">
        <f t="shared" si="1"/>
        <v>18.725382235676047</v>
      </c>
      <c r="D41">
        <f t="shared" si="1"/>
        <v>18.727898191399518</v>
      </c>
      <c r="E41">
        <f t="shared" si="1"/>
        <v>18.718451267309408</v>
      </c>
      <c r="F41">
        <f t="shared" si="1"/>
        <v>18.728629373265051</v>
      </c>
      <c r="G41">
        <f t="shared" si="1"/>
        <v>18.744486665627754</v>
      </c>
      <c r="H41">
        <f t="shared" si="1"/>
        <v>18.784065429912687</v>
      </c>
    </row>
    <row r="42" spans="2:8" x14ac:dyDescent="0.2">
      <c r="B42">
        <v>32</v>
      </c>
      <c r="C42">
        <f t="shared" si="1"/>
        <v>18.839100733012714</v>
      </c>
      <c r="D42">
        <f t="shared" si="1"/>
        <v>18.849137808623745</v>
      </c>
      <c r="E42">
        <f t="shared" si="1"/>
        <v>18.82331436713061</v>
      </c>
      <c r="F42">
        <f t="shared" si="1"/>
        <v>18.845139931945386</v>
      </c>
      <c r="G42">
        <f t="shared" si="1"/>
        <v>18.852202434959196</v>
      </c>
      <c r="H42">
        <f t="shared" si="1"/>
        <v>18.90134392149676</v>
      </c>
    </row>
    <row r="43" spans="2:8" x14ac:dyDescent="0.2">
      <c r="B43">
        <v>34</v>
      </c>
      <c r="C43">
        <f t="shared" si="1"/>
        <v>18.968421553790609</v>
      </c>
      <c r="D43">
        <f t="shared" si="1"/>
        <v>18.979445013048394</v>
      </c>
      <c r="E43">
        <f t="shared" si="1"/>
        <v>18.950943981479568</v>
      </c>
      <c r="F43">
        <f t="shared" si="1"/>
        <v>18.973172670829442</v>
      </c>
      <c r="G43">
        <f t="shared" si="1"/>
        <v>18.971513243026266</v>
      </c>
      <c r="H43">
        <f t="shared" si="1"/>
        <v>19.02755049349479</v>
      </c>
    </row>
    <row r="44" spans="2:8" x14ac:dyDescent="0.2">
      <c r="B44">
        <v>36</v>
      </c>
      <c r="C44">
        <f t="shared" si="1"/>
        <v>19.098809843451061</v>
      </c>
      <c r="D44">
        <f t="shared" si="1"/>
        <v>19.111233498859963</v>
      </c>
      <c r="E44">
        <f t="shared" si="1"/>
        <v>19.092362032214297</v>
      </c>
      <c r="F44">
        <f t="shared" si="1"/>
        <v>19.105791651022383</v>
      </c>
      <c r="G44">
        <f t="shared" si="1"/>
        <v>19.112459615343887</v>
      </c>
      <c r="H44">
        <f t="shared" si="1"/>
        <v>19.169611393302848</v>
      </c>
    </row>
    <row r="46" spans="2:8" x14ac:dyDescent="0.2">
      <c r="B46" t="s">
        <v>62</v>
      </c>
      <c r="C46">
        <f>SLOPE(C36:C44, $B$36:$B$44)</f>
        <v>5.5981942657449227E-2</v>
      </c>
      <c r="D46">
        <f t="shared" ref="D46:G46" si="2">SLOPE(D36:D44, $B$36:$B$44)</f>
        <v>5.6540944585089917E-2</v>
      </c>
      <c r="E46">
        <f t="shared" si="2"/>
        <v>5.6536825823533803E-2</v>
      </c>
      <c r="F46">
        <f t="shared" si="2"/>
        <v>5.632888383725302E-2</v>
      </c>
      <c r="G46">
        <f t="shared" si="2"/>
        <v>5.6852919011483746E-2</v>
      </c>
      <c r="H46">
        <f>SLOPE(H36:H44, $B$36:$B$44)</f>
        <v>5.7245774499135628E-2</v>
      </c>
    </row>
    <row r="47" spans="2:8" ht="32" x14ac:dyDescent="0.2">
      <c r="B47" s="4" t="s">
        <v>63</v>
      </c>
      <c r="C47">
        <f>C46*24</f>
        <v>1.3435666237787816</v>
      </c>
      <c r="D47">
        <f t="shared" ref="D47:H47" si="3">D46*24</f>
        <v>1.3569826700421581</v>
      </c>
      <c r="E47">
        <f t="shared" si="3"/>
        <v>1.3568838197648112</v>
      </c>
      <c r="F47">
        <f t="shared" si="3"/>
        <v>1.3518932120940725</v>
      </c>
      <c r="G47">
        <f t="shared" si="3"/>
        <v>1.3644700562756098</v>
      </c>
      <c r="H47">
        <f t="shared" si="3"/>
        <v>1.3738985879792551</v>
      </c>
    </row>
    <row r="48" spans="2:8" x14ac:dyDescent="0.2">
      <c r="B48" t="s">
        <v>10</v>
      </c>
      <c r="C48">
        <f>AVERAGE(C47:H47)</f>
        <v>1.3579491616557815</v>
      </c>
    </row>
    <row r="50" spans="1:10" x14ac:dyDescent="0.2">
      <c r="J50" t="s">
        <v>10</v>
      </c>
    </row>
    <row r="51" spans="1:10" x14ac:dyDescent="0.2">
      <c r="A51" t="s">
        <v>70</v>
      </c>
      <c r="C51">
        <f t="shared" ref="C51:H51" si="4">(46/60)/24</f>
        <v>3.1944444444444449E-2</v>
      </c>
      <c r="D51">
        <f t="shared" si="4"/>
        <v>3.1944444444444449E-2</v>
      </c>
      <c r="E51">
        <f t="shared" si="4"/>
        <v>3.1944444444444449E-2</v>
      </c>
      <c r="F51">
        <f t="shared" si="4"/>
        <v>3.1944444444444449E-2</v>
      </c>
      <c r="G51">
        <f t="shared" si="4"/>
        <v>3.1944444444444449E-2</v>
      </c>
      <c r="H51">
        <f t="shared" si="4"/>
        <v>3.1944444444444449E-2</v>
      </c>
      <c r="J51" s="6"/>
    </row>
    <row r="52" spans="1:10" x14ac:dyDescent="0.2">
      <c r="A52" t="s">
        <v>71</v>
      </c>
      <c r="C52" s="7">
        <f>C21*2^($C$48*C51)</f>
        <v>578592.77195179544</v>
      </c>
      <c r="D52" s="7">
        <f>D21*2^($C$48*D51)</f>
        <v>583596.79326009634</v>
      </c>
      <c r="E52" s="7">
        <f t="shared" ref="E52:G52" si="5">E21*2^($C$48*E51)</f>
        <v>576012.64753365784</v>
      </c>
      <c r="F52" s="7">
        <f t="shared" si="5"/>
        <v>581399.6117799225</v>
      </c>
      <c r="G52" s="7">
        <f t="shared" si="5"/>
        <v>584092.99085059576</v>
      </c>
      <c r="H52" s="7">
        <f>H21*2^($C$48*H51)</f>
        <v>607696.02302720759</v>
      </c>
      <c r="J52" s="6">
        <f t="shared" ref="J52:J55" si="6">AVERAGE(C52:H52)</f>
        <v>585231.80640054599</v>
      </c>
    </row>
    <row r="53" spans="1:10" x14ac:dyDescent="0.2">
      <c r="A53" t="s">
        <v>69</v>
      </c>
      <c r="C53">
        <v>519800</v>
      </c>
      <c r="D53">
        <v>555200</v>
      </c>
      <c r="E53">
        <v>516800</v>
      </c>
      <c r="F53">
        <v>531850</v>
      </c>
      <c r="G53">
        <v>522050</v>
      </c>
      <c r="H53">
        <v>516100</v>
      </c>
      <c r="J53" s="6">
        <f t="shared" si="6"/>
        <v>526966.66666666663</v>
      </c>
    </row>
    <row r="54" spans="1:10" x14ac:dyDescent="0.2">
      <c r="A54" t="s">
        <v>72</v>
      </c>
      <c r="C54" s="7">
        <f>C52-C53</f>
        <v>58792.771951795439</v>
      </c>
      <c r="D54" s="7">
        <f t="shared" ref="D54:H54" si="7">D52-D53</f>
        <v>28396.79326009634</v>
      </c>
      <c r="E54" s="7">
        <f t="shared" si="7"/>
        <v>59212.647533657844</v>
      </c>
      <c r="F54" s="7">
        <f t="shared" si="7"/>
        <v>49549.611779922503</v>
      </c>
      <c r="G54" s="7">
        <f t="shared" si="7"/>
        <v>62042.990850595757</v>
      </c>
      <c r="H54" s="7">
        <f t="shared" si="7"/>
        <v>91596.023027207586</v>
      </c>
      <c r="J54" s="6">
        <f t="shared" si="6"/>
        <v>58265.139733879245</v>
      </c>
    </row>
    <row r="55" spans="1:10" x14ac:dyDescent="0.2">
      <c r="A55" t="s">
        <v>73</v>
      </c>
      <c r="C55" s="6">
        <f>C54/C52*100</f>
        <v>10.161338820992681</v>
      </c>
      <c r="D55" s="6">
        <f t="shared" ref="D55:H55" si="8">D54/D52*100</f>
        <v>4.8658240737523233</v>
      </c>
      <c r="E55" s="6">
        <f t="shared" si="8"/>
        <v>10.279747812342594</v>
      </c>
      <c r="F55" s="6">
        <f t="shared" si="8"/>
        <v>8.5224707371628838</v>
      </c>
      <c r="G55" s="6">
        <f t="shared" si="8"/>
        <v>10.622108435207304</v>
      </c>
      <c r="H55" s="6">
        <f t="shared" si="8"/>
        <v>15.072671131024777</v>
      </c>
      <c r="J55" s="6">
        <f t="shared" si="6"/>
        <v>9.9206935017470936</v>
      </c>
    </row>
    <row r="56" spans="1:10" x14ac:dyDescent="0.2">
      <c r="B56" t="s">
        <v>10</v>
      </c>
      <c r="C56" s="6">
        <f>AVERAGE(C55:H55)</f>
        <v>9.9206935017470936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7616-CA85-A44D-BA10-D4B99C787104}">
  <dimension ref="A1:H88"/>
  <sheetViews>
    <sheetView topLeftCell="A38" zoomScale="125" workbookViewId="0">
      <selection activeCell="A79" sqref="A79"/>
    </sheetView>
  </sheetViews>
  <sheetFormatPr baseColWidth="10" defaultRowHeight="15" x14ac:dyDescent="0.2"/>
  <cols>
    <col min="1" max="1" width="28.83203125" bestFit="1" customWidth="1"/>
    <col min="2" max="2" width="16.33203125" customWidth="1"/>
    <col min="3" max="3" width="11.83203125" bestFit="1" customWidth="1"/>
  </cols>
  <sheetData>
    <row r="1" spans="1:8" x14ac:dyDescent="0.2">
      <c r="A1" t="s">
        <v>60</v>
      </c>
    </row>
    <row r="2" spans="1:8" x14ac:dyDescent="0.2">
      <c r="A2" t="s">
        <v>51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</row>
    <row r="3" spans="1:8" x14ac:dyDescent="0.2">
      <c r="A3" s="3">
        <v>44107.020833333336</v>
      </c>
      <c r="B3">
        <v>0</v>
      </c>
      <c r="C3">
        <v>126459.3</v>
      </c>
      <c r="D3">
        <v>123556.7</v>
      </c>
      <c r="E3">
        <v>123212.8</v>
      </c>
      <c r="F3">
        <v>127683.6</v>
      </c>
      <c r="G3">
        <v>125372.6</v>
      </c>
      <c r="H3">
        <v>125125</v>
      </c>
    </row>
    <row r="4" spans="1:8" x14ac:dyDescent="0.2">
      <c r="A4" s="3">
        <v>44107.104166666664</v>
      </c>
      <c r="B4">
        <v>2</v>
      </c>
      <c r="C4">
        <v>128784.1</v>
      </c>
      <c r="D4">
        <v>124891.1</v>
      </c>
      <c r="E4">
        <v>125840.3</v>
      </c>
      <c r="F4">
        <v>129623.2</v>
      </c>
      <c r="G4">
        <v>126500.6</v>
      </c>
      <c r="H4">
        <v>126376.7</v>
      </c>
    </row>
    <row r="5" spans="1:8" x14ac:dyDescent="0.2">
      <c r="A5" s="3">
        <v>44107.1875</v>
      </c>
      <c r="B5">
        <v>4</v>
      </c>
      <c r="C5">
        <v>134080.20000000001</v>
      </c>
      <c r="D5">
        <v>129526.9</v>
      </c>
      <c r="E5">
        <v>129004.2</v>
      </c>
      <c r="F5">
        <v>135579.6</v>
      </c>
      <c r="G5">
        <v>131053.8</v>
      </c>
      <c r="H5">
        <v>132787.1</v>
      </c>
    </row>
    <row r="6" spans="1:8" x14ac:dyDescent="0.2">
      <c r="A6" s="3">
        <v>44107.270833333336</v>
      </c>
      <c r="B6">
        <v>6</v>
      </c>
      <c r="C6">
        <v>141976.20000000001</v>
      </c>
      <c r="D6">
        <v>137532.9</v>
      </c>
      <c r="E6">
        <v>137670.5</v>
      </c>
      <c r="F6">
        <v>141701.1</v>
      </c>
      <c r="G6">
        <v>137519.20000000001</v>
      </c>
      <c r="H6">
        <v>138826</v>
      </c>
    </row>
    <row r="7" spans="1:8" x14ac:dyDescent="0.2">
      <c r="A7" s="3">
        <v>44107.354166666664</v>
      </c>
      <c r="B7">
        <v>8</v>
      </c>
      <c r="C7">
        <v>149528.29999999999</v>
      </c>
      <c r="D7">
        <v>144906.20000000001</v>
      </c>
      <c r="E7">
        <v>143475.5</v>
      </c>
      <c r="F7">
        <v>149583.29999999999</v>
      </c>
      <c r="G7">
        <v>145539</v>
      </c>
      <c r="H7">
        <v>144988.79999999999</v>
      </c>
    </row>
    <row r="8" spans="1:8" x14ac:dyDescent="0.2">
      <c r="A8" s="3">
        <v>44107.4375</v>
      </c>
      <c r="B8">
        <v>10</v>
      </c>
      <c r="C8">
        <v>156984.1</v>
      </c>
      <c r="D8">
        <v>153077.29999999999</v>
      </c>
      <c r="E8">
        <v>151206.5</v>
      </c>
      <c r="F8">
        <v>156516.4</v>
      </c>
      <c r="G8">
        <v>152953.5</v>
      </c>
      <c r="H8">
        <v>153393.79999999999</v>
      </c>
    </row>
    <row r="9" spans="1:8" x14ac:dyDescent="0.2">
      <c r="A9" s="3">
        <v>44107.520833333336</v>
      </c>
      <c r="B9">
        <v>12</v>
      </c>
      <c r="C9">
        <v>159295.1</v>
      </c>
      <c r="D9">
        <v>151674.20000000001</v>
      </c>
      <c r="E9">
        <v>155979.79999999999</v>
      </c>
      <c r="F9">
        <v>158345.9</v>
      </c>
      <c r="G9">
        <v>155085.70000000001</v>
      </c>
      <c r="H9">
        <v>153132.29999999999</v>
      </c>
    </row>
    <row r="10" spans="1:8" x14ac:dyDescent="0.2">
      <c r="A10" s="3">
        <v>44107.604166666664</v>
      </c>
      <c r="B10">
        <v>14</v>
      </c>
      <c r="C10">
        <v>166640.79999999999</v>
      </c>
      <c r="D10">
        <v>160932.1</v>
      </c>
      <c r="E10">
        <v>163697</v>
      </c>
      <c r="F10">
        <v>165705.4</v>
      </c>
      <c r="G10">
        <v>162142.6</v>
      </c>
      <c r="H10">
        <v>161193.4</v>
      </c>
    </row>
    <row r="11" spans="1:8" x14ac:dyDescent="0.2">
      <c r="A11" s="3">
        <v>44107.6875</v>
      </c>
      <c r="B11">
        <v>16</v>
      </c>
      <c r="C11">
        <v>174399.3</v>
      </c>
      <c r="D11">
        <v>169983.6</v>
      </c>
      <c r="E11">
        <v>172872.4</v>
      </c>
      <c r="F11">
        <v>175155.8</v>
      </c>
      <c r="G11">
        <v>170547.5</v>
      </c>
      <c r="H11">
        <v>169474.6</v>
      </c>
    </row>
    <row r="12" spans="1:8" x14ac:dyDescent="0.2">
      <c r="A12" s="3">
        <v>44107.770833333336</v>
      </c>
      <c r="B12">
        <v>18</v>
      </c>
      <c r="C12">
        <v>185940.6</v>
      </c>
      <c r="D12">
        <v>182405.3</v>
      </c>
      <c r="E12">
        <v>183354.5</v>
      </c>
      <c r="F12">
        <v>184014.8</v>
      </c>
      <c r="G12">
        <v>180960.9</v>
      </c>
      <c r="H12">
        <v>179365.2</v>
      </c>
    </row>
    <row r="13" spans="1:8" x14ac:dyDescent="0.2">
      <c r="A13" s="3">
        <v>44107.854166666664</v>
      </c>
      <c r="B13">
        <v>20</v>
      </c>
      <c r="C13">
        <v>200219.5</v>
      </c>
      <c r="D13">
        <v>197041.8</v>
      </c>
      <c r="E13">
        <v>199229</v>
      </c>
      <c r="F13">
        <v>199187.7</v>
      </c>
      <c r="G13">
        <v>195776.2</v>
      </c>
      <c r="H13">
        <v>195239.8</v>
      </c>
    </row>
    <row r="14" spans="1:8" x14ac:dyDescent="0.2">
      <c r="A14" s="3">
        <v>44107.9375</v>
      </c>
      <c r="B14">
        <v>22</v>
      </c>
      <c r="C14">
        <v>220234.6</v>
      </c>
      <c r="D14">
        <v>214773.4</v>
      </c>
      <c r="E14">
        <v>218886.5</v>
      </c>
      <c r="F14">
        <v>217676</v>
      </c>
      <c r="G14">
        <v>215557.5</v>
      </c>
      <c r="H14">
        <v>213769.2</v>
      </c>
    </row>
    <row r="15" spans="1:8" x14ac:dyDescent="0.2">
      <c r="A15" s="3">
        <v>44108.020833333336</v>
      </c>
      <c r="B15">
        <v>24</v>
      </c>
      <c r="C15">
        <v>238337.6</v>
      </c>
      <c r="D15">
        <v>230194</v>
      </c>
      <c r="E15">
        <v>235834</v>
      </c>
      <c r="F15">
        <v>234417.2</v>
      </c>
      <c r="G15">
        <v>232037.3</v>
      </c>
      <c r="H15">
        <v>231184.4</v>
      </c>
    </row>
    <row r="16" spans="1:8" x14ac:dyDescent="0.2">
      <c r="A16" s="3">
        <v>44108.104166666664</v>
      </c>
      <c r="B16">
        <v>26</v>
      </c>
      <c r="C16">
        <v>255133.8</v>
      </c>
      <c r="D16">
        <v>247182.8</v>
      </c>
      <c r="E16">
        <v>252712.7</v>
      </c>
      <c r="F16">
        <v>252520.2</v>
      </c>
      <c r="G16">
        <v>248530.8</v>
      </c>
      <c r="H16">
        <v>247526.6</v>
      </c>
    </row>
    <row r="17" spans="1:8" x14ac:dyDescent="0.2">
      <c r="A17" s="3">
        <v>44108.1875</v>
      </c>
      <c r="B17">
        <v>28</v>
      </c>
      <c r="C17">
        <v>271696.09999999998</v>
      </c>
      <c r="D17">
        <v>266936.5</v>
      </c>
      <c r="E17">
        <v>270705.7</v>
      </c>
      <c r="F17">
        <v>274007.09999999998</v>
      </c>
      <c r="G17">
        <v>264350.40000000002</v>
      </c>
      <c r="H17">
        <v>265038.2</v>
      </c>
    </row>
    <row r="18" spans="1:8" x14ac:dyDescent="0.2">
      <c r="A18" s="3">
        <v>44108.270833333336</v>
      </c>
      <c r="B18">
        <v>30</v>
      </c>
      <c r="C18">
        <v>293760.90000000002</v>
      </c>
      <c r="D18">
        <v>289193.8</v>
      </c>
      <c r="E18">
        <v>292853</v>
      </c>
      <c r="F18">
        <v>296319.5</v>
      </c>
      <c r="G18">
        <v>287020.40000000002</v>
      </c>
      <c r="H18">
        <v>286071.3</v>
      </c>
    </row>
    <row r="19" spans="1:8" x14ac:dyDescent="0.2">
      <c r="A19" s="3">
        <v>44108.354166666664</v>
      </c>
      <c r="B19">
        <v>32</v>
      </c>
      <c r="C19">
        <v>317201.3</v>
      </c>
      <c r="D19">
        <v>313707.3</v>
      </c>
      <c r="E19">
        <v>314890.3</v>
      </c>
      <c r="F19">
        <v>320268.90000000002</v>
      </c>
      <c r="G19">
        <v>308397.40000000002</v>
      </c>
      <c r="H19">
        <v>307957.2</v>
      </c>
    </row>
    <row r="20" spans="1:8" x14ac:dyDescent="0.2">
      <c r="A20" s="3">
        <v>44108.4375</v>
      </c>
      <c r="B20">
        <v>34</v>
      </c>
      <c r="C20">
        <v>344218.3</v>
      </c>
      <c r="D20">
        <v>341370.7</v>
      </c>
      <c r="E20">
        <v>341700.9</v>
      </c>
      <c r="F20">
        <v>347849.9</v>
      </c>
      <c r="G20">
        <v>335923.3</v>
      </c>
      <c r="H20">
        <v>334740.3</v>
      </c>
    </row>
    <row r="21" spans="1:8" x14ac:dyDescent="0.2">
      <c r="A21" s="3">
        <v>44108.520833333336</v>
      </c>
      <c r="B21">
        <v>36</v>
      </c>
      <c r="C21">
        <v>375224.6</v>
      </c>
      <c r="D21">
        <v>370547.4</v>
      </c>
      <c r="E21">
        <v>371881.8</v>
      </c>
      <c r="F21">
        <v>375238.3</v>
      </c>
      <c r="G21">
        <v>364907.5</v>
      </c>
      <c r="H21">
        <v>363958.3</v>
      </c>
    </row>
    <row r="24" spans="1:8" x14ac:dyDescent="0.2">
      <c r="A24" t="s">
        <v>61</v>
      </c>
    </row>
    <row r="25" spans="1:8" x14ac:dyDescent="0.2">
      <c r="B25" t="s">
        <v>52</v>
      </c>
      <c r="C25" t="s">
        <v>53</v>
      </c>
      <c r="D25" t="s">
        <v>54</v>
      </c>
      <c r="E25" t="s">
        <v>55</v>
      </c>
      <c r="F25" t="s">
        <v>56</v>
      </c>
      <c r="G25" t="s">
        <v>57</v>
      </c>
      <c r="H25" t="s">
        <v>58</v>
      </c>
    </row>
    <row r="26" spans="1:8" x14ac:dyDescent="0.2">
      <c r="B26">
        <v>0</v>
      </c>
      <c r="C26">
        <f>LOG(C3,2)</f>
        <v>16.94831361322138</v>
      </c>
      <c r="D26">
        <f t="shared" ref="D26:G26" si="0">LOG(D3,2)</f>
        <v>16.914813718973949</v>
      </c>
      <c r="E26">
        <f t="shared" si="0"/>
        <v>16.910792613077511</v>
      </c>
      <c r="F26">
        <f t="shared" si="0"/>
        <v>16.962213708028013</v>
      </c>
      <c r="G26">
        <f t="shared" si="0"/>
        <v>16.935862558115833</v>
      </c>
      <c r="H26">
        <f>LOG(H3,2)</f>
        <v>16.933010543498082</v>
      </c>
    </row>
    <row r="27" spans="1:8" x14ac:dyDescent="0.2">
      <c r="B27">
        <v>2</v>
      </c>
      <c r="C27">
        <f t="shared" ref="C27:H42" si="1">LOG(C4,2)</f>
        <v>16.97459496022525</v>
      </c>
      <c r="D27">
        <f t="shared" si="1"/>
        <v>16.930311145591208</v>
      </c>
      <c r="E27">
        <f t="shared" si="1"/>
        <v>16.941234489654576</v>
      </c>
      <c r="F27">
        <f t="shared" si="1"/>
        <v>16.983964429769593</v>
      </c>
      <c r="G27">
        <f t="shared" si="1"/>
        <v>16.948784702162499</v>
      </c>
      <c r="H27">
        <f t="shared" si="1"/>
        <v>16.947370973608216</v>
      </c>
    </row>
    <row r="28" spans="1:8" x14ac:dyDescent="0.2">
      <c r="B28">
        <v>4</v>
      </c>
      <c r="C28">
        <f t="shared" si="1"/>
        <v>17.032736680576519</v>
      </c>
      <c r="D28">
        <f t="shared" si="1"/>
        <v>16.982892220738361</v>
      </c>
      <c r="E28">
        <f t="shared" si="1"/>
        <v>16.977058510787153</v>
      </c>
      <c r="F28">
        <f t="shared" si="1"/>
        <v>17.048780593966445</v>
      </c>
      <c r="G28">
        <f t="shared" si="1"/>
        <v>16.999799660698898</v>
      </c>
      <c r="H28">
        <f t="shared" si="1"/>
        <v>17.018755473004198</v>
      </c>
    </row>
    <row r="29" spans="1:8" x14ac:dyDescent="0.2">
      <c r="B29">
        <v>6</v>
      </c>
      <c r="C29">
        <f t="shared" si="1"/>
        <v>17.11528958008395</v>
      </c>
      <c r="D29">
        <f t="shared" si="1"/>
        <v>17.069417249359571</v>
      </c>
      <c r="E29">
        <f t="shared" si="1"/>
        <v>17.070859926696905</v>
      </c>
      <c r="F29">
        <f t="shared" si="1"/>
        <v>17.112491432116776</v>
      </c>
      <c r="G29">
        <f t="shared" si="1"/>
        <v>17.069273531699704</v>
      </c>
      <c r="H29">
        <f t="shared" si="1"/>
        <v>17.082918262513726</v>
      </c>
    </row>
    <row r="30" spans="1:8" x14ac:dyDescent="0.2">
      <c r="B30">
        <v>8</v>
      </c>
      <c r="C30">
        <f t="shared" si="1"/>
        <v>17.190059031808666</v>
      </c>
      <c r="D30">
        <f t="shared" si="1"/>
        <v>17.144759798233626</v>
      </c>
      <c r="E30">
        <f t="shared" si="1"/>
        <v>17.130444876521128</v>
      </c>
      <c r="F30">
        <f t="shared" si="1"/>
        <v>17.190589591159377</v>
      </c>
      <c r="G30">
        <f t="shared" si="1"/>
        <v>17.15104627751716</v>
      </c>
      <c r="H30">
        <f t="shared" si="1"/>
        <v>17.145581934618193</v>
      </c>
    </row>
    <row r="31" spans="1:8" x14ac:dyDescent="0.2">
      <c r="B31">
        <v>10</v>
      </c>
      <c r="C31">
        <f t="shared" si="1"/>
        <v>17.260258918822622</v>
      </c>
      <c r="D31">
        <f t="shared" si="1"/>
        <v>17.223900834312307</v>
      </c>
      <c r="E31">
        <f t="shared" si="1"/>
        <v>17.206160633282863</v>
      </c>
      <c r="F31">
        <f t="shared" si="1"/>
        <v>17.255954307051919</v>
      </c>
      <c r="G31">
        <f t="shared" si="1"/>
        <v>17.2227335945717</v>
      </c>
      <c r="H31">
        <f t="shared" si="1"/>
        <v>17.226880646390967</v>
      </c>
    </row>
    <row r="32" spans="1:8" x14ac:dyDescent="0.2">
      <c r="B32">
        <v>12</v>
      </c>
      <c r="C32">
        <f t="shared" si="1"/>
        <v>17.281342363933902</v>
      </c>
      <c r="D32">
        <f t="shared" si="1"/>
        <v>17.210616176385678</v>
      </c>
      <c r="E32">
        <f t="shared" si="1"/>
        <v>17.250999680916802</v>
      </c>
      <c r="F32">
        <f t="shared" si="1"/>
        <v>17.272719987042919</v>
      </c>
      <c r="G32">
        <f t="shared" si="1"/>
        <v>17.242706140242174</v>
      </c>
      <c r="H32">
        <f t="shared" si="1"/>
        <v>17.224419095190491</v>
      </c>
    </row>
    <row r="33" spans="2:8" x14ac:dyDescent="0.2">
      <c r="B33">
        <v>14</v>
      </c>
      <c r="C33">
        <f t="shared" si="1"/>
        <v>17.346382144955747</v>
      </c>
      <c r="D33">
        <f t="shared" si="1"/>
        <v>17.296092593486915</v>
      </c>
      <c r="E33">
        <f t="shared" si="1"/>
        <v>17.320668356879409</v>
      </c>
      <c r="F33">
        <f t="shared" si="1"/>
        <v>17.338261092242288</v>
      </c>
      <c r="G33">
        <f t="shared" si="1"/>
        <v>17.306903656806433</v>
      </c>
      <c r="H33">
        <f t="shared" si="1"/>
        <v>17.298433148934208</v>
      </c>
    </row>
    <row r="34" spans="2:8" x14ac:dyDescent="0.2">
      <c r="B34">
        <v>16</v>
      </c>
      <c r="C34">
        <f t="shared" si="1"/>
        <v>17.412034723906267</v>
      </c>
      <c r="D34">
        <f t="shared" si="1"/>
        <v>17.375036036446843</v>
      </c>
      <c r="E34">
        <f t="shared" si="1"/>
        <v>17.399348027849815</v>
      </c>
      <c r="F34">
        <f t="shared" si="1"/>
        <v>17.418279235872223</v>
      </c>
      <c r="G34">
        <f t="shared" si="1"/>
        <v>17.37981408154857</v>
      </c>
      <c r="H34">
        <f t="shared" si="1"/>
        <v>17.370709540129141</v>
      </c>
    </row>
    <row r="35" spans="2:8" x14ac:dyDescent="0.2">
      <c r="B35">
        <v>18</v>
      </c>
      <c r="C35">
        <f t="shared" si="1"/>
        <v>17.504482290543923</v>
      </c>
      <c r="D35">
        <f t="shared" si="1"/>
        <v>17.47678812374555</v>
      </c>
      <c r="E35">
        <f t="shared" si="1"/>
        <v>17.484276148438486</v>
      </c>
      <c r="F35">
        <f t="shared" si="1"/>
        <v>17.489462278914395</v>
      </c>
      <c r="G35">
        <f t="shared" si="1"/>
        <v>17.465318484066774</v>
      </c>
      <c r="H35">
        <f t="shared" si="1"/>
        <v>17.452540483659927</v>
      </c>
    </row>
    <row r="36" spans="2:8" x14ac:dyDescent="0.2">
      <c r="B36">
        <v>20</v>
      </c>
      <c r="C36">
        <f t="shared" si="1"/>
        <v>17.611222964011791</v>
      </c>
      <c r="D36">
        <f t="shared" si="1"/>
        <v>17.58814218663527</v>
      </c>
      <c r="E36">
        <f t="shared" si="1"/>
        <v>17.604068137460445</v>
      </c>
      <c r="F36">
        <f t="shared" si="1"/>
        <v>17.603769037019109</v>
      </c>
      <c r="G36">
        <f t="shared" si="1"/>
        <v>17.578845865379616</v>
      </c>
      <c r="H36">
        <f t="shared" si="1"/>
        <v>17.574887653411984</v>
      </c>
    </row>
    <row r="37" spans="2:8" x14ac:dyDescent="0.2">
      <c r="B37">
        <v>22</v>
      </c>
      <c r="C37">
        <f t="shared" si="1"/>
        <v>17.748681616032464</v>
      </c>
      <c r="D37">
        <f t="shared" si="1"/>
        <v>17.712455798931309</v>
      </c>
      <c r="E37">
        <f t="shared" si="1"/>
        <v>17.739823452328672</v>
      </c>
      <c r="F37">
        <f t="shared" si="1"/>
        <v>17.731822825510502</v>
      </c>
      <c r="G37">
        <f t="shared" si="1"/>
        <v>17.717713234237227</v>
      </c>
      <c r="H37">
        <f t="shared" si="1"/>
        <v>17.705694478064824</v>
      </c>
    </row>
    <row r="38" spans="2:8" x14ac:dyDescent="0.2">
      <c r="B38">
        <v>24</v>
      </c>
      <c r="C38">
        <f t="shared" si="1"/>
        <v>17.862647042643371</v>
      </c>
      <c r="D38">
        <f t="shared" si="1"/>
        <v>17.812490704592204</v>
      </c>
      <c r="E38">
        <f t="shared" si="1"/>
        <v>17.84741219994428</v>
      </c>
      <c r="F38">
        <f t="shared" si="1"/>
        <v>17.838718903601084</v>
      </c>
      <c r="G38">
        <f t="shared" si="1"/>
        <v>17.823997211684535</v>
      </c>
      <c r="H38">
        <f t="shared" si="1"/>
        <v>17.818684524516065</v>
      </c>
    </row>
    <row r="39" spans="2:8" x14ac:dyDescent="0.2">
      <c r="B39">
        <v>26</v>
      </c>
      <c r="C39">
        <f t="shared" si="1"/>
        <v>17.960894513566082</v>
      </c>
      <c r="D39">
        <f t="shared" si="1"/>
        <v>17.915218832492911</v>
      </c>
      <c r="E39">
        <f t="shared" si="1"/>
        <v>17.947138642742541</v>
      </c>
      <c r="F39">
        <f t="shared" si="1"/>
        <v>17.94603927328814</v>
      </c>
      <c r="G39">
        <f t="shared" si="1"/>
        <v>17.923065128050403</v>
      </c>
      <c r="H39">
        <f t="shared" si="1"/>
        <v>17.917224044582703</v>
      </c>
    </row>
    <row r="40" spans="2:8" x14ac:dyDescent="0.2">
      <c r="B40">
        <v>28</v>
      </c>
      <c r="C40">
        <f t="shared" si="1"/>
        <v>18.051634331306818</v>
      </c>
      <c r="D40">
        <f t="shared" si="1"/>
        <v>18.026137062676767</v>
      </c>
      <c r="E40">
        <f t="shared" si="1"/>
        <v>18.046365739807037</v>
      </c>
      <c r="F40">
        <f t="shared" si="1"/>
        <v>18.063853750841886</v>
      </c>
      <c r="G40">
        <f t="shared" si="1"/>
        <v>18.012091984161454</v>
      </c>
      <c r="H40">
        <f t="shared" si="1"/>
        <v>18.015840784976028</v>
      </c>
    </row>
    <row r="41" spans="2:8" x14ac:dyDescent="0.2">
      <c r="B41">
        <v>30</v>
      </c>
      <c r="C41">
        <f t="shared" si="1"/>
        <v>18.164282858315971</v>
      </c>
      <c r="D41">
        <f t="shared" si="1"/>
        <v>18.141677097247506</v>
      </c>
      <c r="E41">
        <f t="shared" si="1"/>
        <v>18.159817147996261</v>
      </c>
      <c r="F41">
        <f t="shared" si="1"/>
        <v>18.176794043792412</v>
      </c>
      <c r="G41">
        <f t="shared" si="1"/>
        <v>18.130793754658001</v>
      </c>
      <c r="H41">
        <f t="shared" si="1"/>
        <v>18.126015241498145</v>
      </c>
    </row>
    <row r="42" spans="2:8" x14ac:dyDescent="0.2">
      <c r="B42">
        <v>32</v>
      </c>
      <c r="C42">
        <f t="shared" si="1"/>
        <v>18.275039158151181</v>
      </c>
      <c r="D42">
        <f t="shared" si="1"/>
        <v>18.259059575665702</v>
      </c>
      <c r="E42">
        <f t="shared" si="1"/>
        <v>18.264489791270456</v>
      </c>
      <c r="F42">
        <f t="shared" si="1"/>
        <v>18.288924185149579</v>
      </c>
      <c r="G42">
        <f t="shared" si="1"/>
        <v>18.234431076839829</v>
      </c>
      <c r="H42">
        <f t="shared" si="1"/>
        <v>18.232370333024569</v>
      </c>
    </row>
    <row r="43" spans="2:8" x14ac:dyDescent="0.2">
      <c r="B43">
        <v>34</v>
      </c>
      <c r="C43">
        <f t="shared" ref="C43:H44" si="2">LOG(C20,2)</f>
        <v>18.392964273202018</v>
      </c>
      <c r="D43">
        <f t="shared" si="2"/>
        <v>18.380979710955028</v>
      </c>
      <c r="E43">
        <f t="shared" si="2"/>
        <v>18.382374522098129</v>
      </c>
      <c r="F43">
        <f t="shared" si="2"/>
        <v>18.408105380395515</v>
      </c>
      <c r="G43">
        <f t="shared" si="2"/>
        <v>18.357772340353513</v>
      </c>
      <c r="H43">
        <f t="shared" si="2"/>
        <v>18.352682724625222</v>
      </c>
    </row>
    <row r="44" spans="2:8" x14ac:dyDescent="0.2">
      <c r="B44">
        <v>36</v>
      </c>
      <c r="C44">
        <f>LOG(C21,2)</f>
        <v>18.517394889535826</v>
      </c>
      <c r="D44">
        <f t="shared" si="2"/>
        <v>18.499298576673631</v>
      </c>
      <c r="E44">
        <f t="shared" si="2"/>
        <v>18.504484618212881</v>
      </c>
      <c r="F44">
        <f t="shared" si="2"/>
        <v>18.517447563484296</v>
      </c>
      <c r="G44">
        <f t="shared" si="2"/>
        <v>18.477171277597112</v>
      </c>
      <c r="H44">
        <f t="shared" si="2"/>
        <v>18.473413639614989</v>
      </c>
    </row>
    <row r="47" spans="2:8" x14ac:dyDescent="0.2">
      <c r="B47" t="s">
        <v>85</v>
      </c>
      <c r="C47">
        <f>SLOPE(C32:C37, $B$32:$B$37)</f>
        <v>4.6052375489979931E-2</v>
      </c>
      <c r="D47">
        <f t="shared" ref="D47:H47" si="3">SLOPE(D32:D37, $B$32:$B$37)</f>
        <v>4.9815699706741864E-2</v>
      </c>
      <c r="E47">
        <f t="shared" si="3"/>
        <v>4.8274947419873218E-2</v>
      </c>
      <c r="F47">
        <f t="shared" si="3"/>
        <v>4.5188872424436456E-2</v>
      </c>
      <c r="G47">
        <f t="shared" si="3"/>
        <v>4.6805235688757413E-2</v>
      </c>
      <c r="H47">
        <f t="shared" si="3"/>
        <v>4.7393876733368298E-2</v>
      </c>
    </row>
    <row r="48" spans="2:8" x14ac:dyDescent="0.2">
      <c r="B48" t="s">
        <v>86</v>
      </c>
      <c r="C48">
        <f>SLOPE(C32:C44, $B$32:$B$44)</f>
        <v>5.2674947437533995E-2</v>
      </c>
      <c r="D48">
        <f t="shared" ref="D48:H48" si="4">SLOPE(D32:D44, $B$32:$B$44)</f>
        <v>5.4302318274984038E-2</v>
      </c>
      <c r="E48">
        <f t="shared" si="4"/>
        <v>5.3320167300365436E-2</v>
      </c>
      <c r="F48">
        <f t="shared" si="4"/>
        <v>5.3561944688409524E-2</v>
      </c>
      <c r="G48">
        <f t="shared" si="4"/>
        <v>5.260404441258406E-2</v>
      </c>
      <c r="H48">
        <f t="shared" si="4"/>
        <v>5.3092633021275787E-2</v>
      </c>
    </row>
    <row r="49" spans="1:8" x14ac:dyDescent="0.2">
      <c r="B49" s="4"/>
    </row>
    <row r="52" spans="1:8" x14ac:dyDescent="0.2">
      <c r="A52" t="s">
        <v>82</v>
      </c>
      <c r="B52" s="6">
        <v>5460.583333333333</v>
      </c>
      <c r="C52" t="s">
        <v>75</v>
      </c>
    </row>
    <row r="55" spans="1:8" x14ac:dyDescent="0.2">
      <c r="A55" t="s">
        <v>80</v>
      </c>
    </row>
    <row r="56" spans="1:8" x14ac:dyDescent="0.2">
      <c r="A56" t="s">
        <v>76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">
      <c r="A57" t="s">
        <v>77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</row>
    <row r="58" spans="1:8" x14ac:dyDescent="0.2">
      <c r="A58" t="s">
        <v>78</v>
      </c>
      <c r="C58">
        <v>25</v>
      </c>
      <c r="D58">
        <v>25</v>
      </c>
      <c r="E58">
        <v>25</v>
      </c>
      <c r="F58">
        <v>25</v>
      </c>
      <c r="G58">
        <v>25</v>
      </c>
      <c r="H58">
        <v>25</v>
      </c>
    </row>
    <row r="60" spans="1:8" x14ac:dyDescent="0.2">
      <c r="A60" t="s">
        <v>79</v>
      </c>
    </row>
    <row r="61" spans="1:8" x14ac:dyDescent="0.2">
      <c r="A61" t="s">
        <v>76</v>
      </c>
      <c r="C61" s="7">
        <f>C9</f>
        <v>159295.1</v>
      </c>
      <c r="D61" s="7">
        <f t="shared" ref="D61:H61" si="5">D9</f>
        <v>151674.20000000001</v>
      </c>
      <c r="E61" s="7">
        <f t="shared" si="5"/>
        <v>155979.79999999999</v>
      </c>
      <c r="F61" s="7">
        <f t="shared" si="5"/>
        <v>158345.9</v>
      </c>
      <c r="G61" s="7">
        <f t="shared" si="5"/>
        <v>155085.70000000001</v>
      </c>
      <c r="H61" s="7">
        <f t="shared" si="5"/>
        <v>153132.29999999999</v>
      </c>
    </row>
    <row r="62" spans="1:8" x14ac:dyDescent="0.2">
      <c r="A62" t="s">
        <v>77</v>
      </c>
      <c r="C62" s="7">
        <f t="shared" ref="C62:H62" si="6">C14</f>
        <v>220234.6</v>
      </c>
      <c r="D62" s="7">
        <f t="shared" si="6"/>
        <v>214773.4</v>
      </c>
      <c r="E62" s="7">
        <f t="shared" si="6"/>
        <v>218886.5</v>
      </c>
      <c r="F62" s="7">
        <f t="shared" si="6"/>
        <v>217676</v>
      </c>
      <c r="G62" s="7">
        <f t="shared" si="6"/>
        <v>215557.5</v>
      </c>
      <c r="H62" s="7">
        <f t="shared" si="6"/>
        <v>213769.2</v>
      </c>
    </row>
    <row r="63" spans="1:8" x14ac:dyDescent="0.2">
      <c r="A63" t="s">
        <v>78</v>
      </c>
      <c r="C63" s="7">
        <f t="shared" ref="C63:H63" si="7">C21*2^($C$50*1/24)</f>
        <v>375224.6</v>
      </c>
      <c r="D63" s="7">
        <f t="shared" si="7"/>
        <v>370547.4</v>
      </c>
      <c r="E63" s="7">
        <f t="shared" si="7"/>
        <v>371881.8</v>
      </c>
      <c r="F63" s="7">
        <f t="shared" si="7"/>
        <v>375238.3</v>
      </c>
      <c r="G63" s="7">
        <f t="shared" si="7"/>
        <v>364907.5</v>
      </c>
      <c r="H63" s="7">
        <f t="shared" si="7"/>
        <v>363958.3</v>
      </c>
    </row>
    <row r="65" spans="1:8" x14ac:dyDescent="0.2">
      <c r="A65" t="s">
        <v>84</v>
      </c>
    </row>
    <row r="66" spans="1:8" x14ac:dyDescent="0.2">
      <c r="A66" t="s">
        <v>83</v>
      </c>
      <c r="C66" s="5">
        <f>$B$52*C63*0.000000001</f>
        <v>2.0489451970166663</v>
      </c>
      <c r="D66" s="5">
        <f t="shared" ref="D66:G66" si="8">$B$52*D63*0.000000001</f>
        <v>2.0234049566500003</v>
      </c>
      <c r="E66" s="5">
        <f t="shared" si="8"/>
        <v>2.0306915590499997</v>
      </c>
      <c r="F66" s="5">
        <f t="shared" si="8"/>
        <v>2.0490200070083335</v>
      </c>
      <c r="G66" s="5">
        <f t="shared" si="8"/>
        <v>1.9926078127083333</v>
      </c>
      <c r="H66" s="5">
        <f>$B$52*H63*0.000000001</f>
        <v>1.9874246270083333</v>
      </c>
    </row>
    <row r="69" spans="1:8" x14ac:dyDescent="0.2">
      <c r="A69" t="s">
        <v>81</v>
      </c>
    </row>
    <row r="70" spans="1:8" x14ac:dyDescent="0.2">
      <c r="A70" t="s">
        <v>76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">
      <c r="A71" t="s">
        <v>77</v>
      </c>
      <c r="C71" s="8">
        <f>$B$52*0.000000000000001*($C$61 * (2^(C57*C47) - 2^(C56*C47)) / (C47*LN(2)))</f>
        <v>1.0247064867135272E-5</v>
      </c>
      <c r="D71" s="8">
        <f t="shared" ref="D71:H71" si="9">$B$52*0.000000000000001*($C$61 * (2^(D57*D47) - 2^(D56*D47)) / (D47*LN(2)))</f>
        <v>1.0389076492652424E-5</v>
      </c>
      <c r="E71" s="8">
        <f t="shared" si="9"/>
        <v>1.0330628315759238E-5</v>
      </c>
      <c r="F71" s="8">
        <f t="shared" si="9"/>
        <v>1.0214836026561326E-5</v>
      </c>
      <c r="G71" s="8">
        <f t="shared" si="9"/>
        <v>1.0275272013187154E-5</v>
      </c>
      <c r="H71" s="8">
        <f t="shared" si="9"/>
        <v>1.0297396688880888E-5</v>
      </c>
    </row>
    <row r="72" spans="1:8" x14ac:dyDescent="0.2">
      <c r="A72" t="s">
        <v>78</v>
      </c>
      <c r="C72" s="8">
        <f>$B$52*0.000000000000001*($C$61 * (2^(C58*C48) - 2^(C56*C48)) / (C48*LN(2)))</f>
        <v>3.5527470906837661E-5</v>
      </c>
      <c r="D72" s="8">
        <f t="shared" ref="D72:H72" si="10">$B$52*0.000000000000001*($C$61 * (2^(D58*D48) - 2^(D56*D48)) / (D48*LN(2)))</f>
        <v>3.6109426320472904E-5</v>
      </c>
      <c r="E72" s="8">
        <f t="shared" si="10"/>
        <v>3.5756802160450756E-5</v>
      </c>
      <c r="F72" s="8">
        <f t="shared" si="10"/>
        <v>3.5843210383569787E-5</v>
      </c>
      <c r="G72" s="8">
        <f t="shared" si="10"/>
        <v>3.5502381267427331E-5</v>
      </c>
      <c r="H72" s="8">
        <f t="shared" si="10"/>
        <v>3.5675720214018788E-5</v>
      </c>
    </row>
    <row r="74" spans="1:8" x14ac:dyDescent="0.2">
      <c r="C74" s="8"/>
      <c r="D74" s="8"/>
      <c r="E74" s="8"/>
      <c r="F74" s="8"/>
      <c r="G74" s="8"/>
      <c r="H74" s="8"/>
    </row>
    <row r="77" spans="1:8" x14ac:dyDescent="0.2">
      <c r="B77" s="8">
        <f>C71</f>
        <v>1.0247064867135272E-5</v>
      </c>
      <c r="D77" s="5">
        <f>C66</f>
        <v>2.0489451970166663</v>
      </c>
      <c r="F77" s="9">
        <f>(C62-C61)*B52*0.000000001</f>
        <v>0.33276521804166664</v>
      </c>
    </row>
    <row r="78" spans="1:8" x14ac:dyDescent="0.2">
      <c r="B78" s="8">
        <f>E71</f>
        <v>1.0330628315759238E-5</v>
      </c>
      <c r="D78" s="5">
        <f>E66</f>
        <v>2.0306915590499997</v>
      </c>
      <c r="F78">
        <f>(E62-E61)*B52*0.000000001</f>
        <v>0.34350727757500005</v>
      </c>
    </row>
    <row r="79" spans="1:8" x14ac:dyDescent="0.2">
      <c r="B79" s="8">
        <f>G71</f>
        <v>1.0275272013187154E-5</v>
      </c>
      <c r="D79" s="5">
        <f>G66</f>
        <v>1.9926078127083333</v>
      </c>
      <c r="F79">
        <f>(G62-G61)*B52*0.000000001</f>
        <v>0.33021130321666659</v>
      </c>
    </row>
    <row r="80" spans="1:8" x14ac:dyDescent="0.2">
      <c r="B80" s="8">
        <f>D71</f>
        <v>1.0389076492652424E-5</v>
      </c>
      <c r="D80" s="5">
        <f>D66</f>
        <v>2.0234049566500003</v>
      </c>
      <c r="F80">
        <f>(D62-D61)*B52*0.000000001</f>
        <v>0.34455843986666657</v>
      </c>
    </row>
    <row r="81" spans="2:6" x14ac:dyDescent="0.2">
      <c r="B81" s="8">
        <f>F71</f>
        <v>1.0214836026561326E-5</v>
      </c>
      <c r="D81" s="5">
        <f>F66</f>
        <v>2.0490200070083335</v>
      </c>
      <c r="F81">
        <f>(F62-F61)*B52*0.000000001</f>
        <v>0.32397695522500003</v>
      </c>
    </row>
    <row r="82" spans="2:6" x14ac:dyDescent="0.2">
      <c r="B82" s="8">
        <f>H71</f>
        <v>1.0297396688880888E-5</v>
      </c>
      <c r="D82" s="5">
        <f>H66</f>
        <v>1.9874246270083333</v>
      </c>
      <c r="F82">
        <f>(H62-H61)*B52*0.000000001</f>
        <v>0.33111284552500014</v>
      </c>
    </row>
    <row r="83" spans="2:6" x14ac:dyDescent="0.2">
      <c r="B83" s="8">
        <f>C72</f>
        <v>3.5527470906837661E-5</v>
      </c>
      <c r="F83">
        <f>(C63-C61)*B52*0.000000001</f>
        <v>1.1791010288749999</v>
      </c>
    </row>
    <row r="84" spans="2:6" x14ac:dyDescent="0.2">
      <c r="B84" s="8">
        <f>E72</f>
        <v>3.5756802160450756E-5</v>
      </c>
      <c r="F84">
        <f>(E63-E61)*B52*0.000000001</f>
        <v>1.1789508628333334</v>
      </c>
    </row>
    <row r="85" spans="2:6" x14ac:dyDescent="0.2">
      <c r="B85" s="8">
        <f>G72</f>
        <v>3.5502381267427331E-5</v>
      </c>
      <c r="F85">
        <f>(G63-G61)*B52*0.000000001</f>
        <v>1.1457494240500001</v>
      </c>
    </row>
    <row r="86" spans="2:6" x14ac:dyDescent="0.2">
      <c r="B86" s="8">
        <f>D72</f>
        <v>3.6109426320472904E-5</v>
      </c>
      <c r="F86">
        <f>(D63-D61)*B52*0.000000001</f>
        <v>1.1951753480333334</v>
      </c>
    </row>
    <row r="87" spans="2:6" x14ac:dyDescent="0.2">
      <c r="B87" s="8">
        <f>F72</f>
        <v>3.5843210383569787E-5</v>
      </c>
      <c r="F87">
        <f>(F63-F61)*B52*0.000000001</f>
        <v>1.1843590245666666</v>
      </c>
    </row>
    <row r="88" spans="2:6" x14ac:dyDescent="0.2">
      <c r="B88" s="8">
        <f>H72</f>
        <v>3.5675720214018788E-5</v>
      </c>
      <c r="F88">
        <f>(H63-H61)*B52*0.000000001</f>
        <v>1.1512329418333334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</vt:lpstr>
      <vt:lpstr>IC_t0</vt:lpstr>
      <vt:lpstr>IC_tend</vt:lpstr>
      <vt:lpstr>IC_U13C-Asn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2020-10-10T22:05:10Z</dcterms:created>
  <dcterms:modified xsi:type="dcterms:W3CDTF">2022-05-03T22:54:22Z</dcterms:modified>
</cp:coreProperties>
</file>