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H1299_143B_prot-nucl-quant/AA_influx_143B-GOT-DKO/"/>
    </mc:Choice>
  </mc:AlternateContent>
  <xr:revisionPtr revIDLastSave="0" documentId="13_ncr:1_{4DFD98E9-BD72-4C41-A638-6569254EE7C1}" xr6:coauthVersionLast="45" xr6:coauthVersionMax="45" xr10:uidLastSave="{00000000-0000-0000-0000-000000000000}"/>
  <bookViews>
    <workbookView xWindow="1040" yWindow="4920" windowWidth="27760" windowHeight="12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2" i="1" l="1"/>
  <c r="J53" i="1"/>
  <c r="I44" i="1" l="1"/>
  <c r="I46" i="1"/>
  <c r="I36" i="1" l="1"/>
  <c r="J27" i="1"/>
  <c r="J43" i="1" s="1"/>
  <c r="N19" i="1"/>
  <c r="N13" i="1"/>
  <c r="N7" i="1"/>
  <c r="F21" i="1" l="1"/>
  <c r="J35" i="1"/>
  <c r="I37" i="1"/>
  <c r="O29" i="1"/>
  <c r="O48" i="1" s="1"/>
  <c r="N29" i="1"/>
  <c r="N37" i="1" s="1"/>
  <c r="M29" i="1"/>
  <c r="M37" i="1" s="1"/>
  <c r="L29" i="1"/>
  <c r="L48" i="1" s="1"/>
  <c r="K29" i="1"/>
  <c r="K48" i="1" s="1"/>
  <c r="J29" i="1"/>
  <c r="J37" i="1" s="1"/>
  <c r="O28" i="1"/>
  <c r="O47" i="1" s="1"/>
  <c r="N28" i="1"/>
  <c r="N36" i="1" s="1"/>
  <c r="M28" i="1"/>
  <c r="M47" i="1" s="1"/>
  <c r="L28" i="1"/>
  <c r="L36" i="1" s="1"/>
  <c r="K28" i="1"/>
  <c r="K47" i="1" s="1"/>
  <c r="J28" i="1"/>
  <c r="J47" i="1" s="1"/>
  <c r="O27" i="1"/>
  <c r="O43" i="1" s="1"/>
  <c r="N27" i="1"/>
  <c r="N43" i="1" s="1"/>
  <c r="M27" i="1"/>
  <c r="M43" i="1" s="1"/>
  <c r="L27" i="1"/>
  <c r="L43" i="1" s="1"/>
  <c r="K27" i="1"/>
  <c r="I48" i="1"/>
  <c r="I47" i="1"/>
  <c r="I45" i="1"/>
  <c r="I28" i="1"/>
  <c r="I29" i="1"/>
  <c r="L35" i="1" l="1"/>
  <c r="O36" i="1"/>
  <c r="M48" i="1"/>
  <c r="O37" i="1"/>
  <c r="K36" i="1"/>
  <c r="K43" i="1"/>
  <c r="P43" i="1" s="1"/>
  <c r="P27" i="1"/>
  <c r="M36" i="1"/>
  <c r="N35" i="1"/>
  <c r="K37" i="1"/>
  <c r="P28" i="1"/>
  <c r="N47" i="1"/>
  <c r="O35" i="1"/>
  <c r="K35" i="1"/>
  <c r="L37" i="1"/>
  <c r="J36" i="1"/>
  <c r="N48" i="1"/>
  <c r="J48" i="1"/>
  <c r="L47" i="1"/>
  <c r="P29" i="1"/>
  <c r="M35" i="1"/>
  <c r="P48" i="1" l="1"/>
  <c r="P35" i="1"/>
  <c r="P37" i="1"/>
  <c r="P36" i="1"/>
  <c r="P47" i="1"/>
  <c r="Q37" i="1" l="1"/>
  <c r="M44" i="1" s="1"/>
  <c r="M63" i="1" l="1"/>
  <c r="M62" i="1"/>
  <c r="N45" i="1"/>
  <c r="J46" i="1"/>
  <c r="O45" i="1"/>
  <c r="L46" i="1"/>
  <c r="O46" i="1"/>
  <c r="N44" i="1"/>
  <c r="O44" i="1"/>
  <c r="L44" i="1"/>
  <c r="J44" i="1"/>
  <c r="K45" i="1"/>
  <c r="M46" i="1"/>
  <c r="M53" i="1" s="1"/>
  <c r="J77" i="1" s="1"/>
  <c r="K44" i="1"/>
  <c r="L45" i="1"/>
  <c r="M45" i="1"/>
  <c r="M52" i="1" s="1"/>
  <c r="J71" i="1" s="1"/>
  <c r="K46" i="1"/>
  <c r="R37" i="1"/>
  <c r="N46" i="1"/>
  <c r="J45" i="1"/>
  <c r="I77" i="1"/>
  <c r="I71" i="1"/>
  <c r="N63" i="1" l="1"/>
  <c r="I78" i="1" s="1"/>
  <c r="N62" i="1"/>
  <c r="I72" i="1" s="1"/>
  <c r="N53" i="1"/>
  <c r="J78" i="1" s="1"/>
  <c r="J62" i="1"/>
  <c r="I68" i="1" s="1"/>
  <c r="J63" i="1"/>
  <c r="K62" i="1"/>
  <c r="I69" i="1" s="1"/>
  <c r="K63" i="1"/>
  <c r="I75" i="1" s="1"/>
  <c r="L62" i="1"/>
  <c r="L63" i="1"/>
  <c r="O62" i="1"/>
  <c r="O63" i="1"/>
  <c r="I79" i="1" s="1"/>
  <c r="O52" i="1"/>
  <c r="J73" i="1" s="1"/>
  <c r="N52" i="1"/>
  <c r="J72" i="1" s="1"/>
  <c r="P44" i="1"/>
  <c r="L53" i="1"/>
  <c r="J76" i="1" s="1"/>
  <c r="P46" i="1"/>
  <c r="K53" i="1"/>
  <c r="J75" i="1" s="1"/>
  <c r="I73" i="1"/>
  <c r="P45" i="1"/>
  <c r="J68" i="1"/>
  <c r="K52" i="1"/>
  <c r="J69" i="1" s="1"/>
  <c r="J74" i="1"/>
  <c r="I76" i="1"/>
  <c r="I70" i="1"/>
  <c r="L52" i="1"/>
  <c r="J70" i="1" s="1"/>
  <c r="I74" i="1"/>
  <c r="O53" i="1"/>
  <c r="J79" i="1" s="1"/>
</calcChain>
</file>

<file path=xl/sharedStrings.xml><?xml version="1.0" encoding="utf-8"?>
<sst xmlns="http://schemas.openxmlformats.org/spreadsheetml/2006/main" count="120" uniqueCount="74">
  <si>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</si>
  <si>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</si>
  <si>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</si>
  <si>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</si>
  <si>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</si>
  <si>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</si>
  <si>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</si>
  <si>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</si>
  <si>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</si>
  <si>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</si>
  <si>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</si>
  <si>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</si>
  <si>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</si>
  <si>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t0_1</t>
  </si>
  <si>
    <t>t0_2</t>
  </si>
  <si>
    <t>t0_3</t>
  </si>
  <si>
    <t>t0_4</t>
  </si>
  <si>
    <t>t0_5</t>
  </si>
  <si>
    <t>t0_6</t>
  </si>
  <si>
    <t>tend-count_1</t>
  </si>
  <si>
    <t>tend-count_2</t>
  </si>
  <si>
    <t>tend-count_3</t>
  </si>
  <si>
    <t>tend-count_4</t>
  </si>
  <si>
    <t>tend-count_5</t>
  </si>
  <si>
    <t>tend-count_6</t>
  </si>
  <si>
    <t>tend-flux_1</t>
  </si>
  <si>
    <t>tend-flux_2</t>
  </si>
  <si>
    <t>tend-flux_3</t>
  </si>
  <si>
    <t>tend-flux_4</t>
  </si>
  <si>
    <t>tend-flux_5</t>
  </si>
  <si>
    <t>tend-flux_6</t>
  </si>
  <si>
    <t>Asp-uptake_flux_#7</t>
  </si>
  <si>
    <t>Asp-uptake_flux_#7_t0_1_15 Mar 2021_01.#m4</t>
  </si>
  <si>
    <t>Asp-uptake_flux_#7_t0_2_15 Mar 2021_01.#m4</t>
  </si>
  <si>
    <t>Asp-uptake_flux_#7_t0_3_15 Mar 2021_01.#m4</t>
  </si>
  <si>
    <t>Asp-uptake_flux_#7_t0_4_15 Mar 2021_01.#m4</t>
  </si>
  <si>
    <t>Asp-uptake_flux_#7_t0_5_15 Mar 2021_01.#m4</t>
  </si>
  <si>
    <t>Asp-uptake_flux_#7_t0_6_15 Mar 2021_01.#m4</t>
  </si>
  <si>
    <t>Asp-uptake_flux_#7_tend-count_1_16 Mar 2021_01.#m4</t>
  </si>
  <si>
    <t>Asp-uptake_flux_#7_tend-count_2_16 Mar 2021_01.#m4</t>
  </si>
  <si>
    <t>Asp-uptake_flux_#7_tend-count_3_16 Mar 2021_01.#m4</t>
  </si>
  <si>
    <t>Asp-uptake_flux_#7_tend-count_4_16 Mar 2021_01.#m4</t>
  </si>
  <si>
    <t>Asp-uptake_flux_#7_tend-count_5_16 Mar 2021_01.#m4</t>
  </si>
  <si>
    <t>Asp-uptake_flux_#7_tend-count_6_16 Mar 2021_01.#m4</t>
  </si>
  <si>
    <t>Asp-uptake_flux_#7_tend-flux_1_16 Mar 2021_01.#m4</t>
  </si>
  <si>
    <t>Asp-uptake_flux_#7_tend-flux_2_16 Mar 2021_01.#m4</t>
  </si>
  <si>
    <t>Asp-uptake_flux_#7_tend-flux_3_16 Mar 2021_01.#m4</t>
  </si>
  <si>
    <t>Asp-uptake_flux_#7_tend-flux_4_16 Mar 2021_01.#m4</t>
  </si>
  <si>
    <t>Asp-uptake_flux_#7_tend-flux_5_16 Mar 2021_01.#m4</t>
  </si>
  <si>
    <t>Asp-uptake_flux_#7_tend-flux_6_16 Mar 2021_01.#m4</t>
  </si>
  <si>
    <t>Volumetric,  2000  uL</t>
  </si>
  <si>
    <t>Elapsed</t>
  </si>
  <si>
    <t>Time</t>
  </si>
  <si>
    <t>Count</t>
  </si>
  <si>
    <t>Imputed</t>
  </si>
  <si>
    <t>Avg</t>
  </si>
  <si>
    <t>Proliferation rate</t>
  </si>
  <si>
    <t>Count log2</t>
  </si>
  <si>
    <t>Flux</t>
  </si>
  <si>
    <t>t0</t>
  </si>
  <si>
    <t>Count imputed</t>
  </si>
  <si>
    <t>Volume per cell</t>
  </si>
  <si>
    <t>fL</t>
  </si>
  <si>
    <t>Vol</t>
  </si>
  <si>
    <t>cell_vol*1E-15 * (t0_count * (2^(log2_prlf_rate*tend) - 2^(log2_prlf_rate*t0)) / (log2_prlf_rate*log(2)))</t>
  </si>
  <si>
    <t>m0h</t>
  </si>
  <si>
    <t>m20h</t>
  </si>
  <si>
    <t>m030h</t>
  </si>
  <si>
    <t>m0h-&gt;m20h</t>
  </si>
  <si>
    <t>m0h-&gt;m30h</t>
  </si>
  <si>
    <t>Volume accumulation</t>
  </si>
  <si>
    <t>Volume hours</t>
  </si>
  <si>
    <t>Vol hours</t>
  </si>
  <si>
    <t>Vol accum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</si>
</sst>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"/>
    <numFmt numFmtId="166" formatCode="0.000"/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"/>
  <sheetViews>
    <sheetView tabSelected="1" topLeftCell="A56" zoomScale="114" workbookViewId="0">
      <selection activeCell="D65" sqref="D65:D70"/>
    </sheetView>
  </sheetViews>
  <sheetFormatPr baseColWidth="10" defaultColWidth="8.83203125" defaultRowHeight="15" x14ac:dyDescent="0.2"/>
  <cols>
    <col min="1" max="1" width="11.5" bestFit="1" customWidth="1"/>
    <col min="4" max="4" width="11.1640625" customWidth="1"/>
    <col min="5" max="5" width="17.6640625" bestFit="1" customWidth="1"/>
    <col min="8" max="8" width="17.6640625" bestFit="1" customWidth="1"/>
    <col min="10" max="15" width="9.6640625" customWidth="1"/>
    <col min="16" max="16" width="13.6640625" bestFit="1" customWidth="1"/>
    <col min="18" max="18" width="8" customWidth="1"/>
    <col min="19" max="19" width="12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63</v>
      </c>
    </row>
    <row r="2" spans="1:14" x14ac:dyDescent="0.2">
      <c r="A2" t="s">
        <v>13</v>
      </c>
      <c r="B2" t="s">
        <v>31</v>
      </c>
      <c r="C2" t="s">
        <v>32</v>
      </c>
      <c r="D2" t="s">
        <v>50</v>
      </c>
      <c r="E2" s="2">
        <v>44270.618750000001</v>
      </c>
      <c r="F2">
        <v>23496</v>
      </c>
      <c r="G2">
        <v>24343</v>
      </c>
      <c r="H2">
        <v>1369</v>
      </c>
      <c r="I2">
        <v>29938</v>
      </c>
      <c r="J2">
        <v>183200</v>
      </c>
      <c r="K2">
        <v>4791</v>
      </c>
      <c r="L2">
        <v>4358</v>
      </c>
      <c r="M2">
        <v>2157</v>
      </c>
    </row>
    <row r="3" spans="1:14" x14ac:dyDescent="0.2">
      <c r="A3" t="s">
        <v>14</v>
      </c>
      <c r="B3" t="s">
        <v>31</v>
      </c>
      <c r="C3" t="s">
        <v>33</v>
      </c>
      <c r="D3" t="s">
        <v>50</v>
      </c>
      <c r="E3" s="2">
        <v>44270.619444444441</v>
      </c>
      <c r="F3">
        <v>26776</v>
      </c>
      <c r="G3">
        <v>27917</v>
      </c>
      <c r="H3">
        <v>1369</v>
      </c>
      <c r="I3">
        <v>29938</v>
      </c>
      <c r="J3">
        <v>205600</v>
      </c>
      <c r="K3">
        <v>4841</v>
      </c>
      <c r="L3">
        <v>4416</v>
      </c>
      <c r="M3">
        <v>2172</v>
      </c>
    </row>
    <row r="4" spans="1:14" x14ac:dyDescent="0.2">
      <c r="A4" t="s">
        <v>15</v>
      </c>
      <c r="B4" t="s">
        <v>31</v>
      </c>
      <c r="C4" t="s">
        <v>34</v>
      </c>
      <c r="D4" t="s">
        <v>50</v>
      </c>
      <c r="E4" s="2">
        <v>44270.620833333327</v>
      </c>
      <c r="F4">
        <v>26724</v>
      </c>
      <c r="G4">
        <v>27873</v>
      </c>
      <c r="H4">
        <v>1369</v>
      </c>
      <c r="I4">
        <v>29938</v>
      </c>
      <c r="J4">
        <v>206000</v>
      </c>
      <c r="K4">
        <v>4887</v>
      </c>
      <c r="L4">
        <v>4462</v>
      </c>
      <c r="M4">
        <v>2163</v>
      </c>
    </row>
    <row r="5" spans="1:14" x14ac:dyDescent="0.2">
      <c r="A5" t="s">
        <v>16</v>
      </c>
      <c r="B5" t="s">
        <v>31</v>
      </c>
      <c r="C5" t="s">
        <v>35</v>
      </c>
      <c r="D5" t="s">
        <v>50</v>
      </c>
      <c r="E5" s="2">
        <v>44270.62222222222</v>
      </c>
      <c r="F5">
        <v>27918</v>
      </c>
      <c r="G5">
        <v>29187</v>
      </c>
      <c r="H5">
        <v>1369</v>
      </c>
      <c r="I5">
        <v>29938</v>
      </c>
      <c r="J5">
        <v>216700</v>
      </c>
      <c r="K5">
        <v>4917</v>
      </c>
      <c r="L5">
        <v>4497</v>
      </c>
      <c r="M5">
        <v>2204</v>
      </c>
    </row>
    <row r="6" spans="1:14" x14ac:dyDescent="0.2">
      <c r="A6" t="s">
        <v>17</v>
      </c>
      <c r="B6" t="s">
        <v>31</v>
      </c>
      <c r="C6" t="s">
        <v>36</v>
      </c>
      <c r="D6" t="s">
        <v>50</v>
      </c>
      <c r="E6" s="2">
        <v>44270.623611111107</v>
      </c>
      <c r="F6">
        <v>27291</v>
      </c>
      <c r="G6">
        <v>28486</v>
      </c>
      <c r="H6">
        <v>1369</v>
      </c>
      <c r="I6">
        <v>29938</v>
      </c>
      <c r="J6">
        <v>207100</v>
      </c>
      <c r="K6">
        <v>4909</v>
      </c>
      <c r="L6">
        <v>4510</v>
      </c>
      <c r="M6">
        <v>2174</v>
      </c>
    </row>
    <row r="7" spans="1:14" x14ac:dyDescent="0.2">
      <c r="A7" t="s">
        <v>18</v>
      </c>
      <c r="B7" t="s">
        <v>31</v>
      </c>
      <c r="C7" t="s">
        <v>37</v>
      </c>
      <c r="D7" t="s">
        <v>50</v>
      </c>
      <c r="E7" s="2">
        <v>44270.624305555553</v>
      </c>
      <c r="F7">
        <v>26576</v>
      </c>
      <c r="G7">
        <v>27720</v>
      </c>
      <c r="H7">
        <v>1369</v>
      </c>
      <c r="I7">
        <v>29938</v>
      </c>
      <c r="J7">
        <v>203600</v>
      </c>
      <c r="K7">
        <v>4964</v>
      </c>
      <c r="L7">
        <v>4525</v>
      </c>
      <c r="M7">
        <v>2251</v>
      </c>
      <c r="N7">
        <f>AVERAGE(K2:K7)</f>
        <v>4884.833333333333</v>
      </c>
    </row>
    <row r="8" spans="1:14" x14ac:dyDescent="0.2">
      <c r="A8" t="s">
        <v>19</v>
      </c>
      <c r="B8" t="s">
        <v>31</v>
      </c>
      <c r="C8" t="s">
        <v>38</v>
      </c>
      <c r="D8" t="s">
        <v>50</v>
      </c>
      <c r="E8" s="2">
        <v>44271.991666666669</v>
      </c>
      <c r="F8">
        <v>72108</v>
      </c>
      <c r="G8">
        <v>80794</v>
      </c>
      <c r="H8">
        <v>1369</v>
      </c>
      <c r="I8">
        <v>29938</v>
      </c>
      <c r="J8">
        <v>612200</v>
      </c>
      <c r="K8">
        <v>4797</v>
      </c>
      <c r="L8">
        <v>4360</v>
      </c>
      <c r="M8">
        <v>2122</v>
      </c>
    </row>
    <row r="9" spans="1:14" x14ac:dyDescent="0.2">
      <c r="A9" t="s">
        <v>20</v>
      </c>
      <c r="B9" t="s">
        <v>31</v>
      </c>
      <c r="C9" t="s">
        <v>39</v>
      </c>
      <c r="D9" t="s">
        <v>50</v>
      </c>
      <c r="E9" s="2">
        <v>44271.993055555547</v>
      </c>
      <c r="F9">
        <v>73452</v>
      </c>
      <c r="G9">
        <v>82710</v>
      </c>
      <c r="H9">
        <v>1369</v>
      </c>
      <c r="I9">
        <v>29938</v>
      </c>
      <c r="J9">
        <v>612500</v>
      </c>
      <c r="K9">
        <v>4767</v>
      </c>
      <c r="L9">
        <v>4333</v>
      </c>
      <c r="M9">
        <v>2120</v>
      </c>
    </row>
    <row r="10" spans="1:14" x14ac:dyDescent="0.2">
      <c r="A10" t="s">
        <v>21</v>
      </c>
      <c r="B10" t="s">
        <v>31</v>
      </c>
      <c r="C10" t="s">
        <v>40</v>
      </c>
      <c r="D10" t="s">
        <v>50</v>
      </c>
      <c r="E10" s="2">
        <v>44271.993750000001</v>
      </c>
      <c r="F10">
        <v>66745</v>
      </c>
      <c r="G10">
        <v>74447</v>
      </c>
      <c r="H10">
        <v>1369</v>
      </c>
      <c r="I10">
        <v>29938</v>
      </c>
      <c r="J10">
        <v>557000</v>
      </c>
      <c r="K10">
        <v>4765</v>
      </c>
      <c r="L10">
        <v>4363</v>
      </c>
      <c r="M10">
        <v>2067</v>
      </c>
    </row>
    <row r="11" spans="1:14" x14ac:dyDescent="0.2">
      <c r="A11" t="s">
        <v>22</v>
      </c>
      <c r="B11" t="s">
        <v>31</v>
      </c>
      <c r="C11" t="s">
        <v>41</v>
      </c>
      <c r="D11" t="s">
        <v>50</v>
      </c>
      <c r="E11" s="2">
        <v>44271.995138888888</v>
      </c>
      <c r="F11">
        <v>79675</v>
      </c>
      <c r="G11">
        <v>90444</v>
      </c>
      <c r="H11">
        <v>1369</v>
      </c>
      <c r="I11">
        <v>29938</v>
      </c>
      <c r="J11">
        <v>653600</v>
      </c>
      <c r="K11">
        <v>4783</v>
      </c>
      <c r="L11">
        <v>4351</v>
      </c>
      <c r="M11">
        <v>2138</v>
      </c>
    </row>
    <row r="12" spans="1:14" x14ac:dyDescent="0.2">
      <c r="A12" t="s">
        <v>23</v>
      </c>
      <c r="B12" t="s">
        <v>31</v>
      </c>
      <c r="C12" t="s">
        <v>42</v>
      </c>
      <c r="D12" t="s">
        <v>50</v>
      </c>
      <c r="E12" s="2">
        <v>44271.996527777781</v>
      </c>
      <c r="F12">
        <v>72585</v>
      </c>
      <c r="G12">
        <v>81698</v>
      </c>
      <c r="H12">
        <v>1369</v>
      </c>
      <c r="I12">
        <v>29938</v>
      </c>
      <c r="J12">
        <v>605900</v>
      </c>
      <c r="K12">
        <v>4780</v>
      </c>
      <c r="L12">
        <v>4383</v>
      </c>
      <c r="M12">
        <v>2086</v>
      </c>
    </row>
    <row r="13" spans="1:14" x14ac:dyDescent="0.2">
      <c r="A13" t="s">
        <v>24</v>
      </c>
      <c r="B13" t="s">
        <v>31</v>
      </c>
      <c r="C13" t="s">
        <v>43</v>
      </c>
      <c r="D13" t="s">
        <v>50</v>
      </c>
      <c r="E13" s="2">
        <v>44271.997916666667</v>
      </c>
      <c r="F13">
        <v>67919</v>
      </c>
      <c r="G13">
        <v>75941</v>
      </c>
      <c r="H13">
        <v>1369</v>
      </c>
      <c r="I13">
        <v>29938</v>
      </c>
      <c r="J13">
        <v>563900</v>
      </c>
      <c r="K13">
        <v>4753</v>
      </c>
      <c r="L13">
        <v>4378</v>
      </c>
      <c r="M13">
        <v>2049</v>
      </c>
      <c r="N13">
        <f>AVERAGE(K8:K13)</f>
        <v>4774.166666666667</v>
      </c>
    </row>
    <row r="14" spans="1:14" x14ac:dyDescent="0.2">
      <c r="A14" t="s">
        <v>25</v>
      </c>
      <c r="B14" t="s">
        <v>31</v>
      </c>
      <c r="C14" t="s">
        <v>44</v>
      </c>
      <c r="D14" t="s">
        <v>50</v>
      </c>
      <c r="E14" s="2">
        <v>44271.97152777778</v>
      </c>
      <c r="F14">
        <v>81318</v>
      </c>
      <c r="G14">
        <v>92152</v>
      </c>
      <c r="H14">
        <v>1369</v>
      </c>
      <c r="I14">
        <v>29938</v>
      </c>
      <c r="J14">
        <v>682700</v>
      </c>
      <c r="K14">
        <v>4677</v>
      </c>
      <c r="L14">
        <v>4206</v>
      </c>
      <c r="M14">
        <v>2094</v>
      </c>
    </row>
    <row r="15" spans="1:14" x14ac:dyDescent="0.2">
      <c r="A15" t="s">
        <v>26</v>
      </c>
      <c r="B15" t="s">
        <v>31</v>
      </c>
      <c r="C15" t="s">
        <v>45</v>
      </c>
      <c r="D15" t="s">
        <v>50</v>
      </c>
      <c r="E15" s="2">
        <v>44271.972916666673</v>
      </c>
      <c r="F15">
        <v>74744</v>
      </c>
      <c r="G15">
        <v>84111</v>
      </c>
      <c r="H15">
        <v>1369</v>
      </c>
      <c r="I15">
        <v>29938</v>
      </c>
      <c r="J15">
        <v>601300</v>
      </c>
      <c r="K15">
        <v>4604</v>
      </c>
      <c r="L15">
        <v>4185</v>
      </c>
      <c r="M15">
        <v>2040</v>
      </c>
    </row>
    <row r="16" spans="1:14" x14ac:dyDescent="0.2">
      <c r="A16" t="s">
        <v>27</v>
      </c>
      <c r="B16" t="s">
        <v>31</v>
      </c>
      <c r="C16" t="s">
        <v>46</v>
      </c>
      <c r="D16" t="s">
        <v>50</v>
      </c>
      <c r="E16" s="2">
        <v>44271.973611111112</v>
      </c>
      <c r="F16">
        <v>72509</v>
      </c>
      <c r="G16">
        <v>81348</v>
      </c>
      <c r="H16">
        <v>1369</v>
      </c>
      <c r="I16">
        <v>29938</v>
      </c>
      <c r="J16">
        <v>583500</v>
      </c>
      <c r="K16">
        <v>4661</v>
      </c>
      <c r="L16">
        <v>4250</v>
      </c>
      <c r="M16">
        <v>2051</v>
      </c>
    </row>
    <row r="17" spans="1:17" x14ac:dyDescent="0.2">
      <c r="A17" t="s">
        <v>28</v>
      </c>
      <c r="B17" t="s">
        <v>31</v>
      </c>
      <c r="C17" t="s">
        <v>47</v>
      </c>
      <c r="D17" t="s">
        <v>50</v>
      </c>
      <c r="E17" s="2">
        <v>44271.974999999999</v>
      </c>
      <c r="F17">
        <v>81169</v>
      </c>
      <c r="G17">
        <v>92014</v>
      </c>
      <c r="H17">
        <v>1369</v>
      </c>
      <c r="I17">
        <v>29938</v>
      </c>
      <c r="J17">
        <v>634200</v>
      </c>
      <c r="K17">
        <v>4631</v>
      </c>
      <c r="L17">
        <v>4225</v>
      </c>
      <c r="M17">
        <v>2066</v>
      </c>
    </row>
    <row r="18" spans="1:17" x14ac:dyDescent="0.2">
      <c r="A18" t="s">
        <v>29</v>
      </c>
      <c r="B18" t="s">
        <v>31</v>
      </c>
      <c r="C18" t="s">
        <v>48</v>
      </c>
      <c r="D18" t="s">
        <v>50</v>
      </c>
      <c r="E18" s="2">
        <v>44271.976388888892</v>
      </c>
      <c r="F18">
        <v>77757</v>
      </c>
      <c r="G18">
        <v>88015</v>
      </c>
      <c r="H18">
        <v>1369</v>
      </c>
      <c r="I18">
        <v>29938</v>
      </c>
      <c r="J18">
        <v>631800</v>
      </c>
      <c r="K18">
        <v>4690</v>
      </c>
      <c r="L18">
        <v>4275</v>
      </c>
      <c r="M18">
        <v>2070</v>
      </c>
    </row>
    <row r="19" spans="1:17" x14ac:dyDescent="0.2">
      <c r="A19" t="s">
        <v>30</v>
      </c>
      <c r="B19" t="s">
        <v>31</v>
      </c>
      <c r="C19" t="s">
        <v>49</v>
      </c>
      <c r="D19" t="s">
        <v>50</v>
      </c>
      <c r="E19" s="2">
        <v>44271.977083333331</v>
      </c>
      <c r="F19">
        <v>68904</v>
      </c>
      <c r="G19">
        <v>76849</v>
      </c>
      <c r="H19">
        <v>1369</v>
      </c>
      <c r="I19">
        <v>29938</v>
      </c>
      <c r="J19">
        <v>543000</v>
      </c>
      <c r="K19">
        <v>4700</v>
      </c>
      <c r="L19">
        <v>4300</v>
      </c>
      <c r="M19">
        <v>2086</v>
      </c>
      <c r="N19">
        <f>AVERAGE(K14:K19)</f>
        <v>4660.5</v>
      </c>
    </row>
    <row r="21" spans="1:17" x14ac:dyDescent="0.2">
      <c r="E21" t="s">
        <v>61</v>
      </c>
      <c r="F21" s="3">
        <f>AVERAGE(N7,N13,N19)</f>
        <v>4773.166666666667</v>
      </c>
      <c r="G21" t="s">
        <v>62</v>
      </c>
    </row>
    <row r="24" spans="1:17" x14ac:dyDescent="0.2">
      <c r="H24" t="s">
        <v>53</v>
      </c>
    </row>
    <row r="26" spans="1:17" x14ac:dyDescent="0.2">
      <c r="H26" t="s">
        <v>52</v>
      </c>
      <c r="I26" t="s">
        <v>51</v>
      </c>
      <c r="J26">
        <v>1</v>
      </c>
      <c r="K26">
        <v>2</v>
      </c>
      <c r="L26">
        <v>3</v>
      </c>
      <c r="M26">
        <v>4</v>
      </c>
      <c r="N26">
        <v>5</v>
      </c>
      <c r="O26">
        <v>6</v>
      </c>
      <c r="P26" t="s">
        <v>55</v>
      </c>
      <c r="Q26" t="s">
        <v>56</v>
      </c>
    </row>
    <row r="27" spans="1:17" x14ac:dyDescent="0.2">
      <c r="H27" s="2">
        <v>44270.618750000001</v>
      </c>
      <c r="I27">
        <v>0</v>
      </c>
      <c r="J27">
        <f>J2</f>
        <v>183200</v>
      </c>
      <c r="K27">
        <f>J3</f>
        <v>205600</v>
      </c>
      <c r="L27">
        <f>J4</f>
        <v>206000</v>
      </c>
      <c r="M27">
        <f>J5</f>
        <v>216700</v>
      </c>
      <c r="N27">
        <f>J6</f>
        <v>207100</v>
      </c>
      <c r="O27">
        <f>J7</f>
        <v>203600</v>
      </c>
      <c r="P27" s="4">
        <f>AVERAGE(J27:O27)</f>
        <v>203700</v>
      </c>
    </row>
    <row r="28" spans="1:17" x14ac:dyDescent="0.2">
      <c r="H28" s="2">
        <v>44271.97152777778</v>
      </c>
      <c r="I28">
        <f t="shared" ref="I28:I29" si="0">(H28-$H$27)*24</f>
        <v>32.466666666674428</v>
      </c>
      <c r="J28">
        <f>J14</f>
        <v>682700</v>
      </c>
      <c r="K28">
        <f>J15</f>
        <v>601300</v>
      </c>
      <c r="L28">
        <f>J16</f>
        <v>583500</v>
      </c>
      <c r="M28">
        <f>J17</f>
        <v>634200</v>
      </c>
      <c r="N28">
        <f>J18</f>
        <v>631800</v>
      </c>
      <c r="O28">
        <f>J19</f>
        <v>543000</v>
      </c>
      <c r="P28" s="4">
        <f t="shared" ref="P28:P29" si="1">AVERAGE(J28:O28)</f>
        <v>612750</v>
      </c>
    </row>
    <row r="29" spans="1:17" x14ac:dyDescent="0.2">
      <c r="H29" s="2">
        <v>44271.991666666669</v>
      </c>
      <c r="I29">
        <f t="shared" si="0"/>
        <v>32.950000000011642</v>
      </c>
      <c r="J29">
        <f>J8</f>
        <v>612200</v>
      </c>
      <c r="K29">
        <f>J9</f>
        <v>612500</v>
      </c>
      <c r="L29">
        <f>J10</f>
        <v>557000</v>
      </c>
      <c r="M29">
        <f>J11</f>
        <v>653600</v>
      </c>
      <c r="N29">
        <f>J12</f>
        <v>605900</v>
      </c>
      <c r="O29">
        <f>J13</f>
        <v>563900</v>
      </c>
      <c r="P29" s="4">
        <f t="shared" si="1"/>
        <v>600850</v>
      </c>
    </row>
    <row r="32" spans="1:17" x14ac:dyDescent="0.2">
      <c r="H32" t="s">
        <v>57</v>
      </c>
    </row>
    <row r="34" spans="6:18" x14ac:dyDescent="0.2">
      <c r="H34" t="s">
        <v>52</v>
      </c>
      <c r="I34" t="s">
        <v>51</v>
      </c>
      <c r="J34">
        <v>1</v>
      </c>
      <c r="K34">
        <v>2</v>
      </c>
      <c r="L34">
        <v>3</v>
      </c>
      <c r="M34">
        <v>4</v>
      </c>
      <c r="N34">
        <v>5</v>
      </c>
      <c r="O34">
        <v>6</v>
      </c>
      <c r="P34" t="s">
        <v>55</v>
      </c>
      <c r="Q34" t="s">
        <v>56</v>
      </c>
    </row>
    <row r="35" spans="6:18" x14ac:dyDescent="0.2">
      <c r="H35" s="2">
        <v>44270.618750000001</v>
      </c>
      <c r="I35">
        <v>0</v>
      </c>
      <c r="J35" s="6">
        <f t="shared" ref="J35:O37" si="2">LOG(J27,2)</f>
        <v>17.483059977871669</v>
      </c>
      <c r="K35" s="6">
        <f t="shared" si="2"/>
        <v>17.649480738968602</v>
      </c>
      <c r="L35" s="6">
        <f t="shared" si="2"/>
        <v>17.652284811845306</v>
      </c>
      <c r="M35" s="6">
        <f t="shared" si="2"/>
        <v>17.725339627868397</v>
      </c>
      <c r="N35" s="6">
        <f t="shared" si="2"/>
        <v>17.659968027995237</v>
      </c>
      <c r="O35" s="6">
        <f t="shared" si="2"/>
        <v>17.635378035850422</v>
      </c>
      <c r="P35" s="5">
        <f>AVERAGE(J35:O35)</f>
        <v>17.634251870066603</v>
      </c>
    </row>
    <row r="36" spans="6:18" x14ac:dyDescent="0.2">
      <c r="H36" s="2">
        <v>44271.97152777778</v>
      </c>
      <c r="I36">
        <f>(H36-$H$27)*24</f>
        <v>32.466666666674428</v>
      </c>
      <c r="J36" s="6">
        <f t="shared" si="2"/>
        <v>19.380892226314955</v>
      </c>
      <c r="K36" s="6">
        <f t="shared" si="2"/>
        <v>19.197725432970792</v>
      </c>
      <c r="L36" s="6">
        <f t="shared" si="2"/>
        <v>19.154373130369436</v>
      </c>
      <c r="M36" s="6">
        <f t="shared" si="2"/>
        <v>19.274578351878564</v>
      </c>
      <c r="N36" s="6">
        <f t="shared" si="2"/>
        <v>19.2691084115216</v>
      </c>
      <c r="O36" s="6">
        <f t="shared" si="2"/>
        <v>19.05059267246645</v>
      </c>
      <c r="P36" s="5">
        <f t="shared" ref="P36:P37" si="3">AVERAGE(J36:O36)</f>
        <v>19.221211704253633</v>
      </c>
    </row>
    <row r="37" spans="6:18" x14ac:dyDescent="0.2">
      <c r="H37" s="2">
        <v>44271.991666666669</v>
      </c>
      <c r="I37">
        <f t="shared" ref="I37" si="4">(H37-$H$27)*24</f>
        <v>32.950000000011642</v>
      </c>
      <c r="J37" s="6">
        <f t="shared" si="2"/>
        <v>19.223643519301717</v>
      </c>
      <c r="K37" s="6">
        <f t="shared" si="2"/>
        <v>19.22435031855202</v>
      </c>
      <c r="L37" s="6">
        <f t="shared" si="2"/>
        <v>19.087317802002119</v>
      </c>
      <c r="M37" s="6">
        <f t="shared" si="2"/>
        <v>19.318048457920408</v>
      </c>
      <c r="N37" s="6">
        <f t="shared" si="2"/>
        <v>19.208720180001666</v>
      </c>
      <c r="O37" s="6">
        <f t="shared" si="2"/>
        <v>19.105079817388095</v>
      </c>
      <c r="P37" s="5">
        <f t="shared" si="3"/>
        <v>19.19452668252767</v>
      </c>
      <c r="Q37">
        <f>SLOPE(P35:P37,I35:I37)</f>
        <v>4.8093675078406228E-2</v>
      </c>
      <c r="R37">
        <f>Q37*24</f>
        <v>1.1542482018817495</v>
      </c>
    </row>
    <row r="40" spans="6:18" x14ac:dyDescent="0.2">
      <c r="H40" t="s">
        <v>60</v>
      </c>
    </row>
    <row r="42" spans="6:18" x14ac:dyDescent="0.2">
      <c r="H42" t="s">
        <v>52</v>
      </c>
      <c r="I42" t="s">
        <v>51</v>
      </c>
      <c r="J42">
        <v>1</v>
      </c>
      <c r="K42">
        <v>2</v>
      </c>
      <c r="L42">
        <v>3</v>
      </c>
      <c r="M42">
        <v>4</v>
      </c>
      <c r="N42">
        <v>5</v>
      </c>
      <c r="O42">
        <v>6</v>
      </c>
      <c r="P42" t="s">
        <v>55</v>
      </c>
    </row>
    <row r="43" spans="6:18" x14ac:dyDescent="0.2">
      <c r="G43" t="s">
        <v>59</v>
      </c>
      <c r="H43" s="2">
        <v>44270.618750000001</v>
      </c>
      <c r="I43">
        <v>0</v>
      </c>
      <c r="J43" s="4">
        <f t="shared" ref="J43:O43" si="5">J27</f>
        <v>183200</v>
      </c>
      <c r="K43" s="4">
        <f t="shared" si="5"/>
        <v>205600</v>
      </c>
      <c r="L43" s="4">
        <f t="shared" si="5"/>
        <v>206000</v>
      </c>
      <c r="M43" s="4">
        <f t="shared" si="5"/>
        <v>216700</v>
      </c>
      <c r="N43" s="4">
        <f t="shared" si="5"/>
        <v>207100</v>
      </c>
      <c r="O43" s="4">
        <f t="shared" si="5"/>
        <v>203600</v>
      </c>
      <c r="P43" s="4">
        <f>AVERAGE(J43:O43)</f>
        <v>203700</v>
      </c>
    </row>
    <row r="44" spans="6:18" x14ac:dyDescent="0.2">
      <c r="F44" t="s">
        <v>65</v>
      </c>
      <c r="G44" t="s">
        <v>54</v>
      </c>
      <c r="H44" s="2">
        <v>44270.666666666664</v>
      </c>
      <c r="I44">
        <f>(H44-$H$27)*24</f>
        <v>1.1499999999068677</v>
      </c>
      <c r="J44" s="4">
        <f t="shared" ref="J44:O46" si="6">J$47*2^(($I44-$I$47)*$Q$37)</f>
        <v>240346.89416695092</v>
      </c>
      <c r="K44" s="4">
        <f t="shared" si="6"/>
        <v>211689.74287767333</v>
      </c>
      <c r="L44" s="4">
        <f t="shared" si="6"/>
        <v>205423.19136724164</v>
      </c>
      <c r="M44" s="4">
        <f t="shared" si="6"/>
        <v>223272.30156830273</v>
      </c>
      <c r="N44" s="4">
        <f t="shared" si="6"/>
        <v>222427.37327476137</v>
      </c>
      <c r="O44" s="4">
        <f t="shared" si="6"/>
        <v>191165.02641373128</v>
      </c>
      <c r="P44" s="4">
        <f t="shared" ref="P44:P48" si="7">AVERAGE(J44:O44)</f>
        <v>215720.75494477688</v>
      </c>
    </row>
    <row r="45" spans="6:18" x14ac:dyDescent="0.2">
      <c r="F45" t="s">
        <v>66</v>
      </c>
      <c r="G45" t="s">
        <v>54</v>
      </c>
      <c r="H45" s="2">
        <v>44271.625</v>
      </c>
      <c r="I45">
        <f t="shared" ref="I45:I48" si="8">(H45-$H$27)*24</f>
        <v>24.149999999965075</v>
      </c>
      <c r="J45" s="4">
        <f t="shared" si="6"/>
        <v>517397.35810935142</v>
      </c>
      <c r="K45" s="4">
        <f t="shared" si="6"/>
        <v>455706.79863945069</v>
      </c>
      <c r="L45" s="4">
        <f t="shared" si="6"/>
        <v>442216.72543841595</v>
      </c>
      <c r="M45" s="4">
        <f t="shared" si="6"/>
        <v>480640.6979829364</v>
      </c>
      <c r="N45" s="4">
        <f t="shared" si="6"/>
        <v>478821.81170863955</v>
      </c>
      <c r="O45" s="4">
        <f t="shared" si="6"/>
        <v>411523.01955965697</v>
      </c>
      <c r="P45" s="4">
        <f t="shared" si="7"/>
        <v>464384.40190640854</v>
      </c>
    </row>
    <row r="46" spans="6:18" x14ac:dyDescent="0.2">
      <c r="F46" t="s">
        <v>67</v>
      </c>
      <c r="G46" t="s">
        <v>54</v>
      </c>
      <c r="H46" s="2">
        <v>44271.958333333336</v>
      </c>
      <c r="I46">
        <f>(H46-$H$27)*24</f>
        <v>32.150000000023283</v>
      </c>
      <c r="J46" s="4">
        <f t="shared" si="6"/>
        <v>675531.05244768865</v>
      </c>
      <c r="K46" s="4">
        <f t="shared" si="6"/>
        <v>594985.8236953204</v>
      </c>
      <c r="L46" s="4">
        <f t="shared" si="6"/>
        <v>577372.73927526933</v>
      </c>
      <c r="M46" s="4">
        <f t="shared" si="6"/>
        <v>627540.34489867312</v>
      </c>
      <c r="N46" s="4">
        <f t="shared" si="6"/>
        <v>625165.54699934041</v>
      </c>
      <c r="O46" s="4">
        <f t="shared" si="6"/>
        <v>537298.02472402947</v>
      </c>
      <c r="P46" s="4">
        <f t="shared" si="7"/>
        <v>606315.58867338684</v>
      </c>
    </row>
    <row r="47" spans="6:18" x14ac:dyDescent="0.2">
      <c r="G47" t="s">
        <v>58</v>
      </c>
      <c r="H47" s="2">
        <v>44271.97152777778</v>
      </c>
      <c r="I47">
        <f t="shared" si="8"/>
        <v>32.466666666674428</v>
      </c>
      <c r="J47" s="4">
        <f t="shared" ref="J47:O48" si="9">J28</f>
        <v>682700</v>
      </c>
      <c r="K47" s="4">
        <f t="shared" si="9"/>
        <v>601300</v>
      </c>
      <c r="L47" s="4">
        <f t="shared" si="9"/>
        <v>583500</v>
      </c>
      <c r="M47" s="4">
        <f t="shared" si="9"/>
        <v>634200</v>
      </c>
      <c r="N47" s="4">
        <f t="shared" si="9"/>
        <v>631800</v>
      </c>
      <c r="O47" s="4">
        <f t="shared" si="9"/>
        <v>543000</v>
      </c>
      <c r="P47" s="4">
        <f t="shared" si="7"/>
        <v>612750</v>
      </c>
    </row>
    <row r="48" spans="6:18" x14ac:dyDescent="0.2">
      <c r="G48" t="s">
        <v>53</v>
      </c>
      <c r="H48" s="2">
        <v>44271.991666666669</v>
      </c>
      <c r="I48">
        <f t="shared" si="8"/>
        <v>32.950000000011642</v>
      </c>
      <c r="J48" s="4">
        <f t="shared" si="9"/>
        <v>612200</v>
      </c>
      <c r="K48" s="4">
        <f t="shared" si="9"/>
        <v>612500</v>
      </c>
      <c r="L48" s="4">
        <f t="shared" si="9"/>
        <v>557000</v>
      </c>
      <c r="M48" s="4">
        <f t="shared" si="9"/>
        <v>653600</v>
      </c>
      <c r="N48" s="4">
        <f t="shared" si="9"/>
        <v>605900</v>
      </c>
      <c r="O48" s="4">
        <f t="shared" si="9"/>
        <v>563900</v>
      </c>
      <c r="P48" s="4">
        <f t="shared" si="7"/>
        <v>600850</v>
      </c>
    </row>
    <row r="51" spans="7:15" x14ac:dyDescent="0.2">
      <c r="G51" t="s">
        <v>70</v>
      </c>
    </row>
    <row r="52" spans="7:15" x14ac:dyDescent="0.2">
      <c r="H52" t="s">
        <v>68</v>
      </c>
      <c r="J52">
        <f>(J45-J44)*$F$21 *0.000000000000001</f>
        <v>1.3224080394744016E-6</v>
      </c>
      <c r="K52">
        <f t="shared" ref="K52:O52" si="10">(K45-K44)*$F$21 *0.000000000000001</f>
        <v>1.1647340766602571E-6</v>
      </c>
      <c r="L52">
        <f t="shared" si="10"/>
        <v>1.1302550037107271E-6</v>
      </c>
      <c r="M52">
        <f t="shared" si="10"/>
        <v>1.2284622508197825E-6</v>
      </c>
      <c r="N52">
        <f t="shared" si="10"/>
        <v>1.2238133870513063E-6</v>
      </c>
      <c r="O52">
        <f t="shared" si="10"/>
        <v>1.0518054276176945E-6</v>
      </c>
    </row>
    <row r="53" spans="7:15" x14ac:dyDescent="0.2">
      <c r="H53" t="s">
        <v>69</v>
      </c>
      <c r="J53">
        <f>(J46-J44)*$F$21*0.000000000000001</f>
        <v>2.0772065181670081E-6</v>
      </c>
      <c r="K53">
        <f t="shared" ref="K53:O53" si="11">(K46-K44)*$F$21*0.000000000000001</f>
        <v>1.8295360764227658E-6</v>
      </c>
      <c r="L53">
        <f t="shared" si="11"/>
        <v>1.7753771837563343E-6</v>
      </c>
      <c r="M53">
        <f t="shared" si="11"/>
        <v>1.9296387488230798E-6</v>
      </c>
      <c r="N53">
        <f t="shared" si="11"/>
        <v>1.9223364262163703E-6</v>
      </c>
      <c r="O53">
        <f t="shared" si="11"/>
        <v>1.6521504897681053E-6</v>
      </c>
    </row>
    <row r="57" spans="7:15" x14ac:dyDescent="0.2">
      <c r="G57" t="s">
        <v>71</v>
      </c>
    </row>
    <row r="59" spans="7:15" ht="18" x14ac:dyDescent="0.2">
      <c r="G59" s="8" t="s">
        <v>64</v>
      </c>
    </row>
    <row r="62" spans="7:15" x14ac:dyDescent="0.2">
      <c r="H62" t="s">
        <v>68</v>
      </c>
      <c r="J62">
        <f>$F$21*0.000000000000001* (J44* (2^($Q$37*23) - 2^($Q$37*0)) / ($Q$37 * LN(2)))</f>
        <v>3.9669073271364679E-5</v>
      </c>
      <c r="K62">
        <f t="shared" ref="K62:O62" si="12">$F$21*0.000000000000001* (K44* (2^($Q$37*23) - 2^($Q$37*0)) / ($Q$37 * LN(2)))</f>
        <v>3.4939232104982537E-5</v>
      </c>
      <c r="L62">
        <f t="shared" si="12"/>
        <v>3.3904942513316673E-5</v>
      </c>
      <c r="M62">
        <f t="shared" si="12"/>
        <v>3.6850924664859351E-5</v>
      </c>
      <c r="N62">
        <f t="shared" si="12"/>
        <v>3.6711469888454957E-5</v>
      </c>
      <c r="O62">
        <f t="shared" si="12"/>
        <v>3.1551643161492627E-5</v>
      </c>
    </row>
    <row r="63" spans="7:15" x14ac:dyDescent="0.2">
      <c r="H63" t="s">
        <v>69</v>
      </c>
      <c r="J63">
        <f>$F$21*0.000000000000001* (J44* (2^($Q$37*31) - 2^($Q$37*0)) / ($Q$37 * LN(2)))</f>
        <v>6.2311219464059115E-5</v>
      </c>
      <c r="K63">
        <f t="shared" ref="K63:O63" si="13">$F$21*0.000000000000001* (K44* (2^($Q$37*31) - 2^($Q$37*0)) / ($Q$37 * LN(2)))</f>
        <v>5.4881699522101572E-5</v>
      </c>
      <c r="L63">
        <f t="shared" si="13"/>
        <v>5.3257062483196848E-5</v>
      </c>
      <c r="M63">
        <f t="shared" si="13"/>
        <v>5.7884539891762546E-5</v>
      </c>
      <c r="N63">
        <f t="shared" si="13"/>
        <v>5.7665487706741675E-5</v>
      </c>
      <c r="O63">
        <f t="shared" si="13"/>
        <v>4.9560556860969811E-5</v>
      </c>
    </row>
    <row r="67" spans="9:12" x14ac:dyDescent="0.2">
      <c r="I67" t="s">
        <v>72</v>
      </c>
      <c r="J67" t="s">
        <v>73</v>
      </c>
      <c r="K67" s="9"/>
      <c r="L67" s="10"/>
    </row>
    <row r="68" spans="9:12" x14ac:dyDescent="0.2">
      <c r="I68">
        <f>J62</f>
        <v>3.9669073271364679E-5</v>
      </c>
      <c r="J68">
        <f>J52</f>
        <v>1.3224080394744016E-6</v>
      </c>
      <c r="K68" s="9"/>
      <c r="L68" s="10"/>
    </row>
    <row r="69" spans="9:12" x14ac:dyDescent="0.2">
      <c r="I69">
        <f>K62</f>
        <v>3.4939232104982537E-5</v>
      </c>
      <c r="J69">
        <f>K52</f>
        <v>1.1647340766602571E-6</v>
      </c>
      <c r="K69" s="9"/>
      <c r="L69" s="10"/>
    </row>
    <row r="70" spans="9:12" x14ac:dyDescent="0.2">
      <c r="I70">
        <f>L62</f>
        <v>3.3904942513316673E-5</v>
      </c>
      <c r="J70">
        <f>L52</f>
        <v>1.1302550037107271E-6</v>
      </c>
      <c r="K70" s="9"/>
      <c r="L70" s="10"/>
    </row>
    <row r="71" spans="9:12" x14ac:dyDescent="0.2">
      <c r="I71">
        <f>M62</f>
        <v>3.6850924664859351E-5</v>
      </c>
      <c r="J71">
        <f>M52</f>
        <v>1.2284622508197825E-6</v>
      </c>
      <c r="K71" s="9"/>
      <c r="L71" s="10"/>
    </row>
    <row r="72" spans="9:12" x14ac:dyDescent="0.2">
      <c r="I72">
        <f>N62</f>
        <v>3.6711469888454957E-5</v>
      </c>
      <c r="J72">
        <f>N52</f>
        <v>1.2238133870513063E-6</v>
      </c>
      <c r="K72" s="9"/>
      <c r="L72" s="10"/>
    </row>
    <row r="73" spans="9:12" x14ac:dyDescent="0.2">
      <c r="I73">
        <f>O62</f>
        <v>3.1551643161492627E-5</v>
      </c>
      <c r="J73">
        <f>O52</f>
        <v>1.0518054276176945E-6</v>
      </c>
      <c r="K73" s="9"/>
      <c r="L73" s="10"/>
    </row>
    <row r="74" spans="9:12" x14ac:dyDescent="0.2">
      <c r="I74">
        <f>J63</f>
        <v>6.2311219464059115E-5</v>
      </c>
      <c r="J74">
        <f>J53</f>
        <v>2.0772065181670081E-6</v>
      </c>
      <c r="K74" s="9"/>
      <c r="L74" s="10"/>
    </row>
    <row r="75" spans="9:12" x14ac:dyDescent="0.2">
      <c r="I75">
        <f>K63</f>
        <v>5.4881699522101572E-5</v>
      </c>
      <c r="J75">
        <f>K53</f>
        <v>1.8295360764227658E-6</v>
      </c>
      <c r="K75" s="9"/>
      <c r="L75" s="10"/>
    </row>
    <row r="76" spans="9:12" x14ac:dyDescent="0.2">
      <c r="I76">
        <f>L63</f>
        <v>5.3257062483196848E-5</v>
      </c>
      <c r="J76">
        <f>L53</f>
        <v>1.7753771837563343E-6</v>
      </c>
      <c r="K76" s="9"/>
      <c r="L76" s="10"/>
    </row>
    <row r="77" spans="9:12" x14ac:dyDescent="0.2">
      <c r="I77">
        <f>M63</f>
        <v>5.7884539891762546E-5</v>
      </c>
      <c r="J77">
        <f>M53</f>
        <v>1.9296387488230798E-6</v>
      </c>
      <c r="K77" s="9"/>
      <c r="L77" s="10"/>
    </row>
    <row r="78" spans="9:12" x14ac:dyDescent="0.2">
      <c r="I78">
        <f>N63</f>
        <v>5.7665487706741675E-5</v>
      </c>
      <c r="J78">
        <f>N53</f>
        <v>1.9223364262163703E-6</v>
      </c>
      <c r="K78" s="9"/>
      <c r="L78" s="10"/>
    </row>
    <row r="79" spans="9:12" x14ac:dyDescent="0.2">
      <c r="I79">
        <f>O63</f>
        <v>4.9560556860969811E-5</v>
      </c>
      <c r="J79">
        <f>O53</f>
        <v>1.6521504897681053E-6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2021-03-19T03:05:13Z</dcterms:created>
  <dcterms:modified xsi:type="dcterms:W3CDTF">2022-04-29T21:05:37Z</dcterms:modified>
</cp:coreProperties>
</file>