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count-metab_time_rotenone/H1299-Nuc-RFP_2/"/>
    </mc:Choice>
  </mc:AlternateContent>
  <xr:revisionPtr revIDLastSave="0" documentId="13_ncr:1_{27A43EE6-1207-B640-A4B9-0D0DD7616A5E}" xr6:coauthVersionLast="45" xr6:coauthVersionMax="45" xr10:uidLastSave="{00000000-0000-0000-0000-000000000000}"/>
  <bookViews>
    <workbookView xWindow="240" yWindow="3060" windowWidth="28560" windowHeight="149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1" l="1"/>
  <c r="N112" i="1"/>
  <c r="I116" i="1"/>
  <c r="Q107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O117" i="1"/>
  <c r="N117" i="1"/>
  <c r="I117" i="1"/>
  <c r="H117" i="1"/>
  <c r="G117" i="1"/>
  <c r="F117" i="1"/>
  <c r="O116" i="1"/>
  <c r="N116" i="1"/>
  <c r="H116" i="1"/>
  <c r="G116" i="1"/>
  <c r="F116" i="1"/>
  <c r="O115" i="1"/>
  <c r="N115" i="1"/>
  <c r="I115" i="1"/>
  <c r="H115" i="1"/>
  <c r="G115" i="1"/>
  <c r="F115" i="1"/>
  <c r="O114" i="1"/>
  <c r="N114" i="1"/>
  <c r="I114" i="1"/>
  <c r="H114" i="1"/>
  <c r="G114" i="1"/>
  <c r="F114" i="1"/>
  <c r="O113" i="1"/>
  <c r="N113" i="1"/>
  <c r="I113" i="1"/>
  <c r="H113" i="1"/>
  <c r="G113" i="1"/>
  <c r="F113" i="1"/>
  <c r="O112" i="1"/>
  <c r="O118" i="1" s="1"/>
  <c r="N118" i="1"/>
  <c r="I112" i="1"/>
  <c r="H112" i="1"/>
  <c r="G112" i="1"/>
  <c r="F112" i="1"/>
  <c r="X110" i="1"/>
  <c r="Y109" i="1"/>
  <c r="X109" i="1"/>
  <c r="Y108" i="1"/>
  <c r="X108" i="1"/>
  <c r="Q96" i="1"/>
  <c r="S96" i="1" s="1"/>
  <c r="N58" i="1"/>
  <c r="Q48" i="1"/>
  <c r="S48" i="1" s="1"/>
  <c r="Q40" i="1"/>
  <c r="S40" i="1" s="1"/>
  <c r="N30" i="1"/>
  <c r="Q20" i="1"/>
  <c r="S20" i="1" s="1"/>
  <c r="N10" i="1"/>
  <c r="L104" i="1"/>
  <c r="K104" i="1"/>
  <c r="J104" i="1"/>
  <c r="Q104" i="1" s="1"/>
  <c r="S104" i="1" s="1"/>
  <c r="E104" i="1"/>
  <c r="N102" i="1" s="1"/>
  <c r="L100" i="1"/>
  <c r="K100" i="1"/>
  <c r="J100" i="1"/>
  <c r="Q100" i="1" s="1"/>
  <c r="S100" i="1" s="1"/>
  <c r="E100" i="1"/>
  <c r="N99" i="1" s="1"/>
  <c r="L96" i="1"/>
  <c r="K96" i="1"/>
  <c r="J96" i="1"/>
  <c r="E96" i="1"/>
  <c r="N94" i="1" s="1"/>
  <c r="L92" i="1"/>
  <c r="K92" i="1"/>
  <c r="J92" i="1"/>
  <c r="Q92" i="1" s="1"/>
  <c r="S92" i="1" s="1"/>
  <c r="E92" i="1"/>
  <c r="N90" i="1" s="1"/>
  <c r="L88" i="1"/>
  <c r="K88" i="1"/>
  <c r="J88" i="1"/>
  <c r="Q88" i="1" s="1"/>
  <c r="S88" i="1" s="1"/>
  <c r="E88" i="1"/>
  <c r="N87" i="1" s="1"/>
  <c r="E84" i="1"/>
  <c r="N82" i="1" s="1"/>
  <c r="L84" i="1"/>
  <c r="K84" i="1"/>
  <c r="J84" i="1"/>
  <c r="Q84" i="1" s="1"/>
  <c r="S84" i="1" s="1"/>
  <c r="L80" i="1"/>
  <c r="K80" i="1"/>
  <c r="J80" i="1"/>
  <c r="Q80" i="1" s="1"/>
  <c r="S80" i="1" s="1"/>
  <c r="E80" i="1"/>
  <c r="N79" i="1" s="1"/>
  <c r="L76" i="1"/>
  <c r="K76" i="1"/>
  <c r="J76" i="1"/>
  <c r="Q76" i="1" s="1"/>
  <c r="S76" i="1" s="1"/>
  <c r="E76" i="1"/>
  <c r="N74" i="1" s="1"/>
  <c r="L72" i="1"/>
  <c r="K72" i="1"/>
  <c r="J72" i="1"/>
  <c r="Q72" i="1" s="1"/>
  <c r="S72" i="1" s="1"/>
  <c r="E72" i="1"/>
  <c r="N70" i="1" s="1"/>
  <c r="L68" i="1"/>
  <c r="K68" i="1"/>
  <c r="J68" i="1"/>
  <c r="Q68" i="1" s="1"/>
  <c r="S68" i="1" s="1"/>
  <c r="E68" i="1"/>
  <c r="N67" i="1" s="1"/>
  <c r="L64" i="1"/>
  <c r="K64" i="1"/>
  <c r="J64" i="1"/>
  <c r="Q64" i="1" s="1"/>
  <c r="S64" i="1" s="1"/>
  <c r="E64" i="1"/>
  <c r="N62" i="1" s="1"/>
  <c r="E60" i="1"/>
  <c r="N59" i="1" s="1"/>
  <c r="L60" i="1"/>
  <c r="K60" i="1"/>
  <c r="J60" i="1"/>
  <c r="Q60" i="1" s="1"/>
  <c r="S60" i="1" s="1"/>
  <c r="L56" i="1"/>
  <c r="K56" i="1"/>
  <c r="J56" i="1"/>
  <c r="Q56" i="1" s="1"/>
  <c r="S56" i="1" s="1"/>
  <c r="E56" i="1"/>
  <c r="N54" i="1" s="1"/>
  <c r="L52" i="1"/>
  <c r="K52" i="1"/>
  <c r="J52" i="1"/>
  <c r="Q52" i="1" s="1"/>
  <c r="S52" i="1" s="1"/>
  <c r="E52" i="1"/>
  <c r="N50" i="1" s="1"/>
  <c r="L48" i="1"/>
  <c r="K48" i="1"/>
  <c r="J48" i="1"/>
  <c r="E48" i="1"/>
  <c r="N46" i="1" s="1"/>
  <c r="L44" i="1"/>
  <c r="K44" i="1"/>
  <c r="J44" i="1"/>
  <c r="Q44" i="1" s="1"/>
  <c r="S44" i="1" s="1"/>
  <c r="E44" i="1"/>
  <c r="N43" i="1" s="1"/>
  <c r="L40" i="1"/>
  <c r="K40" i="1"/>
  <c r="J40" i="1"/>
  <c r="E40" i="1"/>
  <c r="N39" i="1" s="1"/>
  <c r="E36" i="1"/>
  <c r="N34" i="1" s="1"/>
  <c r="L36" i="1"/>
  <c r="K36" i="1"/>
  <c r="J36" i="1"/>
  <c r="Q36" i="1" s="1"/>
  <c r="S36" i="1" s="1"/>
  <c r="E32" i="1"/>
  <c r="N31" i="1" s="1"/>
  <c r="J32" i="1"/>
  <c r="L32" i="1"/>
  <c r="K32" i="1"/>
  <c r="Q32" i="1" s="1"/>
  <c r="S32" i="1" s="1"/>
  <c r="L28" i="1"/>
  <c r="K28" i="1"/>
  <c r="J28" i="1"/>
  <c r="Q28" i="1" s="1"/>
  <c r="S28" i="1" s="1"/>
  <c r="E28" i="1"/>
  <c r="N26" i="1" s="1"/>
  <c r="L24" i="1"/>
  <c r="K24" i="1"/>
  <c r="J24" i="1"/>
  <c r="Q24" i="1" s="1"/>
  <c r="S24" i="1" s="1"/>
  <c r="E24" i="1"/>
  <c r="N23" i="1" s="1"/>
  <c r="L20" i="1"/>
  <c r="K20" i="1"/>
  <c r="J20" i="1"/>
  <c r="E20" i="1"/>
  <c r="N18" i="1" s="1"/>
  <c r="L16" i="1"/>
  <c r="K16" i="1"/>
  <c r="J16" i="1"/>
  <c r="Q16" i="1" s="1"/>
  <c r="S16" i="1" s="1"/>
  <c r="E16" i="1"/>
  <c r="N15" i="1" s="1"/>
  <c r="E12" i="1"/>
  <c r="N11" i="1" s="1"/>
  <c r="L12" i="1"/>
  <c r="K12" i="1"/>
  <c r="J12" i="1"/>
  <c r="Q12" i="1" s="1"/>
  <c r="S12" i="1" s="1"/>
  <c r="L8" i="1"/>
  <c r="K8" i="1"/>
  <c r="J8" i="1"/>
  <c r="O90" i="1" s="1"/>
  <c r="E8" i="1"/>
  <c r="N83" i="1" s="1"/>
  <c r="O18" i="1" l="1"/>
  <c r="P18" i="1" s="1"/>
  <c r="N51" i="1"/>
  <c r="O74" i="1"/>
  <c r="P74" i="1" s="1"/>
  <c r="P76" i="1" s="1"/>
  <c r="O23" i="1"/>
  <c r="P23" i="1" s="1"/>
  <c r="N38" i="1"/>
  <c r="O54" i="1"/>
  <c r="P54" i="1" s="1"/>
  <c r="P56" i="1" s="1"/>
  <c r="N63" i="1"/>
  <c r="O67" i="1"/>
  <c r="O87" i="1"/>
  <c r="O94" i="1"/>
  <c r="P94" i="1" s="1"/>
  <c r="P96" i="1" s="1"/>
  <c r="O102" i="1"/>
  <c r="P102" i="1" s="1"/>
  <c r="P104" i="1" s="1"/>
  <c r="O10" i="1"/>
  <c r="P10" i="1" s="1"/>
  <c r="O27" i="1"/>
  <c r="O30" i="1"/>
  <c r="P30" i="1" s="1"/>
  <c r="N35" i="1"/>
  <c r="O38" i="1"/>
  <c r="N42" i="1"/>
  <c r="N47" i="1"/>
  <c r="O51" i="1"/>
  <c r="P51" i="1" s="1"/>
  <c r="P52" i="1" s="1"/>
  <c r="N55" i="1"/>
  <c r="O58" i="1"/>
  <c r="P58" i="1" s="1"/>
  <c r="O63" i="1"/>
  <c r="O66" i="1"/>
  <c r="O71" i="1"/>
  <c r="N75" i="1"/>
  <c r="O78" i="1"/>
  <c r="P78" i="1" s="1"/>
  <c r="P80" i="1" s="1"/>
  <c r="N86" i="1"/>
  <c r="O91" i="1"/>
  <c r="N95" i="1"/>
  <c r="N98" i="1"/>
  <c r="O99" i="1"/>
  <c r="P99" i="1" s="1"/>
  <c r="N103" i="1"/>
  <c r="N27" i="1"/>
  <c r="O43" i="1"/>
  <c r="P43" i="1" s="1"/>
  <c r="N66" i="1"/>
  <c r="N71" i="1"/>
  <c r="N78" i="1"/>
  <c r="N91" i="1"/>
  <c r="N14" i="1"/>
  <c r="O14" i="1"/>
  <c r="N19" i="1"/>
  <c r="O22" i="1"/>
  <c r="O35" i="1"/>
  <c r="P35" i="1" s="1"/>
  <c r="P36" i="1" s="1"/>
  <c r="O42" i="1"/>
  <c r="P42" i="1" s="1"/>
  <c r="O47" i="1"/>
  <c r="O50" i="1"/>
  <c r="P50" i="1" s="1"/>
  <c r="O55" i="1"/>
  <c r="P55" i="1" s="1"/>
  <c r="O75" i="1"/>
  <c r="P75" i="1" s="1"/>
  <c r="O83" i="1"/>
  <c r="P83" i="1" s="1"/>
  <c r="O86" i="1"/>
  <c r="O95" i="1"/>
  <c r="P95" i="1" s="1"/>
  <c r="O98" i="1"/>
  <c r="O103" i="1"/>
  <c r="P103" i="1" s="1"/>
  <c r="O15" i="1"/>
  <c r="P15" i="1" s="1"/>
  <c r="O46" i="1"/>
  <c r="P46" i="1" s="1"/>
  <c r="N22" i="1"/>
  <c r="O11" i="1"/>
  <c r="P11" i="1" s="1"/>
  <c r="O19" i="1"/>
  <c r="O26" i="1"/>
  <c r="P26" i="1" s="1"/>
  <c r="O31" i="1"/>
  <c r="P31" i="1" s="1"/>
  <c r="O34" i="1"/>
  <c r="P34" i="1" s="1"/>
  <c r="O39" i="1"/>
  <c r="P39" i="1" s="1"/>
  <c r="O59" i="1"/>
  <c r="P59" i="1" s="1"/>
  <c r="O62" i="1"/>
  <c r="P62" i="1" s="1"/>
  <c r="O70" i="1"/>
  <c r="P70" i="1" s="1"/>
  <c r="O79" i="1"/>
  <c r="P79" i="1" s="1"/>
  <c r="O82" i="1"/>
  <c r="P82" i="1" s="1"/>
  <c r="P84" i="1" s="1"/>
  <c r="P19" i="1"/>
  <c r="P20" i="1" s="1"/>
  <c r="P90" i="1"/>
  <c r="P22" i="1"/>
  <c r="P24" i="1" s="1"/>
  <c r="P38" i="1"/>
  <c r="P40" i="1" s="1"/>
  <c r="P87" i="1"/>
  <c r="P67" i="1"/>
  <c r="P88" i="1" l="1"/>
  <c r="P92" i="1"/>
  <c r="P32" i="1"/>
  <c r="P48" i="1"/>
  <c r="P47" i="1"/>
  <c r="P60" i="1"/>
  <c r="P27" i="1"/>
  <c r="P28" i="1" s="1"/>
  <c r="P66" i="1"/>
  <c r="P68" i="1" s="1"/>
  <c r="P86" i="1"/>
  <c r="P63" i="1"/>
  <c r="P64" i="1" s="1"/>
  <c r="P98" i="1"/>
  <c r="P100" i="1" s="1"/>
  <c r="P44" i="1"/>
  <c r="P14" i="1"/>
  <c r="P16" i="1" s="1"/>
  <c r="P91" i="1"/>
  <c r="P71" i="1"/>
  <c r="P72" i="1" s="1"/>
  <c r="P12" i="1"/>
</calcChain>
</file>

<file path=xl/sharedStrings.xml><?xml version="1.0" encoding="utf-8"?>
<sst xmlns="http://schemas.openxmlformats.org/spreadsheetml/2006/main" count="279" uniqueCount="139">
  <si>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</si>
  <si>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</si>
  <si>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</si>
  <si>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</si>
  <si>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</si>
  <si>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</si>
  <si>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</si>
  <si>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</si>
  <si>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</si>
  <si>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</si>
  <si>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</si>
  <si>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</si>
  <si>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</si>
  <si>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d2_0nM_1</t>
  </si>
  <si>
    <t>d2_0nM_2</t>
  </si>
  <si>
    <t>d2_15nM_1</t>
  </si>
  <si>
    <t>d2_15nM_2</t>
  </si>
  <si>
    <t>d2_30nM_1</t>
  </si>
  <si>
    <t>d2_30nM_2</t>
  </si>
  <si>
    <t>d2_60nM_1</t>
  </si>
  <si>
    <t>d2_60nM_2</t>
  </si>
  <si>
    <t>d2_Asp-60nM_1</t>
  </si>
  <si>
    <t>d2_Asp-60nM_2</t>
  </si>
  <si>
    <t>d2_Pyr-60nM_1</t>
  </si>
  <si>
    <t>d2_Pyr-60nM_2</t>
  </si>
  <si>
    <t>d3_0nM_1</t>
  </si>
  <si>
    <t>d3_0nM_2</t>
  </si>
  <si>
    <t>d3_15nM_1</t>
  </si>
  <si>
    <t>d3_15nM_2</t>
  </si>
  <si>
    <t>d3_30nM_1</t>
  </si>
  <si>
    <t>d3_30nM_2</t>
  </si>
  <si>
    <t>d3_60nM_1</t>
  </si>
  <si>
    <t>d3_60nM_2</t>
  </si>
  <si>
    <t>d3_Asp-60nM_1</t>
  </si>
  <si>
    <t>d3_Asp-60nM_2</t>
  </si>
  <si>
    <t>d3_Pyr-60nM_1</t>
  </si>
  <si>
    <t>d3_Pyr-60nM_2</t>
  </si>
  <si>
    <t>d4_0nM_1</t>
  </si>
  <si>
    <t>d4_0nM_2</t>
  </si>
  <si>
    <t>d4_15nM_1</t>
  </si>
  <si>
    <t>d4_15nM_2</t>
  </si>
  <si>
    <t>d4_30nM_1</t>
  </si>
  <si>
    <t>d4_30nM_2</t>
  </si>
  <si>
    <t>d4_60nM_1</t>
  </si>
  <si>
    <t>d4_60nM_2</t>
  </si>
  <si>
    <t>d4_Asp-60nM_1</t>
  </si>
  <si>
    <t>d4_Asp-60nM_2</t>
  </si>
  <si>
    <t>d4_Pyr-60nM_1</t>
  </si>
  <si>
    <t>d4_Pyr-60nM_2</t>
  </si>
  <si>
    <t>d5_0nM_1</t>
  </si>
  <si>
    <t>d5_0nM_2</t>
  </si>
  <si>
    <t>d5_15nM_1</t>
  </si>
  <si>
    <t>d5_15nM_2</t>
  </si>
  <si>
    <t>d5_30nM_1</t>
  </si>
  <si>
    <t>d5_30nM_2</t>
  </si>
  <si>
    <t>d5_60nM_1</t>
  </si>
  <si>
    <t>d5_60nM_2</t>
  </si>
  <si>
    <t>d5_Asp-60nM_1</t>
  </si>
  <si>
    <t>d5_Asp-60nM_2</t>
  </si>
  <si>
    <t>d5_Pyr-60nM_1</t>
  </si>
  <si>
    <t>d5_Pyr-60nM_2</t>
  </si>
  <si>
    <t>t0_1</t>
  </si>
  <si>
    <t>t0_2</t>
  </si>
  <si>
    <t>t0_3</t>
  </si>
  <si>
    <t>t0_4</t>
  </si>
  <si>
    <t>t0_5</t>
  </si>
  <si>
    <t>count-metab_time_rotenone_H1299</t>
  </si>
  <si>
    <t>count-metab_time_rotenone_H1299_d2_0nM_1_27 Mar 2022_01.#m4</t>
  </si>
  <si>
    <t>count-metab_time_rotenone_H1299_d2_0nM_2_27 Mar 2022_01.#m4</t>
  </si>
  <si>
    <t>count-metab_time_rotenone_H1299_d2_15nM_1_27 Mar 2022_01.#m4</t>
  </si>
  <si>
    <t>count-metab_time_rotenone_H1299_d2_15nM_2_27 Mar 2022_01.#m4</t>
  </si>
  <si>
    <t>count-metab_time_rotenone_H1299_d2_30nM_1_27 Mar 2022_01.#m4</t>
  </si>
  <si>
    <t>count-metab_time_rotenone_H1299_d2_30nM_2_27 Mar 2022_01.#m4</t>
  </si>
  <si>
    <t>count-metab_time_rotenone_H1299_d2_60nM_1_27 Mar 2022_01.#m4</t>
  </si>
  <si>
    <t>count-metab_time_rotenone_H1299_d2_60nM_2_27 Mar 2022_01.#m4</t>
  </si>
  <si>
    <t>count-metab_time_rotenone_H1299_d2_Asp-60nM_1_27 Mar 2022_01.#m4</t>
  </si>
  <si>
    <t>count-metab_time_rotenone_H1299_d2_Asp-60nM_2_27 Mar 2022_01.#m4</t>
  </si>
  <si>
    <t>count-metab_time_rotenone_H1299_d2_Pyr-60nM_1_27 Mar 2022_01.#m4</t>
  </si>
  <si>
    <t>count-metab_time_rotenone_H1299_d2_Pyr-60nM_2_27 Mar 2022_01.#m4</t>
  </si>
  <si>
    <t>count-metab_time_rotenone_H1299_d3_0nM_1_28 Mar 2022_01.#m4</t>
  </si>
  <si>
    <t>count-metab_time_rotenone_H1299_d3_0nM_2_28 Mar 2022_01.#m4</t>
  </si>
  <si>
    <t>count-metab_time_rotenone_H1299_d3_15nM_1_28 Mar 2022_01.#m4</t>
  </si>
  <si>
    <t>count-metab_time_rotenone_H1299_d3_15nM_2_28 Mar 2022_01.#m4</t>
  </si>
  <si>
    <t>count-metab_time_rotenone_H1299_d3_30nM_1_28 Mar 2022_01.#m4</t>
  </si>
  <si>
    <t>count-metab_time_rotenone_H1299_d3_30nM_2_28 Mar 2022_01.#m4</t>
  </si>
  <si>
    <t>count-metab_time_rotenone_H1299_d3_60nM_1_28 Mar 2022_01.#m4</t>
  </si>
  <si>
    <t>count-metab_time_rotenone_H1299_d3_60nM_2_28 Mar 2022_01.#m4</t>
  </si>
  <si>
    <t>count-metab_time_rotenone_H1299_d3_Asp-60nM_1_28 Mar 2022_01.#m4</t>
  </si>
  <si>
    <t>count-metab_time_rotenone_H1299_d3_Asp-60nM_2_28 Mar 2022_01.#m4</t>
  </si>
  <si>
    <t>count-metab_time_rotenone_H1299_d3_Pyr-60nM_1_28 Mar 2022_01.#m4</t>
  </si>
  <si>
    <t>count-metab_time_rotenone_H1299_d3_Pyr-60nM_2_28 Mar 2022_01.#m4</t>
  </si>
  <si>
    <t>count-metab_time_rotenone_H1299_d4_0nM_1_29 Mar 2022_01.#m4</t>
  </si>
  <si>
    <t>count-metab_time_rotenone_H1299_d4_0nM_2_29 Mar 2022_01.#m4</t>
  </si>
  <si>
    <t>count-metab_time_rotenone_H1299_d4_15nM_1_29 Mar 2022_01.#m4</t>
  </si>
  <si>
    <t>count-metab_time_rotenone_H1299_d4_15nM_2_29 Mar 2022_01.#m4</t>
  </si>
  <si>
    <t>count-metab_time_rotenone_H1299_d4_30nM_1_29 Mar 2022_01.#m4</t>
  </si>
  <si>
    <t>count-metab_time_rotenone_H1299_d4_30nM_2_29 Mar 2022_01.#m4</t>
  </si>
  <si>
    <t>count-metab_time_rotenone_H1299_d4_60nM_1_29 Mar 2022_01.#m4</t>
  </si>
  <si>
    <t>count-metab_time_rotenone_H1299_d4_60nM_2_29 Mar 2022_01.#m4</t>
  </si>
  <si>
    <t>count-metab_time_rotenone_H1299_d4_Asp-60nM_1_29 Mar 2022_01.#m4</t>
  </si>
  <si>
    <t>count-metab_time_rotenone_H1299_d4_Asp-60nM_2_29 Mar 2022_01.#m4</t>
  </si>
  <si>
    <t>count-metab_time_rotenone_H1299_d4_Pyr-60nM_1_29 Mar 2022_01.#m4</t>
  </si>
  <si>
    <t>count-metab_time_rotenone_H1299_d4_Pyr-60nM_2_29 Mar 2022_01.#m4</t>
  </si>
  <si>
    <t>count-metab_time_rotenone_H1299_d5_0nM_1_30 Mar 2022_01.#m4</t>
  </si>
  <si>
    <t>count-metab_time_rotenone_H1299_d5_0nM_2_30 Mar 2022_01.#m4</t>
  </si>
  <si>
    <t>count-metab_time_rotenone_H1299_d5_15nM_1_30 Mar 2022_01.#m4</t>
  </si>
  <si>
    <t>count-metab_time_rotenone_H1299_d5_15nM_2_30 Mar 2022_01.#m4</t>
  </si>
  <si>
    <t>count-metab_time_rotenone_H1299_d5_30nM_1_30 Mar 2022_01.#m4</t>
  </si>
  <si>
    <t>count-metab_time_rotenone_H1299_d5_30nM_2_30 Mar 2022_01.#m4</t>
  </si>
  <si>
    <t>count-metab_time_rotenone_H1299_d5_60nM_1_30 Mar 2022_01.#m4</t>
  </si>
  <si>
    <t>count-metab_time_rotenone_H1299_d5_60nM_2_30 Mar 2022_01.#m4</t>
  </si>
  <si>
    <t>count-metab_time_rotenone_H1299_d5_Asp-60nM_1_30 Mar 2022_01.#m4</t>
  </si>
  <si>
    <t>count-metab_time_rotenone_H1299_d5_Asp-60nM_2_30 Mar 2022_01.#m4</t>
  </si>
  <si>
    <t>count-metab_time_rotenone_H1299_d5_Pyr-60nM_1_30 Mar 2022_01.#m4</t>
  </si>
  <si>
    <t>count-metab_time_rotenone_H1299_d5_Pyr-60nM_2_30 Mar 2022_01.#m4</t>
  </si>
  <si>
    <t>count-metab_time_rotenone_H1299_t0_1_25 Mar 2022_01.#m4</t>
  </si>
  <si>
    <t>count-metab_time_rotenone_H1299_t0_2_25 Mar 2022_01.#m4</t>
  </si>
  <si>
    <t>count-metab_time_rotenone_H1299_t0_3_25 Mar 2022_01.#m4</t>
  </si>
  <si>
    <t>count-metab_time_rotenone_H1299_t0_4_25 Mar 2022_01.#m4</t>
  </si>
  <si>
    <t>count-metab_time_rotenone_H1299_t0_5_25 Mar 2022_01.#m4</t>
  </si>
  <si>
    <t>Volumetric,  2000  uL</t>
  </si>
  <si>
    <t>Avg.</t>
  </si>
  <si>
    <t>Delta time</t>
  </si>
  <si>
    <t>Fold cells</t>
  </si>
  <si>
    <t>Prlfr</t>
  </si>
  <si>
    <t>Cell vol. (uL)</t>
  </si>
  <si>
    <t>Min</t>
  </si>
  <si>
    <t>Mean cell</t>
  </si>
  <si>
    <t>Median cell</t>
  </si>
  <si>
    <t>NAD/NADH lysis buffer (uL)</t>
  </si>
  <si>
    <t>Vol/lysis x1000</t>
  </si>
  <si>
    <t>min</t>
  </si>
  <si>
    <t>max</t>
  </si>
  <si>
    <t>Total</t>
  </si>
  <si>
    <t>Time</t>
  </si>
  <si>
    <t>Dose</t>
  </si>
  <si>
    <t>60+Asp</t>
  </si>
  <si>
    <t>60+Pyr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</si>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</sst>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0</c:formatCode>
                <c:ptCount val="6"/>
                <c:pt idx="0">
                  <c:v>8602.5</c:v>
                </c:pt>
                <c:pt idx="1">
                  <c:v>11213.5</c:v>
                </c:pt>
                <c:pt idx="2">
                  <c:v>13713</c:v>
                </c:pt>
                <c:pt idx="3">
                  <c:v>15806</c:v>
                </c:pt>
                <c:pt idx="4">
                  <c:v>11179</c:v>
                </c:pt>
                <c:pt idx="5">
                  <c:v>10206.5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0.90835099268151787</c:v>
                </c:pt>
                <c:pt idx="1">
                  <c:v>0.5705830008444438</c:v>
                </c:pt>
                <c:pt idx="2">
                  <c:v>0.36761983518929742</c:v>
                </c:pt>
                <c:pt idx="3">
                  <c:v>0.23321595300343317</c:v>
                </c:pt>
                <c:pt idx="4">
                  <c:v>0.39053570772448043</c:v>
                </c:pt>
                <c:pt idx="5">
                  <c:v>0.68008184700409979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C-6140-995B-A295BDBF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21664"/>
        <c:axId val="1786272608"/>
      </c:scatterChart>
      <c:valAx>
        <c:axId val="17865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72608"/>
        <c:crosses val="autoZero"/>
        <c:crossBetween val="midCat"/>
      </c:valAx>
      <c:valAx>
        <c:axId val="17862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Sheet1!$G$148:$G$152</c:f>
              <c:numCache>
                <c:formatCode>0</c:formatCode>
                <c:ptCount val="5"/>
                <c:pt idx="0">
                  <c:v>8144</c:v>
                </c:pt>
                <c:pt idx="1">
                  <c:v>28750</c:v>
                </c:pt>
                <c:pt idx="2">
                  <c:v>47460</c:v>
                </c:pt>
                <c:pt idx="3">
                  <c:v>87635</c:v>
                </c:pt>
                <c:pt idx="4">
                  <c:v>191950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C-A744-9288-5D468D90295A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Sheet1!$H$148:$H$152</c:f>
              <c:numCache>
                <c:formatCode>0</c:formatCode>
                <c:ptCount val="5"/>
                <c:pt idx="0">
                  <c:v>8144</c:v>
                </c:pt>
                <c:pt idx="1">
                  <c:v>16740</c:v>
                </c:pt>
                <c:pt idx="2">
                  <c:v>23690</c:v>
                </c:pt>
                <c:pt idx="3">
                  <c:v>32370</c:v>
                </c:pt>
                <c:pt idx="4">
                  <c:v>59910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C-A744-9288-5D468D90295A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Sheet1!$I$148:$I$152</c:f>
              <c:numCache>
                <c:formatCode>0</c:formatCode>
                <c:ptCount val="5"/>
                <c:pt idx="0">
                  <c:v>8144</c:v>
                </c:pt>
                <c:pt idx="1">
                  <c:v>13665</c:v>
                </c:pt>
                <c:pt idx="2">
                  <c:v>16010</c:v>
                </c:pt>
                <c:pt idx="3">
                  <c:v>17745</c:v>
                </c:pt>
                <c:pt idx="4">
                  <c:v>29270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C-A744-9288-5D468D90295A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Sheet1!$J$148:$J$152</c:f>
              <c:numCache>
                <c:formatCode>0</c:formatCode>
                <c:ptCount val="5"/>
                <c:pt idx="0">
                  <c:v>8144</c:v>
                </c:pt>
                <c:pt idx="1">
                  <c:v>14000</c:v>
                </c:pt>
                <c:pt idx="2">
                  <c:v>13035</c:v>
                </c:pt>
                <c:pt idx="3">
                  <c:v>14355</c:v>
                </c:pt>
                <c:pt idx="4">
                  <c:v>18365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C-A744-9288-5D468D90295A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60+Asp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Sheet1!$K$148:$K$152</c:f>
              <c:numCache>
                <c:formatCode>0</c:formatCode>
                <c:ptCount val="5"/>
                <c:pt idx="0">
                  <c:v>8144</c:v>
                </c:pt>
                <c:pt idx="1">
                  <c:v>12020</c:v>
                </c:pt>
                <c:pt idx="2">
                  <c:v>14595</c:v>
                </c:pt>
                <c:pt idx="3">
                  <c:v>19015</c:v>
                </c:pt>
                <c:pt idx="4">
                  <c:v>31890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C-A744-9288-5D468D90295A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60+Pyr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Sheet1!$L$148:$L$152</c:f>
              <c:numCache>
                <c:formatCode>0</c:formatCode>
                <c:ptCount val="5"/>
                <c:pt idx="0">
                  <c:v>8144</c:v>
                </c:pt>
                <c:pt idx="1">
                  <c:v>19600</c:v>
                </c:pt>
                <c:pt idx="2">
                  <c:v>28760</c:v>
                </c:pt>
                <c:pt idx="3">
                  <c:v>43295</c:v>
                </c:pt>
                <c:pt idx="4">
                  <c:v>87285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C-A744-9288-5D468D90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53744"/>
        <c:axId val="1889948720"/>
      </c:scatterChart>
      <c:valAx>
        <c:axId val="18266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48720"/>
        <c:crosses val="autoZero"/>
        <c:crossBetween val="midCat"/>
      </c:valAx>
      <c:valAx>
        <c:axId val="1889948720"/>
        <c:scaling>
          <c:logBase val="2"/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125</xdr:row>
      <xdr:rowOff>6350</xdr:rowOff>
    </xdr:from>
    <xdr:to>
      <xdr:col>19</xdr:col>
      <xdr:colOff>311150</xdr:colOff>
      <xdr:row>139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FC09B-13DF-614B-9055-102D9ECE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394289</xdr:colOff>
      <xdr:row>155</xdr:row>
      <xdr:rowOff>16539</xdr:rowOff>
    </xdr:from>
    <xdr:to>
      <xdr:col>12</xdr:col>
      <xdr:colOff>413487</xdr:colOff>
      <xdr:row>184</xdr:row>
      <xdr:rowOff>44302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7E4F4-D4D7-744A-8C3E-88B0E89A3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AD"/>
    </sheetNames>
    <sheetDataSet>
      <sheetData sheetId="0">
        <row r="122">
          <cell r="M122" t="str">
            <v>Prlfr</v>
          </cell>
        </row>
        <row r="123">
          <cell r="L123">
            <v>8919.5</v>
          </cell>
          <cell r="M123">
            <v>0.79487590064965419</v>
          </cell>
        </row>
        <row r="124">
          <cell r="L124">
            <v>11115</v>
          </cell>
          <cell r="M124">
            <v>0.42611323255186512</v>
          </cell>
        </row>
        <row r="125">
          <cell r="L125">
            <v>14764.5</v>
          </cell>
          <cell r="M125">
            <v>0.25122670494811244</v>
          </cell>
        </row>
        <row r="126">
          <cell r="L126">
            <v>16906</v>
          </cell>
          <cell r="M126">
            <v>0.10362449178426403</v>
          </cell>
        </row>
        <row r="127">
          <cell r="L127">
            <v>11056</v>
          </cell>
          <cell r="M127">
            <v>0.46838784342822409</v>
          </cell>
        </row>
        <row r="128">
          <cell r="L128">
            <v>9890</v>
          </cell>
          <cell r="M128">
            <v>0.64927237678014149</v>
          </cell>
        </row>
        <row r="147">
          <cell r="G147">
            <v>0</v>
          </cell>
          <cell r="H147">
            <v>15</v>
          </cell>
          <cell r="I147">
            <v>30</v>
          </cell>
          <cell r="J147">
            <v>60</v>
          </cell>
          <cell r="K147" t="str">
            <v>60+Asp</v>
          </cell>
          <cell r="L147" t="str">
            <v>60+Pyr</v>
          </cell>
        </row>
        <row r="148">
          <cell r="F148">
            <v>0</v>
          </cell>
          <cell r="G148">
            <v>11933</v>
          </cell>
          <cell r="H148">
            <v>11933</v>
          </cell>
          <cell r="I148">
            <v>11933</v>
          </cell>
          <cell r="J148">
            <v>11933</v>
          </cell>
          <cell r="K148">
            <v>11933</v>
          </cell>
          <cell r="L148">
            <v>11933</v>
          </cell>
        </row>
        <row r="149">
          <cell r="F149">
            <v>2</v>
          </cell>
          <cell r="G149">
            <v>34170</v>
          </cell>
          <cell r="H149">
            <v>22435</v>
          </cell>
          <cell r="I149">
            <v>19085</v>
          </cell>
          <cell r="J149">
            <v>17995</v>
          </cell>
          <cell r="K149">
            <v>22485</v>
          </cell>
          <cell r="L149">
            <v>27810</v>
          </cell>
        </row>
        <row r="150">
          <cell r="F150">
            <v>3</v>
          </cell>
          <cell r="G150">
            <v>61475</v>
          </cell>
          <cell r="H150">
            <v>28180</v>
          </cell>
          <cell r="I150">
            <v>21070</v>
          </cell>
          <cell r="J150">
            <v>18050</v>
          </cell>
          <cell r="K150">
            <v>29080</v>
          </cell>
          <cell r="L150">
            <v>41545</v>
          </cell>
        </row>
        <row r="151">
          <cell r="F151">
            <v>4</v>
          </cell>
          <cell r="G151">
            <v>105200</v>
          </cell>
          <cell r="H151">
            <v>38870</v>
          </cell>
          <cell r="I151">
            <v>21775</v>
          </cell>
          <cell r="J151">
            <v>17180</v>
          </cell>
          <cell r="K151">
            <v>39725</v>
          </cell>
          <cell r="L151">
            <v>57440</v>
          </cell>
        </row>
        <row r="152">
          <cell r="F152">
            <v>5</v>
          </cell>
          <cell r="G152">
            <v>195250</v>
          </cell>
          <cell r="H152">
            <v>53280</v>
          </cell>
          <cell r="I152">
            <v>28845</v>
          </cell>
          <cell r="J152">
            <v>17170</v>
          </cell>
          <cell r="K152">
            <v>61800</v>
          </cell>
          <cell r="L152">
            <v>116650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2"/>
  <sheetViews>
    <sheetView tabSelected="1" topLeftCell="A96" zoomScale="94" workbookViewId="0">
      <selection activeCell="J119" sqref="J119"/>
    </sheetView>
  </sheetViews>
  <sheetFormatPr baseColWidth="10" defaultColWidth="8.83203125" defaultRowHeight="15" x14ac:dyDescent="0.2"/>
  <cols>
    <col min="1" max="1" width="13.5" bestFit="1" customWidth="1"/>
    <col min="5" max="5" width="17.6640625" bestFit="1" customWidth="1"/>
    <col min="6" max="6" width="14" customWidth="1"/>
    <col min="7" max="7" width="10.33203125" customWidth="1"/>
    <col min="8" max="12" width="9.6640625" bestFit="1" customWidth="1"/>
    <col min="14" max="14" width="9.33203125" bestFit="1" customWidth="1"/>
    <col min="15" max="15" width="9.83203125" customWidth="1"/>
    <col min="18" max="18" width="14" customWidth="1"/>
    <col min="20" max="20" width="11.6640625" customWidth="1"/>
  </cols>
  <sheetData>
    <row r="1" spans="1:25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122</v>
      </c>
      <c r="O1" s="7" t="s">
        <v>123</v>
      </c>
      <c r="P1" s="7" t="s">
        <v>124</v>
      </c>
      <c r="Q1" s="8" t="s">
        <v>125</v>
      </c>
      <c r="R1" s="10" t="s">
        <v>129</v>
      </c>
      <c r="S1" s="10" t="s">
        <v>130</v>
      </c>
      <c r="T1" s="10"/>
    </row>
    <row r="2" spans="1:2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5" x14ac:dyDescent="0.2">
      <c r="A3" t="s">
        <v>61</v>
      </c>
      <c r="B3" t="s">
        <v>66</v>
      </c>
      <c r="C3" t="s">
        <v>115</v>
      </c>
      <c r="D3" t="s">
        <v>120</v>
      </c>
      <c r="E3" s="2">
        <v>44645.837500000001</v>
      </c>
      <c r="F3">
        <v>1611</v>
      </c>
      <c r="G3">
        <v>1615</v>
      </c>
      <c r="H3">
        <v>2965</v>
      </c>
      <c r="I3">
        <v>40408</v>
      </c>
      <c r="J3">
        <v>8170</v>
      </c>
      <c r="K3">
        <v>13300</v>
      </c>
      <c r="L3">
        <v>12440</v>
      </c>
      <c r="M3">
        <v>5209</v>
      </c>
    </row>
    <row r="4" spans="1:25" x14ac:dyDescent="0.2">
      <c r="A4" t="s">
        <v>62</v>
      </c>
      <c r="B4" t="s">
        <v>66</v>
      </c>
      <c r="C4" t="s">
        <v>116</v>
      </c>
      <c r="D4" t="s">
        <v>120</v>
      </c>
      <c r="E4" s="2">
        <v>44645.838888888888</v>
      </c>
      <c r="F4">
        <v>1702</v>
      </c>
      <c r="G4">
        <v>1707</v>
      </c>
      <c r="H4">
        <v>2965</v>
      </c>
      <c r="I4">
        <v>40408</v>
      </c>
      <c r="J4">
        <v>8030</v>
      </c>
      <c r="K4">
        <v>12850</v>
      </c>
      <c r="L4">
        <v>12118</v>
      </c>
      <c r="M4">
        <v>5155</v>
      </c>
    </row>
    <row r="5" spans="1:25" x14ac:dyDescent="0.2">
      <c r="A5" t="s">
        <v>63</v>
      </c>
      <c r="B5" t="s">
        <v>66</v>
      </c>
      <c r="C5" t="s">
        <v>117</v>
      </c>
      <c r="D5" t="s">
        <v>120</v>
      </c>
      <c r="E5" s="2">
        <v>44645.840277777781</v>
      </c>
      <c r="F5">
        <v>1682</v>
      </c>
      <c r="G5">
        <v>1687</v>
      </c>
      <c r="H5">
        <v>2965</v>
      </c>
      <c r="I5">
        <v>40408</v>
      </c>
      <c r="J5">
        <v>8220</v>
      </c>
      <c r="K5">
        <v>12783</v>
      </c>
      <c r="L5">
        <v>12168</v>
      </c>
      <c r="M5">
        <v>4713</v>
      </c>
    </row>
    <row r="6" spans="1:25" x14ac:dyDescent="0.2">
      <c r="A6" t="s">
        <v>64</v>
      </c>
      <c r="B6" t="s">
        <v>66</v>
      </c>
      <c r="C6" t="s">
        <v>118</v>
      </c>
      <c r="D6" t="s">
        <v>120</v>
      </c>
      <c r="E6" s="2">
        <v>44645.84097222222</v>
      </c>
      <c r="F6">
        <v>1724</v>
      </c>
      <c r="G6">
        <v>1729</v>
      </c>
      <c r="H6">
        <v>2965</v>
      </c>
      <c r="I6">
        <v>40408</v>
      </c>
      <c r="J6">
        <v>8150</v>
      </c>
      <c r="K6">
        <v>13165</v>
      </c>
      <c r="L6">
        <v>12478</v>
      </c>
      <c r="M6">
        <v>5136</v>
      </c>
    </row>
    <row r="7" spans="1:25" x14ac:dyDescent="0.2">
      <c r="A7" t="s">
        <v>65</v>
      </c>
      <c r="B7" t="s">
        <v>66</v>
      </c>
      <c r="C7" t="s">
        <v>119</v>
      </c>
      <c r="D7" t="s">
        <v>120</v>
      </c>
      <c r="E7" s="2">
        <v>44645.842361111107</v>
      </c>
      <c r="F7">
        <v>1671</v>
      </c>
      <c r="G7">
        <v>1676</v>
      </c>
      <c r="H7">
        <v>2965</v>
      </c>
      <c r="I7">
        <v>40408</v>
      </c>
      <c r="J7">
        <v>8150</v>
      </c>
      <c r="K7">
        <v>13254</v>
      </c>
      <c r="L7">
        <v>12540</v>
      </c>
      <c r="M7">
        <v>4986</v>
      </c>
    </row>
    <row r="8" spans="1:25" x14ac:dyDescent="0.2">
      <c r="A8" t="s">
        <v>121</v>
      </c>
      <c r="E8" s="2">
        <f>E3</f>
        <v>44645.837500000001</v>
      </c>
      <c r="J8" s="3">
        <f>AVERAGE(J3:J7)</f>
        <v>8144</v>
      </c>
      <c r="K8" s="3">
        <f>AVERAGE(K3:K7)</f>
        <v>13070.4</v>
      </c>
      <c r="L8" s="3">
        <f>AVERAGE(L3:L7)</f>
        <v>12348.8</v>
      </c>
    </row>
    <row r="10" spans="1:25" x14ac:dyDescent="0.2">
      <c r="A10" t="s">
        <v>13</v>
      </c>
      <c r="B10" t="s">
        <v>66</v>
      </c>
      <c r="C10" t="s">
        <v>67</v>
      </c>
      <c r="D10" t="s">
        <v>120</v>
      </c>
      <c r="E10" s="2">
        <v>44647.931944444441</v>
      </c>
      <c r="F10">
        <v>4995</v>
      </c>
      <c r="G10">
        <v>5040</v>
      </c>
      <c r="H10">
        <v>2965</v>
      </c>
      <c r="I10">
        <v>40408</v>
      </c>
      <c r="J10">
        <v>29650</v>
      </c>
      <c r="K10">
        <v>10858</v>
      </c>
      <c r="L10">
        <v>9706</v>
      </c>
      <c r="M10">
        <v>5095</v>
      </c>
      <c r="N10" s="9">
        <f>E12-$E$8</f>
        <v>2.0944444444394321</v>
      </c>
      <c r="O10" s="9">
        <f>J10/$J$8</f>
        <v>3.6407170923379173</v>
      </c>
      <c r="P10" s="4">
        <f>LOG(O10,2)/N10</f>
        <v>0.89007977423052775</v>
      </c>
    </row>
    <row r="11" spans="1:25" x14ac:dyDescent="0.2">
      <c r="A11" t="s">
        <v>14</v>
      </c>
      <c r="B11" t="s">
        <v>66</v>
      </c>
      <c r="C11" t="s">
        <v>68</v>
      </c>
      <c r="D11" t="s">
        <v>120</v>
      </c>
      <c r="E11" s="2">
        <v>44647.933333333327</v>
      </c>
      <c r="F11">
        <v>5342</v>
      </c>
      <c r="G11">
        <v>5393</v>
      </c>
      <c r="H11">
        <v>2965</v>
      </c>
      <c r="I11">
        <v>40408</v>
      </c>
      <c r="J11">
        <v>27850</v>
      </c>
      <c r="K11">
        <v>10963</v>
      </c>
      <c r="L11">
        <v>9753</v>
      </c>
      <c r="M11">
        <v>5066</v>
      </c>
      <c r="N11" s="9">
        <f>E12-$E$8</f>
        <v>2.0944444444394321</v>
      </c>
      <c r="O11" s="9">
        <f>J11/$J$8</f>
        <v>3.4196954813359528</v>
      </c>
      <c r="P11" s="4">
        <f>LOG(O11,2)/N11</f>
        <v>0.84693956230184386</v>
      </c>
    </row>
    <row r="12" spans="1:25" x14ac:dyDescent="0.2">
      <c r="A12" t="s">
        <v>121</v>
      </c>
      <c r="E12" s="2">
        <f>$E$10</f>
        <v>44647.931944444441</v>
      </c>
      <c r="J12" s="3">
        <f>AVERAGE(J10:J11)</f>
        <v>28750</v>
      </c>
      <c r="K12" s="3">
        <f>AVERAGE(K10:K11)</f>
        <v>10910.5</v>
      </c>
      <c r="L12" s="3">
        <f>AVERAGE(L10:L11)</f>
        <v>9729.5</v>
      </c>
      <c r="N12" s="4"/>
      <c r="O12" s="4"/>
      <c r="P12" s="4">
        <f>AVERAGE(P10:P11)</f>
        <v>0.86850966826618581</v>
      </c>
      <c r="Q12">
        <f>J12*K12*0.000000001</f>
        <v>0.31367687500000002</v>
      </c>
      <c r="R12">
        <v>200</v>
      </c>
      <c r="S12" s="4">
        <f>Q12/R12*1000</f>
        <v>1.5683843750000002</v>
      </c>
      <c r="T12" s="3"/>
      <c r="Y12" s="3"/>
    </row>
    <row r="14" spans="1:25" x14ac:dyDescent="0.2">
      <c r="A14" t="s">
        <v>15</v>
      </c>
      <c r="B14" t="s">
        <v>66</v>
      </c>
      <c r="C14" t="s">
        <v>69</v>
      </c>
      <c r="D14" t="s">
        <v>120</v>
      </c>
      <c r="E14" s="2">
        <v>44647.936805555553</v>
      </c>
      <c r="F14">
        <v>3971</v>
      </c>
      <c r="G14">
        <v>3997</v>
      </c>
      <c r="H14">
        <v>2965</v>
      </c>
      <c r="I14">
        <v>40408</v>
      </c>
      <c r="J14">
        <v>17360</v>
      </c>
      <c r="K14">
        <v>12257</v>
      </c>
      <c r="L14">
        <v>10971</v>
      </c>
      <c r="M14">
        <v>5604</v>
      </c>
      <c r="N14" s="9">
        <f>E16-$E$8</f>
        <v>2.0944444444394321</v>
      </c>
      <c r="O14" s="9">
        <f>J14/$J$8</f>
        <v>2.1316306483300589</v>
      </c>
      <c r="P14" s="4">
        <f>LOG(O14,2)/N14</f>
        <v>0.52135900961956694</v>
      </c>
    </row>
    <row r="15" spans="1:25" x14ac:dyDescent="0.2">
      <c r="A15" t="s">
        <v>16</v>
      </c>
      <c r="B15" t="s">
        <v>66</v>
      </c>
      <c r="C15" t="s">
        <v>70</v>
      </c>
      <c r="D15" t="s">
        <v>120</v>
      </c>
      <c r="E15" s="2">
        <v>44647.938194444447</v>
      </c>
      <c r="F15">
        <v>3747</v>
      </c>
      <c r="G15">
        <v>3770</v>
      </c>
      <c r="H15">
        <v>2965</v>
      </c>
      <c r="I15">
        <v>40408</v>
      </c>
      <c r="J15">
        <v>16120</v>
      </c>
      <c r="K15">
        <v>12556</v>
      </c>
      <c r="L15">
        <v>11377</v>
      </c>
      <c r="M15">
        <v>5539</v>
      </c>
      <c r="N15" s="9">
        <f>E16-$E$8</f>
        <v>2.0944444444394321</v>
      </c>
      <c r="O15" s="9">
        <f>J15/$J$8</f>
        <v>1.9793713163064832</v>
      </c>
      <c r="P15" s="4">
        <f>LOG(O15,2)/N15</f>
        <v>0.47031196265665393</v>
      </c>
      <c r="S15" s="4"/>
    </row>
    <row r="16" spans="1:25" x14ac:dyDescent="0.2">
      <c r="A16" t="s">
        <v>121</v>
      </c>
      <c r="E16" s="2">
        <f>$E$10</f>
        <v>44647.931944444441</v>
      </c>
      <c r="J16" s="3">
        <f>AVERAGE(J14:J15)</f>
        <v>16740</v>
      </c>
      <c r="K16" s="3">
        <f>AVERAGE(K14:K15)</f>
        <v>12406.5</v>
      </c>
      <c r="L16" s="3">
        <f>AVERAGE(L14:L15)</f>
        <v>11174</v>
      </c>
      <c r="N16" s="4"/>
      <c r="O16" s="4"/>
      <c r="P16" s="4">
        <f>AVERAGE(P14:P15)</f>
        <v>0.49583548613811046</v>
      </c>
      <c r="Q16">
        <f>J16*K16*0.000000001</f>
        <v>0.20768481000000003</v>
      </c>
      <c r="R16">
        <v>200</v>
      </c>
      <c r="S16" s="4">
        <f>Q16/R16*1000</f>
        <v>1.0384240500000002</v>
      </c>
      <c r="T16" s="3"/>
      <c r="Y16" s="3"/>
    </row>
    <row r="18" spans="1:25" x14ac:dyDescent="0.2">
      <c r="A18" t="s">
        <v>17</v>
      </c>
      <c r="B18" t="s">
        <v>66</v>
      </c>
      <c r="C18" t="s">
        <v>71</v>
      </c>
      <c r="D18" t="s">
        <v>120</v>
      </c>
      <c r="E18" s="2">
        <v>44647.941666666673</v>
      </c>
      <c r="F18">
        <v>3418</v>
      </c>
      <c r="G18">
        <v>3437</v>
      </c>
      <c r="H18">
        <v>2965</v>
      </c>
      <c r="I18">
        <v>40408</v>
      </c>
      <c r="J18">
        <v>13280</v>
      </c>
      <c r="K18">
        <v>13329</v>
      </c>
      <c r="L18">
        <v>11931</v>
      </c>
      <c r="M18">
        <v>6278</v>
      </c>
      <c r="N18" s="9">
        <f>E20-$E$8</f>
        <v>2.0944444444394321</v>
      </c>
      <c r="O18" s="9">
        <f>J18/$J$8</f>
        <v>1.6306483300589392</v>
      </c>
      <c r="P18" s="4">
        <f>LOG(O18,2)/N18</f>
        <v>0.33681756612427166</v>
      </c>
    </row>
    <row r="19" spans="1:25" x14ac:dyDescent="0.2">
      <c r="A19" t="s">
        <v>18</v>
      </c>
      <c r="B19" t="s">
        <v>66</v>
      </c>
      <c r="C19" t="s">
        <v>72</v>
      </c>
      <c r="D19" t="s">
        <v>120</v>
      </c>
      <c r="E19" s="2">
        <v>44647.942361111112</v>
      </c>
      <c r="F19">
        <v>3552</v>
      </c>
      <c r="G19">
        <v>3572</v>
      </c>
      <c r="H19">
        <v>2965</v>
      </c>
      <c r="I19">
        <v>40408</v>
      </c>
      <c r="J19">
        <v>14050</v>
      </c>
      <c r="K19">
        <v>13285</v>
      </c>
      <c r="L19">
        <v>12167</v>
      </c>
      <c r="M19">
        <v>5954</v>
      </c>
      <c r="N19" s="9">
        <f>E20-$E$8</f>
        <v>2.0944444444394321</v>
      </c>
      <c r="O19" s="9">
        <f>J19/$J$8</f>
        <v>1.7251964636542241</v>
      </c>
      <c r="P19" s="4">
        <f>LOG(O19,2)/N19</f>
        <v>0.37564169630220406</v>
      </c>
    </row>
    <row r="20" spans="1:25" x14ac:dyDescent="0.2">
      <c r="A20" t="s">
        <v>121</v>
      </c>
      <c r="E20" s="2">
        <f>$E$10</f>
        <v>44647.931944444441</v>
      </c>
      <c r="J20" s="3">
        <f>AVERAGE(J18:J19)</f>
        <v>13665</v>
      </c>
      <c r="K20" s="3">
        <f>AVERAGE(K18:K19)</f>
        <v>13307</v>
      </c>
      <c r="L20" s="3">
        <f>AVERAGE(L18:L19)</f>
        <v>12049</v>
      </c>
      <c r="N20" s="4"/>
      <c r="O20" s="4"/>
      <c r="P20" s="4">
        <f>AVERAGE(P18:P19)</f>
        <v>0.35622963121323786</v>
      </c>
      <c r="Q20">
        <f>J20*K20*0.000000001</f>
        <v>0.181840155</v>
      </c>
      <c r="R20">
        <v>150</v>
      </c>
      <c r="S20" s="4">
        <f>Q20/R20*1000</f>
        <v>1.2122676999999999</v>
      </c>
      <c r="T20" s="3"/>
      <c r="Y20" s="3"/>
    </row>
    <row r="22" spans="1:25" x14ac:dyDescent="0.2">
      <c r="A22" t="s">
        <v>19</v>
      </c>
      <c r="B22" t="s">
        <v>66</v>
      </c>
      <c r="C22" t="s">
        <v>73</v>
      </c>
      <c r="D22" t="s">
        <v>120</v>
      </c>
      <c r="E22" s="2">
        <v>44647.935416666667</v>
      </c>
      <c r="F22">
        <v>3362</v>
      </c>
      <c r="G22">
        <v>3381</v>
      </c>
      <c r="H22">
        <v>2965</v>
      </c>
      <c r="I22">
        <v>40408</v>
      </c>
      <c r="J22">
        <v>13620</v>
      </c>
      <c r="K22">
        <v>13797</v>
      </c>
      <c r="L22">
        <v>12628</v>
      </c>
      <c r="M22">
        <v>6404</v>
      </c>
      <c r="N22" s="9">
        <f>E24-$E$8</f>
        <v>2.0944444444394321</v>
      </c>
      <c r="O22" s="9">
        <f>J22/$J$8</f>
        <v>1.6723968565815324</v>
      </c>
      <c r="P22" s="4">
        <f>LOG(O22,2)/N22</f>
        <v>0.35423104145515244</v>
      </c>
    </row>
    <row r="23" spans="1:25" x14ac:dyDescent="0.2">
      <c r="A23" t="s">
        <v>20</v>
      </c>
      <c r="B23" t="s">
        <v>66</v>
      </c>
      <c r="C23" t="s">
        <v>74</v>
      </c>
      <c r="D23" t="s">
        <v>120</v>
      </c>
      <c r="E23" s="2">
        <v>44647.936111111107</v>
      </c>
      <c r="F23">
        <v>3347</v>
      </c>
      <c r="G23">
        <v>3366</v>
      </c>
      <c r="H23">
        <v>2965</v>
      </c>
      <c r="I23">
        <v>40408</v>
      </c>
      <c r="J23">
        <v>14380</v>
      </c>
      <c r="K23">
        <v>13684</v>
      </c>
      <c r="L23">
        <v>12453</v>
      </c>
      <c r="M23">
        <v>6522</v>
      </c>
      <c r="N23" s="9">
        <f>E24-$E$8</f>
        <v>2.0944444444394321</v>
      </c>
      <c r="O23" s="9">
        <f>J23/$J$8</f>
        <v>1.7657170923379175</v>
      </c>
      <c r="P23" s="4">
        <f>LOG(O23,2)/N23</f>
        <v>0.39163330945763136</v>
      </c>
    </row>
    <row r="24" spans="1:25" x14ac:dyDescent="0.2">
      <c r="A24" t="s">
        <v>121</v>
      </c>
      <c r="E24" s="2">
        <f>$E$10</f>
        <v>44647.931944444441</v>
      </c>
      <c r="J24" s="3">
        <f>AVERAGE(J22:J23)</f>
        <v>14000</v>
      </c>
      <c r="K24" s="3">
        <f>AVERAGE(K22:K23)</f>
        <v>13740.5</v>
      </c>
      <c r="L24" s="3">
        <f>AVERAGE(L22:L23)</f>
        <v>12540.5</v>
      </c>
      <c r="N24" s="4"/>
      <c r="O24" s="4"/>
      <c r="P24" s="4">
        <f>AVERAGE(P22:P23)</f>
        <v>0.3729321754563919</v>
      </c>
      <c r="Q24">
        <f>J24*K24*0.000000001</f>
        <v>0.19236700000000001</v>
      </c>
      <c r="R24">
        <v>150</v>
      </c>
      <c r="S24" s="4">
        <f>Q24/R24*1000</f>
        <v>1.2824466666666667</v>
      </c>
      <c r="T24" s="3"/>
      <c r="Y24" s="3"/>
    </row>
    <row r="26" spans="1:25" x14ac:dyDescent="0.2">
      <c r="A26" t="s">
        <v>21</v>
      </c>
      <c r="B26" t="s">
        <v>66</v>
      </c>
      <c r="C26" t="s">
        <v>75</v>
      </c>
      <c r="D26" t="s">
        <v>120</v>
      </c>
      <c r="E26" s="2">
        <v>44647.939583333333</v>
      </c>
      <c r="F26">
        <v>3328</v>
      </c>
      <c r="G26">
        <v>3346</v>
      </c>
      <c r="H26">
        <v>2965</v>
      </c>
      <c r="I26">
        <v>40408</v>
      </c>
      <c r="J26">
        <v>12440</v>
      </c>
      <c r="K26">
        <v>14497</v>
      </c>
      <c r="L26">
        <v>12658</v>
      </c>
      <c r="M26">
        <v>6954</v>
      </c>
      <c r="N26" s="9">
        <f>E28-$E$8</f>
        <v>2.0944444444394321</v>
      </c>
      <c r="O26" s="9">
        <f>J26/$J$8</f>
        <v>1.5275049115913557</v>
      </c>
      <c r="P26" s="4">
        <f>LOG(O26,2)/N26</f>
        <v>0.29180865625960695</v>
      </c>
    </row>
    <row r="27" spans="1:25" x14ac:dyDescent="0.2">
      <c r="A27" t="s">
        <v>22</v>
      </c>
      <c r="B27" t="s">
        <v>66</v>
      </c>
      <c r="C27" t="s">
        <v>76</v>
      </c>
      <c r="D27" t="s">
        <v>120</v>
      </c>
      <c r="E27" s="2">
        <v>44647.94027777778</v>
      </c>
      <c r="F27">
        <v>3091</v>
      </c>
      <c r="G27">
        <v>3106</v>
      </c>
      <c r="H27">
        <v>2965</v>
      </c>
      <c r="I27">
        <v>40408</v>
      </c>
      <c r="J27">
        <v>11600</v>
      </c>
      <c r="K27">
        <v>14834</v>
      </c>
      <c r="L27">
        <v>13405</v>
      </c>
      <c r="M27">
        <v>6975</v>
      </c>
      <c r="N27" s="9">
        <f>E28-$E$8</f>
        <v>2.0944444444394321</v>
      </c>
      <c r="O27" s="9">
        <f>J27/$J$8</f>
        <v>1.424361493123772</v>
      </c>
      <c r="P27" s="4">
        <f>LOG(O27,2)/N27</f>
        <v>0.24365188591248832</v>
      </c>
    </row>
    <row r="28" spans="1:25" x14ac:dyDescent="0.2">
      <c r="A28" t="s">
        <v>121</v>
      </c>
      <c r="E28" s="2">
        <f>$E$10</f>
        <v>44647.931944444441</v>
      </c>
      <c r="J28" s="3">
        <f>AVERAGE(J26:J27)</f>
        <v>12020</v>
      </c>
      <c r="K28" s="3">
        <f>AVERAGE(K26:K27)</f>
        <v>14665.5</v>
      </c>
      <c r="L28" s="3">
        <f>AVERAGE(L26:L27)</f>
        <v>13031.5</v>
      </c>
      <c r="N28" s="4"/>
      <c r="O28" s="4"/>
      <c r="P28" s="4">
        <f>AVERAGE(P26:P27)</f>
        <v>0.26773027108604763</v>
      </c>
      <c r="Q28">
        <f>J28*K28*0.000000001</f>
        <v>0.17627931000000002</v>
      </c>
      <c r="R28">
        <v>200</v>
      </c>
      <c r="S28" s="4">
        <f>Q28/R28*1000</f>
        <v>0.88139655000000006</v>
      </c>
      <c r="T28" s="3"/>
      <c r="Y28" s="3"/>
    </row>
    <row r="30" spans="1:25" x14ac:dyDescent="0.2">
      <c r="A30" t="s">
        <v>23</v>
      </c>
      <c r="B30" t="s">
        <v>66</v>
      </c>
      <c r="C30" t="s">
        <v>77</v>
      </c>
      <c r="D30" t="s">
        <v>120</v>
      </c>
      <c r="E30" s="2">
        <v>44647.943749999999</v>
      </c>
      <c r="F30">
        <v>4055</v>
      </c>
      <c r="G30">
        <v>4082</v>
      </c>
      <c r="H30">
        <v>2965</v>
      </c>
      <c r="I30">
        <v>40408</v>
      </c>
      <c r="J30">
        <v>19050</v>
      </c>
      <c r="K30">
        <v>11881</v>
      </c>
      <c r="L30">
        <v>10866</v>
      </c>
      <c r="M30">
        <v>5278</v>
      </c>
      <c r="N30" s="9">
        <f>E32-$E$8</f>
        <v>2.0944444444394321</v>
      </c>
      <c r="O30" s="9">
        <f>J30/$J$8</f>
        <v>2.3391453831041256</v>
      </c>
      <c r="P30" s="4">
        <f>LOG(O30,2)/N30</f>
        <v>0.58534927218873045</v>
      </c>
    </row>
    <row r="31" spans="1:25" x14ac:dyDescent="0.2">
      <c r="A31" t="s">
        <v>24</v>
      </c>
      <c r="B31" t="s">
        <v>66</v>
      </c>
      <c r="C31" t="s">
        <v>78</v>
      </c>
      <c r="D31" t="s">
        <v>120</v>
      </c>
      <c r="E31" s="2">
        <v>44647.944444444453</v>
      </c>
      <c r="F31">
        <v>4298</v>
      </c>
      <c r="G31">
        <v>4330</v>
      </c>
      <c r="H31">
        <v>2965</v>
      </c>
      <c r="I31">
        <v>40408</v>
      </c>
      <c r="J31">
        <v>20150</v>
      </c>
      <c r="K31">
        <v>11570</v>
      </c>
      <c r="L31">
        <v>10377</v>
      </c>
      <c r="M31">
        <v>5189</v>
      </c>
      <c r="N31" s="9">
        <f>E32-$E$8</f>
        <v>2.0944444444394321</v>
      </c>
      <c r="O31" s="9">
        <f>J31/$J$8</f>
        <v>2.4742141453831041</v>
      </c>
      <c r="P31" s="4">
        <f>LOG(O31,2)/N31</f>
        <v>0.6240176843539057</v>
      </c>
    </row>
    <row r="32" spans="1:25" x14ac:dyDescent="0.2">
      <c r="A32" t="s">
        <v>121</v>
      </c>
      <c r="E32" s="2">
        <f>$E$10</f>
        <v>44647.931944444441</v>
      </c>
      <c r="J32" s="3">
        <f>AVERAGE(J30:J31)</f>
        <v>19600</v>
      </c>
      <c r="K32" s="3">
        <f>AVERAGE(K30:K31)</f>
        <v>11725.5</v>
      </c>
      <c r="L32" s="3">
        <f>AVERAGE(L30:L31)</f>
        <v>10621.5</v>
      </c>
      <c r="N32" s="4"/>
      <c r="O32" s="4"/>
      <c r="P32" s="4">
        <f>AVERAGE(P30:P31)</f>
        <v>0.60468347827131808</v>
      </c>
      <c r="Q32">
        <f>J32*K32*0.000000001</f>
        <v>0.22981980000000002</v>
      </c>
      <c r="R32">
        <v>200</v>
      </c>
      <c r="S32" s="4">
        <f>Q32/R32*1000</f>
        <v>1.1490990000000001</v>
      </c>
      <c r="T32" s="3"/>
      <c r="Y32" s="3"/>
    </row>
    <row r="34" spans="1:25" x14ac:dyDescent="0.2">
      <c r="A34" t="s">
        <v>25</v>
      </c>
      <c r="B34" t="s">
        <v>66</v>
      </c>
      <c r="C34" t="s">
        <v>79</v>
      </c>
      <c r="D34" t="s">
        <v>120</v>
      </c>
      <c r="E34" s="2">
        <v>44648.807638888888</v>
      </c>
      <c r="F34">
        <v>8454</v>
      </c>
      <c r="G34">
        <v>8572</v>
      </c>
      <c r="H34">
        <v>2965</v>
      </c>
      <c r="I34">
        <v>40408</v>
      </c>
      <c r="J34">
        <v>47230</v>
      </c>
      <c r="K34">
        <v>9694</v>
      </c>
      <c r="L34">
        <v>8724</v>
      </c>
      <c r="M34">
        <v>4330</v>
      </c>
      <c r="N34" s="9">
        <f>E36-$E$8</f>
        <v>2.9701388888861402</v>
      </c>
      <c r="O34" s="9">
        <f>J34/$J$8</f>
        <v>5.7993614931237722</v>
      </c>
      <c r="P34" s="4">
        <f>LOG(O34,2)/N34</f>
        <v>0.85379645997404574</v>
      </c>
    </row>
    <row r="35" spans="1:25" x14ac:dyDescent="0.2">
      <c r="A35" t="s">
        <v>26</v>
      </c>
      <c r="B35" t="s">
        <v>66</v>
      </c>
      <c r="C35" t="s">
        <v>80</v>
      </c>
      <c r="D35" t="s">
        <v>120</v>
      </c>
      <c r="E35" s="2">
        <v>44648.808333333327</v>
      </c>
      <c r="F35">
        <v>8705</v>
      </c>
      <c r="G35">
        <v>8835</v>
      </c>
      <c r="H35">
        <v>2965</v>
      </c>
      <c r="I35">
        <v>40408</v>
      </c>
      <c r="J35">
        <v>47690</v>
      </c>
      <c r="K35">
        <v>10026</v>
      </c>
      <c r="L35">
        <v>8915</v>
      </c>
      <c r="M35">
        <v>4621</v>
      </c>
      <c r="N35" s="9">
        <f>E36-$E$8</f>
        <v>2.9701388888861402</v>
      </c>
      <c r="O35" s="9">
        <f>J35/$J$8</f>
        <v>5.855844793713163</v>
      </c>
      <c r="P35" s="4">
        <f>LOG(O35,2)/N35</f>
        <v>0.85850440386721372</v>
      </c>
    </row>
    <row r="36" spans="1:25" x14ac:dyDescent="0.2">
      <c r="A36" t="s">
        <v>121</v>
      </c>
      <c r="E36" s="2">
        <f>$E$34</f>
        <v>44648.807638888888</v>
      </c>
      <c r="J36" s="3">
        <f>AVERAGE(J34:J35)</f>
        <v>47460</v>
      </c>
      <c r="K36" s="3">
        <f>AVERAGE(K34:K35)</f>
        <v>9860</v>
      </c>
      <c r="L36" s="3">
        <f>AVERAGE(L34:L35)</f>
        <v>8819.5</v>
      </c>
      <c r="N36" s="4"/>
      <c r="O36" s="4"/>
      <c r="P36" s="4">
        <f>AVERAGE(P34:P35)</f>
        <v>0.85615043192062967</v>
      </c>
      <c r="Q36">
        <f>J36*K36*0.000000001</f>
        <v>0.46795560000000003</v>
      </c>
      <c r="R36">
        <v>400</v>
      </c>
      <c r="S36" s="4">
        <f>Q36/R36*1000</f>
        <v>1.1698890000000002</v>
      </c>
      <c r="T36" s="3"/>
      <c r="Y36" s="3"/>
    </row>
    <row r="38" spans="1:25" x14ac:dyDescent="0.2">
      <c r="A38" t="s">
        <v>27</v>
      </c>
      <c r="B38" t="s">
        <v>66</v>
      </c>
      <c r="C38" t="s">
        <v>81</v>
      </c>
      <c r="D38" t="s">
        <v>120</v>
      </c>
      <c r="E38" s="2">
        <v>44648.813194444447</v>
      </c>
      <c r="F38">
        <v>5897</v>
      </c>
      <c r="G38">
        <v>5954</v>
      </c>
      <c r="H38">
        <v>2965</v>
      </c>
      <c r="I38">
        <v>40408</v>
      </c>
      <c r="J38">
        <v>26310</v>
      </c>
      <c r="K38">
        <v>12466</v>
      </c>
      <c r="L38">
        <v>11139</v>
      </c>
      <c r="M38">
        <v>5769</v>
      </c>
      <c r="N38" s="9">
        <f>E40-$E$8</f>
        <v>2.9701388888861402</v>
      </c>
      <c r="O38" s="9">
        <f>J38/$J$8</f>
        <v>3.230599214145383</v>
      </c>
      <c r="P38" s="4">
        <f>LOG(O38,2)/N38</f>
        <v>0.56960359271684258</v>
      </c>
    </row>
    <row r="39" spans="1:25" x14ac:dyDescent="0.2">
      <c r="A39" t="s">
        <v>28</v>
      </c>
      <c r="B39" t="s">
        <v>66</v>
      </c>
      <c r="C39" t="s">
        <v>82</v>
      </c>
      <c r="D39" t="s">
        <v>120</v>
      </c>
      <c r="E39" s="2">
        <v>44648.818055555559</v>
      </c>
      <c r="F39">
        <v>5008</v>
      </c>
      <c r="G39">
        <v>5046</v>
      </c>
      <c r="H39">
        <v>2965</v>
      </c>
      <c r="I39">
        <v>40408</v>
      </c>
      <c r="J39">
        <v>21070</v>
      </c>
      <c r="K39">
        <v>12945</v>
      </c>
      <c r="L39">
        <v>11594</v>
      </c>
      <c r="M39">
        <v>6120</v>
      </c>
      <c r="N39" s="9">
        <f>E40-$E$8</f>
        <v>2.9701388888861402</v>
      </c>
      <c r="O39" s="9">
        <f>J39/$J$8</f>
        <v>2.5871807465618861</v>
      </c>
      <c r="P39" s="4">
        <f>LOG(O39,2)/N39</f>
        <v>0.46172280116613257</v>
      </c>
    </row>
    <row r="40" spans="1:25" x14ac:dyDescent="0.2">
      <c r="A40" t="s">
        <v>121</v>
      </c>
      <c r="E40" s="2">
        <f>$E$34</f>
        <v>44648.807638888888</v>
      </c>
      <c r="J40" s="3">
        <f>AVERAGE(J38:J39)</f>
        <v>23690</v>
      </c>
      <c r="K40" s="3">
        <f>AVERAGE(K38:K39)</f>
        <v>12705.5</v>
      </c>
      <c r="L40" s="3">
        <f>AVERAGE(L38:L39)</f>
        <v>11366.5</v>
      </c>
      <c r="N40" s="4"/>
      <c r="O40" s="4"/>
      <c r="P40" s="4">
        <f>AVERAGE(P38:P39)</f>
        <v>0.51566319694148754</v>
      </c>
      <c r="Q40">
        <f>J40*K40*0.000000001</f>
        <v>0.30099329499999999</v>
      </c>
      <c r="R40">
        <v>200</v>
      </c>
      <c r="S40" s="4">
        <f>Q40/R40*1000</f>
        <v>1.504966475</v>
      </c>
      <c r="T40" s="3"/>
      <c r="Y40" s="3"/>
    </row>
    <row r="42" spans="1:25" x14ac:dyDescent="0.2">
      <c r="A42" t="s">
        <v>29</v>
      </c>
      <c r="B42" t="s">
        <v>66</v>
      </c>
      <c r="C42" t="s">
        <v>83</v>
      </c>
      <c r="D42" t="s">
        <v>120</v>
      </c>
      <c r="E42" s="2">
        <v>44648.821527777778</v>
      </c>
      <c r="F42">
        <v>4611</v>
      </c>
      <c r="G42">
        <v>4643</v>
      </c>
      <c r="H42">
        <v>2965</v>
      </c>
      <c r="I42">
        <v>40408</v>
      </c>
      <c r="J42">
        <v>16850</v>
      </c>
      <c r="K42">
        <v>14105</v>
      </c>
      <c r="L42">
        <v>12742</v>
      </c>
      <c r="M42">
        <v>6718</v>
      </c>
      <c r="N42" s="9">
        <f>E44-$E$8</f>
        <v>2.9701388888861402</v>
      </c>
      <c r="O42" s="9">
        <f>J42/$J$8</f>
        <v>2.0690078585461689</v>
      </c>
      <c r="P42" s="4">
        <f>LOG(O42,2)/N42</f>
        <v>0.35316164129760963</v>
      </c>
    </row>
    <row r="43" spans="1:25" x14ac:dyDescent="0.2">
      <c r="A43" t="s">
        <v>30</v>
      </c>
      <c r="B43" t="s">
        <v>66</v>
      </c>
      <c r="C43" t="s">
        <v>84</v>
      </c>
      <c r="D43" t="s">
        <v>120</v>
      </c>
      <c r="E43" s="2">
        <v>44648.825694444437</v>
      </c>
      <c r="F43">
        <v>4158</v>
      </c>
      <c r="G43">
        <v>4183</v>
      </c>
      <c r="H43">
        <v>2965</v>
      </c>
      <c r="I43">
        <v>40408</v>
      </c>
      <c r="J43">
        <v>15170</v>
      </c>
      <c r="K43">
        <v>14861</v>
      </c>
      <c r="L43">
        <v>13528</v>
      </c>
      <c r="M43">
        <v>6769</v>
      </c>
      <c r="N43" s="9">
        <f>E44-$E$8</f>
        <v>2.9701388888861402</v>
      </c>
      <c r="O43" s="9">
        <f>J43/$J$8</f>
        <v>1.8627210216110019</v>
      </c>
      <c r="P43" s="4">
        <f>LOG(O43,2)/N43</f>
        <v>0.30214466482247476</v>
      </c>
    </row>
    <row r="44" spans="1:25" x14ac:dyDescent="0.2">
      <c r="A44" t="s">
        <v>121</v>
      </c>
      <c r="E44" s="2">
        <f>$E$34</f>
        <v>44648.807638888888</v>
      </c>
      <c r="J44" s="3">
        <f>AVERAGE(J42:J43)</f>
        <v>16010</v>
      </c>
      <c r="K44" s="3">
        <f>AVERAGE(K42:K43)</f>
        <v>14483</v>
      </c>
      <c r="L44" s="3">
        <f>AVERAGE(L42:L43)</f>
        <v>13135</v>
      </c>
      <c r="N44" s="4"/>
      <c r="O44" s="4"/>
      <c r="P44" s="4">
        <f>AVERAGE(P42:P43)</f>
        <v>0.32765315306004217</v>
      </c>
      <c r="Q44">
        <f>J44*K44*0.000000001</f>
        <v>0.23187283</v>
      </c>
      <c r="R44">
        <v>200</v>
      </c>
      <c r="S44" s="4">
        <f>Q44/R44*1000</f>
        <v>1.15936415</v>
      </c>
      <c r="T44" s="3"/>
      <c r="Y44" s="3"/>
    </row>
    <row r="46" spans="1:25" x14ac:dyDescent="0.2">
      <c r="A46" t="s">
        <v>31</v>
      </c>
      <c r="B46" t="s">
        <v>66</v>
      </c>
      <c r="C46" t="s">
        <v>85</v>
      </c>
      <c r="D46" t="s">
        <v>120</v>
      </c>
      <c r="E46" s="2">
        <v>44648.811805555553</v>
      </c>
      <c r="F46">
        <v>3614</v>
      </c>
      <c r="G46">
        <v>3633</v>
      </c>
      <c r="H46">
        <v>2965</v>
      </c>
      <c r="I46">
        <v>40408</v>
      </c>
      <c r="J46">
        <v>12930</v>
      </c>
      <c r="K46">
        <v>15377</v>
      </c>
      <c r="L46">
        <v>14139</v>
      </c>
      <c r="M46">
        <v>7195</v>
      </c>
      <c r="N46" s="9">
        <f>E48-$E$8</f>
        <v>2.9701388888861402</v>
      </c>
      <c r="O46" s="9">
        <f>J46/$J$8</f>
        <v>1.587671905697446</v>
      </c>
      <c r="P46" s="4">
        <f>LOG(O46,2)/N46</f>
        <v>0.22453926687314835</v>
      </c>
    </row>
    <row r="47" spans="1:25" x14ac:dyDescent="0.2">
      <c r="A47" t="s">
        <v>32</v>
      </c>
      <c r="B47" t="s">
        <v>66</v>
      </c>
      <c r="C47" t="s">
        <v>86</v>
      </c>
      <c r="D47" t="s">
        <v>120</v>
      </c>
      <c r="E47" s="2">
        <v>44648.8125</v>
      </c>
      <c r="F47">
        <v>3652</v>
      </c>
      <c r="G47">
        <v>3673</v>
      </c>
      <c r="H47">
        <v>2965</v>
      </c>
      <c r="I47">
        <v>40408</v>
      </c>
      <c r="J47">
        <v>13140</v>
      </c>
      <c r="K47">
        <v>15107</v>
      </c>
      <c r="L47">
        <v>13841</v>
      </c>
      <c r="M47">
        <v>6909</v>
      </c>
      <c r="N47" s="9">
        <f>E48-$E$8</f>
        <v>2.9701388888861402</v>
      </c>
      <c r="O47" s="9">
        <f>J47/$J$8</f>
        <v>1.6134577603143418</v>
      </c>
      <c r="P47" s="4">
        <f>LOG(O47,2)/N47</f>
        <v>0.23236482701750641</v>
      </c>
    </row>
    <row r="48" spans="1:25" x14ac:dyDescent="0.2">
      <c r="A48" t="s">
        <v>121</v>
      </c>
      <c r="E48" s="2">
        <f>$E$34</f>
        <v>44648.807638888888</v>
      </c>
      <c r="J48" s="3">
        <f>AVERAGE(J46:J47)</f>
        <v>13035</v>
      </c>
      <c r="K48" s="3">
        <f>AVERAGE(K46:K47)</f>
        <v>15242</v>
      </c>
      <c r="L48" s="3">
        <f>AVERAGE(L46:L47)</f>
        <v>13990</v>
      </c>
      <c r="N48" s="4"/>
      <c r="O48" s="4"/>
      <c r="P48" s="4">
        <f>AVERAGE(P46:P47)</f>
        <v>0.22845204694532739</v>
      </c>
      <c r="Q48">
        <f>J48*K48*0.000000001</f>
        <v>0.19867947000000002</v>
      </c>
      <c r="R48">
        <v>150</v>
      </c>
      <c r="S48" s="4">
        <f>Q48/R48*1000</f>
        <v>1.3245298000000001</v>
      </c>
      <c r="T48" s="3"/>
      <c r="Y48" s="3"/>
    </row>
    <row r="50" spans="1:25" x14ac:dyDescent="0.2">
      <c r="A50" t="s">
        <v>33</v>
      </c>
      <c r="B50" t="s">
        <v>66</v>
      </c>
      <c r="C50" t="s">
        <v>87</v>
      </c>
      <c r="D50" t="s">
        <v>120</v>
      </c>
      <c r="E50" s="2">
        <v>44648.819444444453</v>
      </c>
      <c r="F50">
        <v>4325</v>
      </c>
      <c r="G50">
        <v>4355</v>
      </c>
      <c r="H50">
        <v>2965</v>
      </c>
      <c r="I50">
        <v>40408</v>
      </c>
      <c r="J50">
        <v>16820</v>
      </c>
      <c r="K50">
        <v>13370</v>
      </c>
      <c r="L50">
        <v>11711</v>
      </c>
      <c r="M50">
        <v>6371</v>
      </c>
      <c r="N50" s="9">
        <f>E52-$E$8</f>
        <v>2.9701388888861402</v>
      </c>
      <c r="O50" s="9">
        <f>J50/$J$8</f>
        <v>2.0653241650294696</v>
      </c>
      <c r="P50" s="4">
        <f>LOG(O50,2)/N50</f>
        <v>0.35229606365620825</v>
      </c>
    </row>
    <row r="51" spans="1:25" x14ac:dyDescent="0.2">
      <c r="A51" t="s">
        <v>34</v>
      </c>
      <c r="B51" t="s">
        <v>66</v>
      </c>
      <c r="C51" t="s">
        <v>88</v>
      </c>
      <c r="D51" t="s">
        <v>120</v>
      </c>
      <c r="E51" s="2">
        <v>44648.820138888892</v>
      </c>
      <c r="F51">
        <v>3697</v>
      </c>
      <c r="G51">
        <v>3718</v>
      </c>
      <c r="H51">
        <v>2965</v>
      </c>
      <c r="I51">
        <v>40408</v>
      </c>
      <c r="J51">
        <v>12370</v>
      </c>
      <c r="K51">
        <v>13477</v>
      </c>
      <c r="L51">
        <v>11814</v>
      </c>
      <c r="M51">
        <v>6530</v>
      </c>
      <c r="N51" s="9">
        <f>E52-$E$8</f>
        <v>2.9701388888861402</v>
      </c>
      <c r="O51" s="9">
        <f>J51/$J$8</f>
        <v>1.5189096267190569</v>
      </c>
      <c r="P51" s="4">
        <f>LOG(O51,2)/N51</f>
        <v>0.20303294099966721</v>
      </c>
    </row>
    <row r="52" spans="1:25" x14ac:dyDescent="0.2">
      <c r="A52" t="s">
        <v>121</v>
      </c>
      <c r="E52" s="2">
        <f>$E$34</f>
        <v>44648.807638888888</v>
      </c>
      <c r="J52" s="3">
        <f>AVERAGE(J50:J51)</f>
        <v>14595</v>
      </c>
      <c r="K52" s="3">
        <f>AVERAGE(K50:K51)</f>
        <v>13423.5</v>
      </c>
      <c r="L52" s="3">
        <f>AVERAGE(L50:L51)</f>
        <v>11762.5</v>
      </c>
      <c r="N52" s="4"/>
      <c r="O52" s="4"/>
      <c r="P52" s="4">
        <f>AVERAGE(P50:P51)</f>
        <v>0.27766450232793771</v>
      </c>
      <c r="Q52">
        <f>J52*K52*0.000000001</f>
        <v>0.1959159825</v>
      </c>
      <c r="R52">
        <v>200</v>
      </c>
      <c r="S52" s="4">
        <f>Q52/R52*1000</f>
        <v>0.97957991249999998</v>
      </c>
      <c r="T52" s="3"/>
      <c r="Y52" s="3"/>
    </row>
    <row r="54" spans="1:25" x14ac:dyDescent="0.2">
      <c r="A54" t="s">
        <v>35</v>
      </c>
      <c r="B54" t="s">
        <v>66</v>
      </c>
      <c r="C54" t="s">
        <v>89</v>
      </c>
      <c r="D54" t="s">
        <v>120</v>
      </c>
      <c r="E54" s="2">
        <v>44648.82708333333</v>
      </c>
      <c r="F54">
        <v>6377</v>
      </c>
      <c r="G54">
        <v>6441</v>
      </c>
      <c r="H54">
        <v>2965</v>
      </c>
      <c r="I54">
        <v>40408</v>
      </c>
      <c r="J54">
        <v>28170</v>
      </c>
      <c r="K54">
        <v>11496</v>
      </c>
      <c r="L54">
        <v>10324</v>
      </c>
      <c r="M54">
        <v>5276</v>
      </c>
      <c r="N54" s="9">
        <f>E56-$E$8</f>
        <v>2.9701388888861402</v>
      </c>
      <c r="O54" s="9">
        <f>J54/$J$8</f>
        <v>3.4589882121807465</v>
      </c>
      <c r="P54" s="4">
        <f>LOG(O54,2)/N54</f>
        <v>0.60278329201568548</v>
      </c>
    </row>
    <row r="55" spans="1:25" x14ac:dyDescent="0.2">
      <c r="A55" t="s">
        <v>36</v>
      </c>
      <c r="B55" t="s">
        <v>66</v>
      </c>
      <c r="C55" t="s">
        <v>90</v>
      </c>
      <c r="D55" t="s">
        <v>120</v>
      </c>
      <c r="E55" s="2">
        <v>44648.827777777777</v>
      </c>
      <c r="F55">
        <v>6232</v>
      </c>
      <c r="G55">
        <v>6297</v>
      </c>
      <c r="H55">
        <v>2965</v>
      </c>
      <c r="I55">
        <v>40408</v>
      </c>
      <c r="J55">
        <v>29350</v>
      </c>
      <c r="K55">
        <v>11414</v>
      </c>
      <c r="L55">
        <v>10309</v>
      </c>
      <c r="M55">
        <v>5213</v>
      </c>
      <c r="N55" s="9">
        <f>E56-$E$8</f>
        <v>2.9701388888861402</v>
      </c>
      <c r="O55" s="9">
        <f>J55/$J$8</f>
        <v>3.6038801571709236</v>
      </c>
      <c r="P55" s="4">
        <f>LOG(O55,2)/N55</f>
        <v>0.62271533621873798</v>
      </c>
    </row>
    <row r="56" spans="1:25" x14ac:dyDescent="0.2">
      <c r="A56" t="s">
        <v>121</v>
      </c>
      <c r="E56" s="2">
        <f>$E$34</f>
        <v>44648.807638888888</v>
      </c>
      <c r="J56" s="3">
        <f>AVERAGE(J54:J55)</f>
        <v>28760</v>
      </c>
      <c r="K56" s="3">
        <f>AVERAGE(K54:K55)</f>
        <v>11455</v>
      </c>
      <c r="L56" s="3">
        <f>AVERAGE(L54:L55)</f>
        <v>10316.5</v>
      </c>
      <c r="N56" s="4"/>
      <c r="O56" s="4"/>
      <c r="P56" s="4">
        <f>AVERAGE(P54:P55)</f>
        <v>0.61274931411721179</v>
      </c>
      <c r="Q56">
        <f>J56*K56*0.000000001</f>
        <v>0.32944580000000001</v>
      </c>
      <c r="R56">
        <v>300</v>
      </c>
      <c r="S56" s="4">
        <f>Q56/R56*1000</f>
        <v>1.0981526666666668</v>
      </c>
      <c r="T56" s="3"/>
      <c r="Y56" s="3"/>
    </row>
    <row r="58" spans="1:25" x14ac:dyDescent="0.2">
      <c r="A58" t="s">
        <v>37</v>
      </c>
      <c r="B58" t="s">
        <v>66</v>
      </c>
      <c r="C58" t="s">
        <v>91</v>
      </c>
      <c r="D58" t="s">
        <v>120</v>
      </c>
      <c r="E58" s="2">
        <v>44649.790972222218</v>
      </c>
      <c r="F58">
        <v>14835</v>
      </c>
      <c r="G58">
        <v>15226</v>
      </c>
      <c r="H58">
        <v>2965</v>
      </c>
      <c r="I58">
        <v>40408</v>
      </c>
      <c r="J58">
        <v>91430</v>
      </c>
      <c r="K58">
        <v>9293</v>
      </c>
      <c r="L58">
        <v>8442</v>
      </c>
      <c r="M58">
        <v>4110</v>
      </c>
      <c r="N58" s="9">
        <f>E60-$E$8</f>
        <v>3.9534722222160781</v>
      </c>
      <c r="O58" s="9">
        <f>J58/$J$8</f>
        <v>11.226669941060903</v>
      </c>
      <c r="P58" s="4">
        <f>LOG(O58,2)/N58</f>
        <v>0.88247949074861887</v>
      </c>
    </row>
    <row r="59" spans="1:25" x14ac:dyDescent="0.2">
      <c r="A59" t="s">
        <v>38</v>
      </c>
      <c r="B59" t="s">
        <v>66</v>
      </c>
      <c r="C59" t="s">
        <v>92</v>
      </c>
      <c r="D59" t="s">
        <v>120</v>
      </c>
      <c r="E59" s="2">
        <v>44649.792361111111</v>
      </c>
      <c r="F59">
        <v>14556</v>
      </c>
      <c r="G59">
        <v>14931</v>
      </c>
      <c r="H59">
        <v>2965</v>
      </c>
      <c r="I59">
        <v>40408</v>
      </c>
      <c r="J59">
        <v>83840</v>
      </c>
      <c r="K59">
        <v>9505</v>
      </c>
      <c r="L59">
        <v>8627</v>
      </c>
      <c r="M59">
        <v>4103</v>
      </c>
      <c r="N59" s="9">
        <f>E60-$E$8</f>
        <v>3.9534722222160781</v>
      </c>
      <c r="O59" s="9">
        <f>J59/$J$8</f>
        <v>10.294695481335953</v>
      </c>
      <c r="P59" s="4">
        <f>LOG(O59,2)/N59</f>
        <v>0.85085440374323851</v>
      </c>
    </row>
    <row r="60" spans="1:25" x14ac:dyDescent="0.2">
      <c r="A60" t="s">
        <v>121</v>
      </c>
      <c r="E60" s="2">
        <f>$E$58</f>
        <v>44649.790972222218</v>
      </c>
      <c r="J60" s="3">
        <f>AVERAGE(J58:J59)</f>
        <v>87635</v>
      </c>
      <c r="K60" s="3">
        <f>AVERAGE(K58:K59)</f>
        <v>9399</v>
      </c>
      <c r="L60" s="3">
        <f>AVERAGE(L58:L59)</f>
        <v>8534.5</v>
      </c>
      <c r="N60" s="4"/>
      <c r="O60" s="4"/>
      <c r="P60" s="4">
        <f>AVERAGE(P58:P59)</f>
        <v>0.86666694724592874</v>
      </c>
      <c r="Q60">
        <f>J60*K60*0.000000001</f>
        <v>0.823681365</v>
      </c>
      <c r="R60">
        <v>600</v>
      </c>
      <c r="S60" s="4">
        <f>Q60/R60*1000</f>
        <v>1.372802275</v>
      </c>
      <c r="T60" s="3"/>
      <c r="Y60" s="3"/>
    </row>
    <row r="62" spans="1:25" x14ac:dyDescent="0.2">
      <c r="A62" t="s">
        <v>39</v>
      </c>
      <c r="B62" t="s">
        <v>66</v>
      </c>
      <c r="C62" t="s">
        <v>93</v>
      </c>
      <c r="D62" t="s">
        <v>120</v>
      </c>
      <c r="E62" s="2">
        <v>44649.796527777777</v>
      </c>
      <c r="F62">
        <v>8137</v>
      </c>
      <c r="G62">
        <v>8238</v>
      </c>
      <c r="H62">
        <v>2965</v>
      </c>
      <c r="I62">
        <v>40408</v>
      </c>
      <c r="J62">
        <v>35120</v>
      </c>
      <c r="K62">
        <v>11350</v>
      </c>
      <c r="L62">
        <v>9933</v>
      </c>
      <c r="M62">
        <v>5466</v>
      </c>
      <c r="N62" s="9">
        <f>E64-$E$8</f>
        <v>3.9534722222160781</v>
      </c>
      <c r="O62" s="9">
        <f>J62/$J$8</f>
        <v>4.31237721021611</v>
      </c>
      <c r="P62" s="4">
        <f>LOG(O62,2)/N62</f>
        <v>0.53332444490153441</v>
      </c>
    </row>
    <row r="63" spans="1:25" x14ac:dyDescent="0.2">
      <c r="A63" t="s">
        <v>40</v>
      </c>
      <c r="B63" t="s">
        <v>66</v>
      </c>
      <c r="C63" t="s">
        <v>94</v>
      </c>
      <c r="D63" t="s">
        <v>120</v>
      </c>
      <c r="E63" s="2">
        <v>44649.797222222223</v>
      </c>
      <c r="F63">
        <v>7288</v>
      </c>
      <c r="G63">
        <v>7372</v>
      </c>
      <c r="H63">
        <v>2965</v>
      </c>
      <c r="I63">
        <v>40408</v>
      </c>
      <c r="J63">
        <v>29620</v>
      </c>
      <c r="K63">
        <v>12539</v>
      </c>
      <c r="L63">
        <v>10947</v>
      </c>
      <c r="M63">
        <v>6210</v>
      </c>
      <c r="N63" s="9">
        <f>E64-$E$8</f>
        <v>3.9534722222160781</v>
      </c>
      <c r="O63" s="9">
        <f>J63/$J$8</f>
        <v>3.637033398821218</v>
      </c>
      <c r="P63" s="4">
        <f>LOG(O63,2)/N63</f>
        <v>0.47117118052150186</v>
      </c>
    </row>
    <row r="64" spans="1:25" x14ac:dyDescent="0.2">
      <c r="A64" t="s">
        <v>121</v>
      </c>
      <c r="E64" s="2">
        <f>$E$58</f>
        <v>44649.790972222218</v>
      </c>
      <c r="J64" s="3">
        <f>AVERAGE(J62:J63)</f>
        <v>32370</v>
      </c>
      <c r="K64" s="3">
        <f>AVERAGE(K62:K63)</f>
        <v>11944.5</v>
      </c>
      <c r="L64" s="3">
        <f>AVERAGE(L62:L63)</f>
        <v>10440</v>
      </c>
      <c r="N64" s="4"/>
      <c r="O64" s="4"/>
      <c r="P64" s="4">
        <f>AVERAGE(P62:P63)</f>
        <v>0.50224781271151819</v>
      </c>
      <c r="Q64">
        <f>J64*K64*0.000000001</f>
        <v>0.38664346500000002</v>
      </c>
      <c r="R64">
        <v>300</v>
      </c>
      <c r="S64" s="4">
        <f>Q64/R64*1000</f>
        <v>1.2888115500000001</v>
      </c>
      <c r="T64" s="3"/>
      <c r="Y64" s="3"/>
    </row>
    <row r="66" spans="1:25" x14ac:dyDescent="0.2">
      <c r="A66" t="s">
        <v>41</v>
      </c>
      <c r="B66" t="s">
        <v>66</v>
      </c>
      <c r="C66" t="s">
        <v>95</v>
      </c>
      <c r="D66" t="s">
        <v>120</v>
      </c>
      <c r="E66" s="2">
        <v>44649.800694444442</v>
      </c>
      <c r="F66">
        <v>6054</v>
      </c>
      <c r="G66">
        <v>6101</v>
      </c>
      <c r="H66">
        <v>2965</v>
      </c>
      <c r="I66">
        <v>40408</v>
      </c>
      <c r="J66">
        <v>18790</v>
      </c>
      <c r="K66">
        <v>13053</v>
      </c>
      <c r="L66">
        <v>11561</v>
      </c>
      <c r="M66">
        <v>6310</v>
      </c>
      <c r="N66" s="9">
        <f>E68-$E$8</f>
        <v>3.9534722222160781</v>
      </c>
      <c r="O66" s="9">
        <f>J66/$J$8</f>
        <v>2.3072200392927309</v>
      </c>
      <c r="P66" s="4">
        <f>LOG(O66,2)/N66</f>
        <v>0.30508766280280691</v>
      </c>
    </row>
    <row r="67" spans="1:25" x14ac:dyDescent="0.2">
      <c r="A67" t="s">
        <v>42</v>
      </c>
      <c r="B67" t="s">
        <v>66</v>
      </c>
      <c r="C67" t="s">
        <v>96</v>
      </c>
      <c r="D67" t="s">
        <v>120</v>
      </c>
      <c r="E67" s="2">
        <v>44649.802083333343</v>
      </c>
      <c r="F67">
        <v>5886</v>
      </c>
      <c r="G67">
        <v>5932</v>
      </c>
      <c r="H67">
        <v>2965</v>
      </c>
      <c r="I67">
        <v>40408</v>
      </c>
      <c r="J67">
        <v>16700</v>
      </c>
      <c r="K67">
        <v>14331</v>
      </c>
      <c r="L67">
        <v>12795</v>
      </c>
      <c r="M67">
        <v>6937</v>
      </c>
      <c r="N67" s="9">
        <f>E68-$E$8</f>
        <v>3.9534722222160781</v>
      </c>
      <c r="O67" s="9">
        <f>J67/$J$8</f>
        <v>2.050589390962672</v>
      </c>
      <c r="P67" s="4">
        <f>LOG(O67,2)/N67</f>
        <v>0.26205790200097595</v>
      </c>
    </row>
    <row r="68" spans="1:25" x14ac:dyDescent="0.2">
      <c r="A68" t="s">
        <v>121</v>
      </c>
      <c r="E68" s="2">
        <f>$E$58</f>
        <v>44649.790972222218</v>
      </c>
      <c r="J68" s="3">
        <f>AVERAGE(J66:J67)</f>
        <v>17745</v>
      </c>
      <c r="K68" s="3">
        <f>AVERAGE(K66:K67)</f>
        <v>13692</v>
      </c>
      <c r="L68" s="3">
        <f>AVERAGE(L66:L67)</f>
        <v>12178</v>
      </c>
      <c r="N68" s="4"/>
      <c r="O68" s="4"/>
      <c r="P68" s="4">
        <f>AVERAGE(P66:P67)</f>
        <v>0.28357278240189143</v>
      </c>
      <c r="Q68">
        <f>J68*K68*0.000000001</f>
        <v>0.24296454000000001</v>
      </c>
      <c r="R68">
        <v>200</v>
      </c>
      <c r="S68" s="4">
        <f>Q68/R68*1000</f>
        <v>1.2148227</v>
      </c>
      <c r="T68" s="3"/>
      <c r="Y68" s="3"/>
    </row>
    <row r="70" spans="1:25" x14ac:dyDescent="0.2">
      <c r="A70" t="s">
        <v>43</v>
      </c>
      <c r="B70" t="s">
        <v>66</v>
      </c>
      <c r="C70" t="s">
        <v>97</v>
      </c>
      <c r="D70" t="s">
        <v>120</v>
      </c>
      <c r="E70" s="2">
        <v>44649.793749999997</v>
      </c>
      <c r="F70">
        <v>4656</v>
      </c>
      <c r="G70">
        <v>4685</v>
      </c>
      <c r="H70">
        <v>2965</v>
      </c>
      <c r="I70">
        <v>40408</v>
      </c>
      <c r="J70">
        <v>14460</v>
      </c>
      <c r="K70">
        <v>15793</v>
      </c>
      <c r="L70">
        <v>14540</v>
      </c>
      <c r="M70">
        <v>7273</v>
      </c>
      <c r="N70" s="9">
        <f>E72-$E$8</f>
        <v>3.9534722222160781</v>
      </c>
      <c r="O70" s="9">
        <f>J70/$J$8</f>
        <v>1.7755402750491158</v>
      </c>
      <c r="P70" s="4">
        <f>LOG(O70,2)/N70</f>
        <v>0.20950143044093864</v>
      </c>
    </row>
    <row r="71" spans="1:25" x14ac:dyDescent="0.2">
      <c r="A71" t="s">
        <v>44</v>
      </c>
      <c r="B71" t="s">
        <v>66</v>
      </c>
      <c r="C71" t="s">
        <v>98</v>
      </c>
      <c r="D71" t="s">
        <v>120</v>
      </c>
      <c r="E71" s="2">
        <v>44649.795138888891</v>
      </c>
      <c r="F71">
        <v>4542</v>
      </c>
      <c r="G71">
        <v>4572</v>
      </c>
      <c r="H71">
        <v>2965</v>
      </c>
      <c r="I71">
        <v>40408</v>
      </c>
      <c r="J71">
        <v>14250</v>
      </c>
      <c r="K71">
        <v>15654</v>
      </c>
      <c r="L71">
        <v>14427</v>
      </c>
      <c r="M71">
        <v>7251</v>
      </c>
      <c r="N71" s="9">
        <f>E72-$E$8</f>
        <v>3.9534722222160781</v>
      </c>
      <c r="O71" s="9">
        <f>J71/$J$8</f>
        <v>1.74975442043222</v>
      </c>
      <c r="P71" s="4">
        <f>LOG(O71,2)/N71</f>
        <v>0.20416292498918642</v>
      </c>
    </row>
    <row r="72" spans="1:25" x14ac:dyDescent="0.2">
      <c r="A72" t="s">
        <v>121</v>
      </c>
      <c r="E72" s="2">
        <f>$E$58</f>
        <v>44649.790972222218</v>
      </c>
      <c r="J72" s="3">
        <f>AVERAGE(J70:J71)</f>
        <v>14355</v>
      </c>
      <c r="K72" s="3">
        <f>AVERAGE(K70:K71)</f>
        <v>15723.5</v>
      </c>
      <c r="L72" s="3">
        <f>AVERAGE(L70:L71)</f>
        <v>14483.5</v>
      </c>
      <c r="N72" s="4"/>
      <c r="O72" s="4"/>
      <c r="P72" s="4">
        <f>AVERAGE(P70:P71)</f>
        <v>0.20683217771506252</v>
      </c>
      <c r="Q72">
        <f>J72*K72*0.000000001</f>
        <v>0.22571084250000001</v>
      </c>
      <c r="R72">
        <v>200</v>
      </c>
      <c r="S72" s="4">
        <f>Q72/R72*1000</f>
        <v>1.1285542124999999</v>
      </c>
      <c r="T72" s="3"/>
      <c r="Y72" s="3"/>
    </row>
    <row r="74" spans="1:25" x14ac:dyDescent="0.2">
      <c r="A74" t="s">
        <v>45</v>
      </c>
      <c r="B74" t="s">
        <v>66</v>
      </c>
      <c r="C74" t="s">
        <v>99</v>
      </c>
      <c r="D74" t="s">
        <v>120</v>
      </c>
      <c r="E74" s="2">
        <v>44649.798611111109</v>
      </c>
      <c r="F74">
        <v>5428</v>
      </c>
      <c r="G74">
        <v>5470</v>
      </c>
      <c r="H74">
        <v>2965</v>
      </c>
      <c r="I74">
        <v>40408</v>
      </c>
      <c r="J74">
        <v>18920</v>
      </c>
      <c r="K74">
        <v>12266</v>
      </c>
      <c r="L74">
        <v>10825</v>
      </c>
      <c r="M74">
        <v>5963</v>
      </c>
      <c r="N74" s="9">
        <f>E76-$E$8</f>
        <v>3.9534722222160781</v>
      </c>
      <c r="O74" s="9">
        <f>J74/$J$8</f>
        <v>2.3231827111984282</v>
      </c>
      <c r="P74" s="4">
        <f>LOG(O74,2)/N74</f>
        <v>0.30760368450733377</v>
      </c>
    </row>
    <row r="75" spans="1:25" x14ac:dyDescent="0.2">
      <c r="A75" t="s">
        <v>46</v>
      </c>
      <c r="B75" t="s">
        <v>66</v>
      </c>
      <c r="C75" t="s">
        <v>100</v>
      </c>
      <c r="D75" t="s">
        <v>120</v>
      </c>
      <c r="E75" s="2">
        <v>44649.8</v>
      </c>
      <c r="F75">
        <v>5184</v>
      </c>
      <c r="G75">
        <v>5223</v>
      </c>
      <c r="H75">
        <v>2965</v>
      </c>
      <c r="I75">
        <v>40408</v>
      </c>
      <c r="J75">
        <v>19110</v>
      </c>
      <c r="K75">
        <v>12340</v>
      </c>
      <c r="L75">
        <v>10820</v>
      </c>
      <c r="M75">
        <v>6007</v>
      </c>
      <c r="N75" s="9">
        <f>E76-$E$8</f>
        <v>3.9534722222160781</v>
      </c>
      <c r="O75" s="9">
        <f>J75/$J$8</f>
        <v>2.3465127701375246</v>
      </c>
      <c r="P75" s="4">
        <f>LOG(O75,2)/N75</f>
        <v>0.31125002089919057</v>
      </c>
    </row>
    <row r="76" spans="1:25" x14ac:dyDescent="0.2">
      <c r="A76" t="s">
        <v>121</v>
      </c>
      <c r="E76" s="2">
        <f>$E$58</f>
        <v>44649.790972222218</v>
      </c>
      <c r="J76" s="3">
        <f>AVERAGE(J74:J75)</f>
        <v>19015</v>
      </c>
      <c r="K76" s="3">
        <f>AVERAGE(K74:K75)</f>
        <v>12303</v>
      </c>
      <c r="L76" s="3">
        <f>AVERAGE(L74:L75)</f>
        <v>10822.5</v>
      </c>
      <c r="N76" s="4"/>
      <c r="O76" s="4"/>
      <c r="P76" s="4">
        <f>AVERAGE(P74:P75)</f>
        <v>0.3094268527032622</v>
      </c>
      <c r="Q76">
        <f>J76*K76*0.000000001</f>
        <v>0.233941545</v>
      </c>
      <c r="R76">
        <v>300</v>
      </c>
      <c r="S76" s="4">
        <f>Q76/R76*1000</f>
        <v>0.77980515000000006</v>
      </c>
      <c r="T76" s="3"/>
      <c r="Y76" s="3"/>
    </row>
    <row r="78" spans="1:25" x14ac:dyDescent="0.2">
      <c r="A78" t="s">
        <v>47</v>
      </c>
      <c r="B78" t="s">
        <v>66</v>
      </c>
      <c r="C78" t="s">
        <v>101</v>
      </c>
      <c r="D78" t="s">
        <v>120</v>
      </c>
      <c r="E78" s="2">
        <v>44649.803472222222</v>
      </c>
      <c r="F78">
        <v>9482</v>
      </c>
      <c r="G78">
        <v>9623</v>
      </c>
      <c r="H78">
        <v>2965</v>
      </c>
      <c r="I78">
        <v>40408</v>
      </c>
      <c r="J78">
        <v>43510</v>
      </c>
      <c r="K78">
        <v>10993</v>
      </c>
      <c r="L78">
        <v>9739</v>
      </c>
      <c r="M78">
        <v>5230</v>
      </c>
      <c r="N78" s="9">
        <f>E80-$E$8</f>
        <v>3.9534722222160781</v>
      </c>
      <c r="O78" s="9">
        <f>J78/$J$8</f>
        <v>5.3425834970530452</v>
      </c>
      <c r="P78" s="4">
        <f>LOG(O78,2)/N78</f>
        <v>0.61149729009530529</v>
      </c>
    </row>
    <row r="79" spans="1:25" x14ac:dyDescent="0.2">
      <c r="A79" t="s">
        <v>48</v>
      </c>
      <c r="B79" t="s">
        <v>66</v>
      </c>
      <c r="C79" t="s">
        <v>102</v>
      </c>
      <c r="D79" t="s">
        <v>120</v>
      </c>
      <c r="E79" s="2">
        <v>44649.804166666669</v>
      </c>
      <c r="F79">
        <v>9049</v>
      </c>
      <c r="G79">
        <v>9184</v>
      </c>
      <c r="H79">
        <v>2965</v>
      </c>
      <c r="I79">
        <v>40408</v>
      </c>
      <c r="J79">
        <v>43080</v>
      </c>
      <c r="K79">
        <v>10878</v>
      </c>
      <c r="L79">
        <v>9768</v>
      </c>
      <c r="M79">
        <v>4977</v>
      </c>
      <c r="N79" s="9">
        <f>E80-$E$8</f>
        <v>3.9534722222160781</v>
      </c>
      <c r="O79" s="9">
        <f>J79/$J$8</f>
        <v>5.2897838899803533</v>
      </c>
      <c r="P79" s="4">
        <f>LOG(O79,2)/N79</f>
        <v>0.60787294010852588</v>
      </c>
    </row>
    <row r="80" spans="1:25" x14ac:dyDescent="0.2">
      <c r="A80" t="s">
        <v>121</v>
      </c>
      <c r="E80" s="2">
        <f>$E$58</f>
        <v>44649.790972222218</v>
      </c>
      <c r="J80" s="3">
        <f>AVERAGE(J78:J79)</f>
        <v>43295</v>
      </c>
      <c r="K80" s="3">
        <f>AVERAGE(K78:K79)</f>
        <v>10935.5</v>
      </c>
      <c r="L80" s="3">
        <f>AVERAGE(L78:L79)</f>
        <v>9753.5</v>
      </c>
      <c r="N80" s="4"/>
      <c r="O80" s="4"/>
      <c r="P80" s="4">
        <f>AVERAGE(P78:P79)</f>
        <v>0.60968511510191559</v>
      </c>
      <c r="Q80">
        <f>J80*K80*0.000000001</f>
        <v>0.47345247250000005</v>
      </c>
      <c r="R80">
        <v>400</v>
      </c>
      <c r="S80" s="4">
        <f>Q80/R80*1000</f>
        <v>1.1836311812500002</v>
      </c>
      <c r="T80" s="3"/>
      <c r="Y80" s="3"/>
    </row>
    <row r="82" spans="1:25" x14ac:dyDescent="0.2">
      <c r="A82" t="s">
        <v>49</v>
      </c>
      <c r="B82" t="s">
        <v>66</v>
      </c>
      <c r="C82" t="s">
        <v>103</v>
      </c>
      <c r="D82" t="s">
        <v>120</v>
      </c>
      <c r="E82" s="2">
        <v>44650.855555555558</v>
      </c>
      <c r="F82">
        <v>27497</v>
      </c>
      <c r="G82">
        <v>28905</v>
      </c>
      <c r="H82">
        <v>2965</v>
      </c>
      <c r="I82">
        <v>40408</v>
      </c>
      <c r="J82">
        <v>197900</v>
      </c>
      <c r="K82">
        <v>8505</v>
      </c>
      <c r="L82">
        <v>7648</v>
      </c>
      <c r="M82">
        <v>3839</v>
      </c>
      <c r="N82" s="9">
        <f>E84-$E$8</f>
        <v>5.0180555555562023</v>
      </c>
      <c r="O82" s="9">
        <f>J82/$J$8</f>
        <v>24.300098231827111</v>
      </c>
      <c r="P82" s="4">
        <f>LOG(O82,2)/N82</f>
        <v>0.91726569978884098</v>
      </c>
    </row>
    <row r="83" spans="1:25" x14ac:dyDescent="0.2">
      <c r="A83" t="s">
        <v>50</v>
      </c>
      <c r="B83" t="s">
        <v>66</v>
      </c>
      <c r="C83" t="s">
        <v>104</v>
      </c>
      <c r="D83" t="s">
        <v>120</v>
      </c>
      <c r="E83" s="2">
        <v>44650.856944444437</v>
      </c>
      <c r="F83">
        <v>27041</v>
      </c>
      <c r="G83">
        <v>28466</v>
      </c>
      <c r="H83">
        <v>2965</v>
      </c>
      <c r="I83">
        <v>40408</v>
      </c>
      <c r="J83">
        <v>186000</v>
      </c>
      <c r="K83">
        <v>8700</v>
      </c>
      <c r="L83">
        <v>7844</v>
      </c>
      <c r="M83">
        <v>3958</v>
      </c>
      <c r="N83" s="9">
        <f>E84-$E$8</f>
        <v>5.0180555555562023</v>
      </c>
      <c r="O83" s="9">
        <f>J83/$J$8</f>
        <v>22.838899803536346</v>
      </c>
      <c r="P83" s="4">
        <f>LOG(O83,2)/N83</f>
        <v>0.89943628557419486</v>
      </c>
    </row>
    <row r="84" spans="1:25" x14ac:dyDescent="0.2">
      <c r="A84" t="s">
        <v>121</v>
      </c>
      <c r="E84" s="2">
        <f>$E$82</f>
        <v>44650.855555555558</v>
      </c>
      <c r="J84" s="3">
        <f>AVERAGE(J82:J83)</f>
        <v>191950</v>
      </c>
      <c r="K84" s="3">
        <f>AVERAGE(K82:K83)</f>
        <v>8602.5</v>
      </c>
      <c r="L84" s="3">
        <f>AVERAGE(L82:L83)</f>
        <v>7746</v>
      </c>
      <c r="N84" s="4"/>
      <c r="O84" s="4"/>
      <c r="P84" s="4">
        <f>AVERAGE(P82:P83)</f>
        <v>0.90835099268151787</v>
      </c>
      <c r="Q84">
        <f>J84*K84*0.000000001</f>
        <v>1.6512498750000002</v>
      </c>
      <c r="R84">
        <v>1000</v>
      </c>
      <c r="S84" s="4">
        <f>Q84/R84*1000</f>
        <v>1.6512498750000002</v>
      </c>
      <c r="T84" s="3"/>
      <c r="Y84" s="3"/>
    </row>
    <row r="86" spans="1:25" x14ac:dyDescent="0.2">
      <c r="A86" t="s">
        <v>51</v>
      </c>
      <c r="B86" t="s">
        <v>66</v>
      </c>
      <c r="C86" t="s">
        <v>105</v>
      </c>
      <c r="D86" t="s">
        <v>120</v>
      </c>
      <c r="E86" s="2">
        <v>44650.86041666667</v>
      </c>
      <c r="F86">
        <v>13184</v>
      </c>
      <c r="G86">
        <v>13476</v>
      </c>
      <c r="H86">
        <v>2965</v>
      </c>
      <c r="I86">
        <v>40408</v>
      </c>
      <c r="J86">
        <v>68720</v>
      </c>
      <c r="K86">
        <v>10931</v>
      </c>
      <c r="L86">
        <v>9462</v>
      </c>
      <c r="M86">
        <v>5552</v>
      </c>
      <c r="N86" s="9">
        <f>E88-$E$8</f>
        <v>5.0180555555562023</v>
      </c>
      <c r="O86" s="9">
        <f>J86/$J$8</f>
        <v>8.4381139489194492</v>
      </c>
      <c r="P86" s="4">
        <f>LOG(O86,2)/N86</f>
        <v>0.613169889389374</v>
      </c>
    </row>
    <row r="87" spans="1:25" x14ac:dyDescent="0.2">
      <c r="A87" t="s">
        <v>52</v>
      </c>
      <c r="B87" t="s">
        <v>66</v>
      </c>
      <c r="C87" t="s">
        <v>106</v>
      </c>
      <c r="D87" t="s">
        <v>120</v>
      </c>
      <c r="E87" s="2">
        <v>44650.861805555563</v>
      </c>
      <c r="F87">
        <v>11100</v>
      </c>
      <c r="G87">
        <v>11307</v>
      </c>
      <c r="H87">
        <v>2965</v>
      </c>
      <c r="I87">
        <v>40408</v>
      </c>
      <c r="J87">
        <v>51100</v>
      </c>
      <c r="K87">
        <v>11496</v>
      </c>
      <c r="L87">
        <v>9921</v>
      </c>
      <c r="M87">
        <v>5975</v>
      </c>
      <c r="N87" s="9">
        <f>E88-$E$8</f>
        <v>5.0180555555562023</v>
      </c>
      <c r="O87" s="9">
        <f>J87/$J$8</f>
        <v>6.2745579567779961</v>
      </c>
      <c r="P87" s="4">
        <f>LOG(O87,2)/N87</f>
        <v>0.5279961122995136</v>
      </c>
    </row>
    <row r="88" spans="1:25" x14ac:dyDescent="0.2">
      <c r="A88" t="s">
        <v>121</v>
      </c>
      <c r="E88" s="2">
        <f>$E$82</f>
        <v>44650.855555555558</v>
      </c>
      <c r="J88" s="3">
        <f>AVERAGE(J86:J87)</f>
        <v>59910</v>
      </c>
      <c r="K88" s="3">
        <f>AVERAGE(K86:K87)</f>
        <v>11213.5</v>
      </c>
      <c r="L88" s="3">
        <f>AVERAGE(L86:L87)</f>
        <v>9691.5</v>
      </c>
      <c r="N88" s="4"/>
      <c r="O88" s="4"/>
      <c r="P88" s="4">
        <f>AVERAGE(P86:P87)</f>
        <v>0.5705830008444438</v>
      </c>
      <c r="Q88">
        <f>J88*K88*0.000000001</f>
        <v>0.67180078500000007</v>
      </c>
      <c r="R88">
        <v>400</v>
      </c>
      <c r="S88" s="4">
        <f>Q88/R88*1000</f>
        <v>1.6795019625000003</v>
      </c>
      <c r="T88" s="3"/>
      <c r="Y88" s="3"/>
    </row>
    <row r="90" spans="1:25" x14ac:dyDescent="0.2">
      <c r="A90" t="s">
        <v>53</v>
      </c>
      <c r="B90" t="s">
        <v>66</v>
      </c>
      <c r="C90" t="s">
        <v>107</v>
      </c>
      <c r="D90" t="s">
        <v>120</v>
      </c>
      <c r="E90" s="2">
        <v>44650.864583333343</v>
      </c>
      <c r="F90">
        <v>7659</v>
      </c>
      <c r="G90">
        <v>7753</v>
      </c>
      <c r="H90">
        <v>2965</v>
      </c>
      <c r="I90">
        <v>40408</v>
      </c>
      <c r="J90">
        <v>30290</v>
      </c>
      <c r="K90">
        <v>13588</v>
      </c>
      <c r="L90">
        <v>11577</v>
      </c>
      <c r="M90">
        <v>7307</v>
      </c>
      <c r="N90" s="9">
        <f>E92-$E$8</f>
        <v>5.0180555555562023</v>
      </c>
      <c r="O90" s="9">
        <f>J90/$J$8</f>
        <v>3.7193025540275051</v>
      </c>
      <c r="P90" s="4">
        <f>LOG(O90,2)/N90</f>
        <v>0.37764271252612586</v>
      </c>
    </row>
    <row r="91" spans="1:25" x14ac:dyDescent="0.2">
      <c r="A91" t="s">
        <v>54</v>
      </c>
      <c r="B91" t="s">
        <v>66</v>
      </c>
      <c r="C91" t="s">
        <v>108</v>
      </c>
      <c r="D91" t="s">
        <v>120</v>
      </c>
      <c r="E91" s="2">
        <v>44650.865972222222</v>
      </c>
      <c r="F91">
        <v>7799</v>
      </c>
      <c r="G91">
        <v>7893</v>
      </c>
      <c r="H91">
        <v>2965</v>
      </c>
      <c r="I91">
        <v>40408</v>
      </c>
      <c r="J91">
        <v>28250</v>
      </c>
      <c r="K91">
        <v>13838</v>
      </c>
      <c r="L91">
        <v>11812</v>
      </c>
      <c r="M91">
        <v>7298</v>
      </c>
      <c r="N91" s="9">
        <f>E92-$E$8</f>
        <v>5.0180555555562023</v>
      </c>
      <c r="O91" s="9">
        <f>J91/$J$8</f>
        <v>3.468811394891945</v>
      </c>
      <c r="P91" s="4">
        <f>LOG(O91,2)/N91</f>
        <v>0.35759695785246903</v>
      </c>
    </row>
    <row r="92" spans="1:25" x14ac:dyDescent="0.2">
      <c r="A92" t="s">
        <v>121</v>
      </c>
      <c r="E92" s="2">
        <f>$E$82</f>
        <v>44650.855555555558</v>
      </c>
      <c r="J92" s="3">
        <f>AVERAGE(J90:J91)</f>
        <v>29270</v>
      </c>
      <c r="K92" s="3">
        <f>AVERAGE(K90:K91)</f>
        <v>13713</v>
      </c>
      <c r="L92" s="3">
        <f>AVERAGE(L90:L91)</f>
        <v>11694.5</v>
      </c>
      <c r="N92" s="4"/>
      <c r="O92" s="4"/>
      <c r="P92" s="4">
        <f>AVERAGE(P90:P91)</f>
        <v>0.36761983518929742</v>
      </c>
      <c r="Q92">
        <f>J92*K92*0.000000001</f>
        <v>0.40137951000000005</v>
      </c>
      <c r="R92">
        <v>300</v>
      </c>
      <c r="S92" s="4">
        <f>Q92/R92*1000</f>
        <v>1.3379317000000002</v>
      </c>
      <c r="T92" s="3"/>
      <c r="Y92" s="3"/>
    </row>
    <row r="94" spans="1:25" x14ac:dyDescent="0.2">
      <c r="A94" t="s">
        <v>55</v>
      </c>
      <c r="B94" t="s">
        <v>66</v>
      </c>
      <c r="C94" t="s">
        <v>109</v>
      </c>
      <c r="D94" t="s">
        <v>120</v>
      </c>
      <c r="E94" s="2">
        <v>44650.85833333333</v>
      </c>
      <c r="F94">
        <v>5582</v>
      </c>
      <c r="G94">
        <v>5625</v>
      </c>
      <c r="H94">
        <v>2965</v>
      </c>
      <c r="I94">
        <v>40408</v>
      </c>
      <c r="J94">
        <v>17210</v>
      </c>
      <c r="K94">
        <v>16309</v>
      </c>
      <c r="L94">
        <v>14741</v>
      </c>
      <c r="M94">
        <v>7946</v>
      </c>
      <c r="N94" s="9">
        <f>E96-$E$8</f>
        <v>5.0180555555562023</v>
      </c>
      <c r="O94" s="9">
        <f>J94/$J$8</f>
        <v>2.113212180746562</v>
      </c>
      <c r="P94" s="4">
        <f>LOG(O94,2)/N94</f>
        <v>0.21511073739641481</v>
      </c>
    </row>
    <row r="95" spans="1:25" x14ac:dyDescent="0.2">
      <c r="A95" t="s">
        <v>56</v>
      </c>
      <c r="B95" t="s">
        <v>66</v>
      </c>
      <c r="C95" t="s">
        <v>110</v>
      </c>
      <c r="D95" t="s">
        <v>120</v>
      </c>
      <c r="E95" s="2">
        <v>44650.859722222223</v>
      </c>
      <c r="F95">
        <v>5602</v>
      </c>
      <c r="G95">
        <v>5648</v>
      </c>
      <c r="H95">
        <v>2965</v>
      </c>
      <c r="I95">
        <v>40408</v>
      </c>
      <c r="J95">
        <v>19520</v>
      </c>
      <c r="K95">
        <v>15303</v>
      </c>
      <c r="L95">
        <v>13594</v>
      </c>
      <c r="M95">
        <v>7568</v>
      </c>
      <c r="N95" s="9">
        <f>E96-$E$8</f>
        <v>5.0180555555562023</v>
      </c>
      <c r="O95" s="9">
        <f>J95/$J$8</f>
        <v>2.3968565815324165</v>
      </c>
      <c r="P95" s="4">
        <f>LOG(O95,2)/N95</f>
        <v>0.25132116861045151</v>
      </c>
    </row>
    <row r="96" spans="1:25" x14ac:dyDescent="0.2">
      <c r="A96" t="s">
        <v>121</v>
      </c>
      <c r="E96" s="2">
        <f>$E$82</f>
        <v>44650.855555555558</v>
      </c>
      <c r="J96" s="3">
        <f>AVERAGE(J94:J95)</f>
        <v>18365</v>
      </c>
      <c r="K96" s="3">
        <f>AVERAGE(K94:K95)</f>
        <v>15806</v>
      </c>
      <c r="L96" s="3">
        <f>AVERAGE(L94:L95)</f>
        <v>14167.5</v>
      </c>
      <c r="N96" s="4"/>
      <c r="O96" s="4"/>
      <c r="P96" s="4">
        <f>AVERAGE(P94:P95)</f>
        <v>0.23321595300343317</v>
      </c>
      <c r="Q96">
        <f>J96*K96*0.000000001</f>
        <v>0.29027719000000002</v>
      </c>
      <c r="R96">
        <v>200</v>
      </c>
      <c r="S96" s="4">
        <f>Q96/R96*1000</f>
        <v>1.4513859499999999</v>
      </c>
      <c r="T96" s="3"/>
      <c r="Y96" s="3"/>
    </row>
    <row r="98" spans="1:25" x14ac:dyDescent="0.2">
      <c r="A98" t="s">
        <v>57</v>
      </c>
      <c r="B98" t="s">
        <v>66</v>
      </c>
      <c r="C98" t="s">
        <v>111</v>
      </c>
      <c r="D98" t="s">
        <v>120</v>
      </c>
      <c r="E98" s="2">
        <v>44650.862500000003</v>
      </c>
      <c r="F98">
        <v>7765</v>
      </c>
      <c r="G98">
        <v>7865</v>
      </c>
      <c r="H98">
        <v>2965</v>
      </c>
      <c r="I98">
        <v>40408</v>
      </c>
      <c r="J98">
        <v>35550</v>
      </c>
      <c r="K98">
        <v>11256</v>
      </c>
      <c r="L98">
        <v>10025</v>
      </c>
      <c r="M98">
        <v>5411</v>
      </c>
      <c r="N98" s="9">
        <f>E100-$E$8</f>
        <v>5.0180555555562023</v>
      </c>
      <c r="O98" s="9">
        <f>J98/$J$8</f>
        <v>4.3651768172888019</v>
      </c>
      <c r="P98" s="4">
        <f>LOG(O98,2)/N98</f>
        <v>0.42367807007724406</v>
      </c>
    </row>
    <row r="99" spans="1:25" x14ac:dyDescent="0.2">
      <c r="A99" t="s">
        <v>58</v>
      </c>
      <c r="B99" t="s">
        <v>66</v>
      </c>
      <c r="C99" t="s">
        <v>112</v>
      </c>
      <c r="D99" t="s">
        <v>120</v>
      </c>
      <c r="E99" s="2">
        <v>44650.863888888889</v>
      </c>
      <c r="F99">
        <v>6644</v>
      </c>
      <c r="G99">
        <v>6713</v>
      </c>
      <c r="H99">
        <v>2965</v>
      </c>
      <c r="I99">
        <v>40408</v>
      </c>
      <c r="J99">
        <v>28230</v>
      </c>
      <c r="K99">
        <v>11102</v>
      </c>
      <c r="L99">
        <v>9778</v>
      </c>
      <c r="M99">
        <v>5384</v>
      </c>
      <c r="N99" s="9">
        <f>E100-$E$8</f>
        <v>5.0180555555562023</v>
      </c>
      <c r="O99" s="9">
        <f>J99/$J$8</f>
        <v>3.4663555992141455</v>
      </c>
      <c r="P99" s="4">
        <f>LOG(O99,2)/N99</f>
        <v>0.3573933453717168</v>
      </c>
    </row>
    <row r="100" spans="1:25" x14ac:dyDescent="0.2">
      <c r="A100" t="s">
        <v>121</v>
      </c>
      <c r="E100" s="2">
        <f>$E$82</f>
        <v>44650.855555555558</v>
      </c>
      <c r="J100" s="3">
        <f>AVERAGE(J98:J99)</f>
        <v>31890</v>
      </c>
      <c r="K100" s="3">
        <f>AVERAGE(K98:K99)</f>
        <v>11179</v>
      </c>
      <c r="L100" s="3">
        <f>AVERAGE(L98:L99)</f>
        <v>9901.5</v>
      </c>
      <c r="N100" s="4"/>
      <c r="O100" s="4"/>
      <c r="P100" s="4">
        <f>AVERAGE(P98:P99)</f>
        <v>0.39053570772448043</v>
      </c>
      <c r="Q100">
        <f>J100*K100*0.000000001</f>
        <v>0.35649831000000004</v>
      </c>
      <c r="R100">
        <v>400</v>
      </c>
      <c r="S100" s="4">
        <f>Q100/R100*1000</f>
        <v>0.89124577500000013</v>
      </c>
      <c r="T100" s="3"/>
      <c r="Y100" s="3"/>
    </row>
    <row r="102" spans="1:25" x14ac:dyDescent="0.2">
      <c r="A102" t="s">
        <v>59</v>
      </c>
      <c r="B102" t="s">
        <v>66</v>
      </c>
      <c r="C102" t="s">
        <v>113</v>
      </c>
      <c r="D102" t="s">
        <v>120</v>
      </c>
      <c r="E102" s="2">
        <v>44650.866666666669</v>
      </c>
      <c r="F102">
        <v>14682</v>
      </c>
      <c r="G102">
        <v>15050</v>
      </c>
      <c r="H102">
        <v>2965</v>
      </c>
      <c r="I102">
        <v>40408</v>
      </c>
      <c r="J102">
        <v>77440</v>
      </c>
      <c r="K102">
        <v>10328</v>
      </c>
      <c r="L102">
        <v>9107</v>
      </c>
      <c r="M102">
        <v>4971</v>
      </c>
      <c r="N102" s="9">
        <f>E104-$E$8</f>
        <v>5.0180555555562023</v>
      </c>
      <c r="O102" s="9">
        <f>J102/$J$8</f>
        <v>9.5088408644400779</v>
      </c>
      <c r="P102" s="4">
        <f>LOG(O102,2)/N102</f>
        <v>0.64751564627229641</v>
      </c>
    </row>
    <row r="103" spans="1:25" x14ac:dyDescent="0.2">
      <c r="A103" t="s">
        <v>60</v>
      </c>
      <c r="B103" t="s">
        <v>66</v>
      </c>
      <c r="C103" t="s">
        <v>114</v>
      </c>
      <c r="D103" t="s">
        <v>120</v>
      </c>
      <c r="E103" s="2">
        <v>44650.868055555547</v>
      </c>
      <c r="F103">
        <v>16973</v>
      </c>
      <c r="G103">
        <v>17488</v>
      </c>
      <c r="H103">
        <v>2965</v>
      </c>
      <c r="I103">
        <v>40408</v>
      </c>
      <c r="J103">
        <v>97130</v>
      </c>
      <c r="K103">
        <v>10085</v>
      </c>
      <c r="L103">
        <v>9085</v>
      </c>
      <c r="M103">
        <v>4547</v>
      </c>
      <c r="N103" s="9">
        <f>E104-$E$8</f>
        <v>5.0180555555562023</v>
      </c>
      <c r="O103" s="9">
        <f>J103/$J$8</f>
        <v>11.926571709233793</v>
      </c>
      <c r="P103" s="4">
        <f>LOG(O103,2)/N103</f>
        <v>0.71264804773590318</v>
      </c>
    </row>
    <row r="104" spans="1:25" x14ac:dyDescent="0.2">
      <c r="A104" t="s">
        <v>121</v>
      </c>
      <c r="E104" s="2">
        <f>$E$82</f>
        <v>44650.855555555558</v>
      </c>
      <c r="J104" s="3">
        <f>AVERAGE(J102:J103)</f>
        <v>87285</v>
      </c>
      <c r="K104" s="3">
        <f>AVERAGE(K102:K103)</f>
        <v>10206.5</v>
      </c>
      <c r="L104" s="3">
        <f>AVERAGE(L102:L103)</f>
        <v>9096</v>
      </c>
      <c r="N104" s="4"/>
      <c r="O104" s="4"/>
      <c r="P104" s="4">
        <f>AVERAGE(P102:P103)</f>
        <v>0.68008184700409979</v>
      </c>
      <c r="Q104">
        <f>J104*K104*0.000000001</f>
        <v>0.89087435250000002</v>
      </c>
      <c r="R104">
        <v>700</v>
      </c>
      <c r="S104" s="4">
        <f>Q104/R104*1000</f>
        <v>1.2726776464285716</v>
      </c>
      <c r="T104" s="3"/>
      <c r="Y104" s="3"/>
    </row>
    <row r="107" spans="1:25" x14ac:dyDescent="0.2">
      <c r="P107" t="s">
        <v>126</v>
      </c>
      <c r="Q107">
        <f>MIN(Q12:Q104)</f>
        <v>0.17627931000000002</v>
      </c>
    </row>
    <row r="108" spans="1:25" x14ac:dyDescent="0.2">
      <c r="R108" s="5"/>
      <c r="W108" t="s">
        <v>131</v>
      </c>
      <c r="X108" s="4">
        <f>MIN(X12:X104)</f>
        <v>0</v>
      </c>
      <c r="Y108" s="3">
        <f>MIN(Y12:Y104)</f>
        <v>0</v>
      </c>
    </row>
    <row r="109" spans="1:25" x14ac:dyDescent="0.2">
      <c r="W109" t="s">
        <v>132</v>
      </c>
      <c r="X109">
        <f>MAX(X9:X104)</f>
        <v>0</v>
      </c>
      <c r="Y109" s="3">
        <f>MAX(Y9:Y104)</f>
        <v>0</v>
      </c>
    </row>
    <row r="110" spans="1:25" x14ac:dyDescent="0.2">
      <c r="F110" t="s">
        <v>134</v>
      </c>
      <c r="W110" t="s">
        <v>133</v>
      </c>
      <c r="X110" s="4">
        <f>SUM(X12:X104)</f>
        <v>0</v>
      </c>
    </row>
    <row r="111" spans="1:25" x14ac:dyDescent="0.2">
      <c r="E111" t="s">
        <v>135</v>
      </c>
      <c r="F111">
        <v>2</v>
      </c>
      <c r="G111">
        <v>3</v>
      </c>
      <c r="H111">
        <v>4</v>
      </c>
      <c r="I111">
        <v>5</v>
      </c>
      <c r="M111" t="s">
        <v>124</v>
      </c>
      <c r="N111" t="s">
        <v>127</v>
      </c>
      <c r="O111" t="s">
        <v>128</v>
      </c>
    </row>
    <row r="112" spans="1:25" x14ac:dyDescent="0.2">
      <c r="E112">
        <v>0</v>
      </c>
      <c r="F112" s="4">
        <f>P12</f>
        <v>0.86850966826618581</v>
      </c>
      <c r="G112" s="4">
        <f>P36</f>
        <v>0.85615043192062967</v>
      </c>
      <c r="H112" s="4">
        <f>P60</f>
        <v>0.86666694724592874</v>
      </c>
      <c r="I112" s="4">
        <f>P84</f>
        <v>0.90835099268151787</v>
      </c>
      <c r="M112">
        <v>0.90835099268151787</v>
      </c>
      <c r="N112" s="3">
        <f>K84</f>
        <v>8602.5</v>
      </c>
      <c r="O112" s="3">
        <f>L84</f>
        <v>7746</v>
      </c>
    </row>
    <row r="113" spans="5:15" x14ac:dyDescent="0.2">
      <c r="E113">
        <v>15</v>
      </c>
      <c r="F113" s="4">
        <f>P16</f>
        <v>0.49583548613811046</v>
      </c>
      <c r="G113" s="4">
        <f>P40</f>
        <v>0.51566319694148754</v>
      </c>
      <c r="H113" s="4">
        <f>P64</f>
        <v>0.50224781271151819</v>
      </c>
      <c r="I113" s="4">
        <f>P88</f>
        <v>0.5705830008444438</v>
      </c>
      <c r="M113">
        <v>0.5705830008444438</v>
      </c>
      <c r="N113" s="3">
        <f>K88</f>
        <v>11213.5</v>
      </c>
      <c r="O113" s="3">
        <f>L88</f>
        <v>9691.5</v>
      </c>
    </row>
    <row r="114" spans="5:15" x14ac:dyDescent="0.2">
      <c r="E114">
        <v>30</v>
      </c>
      <c r="F114" s="4">
        <f>P20</f>
        <v>0.35622963121323786</v>
      </c>
      <c r="G114" s="4">
        <f>P44</f>
        <v>0.32765315306004217</v>
      </c>
      <c r="H114" s="4">
        <f>P68</f>
        <v>0.28357278240189143</v>
      </c>
      <c r="I114" s="4">
        <f>P92</f>
        <v>0.36761983518929742</v>
      </c>
      <c r="M114">
        <v>0.36761983518929742</v>
      </c>
      <c r="N114" s="3">
        <f>K92</f>
        <v>13713</v>
      </c>
      <c r="O114" s="3">
        <f>L92</f>
        <v>11694.5</v>
      </c>
    </row>
    <row r="115" spans="5:15" x14ac:dyDescent="0.2">
      <c r="E115">
        <v>60</v>
      </c>
      <c r="F115" s="4">
        <f>P24</f>
        <v>0.3729321754563919</v>
      </c>
      <c r="G115" s="4">
        <f>P48</f>
        <v>0.22845204694532739</v>
      </c>
      <c r="H115" s="4">
        <f>P72</f>
        <v>0.20683217771506252</v>
      </c>
      <c r="I115" s="4">
        <f>P96</f>
        <v>0.23321595300343317</v>
      </c>
      <c r="M115">
        <v>0.23321595300343317</v>
      </c>
      <c r="N115" s="3">
        <f>K96</f>
        <v>15806</v>
      </c>
      <c r="O115" s="3">
        <f>L96</f>
        <v>14167.5</v>
      </c>
    </row>
    <row r="116" spans="5:15" x14ac:dyDescent="0.2">
      <c r="E116" t="s">
        <v>136</v>
      </c>
      <c r="F116" s="4">
        <f>P28</f>
        <v>0.26773027108604763</v>
      </c>
      <c r="G116" s="4">
        <f>P52</f>
        <v>0.27766450232793771</v>
      </c>
      <c r="H116" s="4">
        <f>P76</f>
        <v>0.3094268527032622</v>
      </c>
      <c r="I116" s="4">
        <f>P100</f>
        <v>0.39053570772448043</v>
      </c>
      <c r="M116">
        <v>0.39053570772448043</v>
      </c>
      <c r="N116" s="3">
        <f>K100</f>
        <v>11179</v>
      </c>
      <c r="O116" s="3">
        <f>L100</f>
        <v>9901.5</v>
      </c>
    </row>
    <row r="117" spans="5:15" x14ac:dyDescent="0.2">
      <c r="E117" t="s">
        <v>137</v>
      </c>
      <c r="F117" s="4">
        <f>P32</f>
        <v>0.60468347827131808</v>
      </c>
      <c r="G117" s="4">
        <f>P56</f>
        <v>0.61274931411721179</v>
      </c>
      <c r="H117" s="4">
        <f>P80</f>
        <v>0.60968511510191559</v>
      </c>
      <c r="I117" s="4">
        <f>P104</f>
        <v>0.68008184700409979</v>
      </c>
      <c r="M117">
        <v>0.68008184700409979</v>
      </c>
      <c r="N117" s="3">
        <f>K104</f>
        <v>10206.5</v>
      </c>
      <c r="O117" s="3">
        <f>L104</f>
        <v>9096</v>
      </c>
    </row>
    <row r="118" spans="5:15" x14ac:dyDescent="0.2">
      <c r="L118" t="s">
        <v>138</v>
      </c>
      <c r="N118">
        <f>CORREL(M112:M117,N112:N117)</f>
        <v>-0.91286275506043624</v>
      </c>
      <c r="O118">
        <f>CORREL(M112:M117,O112:O117)</f>
        <v>-0.90033448980188013</v>
      </c>
    </row>
    <row r="120" spans="5:15" x14ac:dyDescent="0.2">
      <c r="I120" s="4"/>
    </row>
    <row r="121" spans="5:15" x14ac:dyDescent="0.2">
      <c r="I121" s="4"/>
    </row>
    <row r="122" spans="5:15" x14ac:dyDescent="0.2">
      <c r="I122" s="4"/>
      <c r="L122" t="s">
        <v>127</v>
      </c>
      <c r="M122" t="s">
        <v>124</v>
      </c>
    </row>
    <row r="123" spans="5:15" x14ac:dyDescent="0.2">
      <c r="I123" s="4"/>
      <c r="L123" s="3">
        <v>8602.5</v>
      </c>
      <c r="M123">
        <v>0.90835099268151787</v>
      </c>
    </row>
    <row r="124" spans="5:15" x14ac:dyDescent="0.2">
      <c r="F124" t="s">
        <v>134</v>
      </c>
      <c r="I124" s="4"/>
      <c r="L124" s="3">
        <v>11213.5</v>
      </c>
      <c r="M124">
        <v>0.5705830008444438</v>
      </c>
    </row>
    <row r="125" spans="5:15" x14ac:dyDescent="0.2">
      <c r="E125" t="s">
        <v>135</v>
      </c>
      <c r="F125">
        <v>2</v>
      </c>
      <c r="G125">
        <v>3</v>
      </c>
      <c r="H125">
        <v>4</v>
      </c>
      <c r="I125">
        <v>5</v>
      </c>
      <c r="L125" s="3">
        <v>13713</v>
      </c>
      <c r="M125">
        <v>0.36761983518929742</v>
      </c>
    </row>
    <row r="126" spans="5:15" x14ac:dyDescent="0.2">
      <c r="E126">
        <v>0</v>
      </c>
      <c r="F126" s="3">
        <f>J12</f>
        <v>28750</v>
      </c>
      <c r="G126" s="3">
        <f>J36</f>
        <v>47460</v>
      </c>
      <c r="H126" s="3">
        <f>J60</f>
        <v>87635</v>
      </c>
      <c r="I126" s="3">
        <f>J84</f>
        <v>191950</v>
      </c>
      <c r="L126" s="3">
        <v>15806</v>
      </c>
      <c r="M126">
        <v>0.23321595300343317</v>
      </c>
    </row>
    <row r="127" spans="5:15" x14ac:dyDescent="0.2">
      <c r="E127">
        <v>15</v>
      </c>
      <c r="F127" s="3">
        <f>J16</f>
        <v>16740</v>
      </c>
      <c r="G127" s="3">
        <f>J40</f>
        <v>23690</v>
      </c>
      <c r="H127" s="3">
        <f>J64</f>
        <v>32370</v>
      </c>
      <c r="I127" s="3">
        <f>J88</f>
        <v>59910</v>
      </c>
      <c r="L127" s="3">
        <v>11179</v>
      </c>
      <c r="M127">
        <v>0.39053570772448043</v>
      </c>
    </row>
    <row r="128" spans="5:15" x14ac:dyDescent="0.2">
      <c r="E128">
        <v>30</v>
      </c>
      <c r="F128" s="3">
        <f>J20</f>
        <v>13665</v>
      </c>
      <c r="G128" s="3">
        <f>J44</f>
        <v>16010</v>
      </c>
      <c r="H128" s="3">
        <f>J68</f>
        <v>17745</v>
      </c>
      <c r="I128" s="3">
        <f>J92</f>
        <v>29270</v>
      </c>
      <c r="L128" s="3">
        <v>10206.5</v>
      </c>
      <c r="M128">
        <v>0.68008184700409979</v>
      </c>
    </row>
    <row r="129" spans="5:9" x14ac:dyDescent="0.2">
      <c r="E129">
        <v>60</v>
      </c>
      <c r="F129" s="3">
        <f>J24</f>
        <v>14000</v>
      </c>
      <c r="G129" s="3">
        <f>J48</f>
        <v>13035</v>
      </c>
      <c r="H129" s="3">
        <f>J72</f>
        <v>14355</v>
      </c>
      <c r="I129" s="3">
        <f>J96</f>
        <v>18365</v>
      </c>
    </row>
    <row r="130" spans="5:9" x14ac:dyDescent="0.2">
      <c r="E130" t="s">
        <v>136</v>
      </c>
      <c r="F130" s="3">
        <f>J28</f>
        <v>12020</v>
      </c>
      <c r="G130" s="3">
        <f>J52</f>
        <v>14595</v>
      </c>
      <c r="H130" s="3">
        <f>J76</f>
        <v>19015</v>
      </c>
      <c r="I130" s="3">
        <f>J100</f>
        <v>31890</v>
      </c>
    </row>
    <row r="131" spans="5:9" x14ac:dyDescent="0.2">
      <c r="E131" t="s">
        <v>137</v>
      </c>
      <c r="F131" s="3">
        <f>J32</f>
        <v>19600</v>
      </c>
      <c r="G131" s="3">
        <f>J56</f>
        <v>28760</v>
      </c>
      <c r="H131" s="3">
        <f>J80</f>
        <v>43295</v>
      </c>
      <c r="I131" s="3">
        <f>J104</f>
        <v>87285</v>
      </c>
    </row>
    <row r="132" spans="5:9" x14ac:dyDescent="0.2">
      <c r="F132" s="3"/>
      <c r="G132" s="3"/>
      <c r="H132" s="3"/>
      <c r="I132" s="3"/>
    </row>
    <row r="135" spans="5:9" x14ac:dyDescent="0.2">
      <c r="F135" s="4"/>
    </row>
    <row r="136" spans="5:9" x14ac:dyDescent="0.2">
      <c r="F136" s="4">
        <v>2</v>
      </c>
      <c r="G136">
        <v>3</v>
      </c>
      <c r="H136">
        <v>4</v>
      </c>
      <c r="I136">
        <v>5</v>
      </c>
    </row>
    <row r="137" spans="5:9" x14ac:dyDescent="0.2">
      <c r="E137">
        <v>0</v>
      </c>
      <c r="F137" s="4">
        <v>28750</v>
      </c>
      <c r="G137">
        <v>47460</v>
      </c>
      <c r="H137">
        <v>87635</v>
      </c>
      <c r="I137">
        <v>191950</v>
      </c>
    </row>
    <row r="138" spans="5:9" x14ac:dyDescent="0.2">
      <c r="E138">
        <v>15</v>
      </c>
      <c r="F138" s="4">
        <v>16740</v>
      </c>
      <c r="G138">
        <v>23690</v>
      </c>
      <c r="H138">
        <v>32370</v>
      </c>
      <c r="I138">
        <v>59910</v>
      </c>
    </row>
    <row r="139" spans="5:9" x14ac:dyDescent="0.2">
      <c r="E139">
        <v>30</v>
      </c>
      <c r="F139" s="4">
        <v>13665</v>
      </c>
      <c r="G139">
        <v>16010</v>
      </c>
      <c r="H139">
        <v>17745</v>
      </c>
      <c r="I139">
        <v>29270</v>
      </c>
    </row>
    <row r="140" spans="5:9" x14ac:dyDescent="0.2">
      <c r="E140">
        <v>60</v>
      </c>
      <c r="F140" s="4">
        <v>14000</v>
      </c>
      <c r="G140">
        <v>13035</v>
      </c>
      <c r="H140">
        <v>14355</v>
      </c>
      <c r="I140">
        <v>18365</v>
      </c>
    </row>
    <row r="141" spans="5:9" x14ac:dyDescent="0.2">
      <c r="E141" t="s">
        <v>136</v>
      </c>
      <c r="F141" s="4">
        <v>12020</v>
      </c>
      <c r="G141">
        <v>14595</v>
      </c>
      <c r="H141">
        <v>19015</v>
      </c>
      <c r="I141">
        <v>31890</v>
      </c>
    </row>
    <row r="142" spans="5:9" x14ac:dyDescent="0.2">
      <c r="E142" t="s">
        <v>137</v>
      </c>
      <c r="F142">
        <v>19600</v>
      </c>
      <c r="G142">
        <v>28760</v>
      </c>
      <c r="H142">
        <v>43295</v>
      </c>
      <c r="I142">
        <v>87285</v>
      </c>
    </row>
    <row r="147" spans="5:12" x14ac:dyDescent="0.2">
      <c r="G147">
        <v>0</v>
      </c>
      <c r="H147">
        <v>15</v>
      </c>
      <c r="I147">
        <v>30</v>
      </c>
      <c r="J147">
        <v>60</v>
      </c>
      <c r="K147" t="s">
        <v>136</v>
      </c>
      <c r="L147" t="s">
        <v>137</v>
      </c>
    </row>
    <row r="148" spans="5:12" x14ac:dyDescent="0.2">
      <c r="E148" s="4" t="s">
        <v>134</v>
      </c>
      <c r="F148">
        <v>0</v>
      </c>
      <c r="G148" s="3">
        <v>8144</v>
      </c>
      <c r="H148" s="3">
        <v>8144</v>
      </c>
      <c r="I148" s="3">
        <v>8144</v>
      </c>
      <c r="J148" s="3">
        <v>8144</v>
      </c>
      <c r="K148" s="3">
        <v>8144</v>
      </c>
      <c r="L148" s="3">
        <v>8144</v>
      </c>
    </row>
    <row r="149" spans="5:12" x14ac:dyDescent="0.2">
      <c r="F149" s="3">
        <v>2</v>
      </c>
      <c r="G149" s="3">
        <v>28750</v>
      </c>
      <c r="H149" s="3">
        <v>16740</v>
      </c>
      <c r="I149" s="3">
        <v>13665</v>
      </c>
      <c r="J149" s="3">
        <v>14000</v>
      </c>
      <c r="K149" s="3">
        <v>12020</v>
      </c>
      <c r="L149" s="3">
        <v>19600</v>
      </c>
    </row>
    <row r="150" spans="5:12" x14ac:dyDescent="0.2">
      <c r="F150">
        <v>3</v>
      </c>
      <c r="G150" s="3">
        <v>47460</v>
      </c>
      <c r="H150" s="3">
        <v>23690</v>
      </c>
      <c r="I150" s="3">
        <v>16010</v>
      </c>
      <c r="J150" s="3">
        <v>13035</v>
      </c>
      <c r="K150" s="3">
        <v>14595</v>
      </c>
      <c r="L150" s="3">
        <v>28760</v>
      </c>
    </row>
    <row r="151" spans="5:12" x14ac:dyDescent="0.2">
      <c r="F151">
        <v>4</v>
      </c>
      <c r="G151" s="3">
        <v>87635</v>
      </c>
      <c r="H151" s="3">
        <v>32370</v>
      </c>
      <c r="I151" s="3">
        <v>17745</v>
      </c>
      <c r="J151" s="3">
        <v>14355</v>
      </c>
      <c r="K151" s="3">
        <v>19015</v>
      </c>
      <c r="L151" s="3">
        <v>43295</v>
      </c>
    </row>
    <row r="152" spans="5:12" x14ac:dyDescent="0.2">
      <c r="F152">
        <v>5</v>
      </c>
      <c r="G152" s="3">
        <v>191950</v>
      </c>
      <c r="H152" s="3">
        <v>59910</v>
      </c>
      <c r="I152" s="3">
        <v>29270</v>
      </c>
      <c r="J152" s="3">
        <v>18365</v>
      </c>
      <c r="K152" s="3">
        <v>31890</v>
      </c>
      <c r="L152" s="3">
        <v>87285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2022-04-01T22:28:05Z</dcterms:created>
  <dcterms:modified xsi:type="dcterms:W3CDTF">2022-04-02T00:09:02Z</dcterms:modified>
</cp:coreProperties>
</file>