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inhib_timeseries/143B/143B-Nuc-RFP_v1/"/>
    </mc:Choice>
  </mc:AlternateContent>
  <xr:revisionPtr revIDLastSave="0" documentId="13_ncr:1_{28DC9B6C-44BC-144C-9773-FB9A92D26785}" xr6:coauthVersionLast="45" xr6:coauthVersionMax="45" xr10:uidLastSave="{00000000-0000-0000-0000-000000000000}"/>
  <bookViews>
    <workbookView xWindow="260" yWindow="3520" windowWidth="28540" windowHeight="144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7" i="1" l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8" i="1" s="1"/>
  <c r="F126" i="1"/>
  <c r="P104" i="1"/>
  <c r="O104" i="1"/>
  <c r="N104" i="1"/>
  <c r="P100" i="1"/>
  <c r="O100" i="1"/>
  <c r="N100" i="1"/>
  <c r="P96" i="1"/>
  <c r="O96" i="1"/>
  <c r="N96" i="1"/>
  <c r="P92" i="1"/>
  <c r="O92" i="1"/>
  <c r="N92" i="1"/>
  <c r="P88" i="1"/>
  <c r="O88" i="1"/>
  <c r="N88" i="1"/>
  <c r="P84" i="1"/>
  <c r="O84" i="1"/>
  <c r="N84" i="1"/>
  <c r="P80" i="1"/>
  <c r="O80" i="1"/>
  <c r="N80" i="1"/>
  <c r="P76" i="1"/>
  <c r="O76" i="1"/>
  <c r="N76" i="1"/>
  <c r="P72" i="1"/>
  <c r="O72" i="1"/>
  <c r="N72" i="1"/>
  <c r="P68" i="1"/>
  <c r="O68" i="1"/>
  <c r="N68" i="1"/>
  <c r="P64" i="1"/>
  <c r="O64" i="1"/>
  <c r="N64" i="1"/>
  <c r="P60" i="1"/>
  <c r="O60" i="1"/>
  <c r="N60" i="1"/>
  <c r="P56" i="1"/>
  <c r="O56" i="1"/>
  <c r="N56" i="1"/>
  <c r="P52" i="1"/>
  <c r="O52" i="1"/>
  <c r="N52" i="1"/>
  <c r="P48" i="1"/>
  <c r="O48" i="1"/>
  <c r="N48" i="1"/>
  <c r="P44" i="1"/>
  <c r="O44" i="1"/>
  <c r="N44" i="1"/>
  <c r="P40" i="1"/>
  <c r="O40" i="1"/>
  <c r="N40" i="1"/>
  <c r="P36" i="1"/>
  <c r="G112" i="1" s="1"/>
  <c r="O36" i="1"/>
  <c r="N36" i="1"/>
  <c r="P32" i="1"/>
  <c r="O32" i="1"/>
  <c r="N32" i="1"/>
  <c r="P28" i="1"/>
  <c r="O28" i="1"/>
  <c r="N28" i="1"/>
  <c r="P24" i="1"/>
  <c r="O24" i="1"/>
  <c r="N24" i="1"/>
  <c r="P20" i="1"/>
  <c r="O20" i="1"/>
  <c r="N20" i="1"/>
  <c r="P16" i="1"/>
  <c r="O16" i="1"/>
  <c r="N16" i="1"/>
  <c r="P12" i="1"/>
  <c r="F112" i="1" s="1"/>
  <c r="O12" i="1"/>
  <c r="N1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R12" i="1"/>
  <c r="Q107" i="1"/>
  <c r="Q12" i="1"/>
  <c r="Q104" i="1"/>
  <c r="Q100" i="1"/>
  <c r="Y100" i="1" s="1"/>
  <c r="Q96" i="1"/>
  <c r="Q92" i="1"/>
  <c r="Y92" i="1" s="1"/>
  <c r="Q88" i="1"/>
  <c r="Q84" i="1"/>
  <c r="Y84" i="1" s="1"/>
  <c r="Q80" i="1"/>
  <c r="Q76" i="1"/>
  <c r="Y76" i="1" s="1"/>
  <c r="Q72" i="1"/>
  <c r="Q68" i="1"/>
  <c r="Y68" i="1" s="1"/>
  <c r="Q64" i="1"/>
  <c r="Q60" i="1"/>
  <c r="Y60" i="1" s="1"/>
  <c r="Q56" i="1"/>
  <c r="Q52" i="1"/>
  <c r="Y52" i="1" s="1"/>
  <c r="Q48" i="1"/>
  <c r="Q44" i="1"/>
  <c r="Y44" i="1" s="1"/>
  <c r="Q40" i="1"/>
  <c r="Q36" i="1"/>
  <c r="Y36" i="1" s="1"/>
  <c r="Q32" i="1"/>
  <c r="Q28" i="1"/>
  <c r="Y28" i="1" s="1"/>
  <c r="Q24" i="1"/>
  <c r="Q20" i="1"/>
  <c r="Y20" i="1" s="1"/>
  <c r="Q16" i="1"/>
  <c r="Y12" i="1"/>
  <c r="N118" i="1" l="1"/>
  <c r="X32" i="1"/>
  <c r="X40" i="1"/>
  <c r="X48" i="1"/>
  <c r="X56" i="1"/>
  <c r="X64" i="1"/>
  <c r="X72" i="1"/>
  <c r="X80" i="1"/>
  <c r="X88" i="1"/>
  <c r="X96" i="1"/>
  <c r="X104" i="1"/>
  <c r="Y16" i="1"/>
  <c r="Y24" i="1"/>
  <c r="Y32" i="1"/>
  <c r="Y40" i="1"/>
  <c r="Y48" i="1"/>
  <c r="Y56" i="1"/>
  <c r="Y64" i="1"/>
  <c r="Y72" i="1"/>
  <c r="Y80" i="1"/>
  <c r="Y88" i="1"/>
  <c r="Y96" i="1"/>
  <c r="Y104" i="1"/>
  <c r="X16" i="1"/>
  <c r="X24" i="1"/>
  <c r="X12" i="1"/>
  <c r="X28" i="1"/>
  <c r="X36" i="1"/>
  <c r="X68" i="1"/>
  <c r="X84" i="1"/>
  <c r="X20" i="1"/>
  <c r="X44" i="1"/>
  <c r="X52" i="1"/>
  <c r="X60" i="1"/>
  <c r="X76" i="1"/>
  <c r="X92" i="1"/>
  <c r="X100" i="1"/>
  <c r="X108" i="1" l="1"/>
  <c r="Y109" i="1"/>
  <c r="X110" i="1"/>
  <c r="X109" i="1"/>
  <c r="Y108" i="1"/>
  <c r="R100" i="1"/>
  <c r="S100" i="1" s="1"/>
  <c r="T100" i="1" s="1"/>
  <c r="R92" i="1"/>
  <c r="S92" i="1" s="1"/>
  <c r="T92" i="1" s="1"/>
  <c r="R84" i="1"/>
  <c r="S84" i="1" s="1"/>
  <c r="T84" i="1" s="1"/>
  <c r="R76" i="1"/>
  <c r="S76" i="1" s="1"/>
  <c r="T76" i="1" s="1"/>
  <c r="R68" i="1"/>
  <c r="S68" i="1" s="1"/>
  <c r="T68" i="1" s="1"/>
  <c r="R60" i="1"/>
  <c r="S60" i="1" s="1"/>
  <c r="T60" i="1" s="1"/>
  <c r="R52" i="1"/>
  <c r="S52" i="1" s="1"/>
  <c r="T52" i="1" s="1"/>
  <c r="R44" i="1"/>
  <c r="S44" i="1" s="1"/>
  <c r="T44" i="1" s="1"/>
  <c r="R36" i="1"/>
  <c r="S36" i="1" s="1"/>
  <c r="T36" i="1" s="1"/>
  <c r="R28" i="1"/>
  <c r="S28" i="1" s="1"/>
  <c r="T28" i="1" s="1"/>
  <c r="R20" i="1"/>
  <c r="S20" i="1" s="1"/>
  <c r="T20" i="1" s="1"/>
  <c r="S12" i="1"/>
  <c r="T12" i="1" s="1"/>
  <c r="R104" i="1"/>
  <c r="S104" i="1" s="1"/>
  <c r="T104" i="1" s="1"/>
  <c r="R96" i="1"/>
  <c r="S96" i="1" s="1"/>
  <c r="T96" i="1" s="1"/>
  <c r="R88" i="1"/>
  <c r="S88" i="1" s="1"/>
  <c r="T88" i="1" s="1"/>
  <c r="R80" i="1"/>
  <c r="S80" i="1" s="1"/>
  <c r="T80" i="1" s="1"/>
  <c r="R72" i="1"/>
  <c r="S72" i="1" s="1"/>
  <c r="T72" i="1" s="1"/>
  <c r="R64" i="1"/>
  <c r="S64" i="1" s="1"/>
  <c r="T64" i="1" s="1"/>
  <c r="R56" i="1"/>
  <c r="S56" i="1" s="1"/>
  <c r="T56" i="1" s="1"/>
  <c r="R48" i="1"/>
  <c r="S48" i="1" s="1"/>
  <c r="T48" i="1" s="1"/>
  <c r="R40" i="1"/>
  <c r="S40" i="1" s="1"/>
  <c r="T40" i="1" s="1"/>
  <c r="R32" i="1"/>
  <c r="S32" i="1" s="1"/>
  <c r="T32" i="1" s="1"/>
  <c r="R24" i="1"/>
  <c r="S24" i="1" s="1"/>
  <c r="T24" i="1" s="1"/>
  <c r="R16" i="1"/>
  <c r="S16" i="1" s="1"/>
  <c r="T16" i="1" s="1"/>
  <c r="L32" i="1" l="1"/>
  <c r="K32" i="1"/>
  <c r="J32" i="1"/>
  <c r="E32" i="1"/>
  <c r="L28" i="1"/>
  <c r="K28" i="1"/>
  <c r="J28" i="1"/>
  <c r="E28" i="1"/>
  <c r="L24" i="1"/>
  <c r="K24" i="1"/>
  <c r="J24" i="1"/>
  <c r="E24" i="1"/>
  <c r="L20" i="1"/>
  <c r="K20" i="1"/>
  <c r="J20" i="1"/>
  <c r="E20" i="1"/>
  <c r="L16" i="1"/>
  <c r="K16" i="1"/>
  <c r="J16" i="1"/>
  <c r="E16" i="1"/>
  <c r="L12" i="1"/>
  <c r="K12" i="1"/>
  <c r="J12" i="1"/>
  <c r="E12" i="1"/>
  <c r="L80" i="1"/>
  <c r="K80" i="1"/>
  <c r="J80" i="1"/>
  <c r="E80" i="1"/>
  <c r="L76" i="1"/>
  <c r="K76" i="1"/>
  <c r="J76" i="1"/>
  <c r="E76" i="1"/>
  <c r="L72" i="1"/>
  <c r="K72" i="1"/>
  <c r="J72" i="1"/>
  <c r="E72" i="1"/>
  <c r="L68" i="1"/>
  <c r="K68" i="1"/>
  <c r="J68" i="1"/>
  <c r="E68" i="1"/>
  <c r="L64" i="1"/>
  <c r="K64" i="1"/>
  <c r="J64" i="1"/>
  <c r="E64" i="1"/>
  <c r="L60" i="1"/>
  <c r="K60" i="1"/>
  <c r="J60" i="1"/>
  <c r="E60" i="1"/>
  <c r="L56" i="1"/>
  <c r="K56" i="1"/>
  <c r="J56" i="1"/>
  <c r="E56" i="1"/>
  <c r="L52" i="1"/>
  <c r="K52" i="1"/>
  <c r="J52" i="1"/>
  <c r="E52" i="1"/>
  <c r="L48" i="1"/>
  <c r="K48" i="1"/>
  <c r="J48" i="1"/>
  <c r="E48" i="1"/>
  <c r="L44" i="1"/>
  <c r="K44" i="1"/>
  <c r="J44" i="1"/>
  <c r="E44" i="1"/>
  <c r="L40" i="1"/>
  <c r="K40" i="1"/>
  <c r="J40" i="1"/>
  <c r="E40" i="1"/>
  <c r="L36" i="1"/>
  <c r="K36" i="1"/>
  <c r="J36" i="1"/>
  <c r="E36" i="1"/>
  <c r="L104" i="1"/>
  <c r="K104" i="1"/>
  <c r="J104" i="1"/>
  <c r="E104" i="1"/>
  <c r="L100" i="1"/>
  <c r="K100" i="1"/>
  <c r="J100" i="1"/>
  <c r="E100" i="1"/>
  <c r="L96" i="1"/>
  <c r="K96" i="1"/>
  <c r="J96" i="1"/>
  <c r="E96" i="1"/>
  <c r="L92" i="1"/>
  <c r="K92" i="1"/>
  <c r="J92" i="1"/>
  <c r="E92" i="1"/>
  <c r="L88" i="1"/>
  <c r="K88" i="1"/>
  <c r="J88" i="1"/>
  <c r="E88" i="1"/>
  <c r="K84" i="1"/>
  <c r="L84" i="1"/>
  <c r="J84" i="1"/>
  <c r="E84" i="1"/>
  <c r="K8" i="1"/>
  <c r="L8" i="1"/>
  <c r="J8" i="1"/>
  <c r="O103" i="1" s="1"/>
  <c r="E8" i="1"/>
  <c r="N103" i="1" s="1"/>
  <c r="O10" i="1" l="1"/>
  <c r="O42" i="1"/>
  <c r="O74" i="1"/>
  <c r="O18" i="1"/>
  <c r="O50" i="1"/>
  <c r="P50" i="1" s="1"/>
  <c r="O82" i="1"/>
  <c r="O30" i="1"/>
  <c r="O58" i="1"/>
  <c r="O90" i="1"/>
  <c r="P90" i="1" s="1"/>
  <c r="O34" i="1"/>
  <c r="O66" i="1"/>
  <c r="O98" i="1"/>
  <c r="P103" i="1"/>
  <c r="N35" i="1"/>
  <c r="N51" i="1"/>
  <c r="N74" i="1"/>
  <c r="P74" i="1" s="1"/>
  <c r="N90" i="1"/>
  <c r="N38" i="1"/>
  <c r="N46" i="1"/>
  <c r="N54" i="1"/>
  <c r="N59" i="1"/>
  <c r="N67" i="1"/>
  <c r="N75" i="1"/>
  <c r="N83" i="1"/>
  <c r="N91" i="1"/>
  <c r="N99" i="1"/>
  <c r="O11" i="1"/>
  <c r="O19" i="1"/>
  <c r="O31" i="1"/>
  <c r="O35" i="1"/>
  <c r="P35" i="1" s="1"/>
  <c r="O43" i="1"/>
  <c r="O51" i="1"/>
  <c r="P51" i="1" s="1"/>
  <c r="O59" i="1"/>
  <c r="P59" i="1" s="1"/>
  <c r="O67" i="1"/>
  <c r="P67" i="1" s="1"/>
  <c r="O75" i="1"/>
  <c r="P75" i="1" s="1"/>
  <c r="O83" i="1"/>
  <c r="P83" i="1" s="1"/>
  <c r="O91" i="1"/>
  <c r="P91" i="1" s="1"/>
  <c r="O99" i="1"/>
  <c r="P99" i="1" s="1"/>
  <c r="N43" i="1"/>
  <c r="N66" i="1"/>
  <c r="P66" i="1" s="1"/>
  <c r="N98" i="1"/>
  <c r="P98" i="1" s="1"/>
  <c r="N39" i="1"/>
  <c r="N47" i="1"/>
  <c r="N55" i="1"/>
  <c r="N62" i="1"/>
  <c r="N70" i="1"/>
  <c r="N78" i="1"/>
  <c r="N86" i="1"/>
  <c r="N94" i="1"/>
  <c r="N102" i="1"/>
  <c r="O14" i="1"/>
  <c r="O26" i="1"/>
  <c r="O23" i="1"/>
  <c r="O38" i="1"/>
  <c r="P38" i="1" s="1"/>
  <c r="O46" i="1"/>
  <c r="P46" i="1" s="1"/>
  <c r="O54" i="1"/>
  <c r="P54" i="1" s="1"/>
  <c r="O62" i="1"/>
  <c r="P62" i="1" s="1"/>
  <c r="O70" i="1"/>
  <c r="P70" i="1" s="1"/>
  <c r="O78" i="1"/>
  <c r="P78" i="1" s="1"/>
  <c r="O86" i="1"/>
  <c r="P86" i="1" s="1"/>
  <c r="O94" i="1"/>
  <c r="P94" i="1" s="1"/>
  <c r="O102" i="1"/>
  <c r="P102" i="1" s="1"/>
  <c r="N58" i="1"/>
  <c r="P58" i="1" s="1"/>
  <c r="N82" i="1"/>
  <c r="P82" i="1" s="1"/>
  <c r="N42" i="1"/>
  <c r="P42" i="1" s="1"/>
  <c r="N50" i="1"/>
  <c r="N34" i="1"/>
  <c r="P34" i="1" s="1"/>
  <c r="N63" i="1"/>
  <c r="N71" i="1"/>
  <c r="N79" i="1"/>
  <c r="N87" i="1"/>
  <c r="N95" i="1"/>
  <c r="O15" i="1"/>
  <c r="O27" i="1"/>
  <c r="O22" i="1"/>
  <c r="O39" i="1"/>
  <c r="P39" i="1" s="1"/>
  <c r="O47" i="1"/>
  <c r="P47" i="1" s="1"/>
  <c r="O55" i="1"/>
  <c r="O63" i="1"/>
  <c r="O71" i="1"/>
  <c r="P71" i="1" s="1"/>
  <c r="O79" i="1"/>
  <c r="P79" i="1" s="1"/>
  <c r="O87" i="1"/>
  <c r="P87" i="1" s="1"/>
  <c r="O95" i="1"/>
  <c r="N18" i="1"/>
  <c r="P18" i="1" s="1"/>
  <c r="N27" i="1"/>
  <c r="N14" i="1"/>
  <c r="N22" i="1"/>
  <c r="N30" i="1"/>
  <c r="P30" i="1" s="1"/>
  <c r="N10" i="1"/>
  <c r="P10" i="1" s="1"/>
  <c r="N26" i="1"/>
  <c r="N11" i="1"/>
  <c r="N19" i="1"/>
  <c r="N15" i="1"/>
  <c r="N23" i="1"/>
  <c r="N31" i="1"/>
  <c r="P23" i="1" l="1"/>
  <c r="P26" i="1"/>
  <c r="P19" i="1"/>
  <c r="P63" i="1"/>
  <c r="P22" i="1"/>
  <c r="P14" i="1"/>
  <c r="P43" i="1"/>
  <c r="P11" i="1"/>
  <c r="P95" i="1"/>
  <c r="P55" i="1"/>
  <c r="P27" i="1"/>
  <c r="P15" i="1"/>
  <c r="P31" i="1"/>
</calcChain>
</file>

<file path=xl/sharedStrings.xml><?xml version="1.0" encoding="utf-8"?>
<sst xmlns="http://schemas.openxmlformats.org/spreadsheetml/2006/main" count="289" uniqueCount="143">
  <si>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</si>
  <si>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</si>
  <si>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</si>
  <si>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</si>
  <si>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</si>
  <si>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</si>
  <si>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</si>
  <si>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</si>
  <si>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</si>
  <si>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</si>
  <si>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</si>
  <si>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</si>
  <si>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</si>
  <si>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d2_0uM_1</t>
  </si>
  <si>
    <t>d2_0uM_2</t>
  </si>
  <si>
    <t>d2_1000uM-Asp_2</t>
  </si>
  <si>
    <t>d2_1000uM-Pyr_2</t>
  </si>
  <si>
    <t>d2_1000uM_2</t>
  </si>
  <si>
    <t>d2_500uM_1</t>
  </si>
  <si>
    <t>d2_500uM_2</t>
  </si>
  <si>
    <t>d2_750uM_1</t>
  </si>
  <si>
    <t>d2_750uM_2</t>
  </si>
  <si>
    <t>d3_0uM_1</t>
  </si>
  <si>
    <t>d3_0uM_2</t>
  </si>
  <si>
    <t>d3_1000uM-Asp_1</t>
  </si>
  <si>
    <t>d3_1000uM-Asp_2</t>
  </si>
  <si>
    <t>d3_1000uM-Pyr_1</t>
  </si>
  <si>
    <t>d3_1000uM-Pyr_2</t>
  </si>
  <si>
    <t>d3_1000uM_1</t>
  </si>
  <si>
    <t>d3_1000uM_2</t>
  </si>
  <si>
    <t>d3_500uM_1</t>
  </si>
  <si>
    <t>d3_500uM_2</t>
  </si>
  <si>
    <t>d3_750uM_1</t>
  </si>
  <si>
    <t>d3_750uM_2</t>
  </si>
  <si>
    <t>d4_0uM_1</t>
  </si>
  <si>
    <t>d4_1000uM-Asp_1</t>
  </si>
  <si>
    <t>d4_1000uM-Asp_2</t>
  </si>
  <si>
    <t>d4_1000uM-Pyr_1</t>
  </si>
  <si>
    <t>d4_1000uM-Pyr_2</t>
  </si>
  <si>
    <t>d4_1000uM_1</t>
  </si>
  <si>
    <t>d4_1000uM_2</t>
  </si>
  <si>
    <t>d4_500uM_1</t>
  </si>
  <si>
    <t>d4_500uM_2</t>
  </si>
  <si>
    <t>d4_750uM_1</t>
  </si>
  <si>
    <t>d4_750uM_2</t>
  </si>
  <si>
    <t>d2_100uM-Asp_1</t>
  </si>
  <si>
    <t>d2_100uM-Pyr_1</t>
  </si>
  <si>
    <t>d2_100uM_1</t>
  </si>
  <si>
    <t>t0_1</t>
  </si>
  <si>
    <t>t0_2</t>
  </si>
  <si>
    <t>t0_3</t>
  </si>
  <si>
    <t>t0_4</t>
  </si>
  <si>
    <t>t0_5</t>
  </si>
  <si>
    <t>t0_6</t>
  </si>
  <si>
    <t>count-metab_time_rotenone_143B</t>
  </si>
  <si>
    <t>count-metab_time_rotenone_143B_d2_0uM_1_22 May 2022_01.#m4</t>
  </si>
  <si>
    <t>count-metab_time_rotenone_143B_d2_0uM_2_22 May 2022_01.#m4</t>
  </si>
  <si>
    <t>count-metab_time_rotenone_143B_d2_1000uM-Asp_1_22 May 2022_01.#m4</t>
  </si>
  <si>
    <t>count-metab_time_rotenone_143B_d2_1000uM-Asp_2_22 May 2022_01.#m4</t>
  </si>
  <si>
    <t>count-metab_time_rotenone_143B_d2_1000uM-Pyr_1_22 May 2022_01.#m4</t>
  </si>
  <si>
    <t>count-metab_time_rotenone_143B_d2_1000uM-Pyr_2_22 May 2022_01.#m4</t>
  </si>
  <si>
    <t>count-metab_time_rotenone_143B_d2_1000uM_1_22 May 2022_01.#m4</t>
  </si>
  <si>
    <t>count-metab_time_rotenone_143B_d2_1000uM_2_22 May 2022_01.#m4</t>
  </si>
  <si>
    <t>count-metab_time_rotenone_143B_d2_500uM_1_22 May 2022_01.#m4</t>
  </si>
  <si>
    <t>count-metab_time_rotenone_143B_d2_500uM_2_22 May 2022_01.#m4</t>
  </si>
  <si>
    <t>count-metab_time_rotenone_143B_d2_750uM_1_22 May 2022_01.#m4</t>
  </si>
  <si>
    <t>count-metab_time_rotenone_143B_d2_750uM_2_22 May 2022_01.#m4</t>
  </si>
  <si>
    <t>count-metab_time_rotenone_143B_d3_0uM_1_20 May 2022_01.#m4</t>
  </si>
  <si>
    <t>count-metab_time_rotenone_143B_d3_0uM_2_20 May 2022_01.#m4</t>
  </si>
  <si>
    <t>count-metab_time_rotenone_143B_d3_1000uM-Asp_1_20 May 2022_01.#m4</t>
  </si>
  <si>
    <t>count-metab_time_rotenone_143B_d3_1000uM-Asp_2_20 May 2022_01.#m4</t>
  </si>
  <si>
    <t>count-metab_time_rotenone_143B_d3_1000uM-Pyr_1_20 May 2022_01.#m4</t>
  </si>
  <si>
    <t>count-metab_time_rotenone_143B_d3_1000uM-Pyr_2_20 May 2022_01.#m4</t>
  </si>
  <si>
    <t>count-metab_time_rotenone_143B_d3_1000uM_1_20 May 2022_01.#m4</t>
  </si>
  <si>
    <t>count-metab_time_rotenone_143B_d3_1000uM_2_20 May 2022_01.#m4</t>
  </si>
  <si>
    <t>count-metab_time_rotenone_143B_d3_500uM_1_20 May 2022_01.#m4</t>
  </si>
  <si>
    <t>count-metab_time_rotenone_143B_d3_500uM_2_20 May 2022_01.#m4</t>
  </si>
  <si>
    <t>count-metab_time_rotenone_143B_d3_750uM_1_20 May 2022_01.#m4</t>
  </si>
  <si>
    <t>count-metab_time_rotenone_143B_d3_750uM_2_20 May 2022_01.#m4</t>
  </si>
  <si>
    <t>count-metab_time_rotenone_143B_d4_0uM_1_21 May 2022_01.#m4</t>
  </si>
  <si>
    <t>count-metab_time_rotenone_143B_d4_0uM_2_21 May 2022_01.#m4</t>
  </si>
  <si>
    <t>count-metab_time_rotenone_143B_d4_1000uM-Asp_1_21 May 2022_01.#m4</t>
  </si>
  <si>
    <t>count-metab_time_rotenone_143B_d4_1000uM-Asp_2_21 May 2022_01.#m4</t>
  </si>
  <si>
    <t>count-metab_time_rotenone_143B_d4_1000uM-Pyr_1_21 May 2022_01.#m4</t>
  </si>
  <si>
    <t>count-metab_time_rotenone_143B_d4_1000uM-Pyr_2_21 May 2022_01.#m4</t>
  </si>
  <si>
    <t>count-metab_time_rotenone_143B_d4_1000uM_1_21 May 2022_01.#m4</t>
  </si>
  <si>
    <t>count-metab_time_rotenone_143B_d4_1000uM_2_21 May 2022_01.#m4</t>
  </si>
  <si>
    <t>count-metab_time_rotenone_143B_d4_500uM_1_21 May 2022_01.#m4</t>
  </si>
  <si>
    <t>count-metab_time_rotenone_143B_d4_500uM_2_21 May 2022_01.#m4</t>
  </si>
  <si>
    <t>count-metab_time_rotenone_143B_d4_750uM_1_21 May 2022_01.#m4</t>
  </si>
  <si>
    <t>count-metab_time_rotenone_143B_d4_750uM_2_21 May 2022_01.#m4</t>
  </si>
  <si>
    <t>count-metab_time_rotenone_143B_d2_0uM_1_19 May 2022_01.#m4</t>
  </si>
  <si>
    <t>count-metab_time_rotenone_143B_d2_0uM_2_19 May 2022_01.#m4</t>
  </si>
  <si>
    <t>count-metab_time_rotenone_143B_d2_100uM-Asp_1_19 May 2022_01.#m4</t>
  </si>
  <si>
    <t>count-metab_time_rotenone_143B_d2_1000uM-Asp_2_19 May 2022_01.#m4</t>
  </si>
  <si>
    <t>count-metab_time_rotenone_143B_d2_100uM-Pyr_1_19 May 2022_01.#m4</t>
  </si>
  <si>
    <t>count-metab_time_rotenone_143B_d2_1000uM-Pyr_2_19 May 2022_01.#m4</t>
  </si>
  <si>
    <t>count-metab_time_rotenone_143B_d2_100uM_1_19 May 2022_01.#m4</t>
  </si>
  <si>
    <t>count-metab_time_rotenone_143B_d2_1000uM_2_19 May 2022_01.#m4</t>
  </si>
  <si>
    <t>count-metab_time_rotenone_143B_d2_500uM_1_19 May 2022_01.#m4</t>
  </si>
  <si>
    <t>count-metab_time_rotenone_143B_d2_500uM_2_19 May 2022_01.#m4</t>
  </si>
  <si>
    <t>count-metab_time_rotenone_143B_d2_750uM_1_19 May 2022_01.#m4</t>
  </si>
  <si>
    <t>count-metab_time_rotenone_143B_d2_750uM_2_19 May 2022_01.#m4</t>
  </si>
  <si>
    <t>count-metab_time_rotenone_143B_t0_1_17 May 2022_01.#m4</t>
  </si>
  <si>
    <t>count-metab_time_rotenone_143B_t0_2_17 May 2022_01.#m4</t>
  </si>
  <si>
    <t>count-metab_time_rotenone_143B_t0_3_17 May 2022_01.#m4</t>
  </si>
  <si>
    <t>count-metab_time_rotenone_143B_t0_4_17 May 2022_01.#m4</t>
  </si>
  <si>
    <t>count-metab_time_rotenone_143B_t0_5_17 May 2022_01.#m4</t>
  </si>
  <si>
    <t>count-metab_time_rotenone_143B_t0_6_17 May 2022_01.#m4</t>
  </si>
  <si>
    <t>Volumetric,  2000  uL</t>
  </si>
  <si>
    <t>Avg.</t>
  </si>
  <si>
    <t>d5_0uM_1</t>
  </si>
  <si>
    <t>d5_0uM_2</t>
  </si>
  <si>
    <t>d5_1000uM-Asp_2</t>
  </si>
  <si>
    <t>d5_1000uM-Pyr_2</t>
  </si>
  <si>
    <t>d5_1000uM_2</t>
  </si>
  <si>
    <t>d5_500uM_1</t>
  </si>
  <si>
    <t>d5_500uM_2</t>
  </si>
  <si>
    <t>d5_750uM_1</t>
  </si>
  <si>
    <t>d5_750uM_2</t>
  </si>
  <si>
    <t>Delta time</t>
  </si>
  <si>
    <t>Fold cells</t>
  </si>
  <si>
    <t>Prlfr</t>
  </si>
  <si>
    <t>d5_1000uM_1</t>
  </si>
  <si>
    <t>d5_1000uM-Asp_1</t>
  </si>
  <si>
    <t>d5_1000uM-Pyr_1</t>
  </si>
  <si>
    <t>Cell vol. (uL)</t>
  </si>
  <si>
    <t>Vol transfer</t>
  </si>
  <si>
    <t>Cel vol transfer</t>
  </si>
  <si>
    <t>dilution</t>
  </si>
  <si>
    <t>NAD/NADH lysis buffer (uL)</t>
  </si>
  <si>
    <t>Vol/lysis x1000</t>
  </si>
  <si>
    <t>Estimated NAD (nM)</t>
  </si>
  <si>
    <t>min</t>
  </si>
  <si>
    <t>max</t>
  </si>
  <si>
    <t>Total</t>
  </si>
  <si>
    <t>Time</t>
  </si>
  <si>
    <t>Dose</t>
  </si>
  <si>
    <t>1000+Asp</t>
  </si>
  <si>
    <t>1000+Pyr</t>
  </si>
  <si>
    <t>Mean cell</t>
  </si>
  <si>
    <t>Median cell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</si>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</sst>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71" formatCode="0.0000"/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71" fontId="0" fillId="0" borderId="0" xfId="0" applyNumberFormat="1"/>
    <xf numFmtId="172" fontId="0" fillId="0" borderId="0" xfId="0" applyNumberFormat="1"/>
    <xf numFmtId="2" fontId="0" fillId="0" borderId="0" xfId="0" applyNumberFormat="1"/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Sheet1!$M$122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Sheet1!$L$123:$L$128</c:f>
              <c:numCache>
                <c:formatCode>General</c:formatCode>
                <c:ptCount val="6"/>
                <c:pt idx="0">
                  <c:v>4849.5</c:v>
                </c:pt>
                <c:pt idx="1">
                  <c:v>5135</c:v>
                </c:pt>
                <c:pt idx="2">
                  <c:v>5221</c:v>
                </c:pt>
                <c:pt idx="3">
                  <c:v>5624</c:v>
                </c:pt>
                <c:pt idx="4">
                  <c:v>5159.5</c:v>
                </c:pt>
                <c:pt idx="5">
                  <c:v>4734.5</c:v>
                </c:pt>
              </c:numCache>
            </c:numRef>
          </c:xVal>
          <c:yVal>
            <c:numRef>
              <c:f>Sheet1!$M$123:$M$128</c:f>
              <c:numCache>
                <c:formatCode>General</c:formatCode>
                <c:ptCount val="6"/>
                <c:pt idx="0">
                  <c:v>0.84848291882054805</c:v>
                </c:pt>
                <c:pt idx="1">
                  <c:v>0.48769472688939558</c:v>
                </c:pt>
                <c:pt idx="2">
                  <c:v>0.28843590130406338</c:v>
                </c:pt>
                <c:pt idx="3">
                  <c:v>0.1009739461030752</c:v>
                </c:pt>
                <c:pt idx="4">
                  <c:v>0.76570095166362773</c:v>
                </c:pt>
                <c:pt idx="5">
                  <c:v>0.94354132623468467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B-3747-82C8-310189AF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59904"/>
        <c:axId val="1152560400"/>
      </c:scatterChart>
      <c:valAx>
        <c:axId val="10536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60400"/>
        <c:crosses val="autoZero"/>
        <c:crossBetween val="midCat"/>
      </c:valAx>
      <c:valAx>
        <c:axId val="11525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0252"/>
            <c:dispRSqr val="0"/>
            <c:dispEq val="0"/>
          </c:trendline>
          <c:xVal>
            <c:numRef>
              <c:f>Sheet1!$F$148:$F$152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Sheet1!$G$148:$G$152</c:f>
              <c:numCache>
                <c:formatCode>General</c:formatCode>
                <c:ptCount val="5"/>
                <c:pt idx="0" formatCode="0">
                  <c:v>10251.666666666666</c:v>
                </c:pt>
                <c:pt idx="1">
                  <c:v>22920</c:v>
                </c:pt>
                <c:pt idx="2">
                  <c:v>41345</c:v>
                </c:pt>
                <c:pt idx="3">
                  <c:v>86245</c:v>
                </c:pt>
                <c:pt idx="4">
                  <c:v>205000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B-3B4B-9478-2417A0FE97C5}"/>
            </c:ext>
          </c:extLst>
        </c:ser>
        <c:ser>
          <c:idx val="1"/>
          <c:order val="1"/>
          <c:tx>
            <c:strRef>
              <c:f>Sheet1!$H$147</c:f>
              <c:strCache>
                <c:ptCount val="1"/>
                <c:pt idx="0">
                  <c:v>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0252"/>
            <c:dispRSqr val="0"/>
            <c:dispEq val="0"/>
          </c:trendline>
          <c:xVal>
            <c:numRef>
              <c:f>Sheet1!$F$148:$F$152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Sheet1!$H$148:$H$152</c:f>
              <c:numCache>
                <c:formatCode>General</c:formatCode>
                <c:ptCount val="5"/>
                <c:pt idx="0" formatCode="0">
                  <c:v>10251.666666666666</c:v>
                </c:pt>
                <c:pt idx="1">
                  <c:v>16170</c:v>
                </c:pt>
                <c:pt idx="2">
                  <c:v>21300</c:v>
                </c:pt>
                <c:pt idx="3">
                  <c:v>36770</c:v>
                </c:pt>
                <c:pt idx="4">
                  <c:v>57515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B-3B4B-9478-2417A0FE97C5}"/>
            </c:ext>
          </c:extLst>
        </c:ser>
        <c:ser>
          <c:idx val="2"/>
          <c:order val="2"/>
          <c:tx>
            <c:strRef>
              <c:f>Sheet1!$I$147</c:f>
              <c:strCache>
                <c:ptCount val="1"/>
                <c:pt idx="0">
                  <c:v>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intercept val="10252"/>
            <c:dispRSqr val="0"/>
            <c:dispEq val="0"/>
          </c:trendline>
          <c:xVal>
            <c:numRef>
              <c:f>Sheet1!$F$148:$F$152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Sheet1!$I$148:$I$152</c:f>
              <c:numCache>
                <c:formatCode>General</c:formatCode>
                <c:ptCount val="5"/>
                <c:pt idx="0" formatCode="0">
                  <c:v>10251.666666666666</c:v>
                </c:pt>
                <c:pt idx="1">
                  <c:v>12620</c:v>
                </c:pt>
                <c:pt idx="2">
                  <c:v>15720</c:v>
                </c:pt>
                <c:pt idx="3">
                  <c:v>19800</c:v>
                </c:pt>
                <c:pt idx="4">
                  <c:v>28540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0B-3B4B-9478-2417A0FE97C5}"/>
            </c:ext>
          </c:extLst>
        </c:ser>
        <c:ser>
          <c:idx val="3"/>
          <c:order val="3"/>
          <c:tx>
            <c:strRef>
              <c:f>Sheet1!$J$147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intercept val="10252"/>
            <c:dispRSqr val="0"/>
            <c:dispEq val="0"/>
          </c:trendline>
          <c:xVal>
            <c:numRef>
              <c:f>Sheet1!$F$148:$F$152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Sheet1!$J$148:$J$152</c:f>
              <c:numCache>
                <c:formatCode>General</c:formatCode>
                <c:ptCount val="5"/>
                <c:pt idx="0" formatCode="0">
                  <c:v>10251.666666666666</c:v>
                </c:pt>
                <c:pt idx="1">
                  <c:v>11900</c:v>
                </c:pt>
                <c:pt idx="2">
                  <c:v>11015</c:v>
                </c:pt>
                <c:pt idx="3">
                  <c:v>14325</c:v>
                </c:pt>
                <c:pt idx="4">
                  <c:v>14665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0B-3B4B-9478-2417A0FE97C5}"/>
            </c:ext>
          </c:extLst>
        </c:ser>
        <c:ser>
          <c:idx val="4"/>
          <c:order val="4"/>
          <c:tx>
            <c:strRef>
              <c:f>Sheet1!$K$147</c:f>
              <c:strCache>
                <c:ptCount val="1"/>
                <c:pt idx="0">
                  <c:v>1000+Asp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intercept val="10252"/>
            <c:dispRSqr val="0"/>
            <c:dispEq val="0"/>
          </c:trendline>
          <c:xVal>
            <c:numRef>
              <c:f>Sheet1!$F$148:$F$152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Sheet1!$K$148:$K$152</c:f>
              <c:numCache>
                <c:formatCode>General</c:formatCode>
                <c:ptCount val="5"/>
                <c:pt idx="0" formatCode="0">
                  <c:v>10251.666666666666</c:v>
                </c:pt>
                <c:pt idx="1">
                  <c:v>25700</c:v>
                </c:pt>
                <c:pt idx="2">
                  <c:v>38695</c:v>
                </c:pt>
                <c:pt idx="3">
                  <c:v>69360</c:v>
                </c:pt>
                <c:pt idx="4">
                  <c:v>154450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0B-3B4B-9478-2417A0FE97C5}"/>
            </c:ext>
          </c:extLst>
        </c:ser>
        <c:ser>
          <c:idx val="5"/>
          <c:order val="5"/>
          <c:tx>
            <c:strRef>
              <c:f>Sheet1!$L$147</c:f>
              <c:strCache>
                <c:ptCount val="1"/>
                <c:pt idx="0">
                  <c:v>1000+Pyr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intercept val="10252"/>
            <c:dispRSqr val="0"/>
            <c:dispEq val="0"/>
          </c:trendline>
          <c:xVal>
            <c:numRef>
              <c:f>Sheet1!$F$148:$F$152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Sheet1!$L$148:$L$152</c:f>
              <c:numCache>
                <c:formatCode>General</c:formatCode>
                <c:ptCount val="5"/>
                <c:pt idx="0" formatCode="0">
                  <c:v>10251.666666666666</c:v>
                </c:pt>
                <c:pt idx="1">
                  <c:v>30210</c:v>
                </c:pt>
                <c:pt idx="2">
                  <c:v>52125</c:v>
                </c:pt>
                <c:pt idx="3">
                  <c:v>128400</c:v>
                </c:pt>
                <c:pt idx="4">
                  <c:v>292700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0B-3B4B-9478-2417A0FE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34879"/>
        <c:axId val="742918639"/>
      </c:scatterChart>
      <c:valAx>
        <c:axId val="805634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18639"/>
        <c:crosses val="autoZero"/>
        <c:crossBetween val="midCat"/>
      </c:valAx>
      <c:valAx>
        <c:axId val="742918639"/>
        <c:scaling>
          <c:logBase val="2"/>
          <c:orientation val="minMax"/>
          <c:max val="320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3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129</xdr:row>
      <xdr:rowOff>31750</xdr:rowOff>
    </xdr:from>
    <xdr:to>
      <xdr:col>17</xdr:col>
      <xdr:colOff>539750</xdr:colOff>
      <xdr:row>143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4DE0-7004-CB45-AE8B-8C4A6AD34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153</xdr:row>
      <xdr:rowOff>114300</xdr:rowOff>
    </xdr:from>
    <xdr:to>
      <xdr:col>15</xdr:col>
      <xdr:colOff>234950</xdr:colOff>
      <xdr:row>175</xdr:row>
      <xdr:rowOff>154940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C68E0-AA70-2D4A-9AA0-C96EDB42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dav/Google%20Drive/MCB/Sullivan_lab/lab-work/ETCinhib_timeseries/H1299/H1299-Nuc-RFP_v1/CC_merg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AD"/>
      <sheetName val="Prlfr"/>
    </sheetNames>
    <sheetDataSet>
      <sheetData sheetId="0">
        <row r="147">
          <cell r="G147">
            <v>0</v>
          </cell>
          <cell r="H147">
            <v>15</v>
          </cell>
          <cell r="I147">
            <v>30</v>
          </cell>
          <cell r="J147">
            <v>60</v>
          </cell>
          <cell r="K147" t="str">
            <v>60+Asp</v>
          </cell>
          <cell r="L147" t="str">
            <v>60+Pyr</v>
          </cell>
        </row>
        <row r="148">
          <cell r="F148">
            <v>0</v>
          </cell>
          <cell r="G148">
            <v>11933</v>
          </cell>
          <cell r="H148">
            <v>11933</v>
          </cell>
          <cell r="I148">
            <v>11933</v>
          </cell>
          <cell r="J148">
            <v>11933</v>
          </cell>
          <cell r="K148">
            <v>11933</v>
          </cell>
          <cell r="L148">
            <v>11933</v>
          </cell>
        </row>
        <row r="149">
          <cell r="F149">
            <v>2</v>
          </cell>
          <cell r="G149">
            <v>34170</v>
          </cell>
          <cell r="H149">
            <v>22435</v>
          </cell>
          <cell r="I149">
            <v>19085</v>
          </cell>
          <cell r="J149">
            <v>17995</v>
          </cell>
          <cell r="K149">
            <v>22485</v>
          </cell>
          <cell r="L149">
            <v>27810</v>
          </cell>
        </row>
        <row r="150">
          <cell r="F150">
            <v>3</v>
          </cell>
          <cell r="G150">
            <v>61475</v>
          </cell>
          <cell r="H150">
            <v>28180</v>
          </cell>
          <cell r="I150">
            <v>21070</v>
          </cell>
          <cell r="J150">
            <v>18050</v>
          </cell>
          <cell r="K150">
            <v>29080</v>
          </cell>
          <cell r="L150">
            <v>41545</v>
          </cell>
        </row>
        <row r="151">
          <cell r="F151">
            <v>4</v>
          </cell>
          <cell r="G151">
            <v>105200</v>
          </cell>
          <cell r="H151">
            <v>38870</v>
          </cell>
          <cell r="I151">
            <v>21775</v>
          </cell>
          <cell r="J151">
            <v>17180</v>
          </cell>
          <cell r="K151">
            <v>39725</v>
          </cell>
          <cell r="L151">
            <v>57440</v>
          </cell>
        </row>
        <row r="152">
          <cell r="F152">
            <v>5</v>
          </cell>
          <cell r="G152">
            <v>195250</v>
          </cell>
          <cell r="H152">
            <v>53280</v>
          </cell>
          <cell r="I152">
            <v>28845</v>
          </cell>
          <cell r="J152">
            <v>17170</v>
          </cell>
          <cell r="K152">
            <v>61800</v>
          </cell>
          <cell r="L152">
            <v>116650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2"/>
  <sheetViews>
    <sheetView tabSelected="1" zoomScale="12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9" sqref="P9"/>
    </sheetView>
  </sheetViews>
  <sheetFormatPr baseColWidth="10" defaultColWidth="8.83203125" defaultRowHeight="15" x14ac:dyDescent="0.2"/>
  <cols>
    <col min="1" max="1" width="15.5" bestFit="1" customWidth="1"/>
    <col min="5" max="5" width="17.6640625" bestFit="1" customWidth="1"/>
    <col min="14" max="14" width="9.5" bestFit="1" customWidth="1"/>
    <col min="15" max="15" width="8.6640625" bestFit="1" customWidth="1"/>
    <col min="16" max="16" width="9" bestFit="1" customWidth="1"/>
    <col min="18" max="18" width="10.1640625" bestFit="1" customWidth="1"/>
    <col min="20" max="20" width="12.1640625" bestFit="1" customWidth="1"/>
    <col min="23" max="23" width="14" customWidth="1"/>
    <col min="25" max="25" width="11.6640625" customWidth="1"/>
  </cols>
  <sheetData>
    <row r="1" spans="1:25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120</v>
      </c>
      <c r="O1" s="5" t="s">
        <v>121</v>
      </c>
      <c r="P1" s="5" t="s">
        <v>122</v>
      </c>
      <c r="Q1" s="9" t="s">
        <v>126</v>
      </c>
      <c r="R1" s="9" t="s">
        <v>127</v>
      </c>
      <c r="S1" s="9" t="s">
        <v>128</v>
      </c>
      <c r="T1" s="9" t="s">
        <v>129</v>
      </c>
      <c r="W1" s="10" t="s">
        <v>130</v>
      </c>
      <c r="X1" s="10" t="s">
        <v>131</v>
      </c>
      <c r="Y1" s="10" t="s">
        <v>132</v>
      </c>
    </row>
    <row r="2" spans="1:25" x14ac:dyDescent="0.2">
      <c r="A2" t="s">
        <v>48</v>
      </c>
      <c r="B2" t="s">
        <v>54</v>
      </c>
      <c r="C2" t="s">
        <v>103</v>
      </c>
      <c r="D2" t="s">
        <v>109</v>
      </c>
      <c r="E2" s="2">
        <v>44698.79791666667</v>
      </c>
      <c r="F2">
        <v>1590</v>
      </c>
      <c r="G2">
        <v>1593</v>
      </c>
      <c r="H2">
        <v>1117</v>
      </c>
      <c r="I2">
        <v>30466</v>
      </c>
      <c r="J2">
        <v>9930</v>
      </c>
      <c r="K2">
        <v>4404</v>
      </c>
      <c r="L2">
        <v>4084</v>
      </c>
      <c r="M2">
        <v>1732</v>
      </c>
    </row>
    <row r="3" spans="1:25" x14ac:dyDescent="0.2">
      <c r="A3" t="s">
        <v>49</v>
      </c>
      <c r="B3" t="s">
        <v>54</v>
      </c>
      <c r="C3" t="s">
        <v>104</v>
      </c>
      <c r="D3" t="s">
        <v>109</v>
      </c>
      <c r="E3" s="2">
        <v>44698.799305555563</v>
      </c>
      <c r="F3">
        <v>1593</v>
      </c>
      <c r="G3">
        <v>1596</v>
      </c>
      <c r="H3">
        <v>1117</v>
      </c>
      <c r="I3">
        <v>30466</v>
      </c>
      <c r="J3">
        <v>10190</v>
      </c>
      <c r="K3">
        <v>4340</v>
      </c>
      <c r="L3">
        <v>4077</v>
      </c>
      <c r="M3">
        <v>1557</v>
      </c>
    </row>
    <row r="4" spans="1:25" x14ac:dyDescent="0.2">
      <c r="A4" t="s">
        <v>50</v>
      </c>
      <c r="B4" t="s">
        <v>54</v>
      </c>
      <c r="C4" t="s">
        <v>105</v>
      </c>
      <c r="D4" t="s">
        <v>109</v>
      </c>
      <c r="E4" s="2">
        <v>44698.8</v>
      </c>
      <c r="F4">
        <v>1622</v>
      </c>
      <c r="G4">
        <v>1625</v>
      </c>
      <c r="H4">
        <v>1117</v>
      </c>
      <c r="I4">
        <v>30466</v>
      </c>
      <c r="J4">
        <v>10320</v>
      </c>
      <c r="K4">
        <v>4452</v>
      </c>
      <c r="L4">
        <v>4130</v>
      </c>
      <c r="M4">
        <v>1696</v>
      </c>
    </row>
    <row r="5" spans="1:25" x14ac:dyDescent="0.2">
      <c r="A5" t="s">
        <v>51</v>
      </c>
      <c r="B5" t="s">
        <v>54</v>
      </c>
      <c r="C5" t="s">
        <v>106</v>
      </c>
      <c r="D5" t="s">
        <v>109</v>
      </c>
      <c r="E5" s="2">
        <v>44698.801388888889</v>
      </c>
      <c r="F5">
        <v>1587</v>
      </c>
      <c r="G5">
        <v>1590</v>
      </c>
      <c r="H5">
        <v>1117</v>
      </c>
      <c r="I5">
        <v>30466</v>
      </c>
      <c r="J5">
        <v>10100</v>
      </c>
      <c r="K5">
        <v>4538</v>
      </c>
      <c r="L5">
        <v>4294</v>
      </c>
      <c r="M5">
        <v>1664</v>
      </c>
      <c r="Q5" s="11"/>
      <c r="S5" s="11"/>
    </row>
    <row r="6" spans="1:25" x14ac:dyDescent="0.2">
      <c r="A6" t="s">
        <v>52</v>
      </c>
      <c r="B6" t="s">
        <v>54</v>
      </c>
      <c r="C6" t="s">
        <v>107</v>
      </c>
      <c r="D6" t="s">
        <v>109</v>
      </c>
      <c r="E6" s="2">
        <v>44698.802777777782</v>
      </c>
      <c r="F6">
        <v>1650</v>
      </c>
      <c r="G6">
        <v>1653</v>
      </c>
      <c r="H6">
        <v>1117</v>
      </c>
      <c r="I6">
        <v>30466</v>
      </c>
      <c r="J6">
        <v>10500</v>
      </c>
      <c r="K6">
        <v>4629</v>
      </c>
      <c r="L6">
        <v>4308</v>
      </c>
      <c r="M6">
        <v>1765</v>
      </c>
    </row>
    <row r="7" spans="1:25" x14ac:dyDescent="0.2">
      <c r="A7" t="s">
        <v>53</v>
      </c>
      <c r="B7" t="s">
        <v>54</v>
      </c>
      <c r="C7" t="s">
        <v>108</v>
      </c>
      <c r="D7" t="s">
        <v>109</v>
      </c>
      <c r="E7" s="2">
        <v>44698.803472222222</v>
      </c>
      <c r="F7">
        <v>1601</v>
      </c>
      <c r="G7">
        <v>1604</v>
      </c>
      <c r="H7">
        <v>1117</v>
      </c>
      <c r="I7">
        <v>30466</v>
      </c>
      <c r="J7">
        <v>10470</v>
      </c>
      <c r="K7">
        <v>4697</v>
      </c>
      <c r="L7">
        <v>4268</v>
      </c>
      <c r="M7">
        <v>1984</v>
      </c>
      <c r="Q7" s="11"/>
    </row>
    <row r="8" spans="1:25" x14ac:dyDescent="0.2">
      <c r="A8" t="s">
        <v>110</v>
      </c>
      <c r="E8" s="2">
        <f>E2</f>
        <v>44698.79791666667</v>
      </c>
      <c r="J8" s="4">
        <f>AVERAGE(J2:J7)</f>
        <v>10251.666666666666</v>
      </c>
      <c r="K8" s="4">
        <f t="shared" ref="K8:L8" si="0">AVERAGE(K2:K7)</f>
        <v>4510</v>
      </c>
      <c r="L8" s="4">
        <f t="shared" si="0"/>
        <v>4193.5</v>
      </c>
    </row>
    <row r="10" spans="1:25" x14ac:dyDescent="0.2">
      <c r="A10" t="s">
        <v>13</v>
      </c>
      <c r="B10" t="s">
        <v>54</v>
      </c>
      <c r="C10" t="s">
        <v>91</v>
      </c>
      <c r="D10" t="s">
        <v>109</v>
      </c>
      <c r="E10" s="2">
        <v>44700.81527777778</v>
      </c>
      <c r="F10">
        <v>4051</v>
      </c>
      <c r="G10">
        <v>4071</v>
      </c>
      <c r="H10">
        <v>1117</v>
      </c>
      <c r="I10">
        <v>40408</v>
      </c>
      <c r="J10">
        <v>25280</v>
      </c>
      <c r="K10">
        <v>4697</v>
      </c>
      <c r="L10">
        <v>4266</v>
      </c>
      <c r="M10">
        <v>2296</v>
      </c>
      <c r="N10" s="8">
        <f>E10-$E$8</f>
        <v>2.0173611111094942</v>
      </c>
      <c r="O10" s="8">
        <f>J10/$J$8</f>
        <v>2.4659404974800845</v>
      </c>
      <c r="P10" s="7">
        <f>LOG(O10,2)/N10</f>
        <v>0.64546599075586808</v>
      </c>
    </row>
    <row r="11" spans="1:25" x14ac:dyDescent="0.2">
      <c r="A11" t="s">
        <v>14</v>
      </c>
      <c r="B11" t="s">
        <v>54</v>
      </c>
      <c r="C11" t="s">
        <v>92</v>
      </c>
      <c r="D11" t="s">
        <v>109</v>
      </c>
      <c r="E11" s="2">
        <v>44700.823611111111</v>
      </c>
      <c r="F11">
        <v>3056</v>
      </c>
      <c r="G11">
        <v>3068</v>
      </c>
      <c r="H11">
        <v>1177</v>
      </c>
      <c r="I11">
        <v>40408</v>
      </c>
      <c r="J11">
        <v>20560</v>
      </c>
      <c r="K11">
        <v>4819</v>
      </c>
      <c r="L11">
        <v>4413</v>
      </c>
      <c r="M11">
        <v>2239</v>
      </c>
      <c r="N11" s="8">
        <f>E10-$E$8</f>
        <v>2.0173611111094942</v>
      </c>
      <c r="O11" s="8">
        <f>J11/$J$8</f>
        <v>2.0055275564948789</v>
      </c>
      <c r="P11" s="7">
        <f>LOG(O11,2)/N11</f>
        <v>0.49767083532172435</v>
      </c>
    </row>
    <row r="12" spans="1:25" x14ac:dyDescent="0.2">
      <c r="A12" t="s">
        <v>110</v>
      </c>
      <c r="E12" s="2">
        <f>E10</f>
        <v>44700.81527777778</v>
      </c>
      <c r="J12" s="4">
        <f>AVERAGE(J10:J11)</f>
        <v>22920</v>
      </c>
      <c r="K12" s="4">
        <f t="shared" ref="K12" si="1">AVERAGE(K10:K11)</f>
        <v>4758</v>
      </c>
      <c r="L12" s="4">
        <f t="shared" ref="L12" si="2">AVERAGE(L10:L11)</f>
        <v>4339.5</v>
      </c>
      <c r="N12" s="8">
        <f>AVERAGE(N10:N11)</f>
        <v>2.0173611111094942</v>
      </c>
      <c r="O12" s="8">
        <f>AVERAGE(O10:O11)</f>
        <v>2.2357340269874815</v>
      </c>
      <c r="P12" s="8">
        <f>AVERAGE(P10:P11)</f>
        <v>0.57156841303879624</v>
      </c>
      <c r="Q12">
        <f>J12*K12*0.000000001</f>
        <v>0.10905336</v>
      </c>
      <c r="R12" s="3">
        <f>($Q$107*0.9)/Q12*1000</f>
        <v>486.47730798940995</v>
      </c>
      <c r="S12" s="6">
        <f>Q12*R12/1000</f>
        <v>5.3051985000000003E-2</v>
      </c>
      <c r="T12" s="6">
        <f>S12/40</f>
        <v>1.3262996250000001E-3</v>
      </c>
      <c r="W12">
        <v>150</v>
      </c>
      <c r="X12" s="7">
        <f>Q12/W12*1000</f>
        <v>0.72702240000000007</v>
      </c>
      <c r="Y12" s="4">
        <f>Q12/W12*200*1000</f>
        <v>145.40448000000001</v>
      </c>
    </row>
    <row r="13" spans="1:25" x14ac:dyDescent="0.2">
      <c r="N13" s="8"/>
      <c r="O13" s="8"/>
      <c r="P13" s="7"/>
    </row>
    <row r="14" spans="1:25" x14ac:dyDescent="0.2">
      <c r="A14" t="s">
        <v>18</v>
      </c>
      <c r="B14" t="s">
        <v>54</v>
      </c>
      <c r="C14" t="s">
        <v>99</v>
      </c>
      <c r="D14" t="s">
        <v>109</v>
      </c>
      <c r="E14" s="2">
        <v>44700.815972222219</v>
      </c>
      <c r="F14">
        <v>3190</v>
      </c>
      <c r="G14">
        <v>3202</v>
      </c>
      <c r="H14">
        <v>1117</v>
      </c>
      <c r="I14">
        <v>40408</v>
      </c>
      <c r="J14">
        <v>16700</v>
      </c>
      <c r="K14">
        <v>4983</v>
      </c>
      <c r="L14">
        <v>4428</v>
      </c>
      <c r="M14">
        <v>3035</v>
      </c>
      <c r="N14" s="8">
        <f>E10-$E$8</f>
        <v>2.0173611111094942</v>
      </c>
      <c r="O14" s="8">
        <f>J14/$J$8</f>
        <v>1.6290034140790117</v>
      </c>
      <c r="P14" s="7">
        <f>LOG(O14,2)/N14</f>
        <v>0.34896559847522052</v>
      </c>
    </row>
    <row r="15" spans="1:25" x14ac:dyDescent="0.2">
      <c r="A15" t="s">
        <v>19</v>
      </c>
      <c r="B15" t="s">
        <v>54</v>
      </c>
      <c r="C15" t="s">
        <v>100</v>
      </c>
      <c r="D15" t="s">
        <v>109</v>
      </c>
      <c r="E15" s="2">
        <v>44700.824999999997</v>
      </c>
      <c r="F15">
        <v>2887</v>
      </c>
      <c r="G15">
        <v>2897</v>
      </c>
      <c r="H15">
        <v>1177</v>
      </c>
      <c r="I15">
        <v>40408</v>
      </c>
      <c r="J15">
        <v>15640</v>
      </c>
      <c r="K15">
        <v>5070</v>
      </c>
      <c r="L15">
        <v>4558</v>
      </c>
      <c r="M15">
        <v>2621</v>
      </c>
      <c r="N15" s="8">
        <f>E10-$E$8</f>
        <v>2.0173611111094942</v>
      </c>
      <c r="O15" s="8">
        <f>J15/$J$8</f>
        <v>1.5256055925865715</v>
      </c>
      <c r="P15" s="7">
        <f>LOG(O15,2)/N15</f>
        <v>0.30206889290621569</v>
      </c>
      <c r="X15" s="7"/>
    </row>
    <row r="16" spans="1:25" x14ac:dyDescent="0.2">
      <c r="A16" t="s">
        <v>110</v>
      </c>
      <c r="E16" s="2">
        <f>E14</f>
        <v>44700.815972222219</v>
      </c>
      <c r="J16" s="4">
        <f>AVERAGE(J14:J15)</f>
        <v>16170</v>
      </c>
      <c r="K16" s="4">
        <f t="shared" ref="K16" si="3">AVERAGE(K14:K15)</f>
        <v>5026.5</v>
      </c>
      <c r="L16" s="4">
        <f t="shared" ref="L16" si="4">AVERAGE(L14:L15)</f>
        <v>4493</v>
      </c>
      <c r="N16" s="8">
        <f>AVERAGE(N14:N15)</f>
        <v>2.0173611111094942</v>
      </c>
      <c r="O16" s="8">
        <f>AVERAGE(O14:O15)</f>
        <v>1.5773045033327917</v>
      </c>
      <c r="P16" s="8">
        <f>AVERAGE(P14:P15)</f>
        <v>0.3255172456907181</v>
      </c>
      <c r="Q16">
        <f>J16*K16*0.000000001</f>
        <v>8.1278505000000001E-2</v>
      </c>
      <c r="R16" s="3">
        <f>($Q$107*0.9)/Q16*1000</f>
        <v>652.71851395396607</v>
      </c>
      <c r="S16" s="6">
        <f>Q16*R16/1000</f>
        <v>5.3051985000000003E-2</v>
      </c>
      <c r="T16" s="6">
        <f>S16/40</f>
        <v>1.3262996250000001E-3</v>
      </c>
      <c r="W16">
        <v>150</v>
      </c>
      <c r="X16" s="7">
        <f>Q16/W16*1000</f>
        <v>0.54185669999999997</v>
      </c>
      <c r="Y16" s="4">
        <f>Q16/W16*200*1000</f>
        <v>108.37134</v>
      </c>
    </row>
    <row r="17" spans="1:25" x14ac:dyDescent="0.2">
      <c r="N17" s="8"/>
      <c r="O17" s="8"/>
      <c r="P17" s="7"/>
    </row>
    <row r="18" spans="1:25" x14ac:dyDescent="0.2">
      <c r="A18" t="s">
        <v>20</v>
      </c>
      <c r="B18" t="s">
        <v>54</v>
      </c>
      <c r="C18" t="s">
        <v>101</v>
      </c>
      <c r="D18" t="s">
        <v>109</v>
      </c>
      <c r="E18" s="2">
        <v>44700.817361111112</v>
      </c>
      <c r="F18">
        <v>2714</v>
      </c>
      <c r="G18">
        <v>2722</v>
      </c>
      <c r="H18">
        <v>1177</v>
      </c>
      <c r="I18">
        <v>40408</v>
      </c>
      <c r="J18">
        <v>12960</v>
      </c>
      <c r="K18">
        <v>5070</v>
      </c>
      <c r="L18">
        <v>4509</v>
      </c>
      <c r="M18">
        <v>2678</v>
      </c>
      <c r="N18" s="8">
        <f>E10-$E$8</f>
        <v>2.0173611111094942</v>
      </c>
      <c r="O18" s="8">
        <f>J18/$J$8</f>
        <v>1.2641846854170053</v>
      </c>
      <c r="P18" s="7">
        <f>LOG(O18,2)/N18</f>
        <v>0.16764834076540988</v>
      </c>
    </row>
    <row r="19" spans="1:25" x14ac:dyDescent="0.2">
      <c r="A19" t="s">
        <v>21</v>
      </c>
      <c r="B19" t="s">
        <v>54</v>
      </c>
      <c r="C19" t="s">
        <v>102</v>
      </c>
      <c r="D19" t="s">
        <v>109</v>
      </c>
      <c r="E19" s="2">
        <v>44700.825694444437</v>
      </c>
      <c r="F19">
        <v>2551</v>
      </c>
      <c r="G19">
        <v>2558</v>
      </c>
      <c r="H19">
        <v>1177</v>
      </c>
      <c r="I19">
        <v>40408</v>
      </c>
      <c r="J19">
        <v>12280</v>
      </c>
      <c r="K19">
        <v>4927</v>
      </c>
      <c r="L19">
        <v>4516</v>
      </c>
      <c r="M19">
        <v>2354</v>
      </c>
      <c r="N19" s="8">
        <f>E10-$E$8</f>
        <v>2.0173611111094942</v>
      </c>
      <c r="O19" s="8">
        <f>J19/$J$8</f>
        <v>1.1978540074784589</v>
      </c>
      <c r="P19" s="7">
        <f>LOG(O19,2)/N19</f>
        <v>0.12910533669625646</v>
      </c>
    </row>
    <row r="20" spans="1:25" x14ac:dyDescent="0.2">
      <c r="A20" t="s">
        <v>110</v>
      </c>
      <c r="E20" s="2">
        <f>E18</f>
        <v>44700.817361111112</v>
      </c>
      <c r="J20" s="4">
        <f>AVERAGE(J18:J19)</f>
        <v>12620</v>
      </c>
      <c r="K20" s="4">
        <f t="shared" ref="K20" si="5">AVERAGE(K18:K19)</f>
        <v>4998.5</v>
      </c>
      <c r="L20" s="4">
        <f t="shared" ref="L20" si="6">AVERAGE(L18:L19)</f>
        <v>4512.5</v>
      </c>
      <c r="N20" s="8">
        <f>AVERAGE(N18:N19)</f>
        <v>2.0173611111094942</v>
      </c>
      <c r="O20" s="8">
        <f>AVERAGE(O18:O19)</f>
        <v>1.2310193464477321</v>
      </c>
      <c r="P20" s="8">
        <f>AVERAGE(P18:P19)</f>
        <v>0.14837683873083318</v>
      </c>
      <c r="Q20">
        <f>J20*K20*0.000000001</f>
        <v>6.3081070000000003E-2</v>
      </c>
      <c r="R20" s="3">
        <f>($Q$107*0.9)/Q20*1000</f>
        <v>841.01276341698076</v>
      </c>
      <c r="S20" s="6">
        <f>Q20*R20/1000</f>
        <v>5.3051985000000003E-2</v>
      </c>
      <c r="T20" s="6">
        <f>S20/40</f>
        <v>1.3262996250000001E-3</v>
      </c>
      <c r="W20">
        <v>150</v>
      </c>
      <c r="X20" s="7">
        <f>Q20/W20*1000</f>
        <v>0.42054046666666667</v>
      </c>
      <c r="Y20" s="4">
        <f>Q20/W20*200*1000</f>
        <v>84.108093333333343</v>
      </c>
    </row>
    <row r="21" spans="1:25" x14ac:dyDescent="0.2">
      <c r="N21" s="8"/>
      <c r="O21" s="8"/>
      <c r="P21" s="7"/>
    </row>
    <row r="22" spans="1:25" x14ac:dyDescent="0.2">
      <c r="A22" t="s">
        <v>47</v>
      </c>
      <c r="B22" t="s">
        <v>54</v>
      </c>
      <c r="C22" t="s">
        <v>97</v>
      </c>
      <c r="D22" t="s">
        <v>109</v>
      </c>
      <c r="E22" s="2">
        <v>44700.818055555559</v>
      </c>
      <c r="F22">
        <v>2280</v>
      </c>
      <c r="G22">
        <v>2286</v>
      </c>
      <c r="H22">
        <v>1177</v>
      </c>
      <c r="I22">
        <v>40408</v>
      </c>
      <c r="J22">
        <v>12050</v>
      </c>
      <c r="K22">
        <v>4983</v>
      </c>
      <c r="L22">
        <v>4480</v>
      </c>
      <c r="M22">
        <v>2520</v>
      </c>
      <c r="N22" s="8">
        <f>E10-$E$8</f>
        <v>2.0173611111094942</v>
      </c>
      <c r="O22" s="8">
        <f>J22/$J$8</f>
        <v>1.1754186311168917</v>
      </c>
      <c r="P22" s="7">
        <f>LOG(O22,2)/N22</f>
        <v>0.11558400226453762</v>
      </c>
    </row>
    <row r="23" spans="1:25" x14ac:dyDescent="0.2">
      <c r="A23" t="s">
        <v>17</v>
      </c>
      <c r="B23" t="s">
        <v>54</v>
      </c>
      <c r="C23" t="s">
        <v>98</v>
      </c>
      <c r="D23" t="s">
        <v>109</v>
      </c>
      <c r="E23" s="2">
        <v>44700.826388888891</v>
      </c>
      <c r="F23">
        <v>2446</v>
      </c>
      <c r="G23">
        <v>2452</v>
      </c>
      <c r="H23">
        <v>1177</v>
      </c>
      <c r="I23">
        <v>40408</v>
      </c>
      <c r="J23">
        <v>11750</v>
      </c>
      <c r="K23">
        <v>4924</v>
      </c>
      <c r="L23">
        <v>4473</v>
      </c>
      <c r="M23">
        <v>2468</v>
      </c>
      <c r="N23" s="8">
        <f>E10-$E$8</f>
        <v>2.0173611111094942</v>
      </c>
      <c r="O23" s="8">
        <f>J23/$J$8</f>
        <v>1.1461550967322387</v>
      </c>
      <c r="P23" s="7">
        <f>LOG(O23,2)/N23</f>
        <v>9.7554315132837993E-2</v>
      </c>
    </row>
    <row r="24" spans="1:25" x14ac:dyDescent="0.2">
      <c r="A24" t="s">
        <v>110</v>
      </c>
      <c r="E24" s="2">
        <f>E22</f>
        <v>44700.818055555559</v>
      </c>
      <c r="J24" s="4">
        <f>AVERAGE(J22:J23)</f>
        <v>11900</v>
      </c>
      <c r="K24" s="4">
        <f t="shared" ref="K24" si="7">AVERAGE(K22:K23)</f>
        <v>4953.5</v>
      </c>
      <c r="L24" s="4">
        <f t="shared" ref="L24" si="8">AVERAGE(L22:L23)</f>
        <v>4476.5</v>
      </c>
      <c r="N24" s="8">
        <f>AVERAGE(N22:N23)</f>
        <v>2.0173611111094942</v>
      </c>
      <c r="O24" s="8">
        <f>AVERAGE(O22:O23)</f>
        <v>1.1607868639245651</v>
      </c>
      <c r="P24" s="8">
        <f>AVERAGE(P22:P23)</f>
        <v>0.1065691586986878</v>
      </c>
      <c r="Q24">
        <f>J24*K24*0.000000001</f>
        <v>5.8946650000000003E-2</v>
      </c>
      <c r="R24" s="3">
        <f>($Q$107*0.9)/Q24*1000</f>
        <v>900</v>
      </c>
      <c r="S24" s="6">
        <f>Q24*R24/1000</f>
        <v>5.3051985000000003E-2</v>
      </c>
      <c r="T24" s="6">
        <f>S24/40</f>
        <v>1.3262996250000001E-3</v>
      </c>
      <c r="W24">
        <v>150</v>
      </c>
      <c r="X24" s="7">
        <f>Q24/W24*1000</f>
        <v>0.39297766666666667</v>
      </c>
      <c r="Y24" s="4">
        <f>Q24/W24*200*1000</f>
        <v>78.595533333333321</v>
      </c>
    </row>
    <row r="25" spans="1:25" x14ac:dyDescent="0.2">
      <c r="N25" s="8"/>
      <c r="O25" s="8"/>
      <c r="P25" s="7"/>
    </row>
    <row r="26" spans="1:25" x14ac:dyDescent="0.2">
      <c r="A26" t="s">
        <v>45</v>
      </c>
      <c r="B26" t="s">
        <v>54</v>
      </c>
      <c r="C26" t="s">
        <v>93</v>
      </c>
      <c r="D26" t="s">
        <v>109</v>
      </c>
      <c r="E26" s="2">
        <v>44700.819444444453</v>
      </c>
      <c r="F26">
        <v>3687</v>
      </c>
      <c r="G26">
        <v>3706</v>
      </c>
      <c r="H26">
        <v>1177</v>
      </c>
      <c r="I26">
        <v>40408</v>
      </c>
      <c r="J26">
        <v>26550</v>
      </c>
      <c r="K26">
        <v>4695</v>
      </c>
      <c r="L26">
        <v>4193</v>
      </c>
      <c r="M26">
        <v>2486</v>
      </c>
      <c r="N26" s="8">
        <f>E10-$E$8</f>
        <v>2.0173611111094942</v>
      </c>
      <c r="O26" s="8">
        <f>J26/$J$8</f>
        <v>2.5898227930417819</v>
      </c>
      <c r="P26" s="7">
        <f>LOG(O26,2)/N26</f>
        <v>0.68051940639126807</v>
      </c>
    </row>
    <row r="27" spans="1:25" x14ac:dyDescent="0.2">
      <c r="A27" t="s">
        <v>15</v>
      </c>
      <c r="B27" t="s">
        <v>54</v>
      </c>
      <c r="C27" t="s">
        <v>94</v>
      </c>
      <c r="D27" t="s">
        <v>109</v>
      </c>
      <c r="E27" s="2">
        <v>44700.827777777777</v>
      </c>
      <c r="F27">
        <v>3450</v>
      </c>
      <c r="G27">
        <v>3467</v>
      </c>
      <c r="H27">
        <v>1177</v>
      </c>
      <c r="I27">
        <v>40408</v>
      </c>
      <c r="J27">
        <v>24850</v>
      </c>
      <c r="K27">
        <v>4686</v>
      </c>
      <c r="L27">
        <v>4234</v>
      </c>
      <c r="M27">
        <v>2171</v>
      </c>
      <c r="N27" s="8">
        <f>E10-$E$8</f>
        <v>2.0173611111094942</v>
      </c>
      <c r="O27" s="8">
        <f>J27/$J$8</f>
        <v>2.4239960981954156</v>
      </c>
      <c r="P27" s="7">
        <f>LOG(O27,2)/N27</f>
        <v>0.63319718494259358</v>
      </c>
    </row>
    <row r="28" spans="1:25" x14ac:dyDescent="0.2">
      <c r="A28" t="s">
        <v>110</v>
      </c>
      <c r="E28" s="2">
        <f>E26</f>
        <v>44700.819444444453</v>
      </c>
      <c r="J28" s="4">
        <f>AVERAGE(J26:J27)</f>
        <v>25700</v>
      </c>
      <c r="K28" s="4">
        <f t="shared" ref="K28" si="9">AVERAGE(K26:K27)</f>
        <v>4690.5</v>
      </c>
      <c r="L28" s="4">
        <f t="shared" ref="L28" si="10">AVERAGE(L26:L27)</f>
        <v>4213.5</v>
      </c>
      <c r="N28" s="8">
        <f>AVERAGE(N26:N27)</f>
        <v>2.0173611111094942</v>
      </c>
      <c r="O28" s="8">
        <f>AVERAGE(O26:O27)</f>
        <v>2.5069094456185987</v>
      </c>
      <c r="P28" s="8">
        <f>AVERAGE(P26:P27)</f>
        <v>0.65685829566693088</v>
      </c>
      <c r="Q28">
        <f>J28*K28*0.000000001</f>
        <v>0.12054585000000001</v>
      </c>
      <c r="R28" s="3">
        <f>($Q$107*0.9)/Q28*1000</f>
        <v>440.09797931658369</v>
      </c>
      <c r="S28" s="6">
        <f>Q28*R28/1000</f>
        <v>5.3051985000000003E-2</v>
      </c>
      <c r="T28" s="6">
        <f>S28/40</f>
        <v>1.3262996250000001E-3</v>
      </c>
      <c r="W28">
        <v>150</v>
      </c>
      <c r="X28" s="7">
        <f>Q28/W28*1000</f>
        <v>0.8036390000000001</v>
      </c>
      <c r="Y28" s="4">
        <f>Q28/W28*200*1000</f>
        <v>160.72780000000003</v>
      </c>
    </row>
    <row r="29" spans="1:25" x14ac:dyDescent="0.2">
      <c r="N29" s="8"/>
      <c r="O29" s="8"/>
      <c r="P29" s="7"/>
    </row>
    <row r="30" spans="1:25" x14ac:dyDescent="0.2">
      <c r="A30" t="s">
        <v>46</v>
      </c>
      <c r="B30" t="s">
        <v>54</v>
      </c>
      <c r="C30" t="s">
        <v>95</v>
      </c>
      <c r="D30" t="s">
        <v>109</v>
      </c>
      <c r="E30" s="2">
        <v>44700.820138888892</v>
      </c>
      <c r="F30">
        <v>4643</v>
      </c>
      <c r="G30">
        <v>4674</v>
      </c>
      <c r="H30">
        <v>1177</v>
      </c>
      <c r="I30">
        <v>40408</v>
      </c>
      <c r="J30">
        <v>32970</v>
      </c>
      <c r="K30">
        <v>5061</v>
      </c>
      <c r="L30">
        <v>4506</v>
      </c>
      <c r="M30">
        <v>2709</v>
      </c>
      <c r="N30" s="8">
        <f>E10-$E$8</f>
        <v>2.0173611111094942</v>
      </c>
      <c r="O30" s="8">
        <f>J30/$J$8</f>
        <v>3.2160624288733541</v>
      </c>
      <c r="P30" s="7">
        <f>LOG(O30,2)/N30</f>
        <v>0.83539600446697726</v>
      </c>
    </row>
    <row r="31" spans="1:25" x14ac:dyDescent="0.2">
      <c r="A31" t="s">
        <v>16</v>
      </c>
      <c r="B31" t="s">
        <v>54</v>
      </c>
      <c r="C31" t="s">
        <v>96</v>
      </c>
      <c r="D31" t="s">
        <v>109</v>
      </c>
      <c r="E31" s="2">
        <v>44700.828472222223</v>
      </c>
      <c r="F31">
        <v>3901</v>
      </c>
      <c r="G31">
        <v>3924</v>
      </c>
      <c r="H31">
        <v>1177</v>
      </c>
      <c r="I31">
        <v>40408</v>
      </c>
      <c r="J31">
        <v>27450</v>
      </c>
      <c r="K31">
        <v>5283</v>
      </c>
      <c r="L31">
        <v>4722</v>
      </c>
      <c r="M31">
        <v>2769</v>
      </c>
      <c r="N31" s="8">
        <f>E10-$E$8</f>
        <v>2.0173611111094942</v>
      </c>
      <c r="O31" s="8">
        <f>J31/$J$8</f>
        <v>2.6776133961957407</v>
      </c>
      <c r="P31" s="7">
        <f>LOG(O31,2)/N31</f>
        <v>0.70435960432915445</v>
      </c>
    </row>
    <row r="32" spans="1:25" x14ac:dyDescent="0.2">
      <c r="A32" t="s">
        <v>110</v>
      </c>
      <c r="E32" s="2">
        <f>E30</f>
        <v>44700.820138888892</v>
      </c>
      <c r="J32" s="4">
        <f>AVERAGE(J30:J31)</f>
        <v>30210</v>
      </c>
      <c r="K32" s="4">
        <f t="shared" ref="K32" si="11">AVERAGE(K30:K31)</f>
        <v>5172</v>
      </c>
      <c r="L32" s="4">
        <f t="shared" ref="L32" si="12">AVERAGE(L30:L31)</f>
        <v>4614</v>
      </c>
      <c r="N32" s="8">
        <f>AVERAGE(N30:N31)</f>
        <v>2.0173611111094942</v>
      </c>
      <c r="O32" s="8">
        <f>AVERAGE(O30:O31)</f>
        <v>2.9468379125345474</v>
      </c>
      <c r="P32" s="8">
        <f>AVERAGE(P30:P31)</f>
        <v>0.76987780439806586</v>
      </c>
      <c r="Q32">
        <f>J32*K32*0.000000001</f>
        <v>0.15624612000000002</v>
      </c>
      <c r="R32" s="3">
        <f>($Q$107*0.9)/Q32*1000</f>
        <v>339.54113548547639</v>
      </c>
      <c r="S32" s="6">
        <f>Q32*R32/1000</f>
        <v>5.305198500000001E-2</v>
      </c>
      <c r="T32" s="6">
        <f>S32/40</f>
        <v>1.3262996250000003E-3</v>
      </c>
      <c r="W32">
        <v>150</v>
      </c>
      <c r="X32" s="7">
        <f>Q32/W32*1000</f>
        <v>1.0416408000000001</v>
      </c>
      <c r="Y32" s="4">
        <f>Q32/W32*200*1000</f>
        <v>208.32816000000005</v>
      </c>
    </row>
    <row r="33" spans="1:25" x14ac:dyDescent="0.2">
      <c r="N33" s="8"/>
      <c r="O33" s="8"/>
      <c r="P33" s="7"/>
    </row>
    <row r="34" spans="1:25" x14ac:dyDescent="0.2">
      <c r="A34" t="s">
        <v>22</v>
      </c>
      <c r="B34" t="s">
        <v>54</v>
      </c>
      <c r="C34" t="s">
        <v>67</v>
      </c>
      <c r="D34" t="s">
        <v>109</v>
      </c>
      <c r="E34" s="2">
        <v>44701.79791666667</v>
      </c>
      <c r="F34">
        <v>7160</v>
      </c>
      <c r="G34">
        <v>7229</v>
      </c>
      <c r="H34">
        <v>1177</v>
      </c>
      <c r="I34">
        <v>40408</v>
      </c>
      <c r="J34">
        <v>44720</v>
      </c>
      <c r="K34">
        <v>5115</v>
      </c>
      <c r="L34">
        <v>4660</v>
      </c>
      <c r="M34">
        <v>2569</v>
      </c>
      <c r="N34" s="8">
        <f>E34-$E$8</f>
        <v>3</v>
      </c>
      <c r="O34" s="8">
        <f>J34/$J$8</f>
        <v>4.3622175256055931</v>
      </c>
      <c r="P34" s="7">
        <f>LOG(O34,2)/N34</f>
        <v>0.70835390432024525</v>
      </c>
    </row>
    <row r="35" spans="1:25" x14ac:dyDescent="0.2">
      <c r="A35" t="s">
        <v>23</v>
      </c>
      <c r="B35" t="s">
        <v>54</v>
      </c>
      <c r="C35" t="s">
        <v>68</v>
      </c>
      <c r="D35" t="s">
        <v>109</v>
      </c>
      <c r="E35" s="2">
        <v>44701.806944444441</v>
      </c>
      <c r="F35">
        <v>5880</v>
      </c>
      <c r="G35">
        <v>5929</v>
      </c>
      <c r="H35">
        <v>1177</v>
      </c>
      <c r="I35">
        <v>40408</v>
      </c>
      <c r="J35">
        <v>37970</v>
      </c>
      <c r="K35">
        <v>5308</v>
      </c>
      <c r="L35">
        <v>4870</v>
      </c>
      <c r="M35">
        <v>2418</v>
      </c>
      <c r="N35" s="8">
        <f>E34-$E$8</f>
        <v>3</v>
      </c>
      <c r="O35" s="8">
        <f>J35/$J$8</f>
        <v>3.7037880019509024</v>
      </c>
      <c r="P35" s="7">
        <f>LOG(O35,2)/N35</f>
        <v>0.62966717457887833</v>
      </c>
    </row>
    <row r="36" spans="1:25" x14ac:dyDescent="0.2">
      <c r="A36" t="s">
        <v>110</v>
      </c>
      <c r="E36" s="2">
        <f>E34</f>
        <v>44701.79791666667</v>
      </c>
      <c r="J36" s="4">
        <f>AVERAGE(J34:J35)</f>
        <v>41345</v>
      </c>
      <c r="K36" s="4">
        <f t="shared" ref="K36" si="13">AVERAGE(K34:K35)</f>
        <v>5211.5</v>
      </c>
      <c r="L36" s="4">
        <f t="shared" ref="L36" si="14">AVERAGE(L34:L35)</f>
        <v>4765</v>
      </c>
      <c r="N36" s="8">
        <f>AVERAGE(N34:N35)</f>
        <v>3</v>
      </c>
      <c r="O36" s="8">
        <f>AVERAGE(O34:O35)</f>
        <v>4.0330027637782475</v>
      </c>
      <c r="P36" s="8">
        <f>AVERAGE(P34:P35)</f>
        <v>0.66901053944956179</v>
      </c>
      <c r="Q36">
        <f>J36*K36*0.000000001</f>
        <v>0.21546946750000001</v>
      </c>
      <c r="R36" s="3">
        <f>($Q$107*0.9)/Q36*1000</f>
        <v>246.21578925097589</v>
      </c>
      <c r="S36" s="6">
        <f>Q36*R36/1000</f>
        <v>5.3051985000000003E-2</v>
      </c>
      <c r="T36" s="6">
        <f>S36/40</f>
        <v>1.3262996250000001E-3</v>
      </c>
      <c r="W36">
        <v>200</v>
      </c>
      <c r="X36" s="7">
        <f>Q36/W36*1000</f>
        <v>1.0773473375000002</v>
      </c>
      <c r="Y36" s="4">
        <f>Q36/W36*200*1000</f>
        <v>215.46946750000004</v>
      </c>
    </row>
    <row r="37" spans="1:25" x14ac:dyDescent="0.2">
      <c r="N37" s="8"/>
      <c r="O37" s="8"/>
      <c r="P37" s="7"/>
    </row>
    <row r="38" spans="1:25" x14ac:dyDescent="0.2">
      <c r="A38" t="s">
        <v>30</v>
      </c>
      <c r="B38" t="s">
        <v>54</v>
      </c>
      <c r="C38" t="s">
        <v>75</v>
      </c>
      <c r="D38" t="s">
        <v>109</v>
      </c>
      <c r="E38" s="2">
        <v>44701.799305555563</v>
      </c>
      <c r="F38">
        <v>4801</v>
      </c>
      <c r="G38">
        <v>4829</v>
      </c>
      <c r="H38">
        <v>1177</v>
      </c>
      <c r="I38">
        <v>40408</v>
      </c>
      <c r="J38">
        <v>23220</v>
      </c>
      <c r="K38">
        <v>5448</v>
      </c>
      <c r="L38">
        <v>4922</v>
      </c>
      <c r="M38">
        <v>3028</v>
      </c>
      <c r="N38" s="8">
        <f>E34-$E$8</f>
        <v>3</v>
      </c>
      <c r="O38" s="8">
        <f>J38/$J$8</f>
        <v>2.2649975613721347</v>
      </c>
      <c r="P38" s="7">
        <f>LOG(O38,2)/N38</f>
        <v>0.39316983232770414</v>
      </c>
    </row>
    <row r="39" spans="1:25" x14ac:dyDescent="0.2">
      <c r="A39" t="s">
        <v>31</v>
      </c>
      <c r="B39" t="s">
        <v>54</v>
      </c>
      <c r="C39" t="s">
        <v>76</v>
      </c>
      <c r="D39" t="s">
        <v>109</v>
      </c>
      <c r="E39" s="2">
        <v>44701.810416666667</v>
      </c>
      <c r="F39">
        <v>3825</v>
      </c>
      <c r="G39">
        <v>3842</v>
      </c>
      <c r="H39">
        <v>1177</v>
      </c>
      <c r="I39">
        <v>40408</v>
      </c>
      <c r="J39">
        <v>19380</v>
      </c>
      <c r="K39">
        <v>5531</v>
      </c>
      <c r="L39">
        <v>5130</v>
      </c>
      <c r="M39">
        <v>2412</v>
      </c>
      <c r="N39" s="8">
        <f>E34-$E$8</f>
        <v>3</v>
      </c>
      <c r="O39" s="8">
        <f>J39/$J$8</f>
        <v>1.8904243212485776</v>
      </c>
      <c r="P39" s="7">
        <f>LOG(O39,2)/N39</f>
        <v>0.3062366985108757</v>
      </c>
    </row>
    <row r="40" spans="1:25" x14ac:dyDescent="0.2">
      <c r="A40" t="s">
        <v>110</v>
      </c>
      <c r="E40" s="2">
        <f>E38</f>
        <v>44701.799305555563</v>
      </c>
      <c r="J40" s="4">
        <f>AVERAGE(J38:J39)</f>
        <v>21300</v>
      </c>
      <c r="K40" s="4">
        <f t="shared" ref="K40" si="15">AVERAGE(K38:K39)</f>
        <v>5489.5</v>
      </c>
      <c r="L40" s="4">
        <f t="shared" ref="L40" si="16">AVERAGE(L38:L39)</f>
        <v>5026</v>
      </c>
      <c r="N40" s="8">
        <f>AVERAGE(N38:N39)</f>
        <v>3</v>
      </c>
      <c r="O40" s="8">
        <f>AVERAGE(O38:O39)</f>
        <v>2.0777109413103561</v>
      </c>
      <c r="P40" s="8">
        <f>AVERAGE(P38:P39)</f>
        <v>0.34970326541928992</v>
      </c>
      <c r="Q40">
        <f>J40*K40*0.000000001</f>
        <v>0.11692635000000001</v>
      </c>
      <c r="R40" s="3">
        <f>($Q$107*0.9)/Q40*1000</f>
        <v>453.72138102318257</v>
      </c>
      <c r="S40" s="6">
        <f>Q40*R40/1000</f>
        <v>5.305198500000001E-2</v>
      </c>
      <c r="T40" s="6">
        <f>S40/40</f>
        <v>1.3262996250000003E-3</v>
      </c>
      <c r="W40">
        <v>150</v>
      </c>
      <c r="X40" s="7">
        <f>Q40/W40*1000</f>
        <v>0.77950900000000001</v>
      </c>
      <c r="Y40" s="4">
        <f>Q40/W40*200*1000</f>
        <v>155.90180000000001</v>
      </c>
    </row>
    <row r="41" spans="1:25" x14ac:dyDescent="0.2">
      <c r="N41" s="8"/>
      <c r="O41" s="8"/>
      <c r="P41" s="7"/>
    </row>
    <row r="42" spans="1:25" x14ac:dyDescent="0.2">
      <c r="A42" t="s">
        <v>32</v>
      </c>
      <c r="B42" t="s">
        <v>54</v>
      </c>
      <c r="C42" t="s">
        <v>77</v>
      </c>
      <c r="D42" t="s">
        <v>109</v>
      </c>
      <c r="E42" s="2">
        <v>44701.8</v>
      </c>
      <c r="F42">
        <v>3840</v>
      </c>
      <c r="G42">
        <v>3856</v>
      </c>
      <c r="H42">
        <v>1177</v>
      </c>
      <c r="I42">
        <v>40408</v>
      </c>
      <c r="J42">
        <v>16510</v>
      </c>
      <c r="K42">
        <v>5617</v>
      </c>
      <c r="L42">
        <v>5075</v>
      </c>
      <c r="M42">
        <v>2988</v>
      </c>
      <c r="N42" s="8">
        <f>E34-$E$8</f>
        <v>3</v>
      </c>
      <c r="O42" s="8">
        <f>J42/$J$8</f>
        <v>1.6104698423020647</v>
      </c>
      <c r="P42" s="7">
        <f>LOG(O42,2)/N42</f>
        <v>0.22916054834360125</v>
      </c>
    </row>
    <row r="43" spans="1:25" x14ac:dyDescent="0.2">
      <c r="A43" t="s">
        <v>33</v>
      </c>
      <c r="B43" t="s">
        <v>54</v>
      </c>
      <c r="C43" t="s">
        <v>78</v>
      </c>
      <c r="D43" t="s">
        <v>109</v>
      </c>
      <c r="E43" s="2">
        <v>44701.811805555553</v>
      </c>
      <c r="F43">
        <v>3668</v>
      </c>
      <c r="G43">
        <v>3683</v>
      </c>
      <c r="H43">
        <v>1177</v>
      </c>
      <c r="I43">
        <v>40408</v>
      </c>
      <c r="J43">
        <v>14930</v>
      </c>
      <c r="K43">
        <v>5839</v>
      </c>
      <c r="L43">
        <v>5248</v>
      </c>
      <c r="M43">
        <v>3205</v>
      </c>
      <c r="N43" s="8">
        <f>E34-$E$8</f>
        <v>3</v>
      </c>
      <c r="O43" s="8">
        <f>J43/$J$8</f>
        <v>1.4563485612095595</v>
      </c>
      <c r="P43" s="7">
        <f>LOG(O43,2)/N43</f>
        <v>0.18078523008402902</v>
      </c>
    </row>
    <row r="44" spans="1:25" x14ac:dyDescent="0.2">
      <c r="A44" t="s">
        <v>110</v>
      </c>
      <c r="E44" s="2">
        <f>E42</f>
        <v>44701.8</v>
      </c>
      <c r="J44" s="4">
        <f>AVERAGE(J42:J43)</f>
        <v>15720</v>
      </c>
      <c r="K44" s="4">
        <f t="shared" ref="K44" si="17">AVERAGE(K42:K43)</f>
        <v>5728</v>
      </c>
      <c r="L44" s="4">
        <f t="shared" ref="L44" si="18">AVERAGE(L42:L43)</f>
        <v>5161.5</v>
      </c>
      <c r="N44" s="8">
        <f>AVERAGE(N42:N43)</f>
        <v>3</v>
      </c>
      <c r="O44" s="8">
        <f>AVERAGE(O42:O43)</f>
        <v>1.5334092017558121</v>
      </c>
      <c r="P44" s="8">
        <f>AVERAGE(P42:P43)</f>
        <v>0.20497288921381512</v>
      </c>
      <c r="Q44">
        <f>J44*K44*0.000000001</f>
        <v>9.0044160000000012E-2</v>
      </c>
      <c r="R44" s="3">
        <f>($Q$107*0.9)/Q44*1000</f>
        <v>589.17741028402065</v>
      </c>
      <c r="S44" s="6">
        <f>Q44*R44/1000</f>
        <v>5.305198500000001E-2</v>
      </c>
      <c r="T44" s="6">
        <f>S44/40</f>
        <v>1.3262996250000003E-3</v>
      </c>
      <c r="W44">
        <v>150</v>
      </c>
      <c r="X44" s="7">
        <f>Q44/W44*1000</f>
        <v>0.60029440000000001</v>
      </c>
      <c r="Y44" s="4">
        <f>Q44/W44*200*1000</f>
        <v>120.05888</v>
      </c>
    </row>
    <row r="45" spans="1:25" x14ac:dyDescent="0.2">
      <c r="N45" s="8"/>
      <c r="O45" s="8"/>
      <c r="P45" s="7"/>
    </row>
    <row r="46" spans="1:25" x14ac:dyDescent="0.2">
      <c r="A46" t="s">
        <v>28</v>
      </c>
      <c r="B46" t="s">
        <v>54</v>
      </c>
      <c r="C46" t="s">
        <v>73</v>
      </c>
      <c r="D46" t="s">
        <v>109</v>
      </c>
      <c r="E46" s="2">
        <v>44701.801388888889</v>
      </c>
      <c r="F46">
        <v>2776</v>
      </c>
      <c r="G46">
        <v>2784</v>
      </c>
      <c r="H46">
        <v>1177</v>
      </c>
      <c r="I46">
        <v>40408</v>
      </c>
      <c r="J46">
        <v>11370</v>
      </c>
      <c r="K46">
        <v>5693</v>
      </c>
      <c r="L46">
        <v>5221</v>
      </c>
      <c r="M46">
        <v>2876</v>
      </c>
      <c r="N46" s="8">
        <f>E34-$E$8</f>
        <v>3</v>
      </c>
      <c r="O46" s="8">
        <f>J46/$J$8</f>
        <v>1.1090879531783451</v>
      </c>
      <c r="P46" s="7">
        <f>LOG(O46,2)/N46</f>
        <v>4.9791259669931247E-2</v>
      </c>
    </row>
    <row r="47" spans="1:25" x14ac:dyDescent="0.2">
      <c r="A47" t="s">
        <v>29</v>
      </c>
      <c r="B47" t="s">
        <v>54</v>
      </c>
      <c r="C47" t="s">
        <v>74</v>
      </c>
      <c r="D47" t="s">
        <v>109</v>
      </c>
      <c r="E47" s="2">
        <v>44701.8125</v>
      </c>
      <c r="F47">
        <v>3005</v>
      </c>
      <c r="G47">
        <v>3014</v>
      </c>
      <c r="H47">
        <v>1177</v>
      </c>
      <c r="I47">
        <v>40408</v>
      </c>
      <c r="J47">
        <v>10660</v>
      </c>
      <c r="K47">
        <v>5822</v>
      </c>
      <c r="L47">
        <v>5416</v>
      </c>
      <c r="M47">
        <v>2652</v>
      </c>
      <c r="N47" s="8">
        <f>E34-$E$8</f>
        <v>3</v>
      </c>
      <c r="O47" s="8">
        <f>J47/$J$8</f>
        <v>1.0398309218013331</v>
      </c>
      <c r="P47" s="7">
        <f>LOG(O47,2)/N47</f>
        <v>1.878298762557384E-2</v>
      </c>
    </row>
    <row r="48" spans="1:25" x14ac:dyDescent="0.2">
      <c r="A48" t="s">
        <v>110</v>
      </c>
      <c r="E48" s="2">
        <f>E46</f>
        <v>44701.801388888889</v>
      </c>
      <c r="J48" s="4">
        <f>AVERAGE(J46:J47)</f>
        <v>11015</v>
      </c>
      <c r="K48" s="4">
        <f t="shared" ref="K48" si="19">AVERAGE(K46:K47)</f>
        <v>5757.5</v>
      </c>
      <c r="L48" s="4">
        <f t="shared" ref="L48" si="20">AVERAGE(L46:L47)</f>
        <v>5318.5</v>
      </c>
      <c r="N48" s="8">
        <f>AVERAGE(N46:N47)</f>
        <v>3</v>
      </c>
      <c r="O48" s="8">
        <f>AVERAGE(O46:O47)</f>
        <v>1.0744594374898391</v>
      </c>
      <c r="P48" s="8">
        <f>AVERAGE(P46:P47)</f>
        <v>3.4287123647752542E-2</v>
      </c>
      <c r="Q48">
        <f>J48*K48*0.000000001</f>
        <v>6.3418862500000006E-2</v>
      </c>
      <c r="R48" s="3">
        <f>($Q$107*0.9)/Q48*1000</f>
        <v>836.53321596551814</v>
      </c>
      <c r="S48" s="6">
        <f>Q48*R48/1000</f>
        <v>5.3051985000000003E-2</v>
      </c>
      <c r="T48" s="6">
        <f>S48/40</f>
        <v>1.3262996250000001E-3</v>
      </c>
      <c r="W48">
        <v>150</v>
      </c>
      <c r="X48" s="7">
        <f>Q48/W48*1000</f>
        <v>0.42279241666666673</v>
      </c>
      <c r="Y48" s="4">
        <f>Q48/W48*200*1000</f>
        <v>84.558483333333356</v>
      </c>
    </row>
    <row r="49" spans="1:25" x14ac:dyDescent="0.2">
      <c r="N49" s="8"/>
      <c r="O49" s="8"/>
      <c r="P49" s="7"/>
    </row>
    <row r="50" spans="1:25" x14ac:dyDescent="0.2">
      <c r="A50" t="s">
        <v>24</v>
      </c>
      <c r="B50" t="s">
        <v>54</v>
      </c>
      <c r="C50" t="s">
        <v>69</v>
      </c>
      <c r="D50" t="s">
        <v>109</v>
      </c>
      <c r="E50" s="2">
        <v>44701.802777777782</v>
      </c>
      <c r="F50">
        <v>6338</v>
      </c>
      <c r="G50">
        <v>6393</v>
      </c>
      <c r="H50">
        <v>1177</v>
      </c>
      <c r="I50">
        <v>40408</v>
      </c>
      <c r="J50">
        <v>38920</v>
      </c>
      <c r="K50">
        <v>5365</v>
      </c>
      <c r="L50">
        <v>4925</v>
      </c>
      <c r="M50">
        <v>2560</v>
      </c>
      <c r="N50" s="8">
        <f>E34-$E$8</f>
        <v>3</v>
      </c>
      <c r="O50" s="8">
        <f>J50/$J$8</f>
        <v>3.7964558608356369</v>
      </c>
      <c r="P50" s="7">
        <f>LOG(O50,2)/N50</f>
        <v>0.64155107829955249</v>
      </c>
    </row>
    <row r="51" spans="1:25" x14ac:dyDescent="0.2">
      <c r="A51" t="s">
        <v>25</v>
      </c>
      <c r="B51" t="s">
        <v>54</v>
      </c>
      <c r="C51" t="s">
        <v>70</v>
      </c>
      <c r="D51" t="s">
        <v>109</v>
      </c>
      <c r="E51" s="2">
        <v>44701.813888888893</v>
      </c>
      <c r="F51">
        <v>5821</v>
      </c>
      <c r="G51">
        <v>5869</v>
      </c>
      <c r="H51">
        <v>1177</v>
      </c>
      <c r="I51">
        <v>40408</v>
      </c>
      <c r="J51">
        <v>38470</v>
      </c>
      <c r="K51">
        <v>5354</v>
      </c>
      <c r="L51">
        <v>4975</v>
      </c>
      <c r="M51">
        <v>2416</v>
      </c>
      <c r="N51" s="8">
        <f>E34-$E$8</f>
        <v>3</v>
      </c>
      <c r="O51" s="8">
        <f>J51/$J$8</f>
        <v>3.7525605592586575</v>
      </c>
      <c r="P51" s="7">
        <f>LOG(O51,2)/N51</f>
        <v>0.63595845147138685</v>
      </c>
    </row>
    <row r="52" spans="1:25" x14ac:dyDescent="0.2">
      <c r="A52" t="s">
        <v>110</v>
      </c>
      <c r="E52" s="2">
        <f>E50</f>
        <v>44701.802777777782</v>
      </c>
      <c r="J52" s="4">
        <f>AVERAGE(J50:J51)</f>
        <v>38695</v>
      </c>
      <c r="K52" s="4">
        <f t="shared" ref="K52" si="21">AVERAGE(K50:K51)</f>
        <v>5359.5</v>
      </c>
      <c r="L52" s="4">
        <f t="shared" ref="L52" si="22">AVERAGE(L50:L51)</f>
        <v>4950</v>
      </c>
      <c r="N52" s="8">
        <f>AVERAGE(N50:N51)</f>
        <v>3</v>
      </c>
      <c r="O52" s="8">
        <f>AVERAGE(O50:O51)</f>
        <v>3.7745082100471472</v>
      </c>
      <c r="P52" s="8">
        <f>AVERAGE(P50:P51)</f>
        <v>0.63875476488546967</v>
      </c>
      <c r="Q52">
        <f>J52*K52*0.000000001</f>
        <v>0.20738585250000002</v>
      </c>
      <c r="R52" s="3">
        <f>($Q$107*0.9)/Q52*1000</f>
        <v>255.81294172417086</v>
      </c>
      <c r="S52" s="6">
        <f>Q52*R52/1000</f>
        <v>5.3051985000000003E-2</v>
      </c>
      <c r="T52" s="6">
        <f>S52/40</f>
        <v>1.3262996250000001E-3</v>
      </c>
      <c r="W52">
        <v>200</v>
      </c>
      <c r="X52" s="7">
        <f>Q52/W52*1000</f>
        <v>1.0369292624999999</v>
      </c>
      <c r="Y52" s="4">
        <f>Q52/W52*200*1000</f>
        <v>207.38585250000003</v>
      </c>
    </row>
    <row r="53" spans="1:25" x14ac:dyDescent="0.2">
      <c r="N53" s="8"/>
      <c r="O53" s="8"/>
      <c r="P53" s="7"/>
    </row>
    <row r="54" spans="1:25" x14ac:dyDescent="0.2">
      <c r="A54" t="s">
        <v>26</v>
      </c>
      <c r="B54" t="s">
        <v>54</v>
      </c>
      <c r="C54" t="s">
        <v>71</v>
      </c>
      <c r="D54" t="s">
        <v>109</v>
      </c>
      <c r="E54" s="2">
        <v>44701.803472222222</v>
      </c>
      <c r="F54">
        <v>9062</v>
      </c>
      <c r="G54">
        <v>9179</v>
      </c>
      <c r="H54">
        <v>1177</v>
      </c>
      <c r="I54">
        <v>40408</v>
      </c>
      <c r="J54">
        <v>57810</v>
      </c>
      <c r="K54">
        <v>5352</v>
      </c>
      <c r="L54">
        <v>4958</v>
      </c>
      <c r="M54">
        <v>2282</v>
      </c>
      <c r="N54" s="8">
        <f>E34-$E$8</f>
        <v>3</v>
      </c>
      <c r="O54" s="8">
        <f>J54/$J$8</f>
        <v>5.6390830759226143</v>
      </c>
      <c r="P54" s="7">
        <f>LOG(O54,2)/N54</f>
        <v>0.83182019904480764</v>
      </c>
    </row>
    <row r="55" spans="1:25" x14ac:dyDescent="0.2">
      <c r="A55" t="s">
        <v>27</v>
      </c>
      <c r="B55" t="s">
        <v>54</v>
      </c>
      <c r="C55" t="s">
        <v>72</v>
      </c>
      <c r="D55" t="s">
        <v>109</v>
      </c>
      <c r="E55" s="2">
        <v>44701.81527777778</v>
      </c>
      <c r="F55">
        <v>7118</v>
      </c>
      <c r="G55">
        <v>7193</v>
      </c>
      <c r="H55">
        <v>1177</v>
      </c>
      <c r="I55">
        <v>40408</v>
      </c>
      <c r="J55">
        <v>46440</v>
      </c>
      <c r="K55">
        <v>5519</v>
      </c>
      <c r="L55">
        <v>5177</v>
      </c>
      <c r="M55">
        <v>2208</v>
      </c>
      <c r="N55" s="8">
        <f>E34-$E$8</f>
        <v>3</v>
      </c>
      <c r="O55" s="8">
        <f>J55/$J$8</f>
        <v>4.5299951227442694</v>
      </c>
      <c r="P55" s="7">
        <f>LOG(O55,2)/N55</f>
        <v>0.72650316566103745</v>
      </c>
    </row>
    <row r="56" spans="1:25" x14ac:dyDescent="0.2">
      <c r="A56" t="s">
        <v>110</v>
      </c>
      <c r="E56" s="2">
        <f>E54</f>
        <v>44701.803472222222</v>
      </c>
      <c r="J56" s="4">
        <f>AVERAGE(J54:J55)</f>
        <v>52125</v>
      </c>
      <c r="K56" s="4">
        <f t="shared" ref="K56" si="23">AVERAGE(K54:K55)</f>
        <v>5435.5</v>
      </c>
      <c r="L56" s="4">
        <f t="shared" ref="L56" si="24">AVERAGE(L54:L55)</f>
        <v>5067.5</v>
      </c>
      <c r="N56" s="8">
        <f>AVERAGE(N54:N55)</f>
        <v>3</v>
      </c>
      <c r="O56" s="8">
        <f>AVERAGE(O54:O55)</f>
        <v>5.0845390993334423</v>
      </c>
      <c r="P56" s="8">
        <f>AVERAGE(P54:P55)</f>
        <v>0.7791616823529226</v>
      </c>
      <c r="Q56">
        <f>J56*K56*0.000000001</f>
        <v>0.2833254375</v>
      </c>
      <c r="R56" s="3">
        <f>($Q$107*0.9)/Q56*1000</f>
        <v>187.24751814774839</v>
      </c>
      <c r="S56" s="6">
        <f>Q56*R56/1000</f>
        <v>5.3051985000000003E-2</v>
      </c>
      <c r="T56" s="6">
        <f>S56/40</f>
        <v>1.3262996250000001E-3</v>
      </c>
      <c r="W56">
        <v>250</v>
      </c>
      <c r="X56" s="7">
        <f>Q56/W56*1000</f>
        <v>1.13330175</v>
      </c>
      <c r="Y56" s="4">
        <f>Q56/W56*200*1000</f>
        <v>226.66035000000002</v>
      </c>
    </row>
    <row r="57" spans="1:25" x14ac:dyDescent="0.2">
      <c r="N57" s="8"/>
      <c r="O57" s="8"/>
      <c r="P57" s="7"/>
    </row>
    <row r="58" spans="1:25" x14ac:dyDescent="0.2">
      <c r="A58" t="s">
        <v>34</v>
      </c>
      <c r="B58" t="s">
        <v>54</v>
      </c>
      <c r="C58" t="s">
        <v>79</v>
      </c>
      <c r="D58" t="s">
        <v>109</v>
      </c>
      <c r="E58" s="2">
        <v>44702.820833333331</v>
      </c>
      <c r="F58">
        <v>15428</v>
      </c>
      <c r="G58">
        <v>15747</v>
      </c>
      <c r="H58">
        <v>1177</v>
      </c>
      <c r="I58">
        <v>40408</v>
      </c>
      <c r="J58">
        <v>96440</v>
      </c>
      <c r="K58">
        <v>4955</v>
      </c>
      <c r="L58">
        <v>4617</v>
      </c>
      <c r="M58">
        <v>2029</v>
      </c>
      <c r="N58" s="8">
        <f>E58-$E$8</f>
        <v>4.022916666661331</v>
      </c>
      <c r="O58" s="8">
        <f>J58/$J$8</f>
        <v>9.4072508535197539</v>
      </c>
      <c r="P58" s="7">
        <f>LOG(O58,2)/N58</f>
        <v>0.80383797221527375</v>
      </c>
    </row>
    <row r="59" spans="1:25" x14ac:dyDescent="0.2">
      <c r="A59" t="s">
        <v>34</v>
      </c>
      <c r="B59" t="s">
        <v>54</v>
      </c>
      <c r="C59" t="s">
        <v>80</v>
      </c>
      <c r="D59" t="s">
        <v>109</v>
      </c>
      <c r="E59" s="2">
        <v>44702.827777777777</v>
      </c>
      <c r="F59">
        <v>12313</v>
      </c>
      <c r="G59">
        <v>12539</v>
      </c>
      <c r="H59">
        <v>1177</v>
      </c>
      <c r="I59">
        <v>40408</v>
      </c>
      <c r="J59">
        <v>76050</v>
      </c>
      <c r="K59">
        <v>5264</v>
      </c>
      <c r="L59">
        <v>4871</v>
      </c>
      <c r="M59">
        <v>2295</v>
      </c>
      <c r="N59" s="8">
        <f>E58-$E$8</f>
        <v>4.022916666661331</v>
      </c>
      <c r="O59" s="8">
        <f>J59/$J$8</f>
        <v>7.4183059665095108</v>
      </c>
      <c r="P59" s="7">
        <f>LOG(O59,2)/N59</f>
        <v>0.71865514806419206</v>
      </c>
    </row>
    <row r="60" spans="1:25" x14ac:dyDescent="0.2">
      <c r="A60" t="s">
        <v>110</v>
      </c>
      <c r="E60" s="2">
        <f>E58</f>
        <v>44702.820833333331</v>
      </c>
      <c r="J60" s="4">
        <f>AVERAGE(J58:J59)</f>
        <v>86245</v>
      </c>
      <c r="K60" s="4">
        <f t="shared" ref="K60" si="25">AVERAGE(K58:K59)</f>
        <v>5109.5</v>
      </c>
      <c r="L60" s="4">
        <f t="shared" ref="L60" si="26">AVERAGE(L58:L59)</f>
        <v>4744</v>
      </c>
      <c r="N60" s="8">
        <f>AVERAGE(N58:N59)</f>
        <v>4.022916666661331</v>
      </c>
      <c r="O60" s="8">
        <f>AVERAGE(O58:O59)</f>
        <v>8.4127784100146314</v>
      </c>
      <c r="P60" s="8">
        <f>AVERAGE(P58:P59)</f>
        <v>0.76124656013973291</v>
      </c>
      <c r="Q60">
        <f>J60*K60*0.000000001</f>
        <v>0.44066882750000003</v>
      </c>
      <c r="R60" s="3">
        <f>($Q$107*0.9)/Q60*1000</f>
        <v>120.38969332361046</v>
      </c>
      <c r="S60" s="6">
        <f>Q60*R60/1000</f>
        <v>5.3051985000000003E-2</v>
      </c>
      <c r="T60" s="6">
        <f>S60/40</f>
        <v>1.3262996250000001E-3</v>
      </c>
      <c r="W60">
        <v>400</v>
      </c>
      <c r="X60" s="7">
        <f>Q60/W60*1000</f>
        <v>1.1016720687499999</v>
      </c>
      <c r="Y60" s="4">
        <f>Q60/W60*200*1000</f>
        <v>220.33441374999998</v>
      </c>
    </row>
    <row r="61" spans="1:25" x14ac:dyDescent="0.2">
      <c r="N61" s="8"/>
      <c r="O61" s="8"/>
      <c r="P61" s="7"/>
    </row>
    <row r="62" spans="1:25" x14ac:dyDescent="0.2">
      <c r="A62" t="s">
        <v>41</v>
      </c>
      <c r="B62" t="s">
        <v>54</v>
      </c>
      <c r="C62" t="s">
        <v>87</v>
      </c>
      <c r="D62" t="s">
        <v>109</v>
      </c>
      <c r="E62" s="2">
        <v>44702.822222222218</v>
      </c>
      <c r="F62">
        <v>7560</v>
      </c>
      <c r="G62">
        <v>7637</v>
      </c>
      <c r="H62">
        <v>1177</v>
      </c>
      <c r="I62">
        <v>40408</v>
      </c>
      <c r="J62">
        <v>39910</v>
      </c>
      <c r="K62">
        <v>5287</v>
      </c>
      <c r="L62">
        <v>4857</v>
      </c>
      <c r="M62">
        <v>2525</v>
      </c>
      <c r="N62" s="8">
        <f>E58-$E$8</f>
        <v>4.022916666661331</v>
      </c>
      <c r="O62" s="8">
        <f>J62/$J$8</f>
        <v>3.8930255243049912</v>
      </c>
      <c r="P62" s="7">
        <f>LOG(O62,2)/N62</f>
        <v>0.48743038101661346</v>
      </c>
    </row>
    <row r="63" spans="1:25" x14ac:dyDescent="0.2">
      <c r="A63" t="s">
        <v>42</v>
      </c>
      <c r="B63" t="s">
        <v>54</v>
      </c>
      <c r="C63" t="s">
        <v>88</v>
      </c>
      <c r="D63" t="s">
        <v>109</v>
      </c>
      <c r="E63" s="2">
        <v>44702.829861111109</v>
      </c>
      <c r="F63">
        <v>6264</v>
      </c>
      <c r="G63">
        <v>6318</v>
      </c>
      <c r="H63">
        <v>1177</v>
      </c>
      <c r="I63">
        <v>40408</v>
      </c>
      <c r="J63">
        <v>33630</v>
      </c>
      <c r="K63">
        <v>5469</v>
      </c>
      <c r="L63">
        <v>5068</v>
      </c>
      <c r="M63">
        <v>2445</v>
      </c>
      <c r="N63" s="8">
        <f>E58-$E$8</f>
        <v>4.022916666661331</v>
      </c>
      <c r="O63" s="8">
        <f>J63/$J$8</f>
        <v>3.2804422045195905</v>
      </c>
      <c r="P63" s="7">
        <f>LOG(O63,2)/N63</f>
        <v>0.42603176890226457</v>
      </c>
    </row>
    <row r="64" spans="1:25" x14ac:dyDescent="0.2">
      <c r="A64" t="s">
        <v>110</v>
      </c>
      <c r="E64" s="2">
        <f>E62</f>
        <v>44702.822222222218</v>
      </c>
      <c r="J64" s="4">
        <f>AVERAGE(J62:J63)</f>
        <v>36770</v>
      </c>
      <c r="K64" s="4">
        <f t="shared" ref="K64" si="27">AVERAGE(K62:K63)</f>
        <v>5378</v>
      </c>
      <c r="L64" s="4">
        <f t="shared" ref="L64" si="28">AVERAGE(L62:L63)</f>
        <v>4962.5</v>
      </c>
      <c r="N64" s="8">
        <f>AVERAGE(N62:N63)</f>
        <v>4.022916666661331</v>
      </c>
      <c r="O64" s="8">
        <f>AVERAGE(O62:O63)</f>
        <v>3.5867338644122908</v>
      </c>
      <c r="P64" s="8">
        <f>AVERAGE(P62:P63)</f>
        <v>0.45673107495943899</v>
      </c>
      <c r="Q64">
        <f>J64*K64*0.000000001</f>
        <v>0.19774906</v>
      </c>
      <c r="R64" s="3">
        <f>($Q$107*0.9)/Q64*1000</f>
        <v>268.27932835685789</v>
      </c>
      <c r="S64" s="6">
        <f>Q64*R64/1000</f>
        <v>5.3051984999999996E-2</v>
      </c>
      <c r="T64" s="6">
        <f>S64/40</f>
        <v>1.3262996249999999E-3</v>
      </c>
      <c r="W64">
        <v>200</v>
      </c>
      <c r="X64" s="7">
        <f>Q64/W64*1000</f>
        <v>0.98874529999999994</v>
      </c>
      <c r="Y64" s="4">
        <f>Q64/W64*200*1000</f>
        <v>197.74906000000001</v>
      </c>
    </row>
    <row r="65" spans="1:25" x14ac:dyDescent="0.2">
      <c r="N65" s="8"/>
      <c r="O65" s="8"/>
      <c r="P65" s="7"/>
    </row>
    <row r="66" spans="1:25" x14ac:dyDescent="0.2">
      <c r="A66" t="s">
        <v>43</v>
      </c>
      <c r="B66" t="s">
        <v>54</v>
      </c>
      <c r="C66" t="s">
        <v>89</v>
      </c>
      <c r="D66" t="s">
        <v>109</v>
      </c>
      <c r="E66" s="2">
        <v>44702.822916666657</v>
      </c>
      <c r="F66">
        <v>5003</v>
      </c>
      <c r="G66">
        <v>5032</v>
      </c>
      <c r="H66">
        <v>1177</v>
      </c>
      <c r="I66">
        <v>40408</v>
      </c>
      <c r="J66">
        <v>23000</v>
      </c>
      <c r="K66">
        <v>5545</v>
      </c>
      <c r="L66">
        <v>5139</v>
      </c>
      <c r="M66">
        <v>2856</v>
      </c>
      <c r="N66" s="8">
        <f>E58-$E$8</f>
        <v>4.022916666661331</v>
      </c>
      <c r="O66" s="8">
        <f>J66/$J$8</f>
        <v>2.2435376361567227</v>
      </c>
      <c r="P66" s="7">
        <f>LOG(O66,2)/N66</f>
        <v>0.2897836277868453</v>
      </c>
    </row>
    <row r="67" spans="1:25" x14ac:dyDescent="0.2">
      <c r="A67" t="s">
        <v>44</v>
      </c>
      <c r="B67" t="s">
        <v>54</v>
      </c>
      <c r="C67" t="s">
        <v>90</v>
      </c>
      <c r="D67" t="s">
        <v>109</v>
      </c>
      <c r="E67" s="2">
        <v>44702.831250000003</v>
      </c>
      <c r="F67">
        <v>4092</v>
      </c>
      <c r="G67">
        <v>4111</v>
      </c>
      <c r="H67">
        <v>1177</v>
      </c>
      <c r="I67">
        <v>40408</v>
      </c>
      <c r="J67">
        <v>16600</v>
      </c>
      <c r="K67">
        <v>5541</v>
      </c>
      <c r="L67">
        <v>5213</v>
      </c>
      <c r="M67">
        <v>2458</v>
      </c>
      <c r="N67" s="8">
        <f>E58-$E$8</f>
        <v>4.022916666661331</v>
      </c>
      <c r="O67" s="8">
        <f>J67/$J$8</f>
        <v>1.6192489026174606</v>
      </c>
      <c r="P67" s="7">
        <f>LOG(O67,2)/N67</f>
        <v>0.17284095693905874</v>
      </c>
    </row>
    <row r="68" spans="1:25" x14ac:dyDescent="0.2">
      <c r="A68" t="s">
        <v>110</v>
      </c>
      <c r="E68" s="2">
        <f>E66</f>
        <v>44702.822916666657</v>
      </c>
      <c r="J68" s="4">
        <f>AVERAGE(J66:J67)</f>
        <v>19800</v>
      </c>
      <c r="K68" s="4">
        <f t="shared" ref="K68" si="29">AVERAGE(K66:K67)</f>
        <v>5543</v>
      </c>
      <c r="L68" s="4">
        <f t="shared" ref="L68" si="30">AVERAGE(L66:L67)</f>
        <v>5176</v>
      </c>
      <c r="N68" s="8">
        <f>AVERAGE(N66:N67)</f>
        <v>4.022916666661331</v>
      </c>
      <c r="O68" s="8">
        <f>AVERAGE(O66:O67)</f>
        <v>1.9313932693870917</v>
      </c>
      <c r="P68" s="8">
        <f>AVERAGE(P66:P67)</f>
        <v>0.23131229236295203</v>
      </c>
      <c r="Q68">
        <f>J68*K68*0.000000001</f>
        <v>0.10975140000000001</v>
      </c>
      <c r="R68" s="3">
        <f>($Q$107*0.9)/Q68*1000</f>
        <v>483.38321880176466</v>
      </c>
      <c r="S68" s="6">
        <f>Q68*R68/1000</f>
        <v>5.3051985000000003E-2</v>
      </c>
      <c r="T68" s="6">
        <f>S68/40</f>
        <v>1.3262996250000001E-3</v>
      </c>
      <c r="W68">
        <v>150</v>
      </c>
      <c r="X68" s="7">
        <f>Q68/W68*1000</f>
        <v>0.7316760000000001</v>
      </c>
      <c r="Y68" s="4">
        <f>Q68/W68*200*1000</f>
        <v>146.33520000000001</v>
      </c>
    </row>
    <row r="69" spans="1:25" x14ac:dyDescent="0.2">
      <c r="N69" s="8"/>
      <c r="O69" s="8"/>
      <c r="P69" s="7"/>
    </row>
    <row r="70" spans="1:25" x14ac:dyDescent="0.2">
      <c r="A70" t="s">
        <v>39</v>
      </c>
      <c r="B70" t="s">
        <v>54</v>
      </c>
      <c r="C70" t="s">
        <v>85</v>
      </c>
      <c r="D70" t="s">
        <v>109</v>
      </c>
      <c r="E70" s="2">
        <v>44702.824305555558</v>
      </c>
      <c r="F70">
        <v>3555</v>
      </c>
      <c r="G70">
        <v>3569</v>
      </c>
      <c r="H70">
        <v>1177</v>
      </c>
      <c r="I70">
        <v>40408</v>
      </c>
      <c r="J70">
        <v>14920</v>
      </c>
      <c r="K70">
        <v>5787</v>
      </c>
      <c r="L70">
        <v>5222</v>
      </c>
      <c r="M70">
        <v>3112</v>
      </c>
      <c r="N70" s="8">
        <f>E58-$E$8</f>
        <v>4.022916666661331</v>
      </c>
      <c r="O70" s="8">
        <f>J70/$J$8</f>
        <v>1.4553731100634044</v>
      </c>
      <c r="P70" s="7">
        <f>LOG(O70,2)/N70</f>
        <v>0.13457625529740072</v>
      </c>
    </row>
    <row r="71" spans="1:25" x14ac:dyDescent="0.2">
      <c r="A71" t="s">
        <v>40</v>
      </c>
      <c r="B71" t="s">
        <v>54</v>
      </c>
      <c r="C71" t="s">
        <v>86</v>
      </c>
      <c r="D71" t="s">
        <v>109</v>
      </c>
      <c r="E71" s="2">
        <v>44702.832638888889</v>
      </c>
      <c r="F71">
        <v>3604</v>
      </c>
      <c r="G71">
        <v>3617</v>
      </c>
      <c r="H71">
        <v>1177</v>
      </c>
      <c r="I71">
        <v>40408</v>
      </c>
      <c r="J71">
        <v>13730</v>
      </c>
      <c r="K71">
        <v>5789</v>
      </c>
      <c r="L71">
        <v>5358</v>
      </c>
      <c r="M71">
        <v>2691</v>
      </c>
      <c r="N71" s="8">
        <f>E58-$E$8</f>
        <v>4.022916666661331</v>
      </c>
      <c r="O71" s="8">
        <f>J71/$J$8</f>
        <v>1.3392944236709479</v>
      </c>
      <c r="P71" s="7">
        <f>LOG(O71,2)/N71</f>
        <v>0.10476805392402828</v>
      </c>
    </row>
    <row r="72" spans="1:25" x14ac:dyDescent="0.2">
      <c r="A72" t="s">
        <v>110</v>
      </c>
      <c r="E72" s="2">
        <f>E70</f>
        <v>44702.824305555558</v>
      </c>
      <c r="J72" s="4">
        <f>AVERAGE(J70:J71)</f>
        <v>14325</v>
      </c>
      <c r="K72" s="4">
        <f t="shared" ref="K72" si="31">AVERAGE(K70:K71)</f>
        <v>5788</v>
      </c>
      <c r="L72" s="4">
        <f t="shared" ref="L72" si="32">AVERAGE(L70:L71)</f>
        <v>5290</v>
      </c>
      <c r="N72" s="8">
        <f>AVERAGE(N70:N71)</f>
        <v>4.022916666661331</v>
      </c>
      <c r="O72" s="8">
        <f>AVERAGE(O70:O71)</f>
        <v>1.3973337668671761</v>
      </c>
      <c r="P72" s="8">
        <f>AVERAGE(P70:P71)</f>
        <v>0.11967215461071451</v>
      </c>
      <c r="Q72">
        <f>J72*K72*0.000000001</f>
        <v>8.2913100000000003E-2</v>
      </c>
      <c r="R72" s="3">
        <f>($Q$107*0.9)/Q72*1000</f>
        <v>639.85045788904279</v>
      </c>
      <c r="S72" s="6">
        <f>Q72*R72/1000</f>
        <v>5.3051984999999996E-2</v>
      </c>
      <c r="T72" s="6">
        <f>S72/40</f>
        <v>1.3262996249999999E-3</v>
      </c>
      <c r="W72">
        <v>150</v>
      </c>
      <c r="X72" s="7">
        <f>Q72/W72*1000</f>
        <v>0.55275400000000008</v>
      </c>
      <c r="Y72" s="4">
        <f>Q72/W72*200*1000</f>
        <v>110.55080000000001</v>
      </c>
    </row>
    <row r="73" spans="1:25" x14ac:dyDescent="0.2">
      <c r="N73" s="8"/>
      <c r="O73" s="8"/>
      <c r="P73" s="7"/>
    </row>
    <row r="74" spans="1:25" x14ac:dyDescent="0.2">
      <c r="A74" t="s">
        <v>35</v>
      </c>
      <c r="B74" t="s">
        <v>54</v>
      </c>
      <c r="C74" t="s">
        <v>81</v>
      </c>
      <c r="D74" t="s">
        <v>109</v>
      </c>
      <c r="E74" s="2">
        <v>44702.825694444437</v>
      </c>
      <c r="F74">
        <v>12451</v>
      </c>
      <c r="G74">
        <v>12664</v>
      </c>
      <c r="H74">
        <v>1177</v>
      </c>
      <c r="I74">
        <v>40408</v>
      </c>
      <c r="J74">
        <v>75610</v>
      </c>
      <c r="K74">
        <v>5401</v>
      </c>
      <c r="L74">
        <v>5065</v>
      </c>
      <c r="M74">
        <v>2281</v>
      </c>
      <c r="N74" s="8">
        <f>E58-$E$8</f>
        <v>4.022916666661331</v>
      </c>
      <c r="O74" s="8">
        <f>J74/$J$8</f>
        <v>7.3753861160786869</v>
      </c>
      <c r="P74" s="7">
        <f>LOG(O74,2)/N74</f>
        <v>0.71657427139191909</v>
      </c>
    </row>
    <row r="75" spans="1:25" x14ac:dyDescent="0.2">
      <c r="A75" t="s">
        <v>36</v>
      </c>
      <c r="B75" t="s">
        <v>54</v>
      </c>
      <c r="C75" t="s">
        <v>82</v>
      </c>
      <c r="D75" t="s">
        <v>109</v>
      </c>
      <c r="E75" s="2">
        <v>44702.833333333343</v>
      </c>
      <c r="F75">
        <v>10131</v>
      </c>
      <c r="G75">
        <v>10276</v>
      </c>
      <c r="H75">
        <v>1177</v>
      </c>
      <c r="I75">
        <v>40408</v>
      </c>
      <c r="J75">
        <v>63110</v>
      </c>
      <c r="K75">
        <v>5497</v>
      </c>
      <c r="L75">
        <v>5197</v>
      </c>
      <c r="M75">
        <v>2161</v>
      </c>
      <c r="N75" s="8">
        <f>E58-$E$8</f>
        <v>4.022916666661331</v>
      </c>
      <c r="O75" s="8">
        <f>J75/$J$8</f>
        <v>6.1560721833848158</v>
      </c>
      <c r="P75" s="7">
        <f>LOG(O75,2)/N75</f>
        <v>0.65176844698264902</v>
      </c>
    </row>
    <row r="76" spans="1:25" x14ac:dyDescent="0.2">
      <c r="A76" t="s">
        <v>110</v>
      </c>
      <c r="E76" s="2">
        <f>E74</f>
        <v>44702.825694444437</v>
      </c>
      <c r="J76" s="4">
        <f>AVERAGE(J74:J75)</f>
        <v>69360</v>
      </c>
      <c r="K76" s="4">
        <f t="shared" ref="K76" si="33">AVERAGE(K74:K75)</f>
        <v>5449</v>
      </c>
      <c r="L76" s="4">
        <f t="shared" ref="L76" si="34">AVERAGE(L74:L75)</f>
        <v>5131</v>
      </c>
      <c r="N76" s="8">
        <f>AVERAGE(N74:N75)</f>
        <v>4.022916666661331</v>
      </c>
      <c r="O76" s="8">
        <f>AVERAGE(O74:O75)</f>
        <v>6.7657291497317509</v>
      </c>
      <c r="P76" s="8">
        <f>AVERAGE(P74:P75)</f>
        <v>0.684171359187284</v>
      </c>
      <c r="Q76">
        <f>J76*K76*0.000000001</f>
        <v>0.37794264</v>
      </c>
      <c r="R76" s="3">
        <f>($Q$107*0.9)/Q76*1000</f>
        <v>140.37046732805806</v>
      </c>
      <c r="S76" s="6">
        <f>Q76*R76/1000</f>
        <v>5.305198500000001E-2</v>
      </c>
      <c r="T76" s="6">
        <f>S76/40</f>
        <v>1.3262996250000003E-3</v>
      </c>
      <c r="W76">
        <v>300</v>
      </c>
      <c r="X76" s="7">
        <f>Q76/W76*1000</f>
        <v>1.2598087999999998</v>
      </c>
      <c r="Y76" s="4">
        <f>Q76/W76*200*1000</f>
        <v>251.96175999999997</v>
      </c>
    </row>
    <row r="77" spans="1:25" x14ac:dyDescent="0.2">
      <c r="N77" s="8"/>
      <c r="O77" s="8"/>
      <c r="P77" s="7"/>
    </row>
    <row r="78" spans="1:25" x14ac:dyDescent="0.2">
      <c r="A78" t="s">
        <v>37</v>
      </c>
      <c r="B78" t="s">
        <v>54</v>
      </c>
      <c r="C78" t="s">
        <v>83</v>
      </c>
      <c r="D78" t="s">
        <v>109</v>
      </c>
      <c r="E78" s="2">
        <v>44702.826388888891</v>
      </c>
      <c r="F78">
        <v>22780</v>
      </c>
      <c r="G78">
        <v>23505</v>
      </c>
      <c r="H78">
        <v>1177</v>
      </c>
      <c r="I78">
        <v>40408</v>
      </c>
      <c r="J78">
        <v>145000</v>
      </c>
      <c r="K78">
        <v>5005</v>
      </c>
      <c r="L78">
        <v>4694</v>
      </c>
      <c r="M78">
        <v>1940</v>
      </c>
      <c r="N78" s="8">
        <f>E58-$E$8</f>
        <v>4.022916666661331</v>
      </c>
      <c r="O78" s="8">
        <f>J78/$J$8</f>
        <v>14.144041619248904</v>
      </c>
      <c r="P78" s="7">
        <f>LOG(O78,2)/N78</f>
        <v>0.95008742079642261</v>
      </c>
    </row>
    <row r="79" spans="1:25" x14ac:dyDescent="0.2">
      <c r="A79" t="s">
        <v>38</v>
      </c>
      <c r="B79" t="s">
        <v>54</v>
      </c>
      <c r="C79" t="s">
        <v>84</v>
      </c>
      <c r="D79" t="s">
        <v>109</v>
      </c>
      <c r="E79" s="2">
        <v>44702.834722222222</v>
      </c>
      <c r="F79">
        <v>17285</v>
      </c>
      <c r="G79">
        <v>17723</v>
      </c>
      <c r="H79">
        <v>1177</v>
      </c>
      <c r="I79">
        <v>40408</v>
      </c>
      <c r="J79">
        <v>111800</v>
      </c>
      <c r="K79">
        <v>5462</v>
      </c>
      <c r="L79">
        <v>5161</v>
      </c>
      <c r="M79">
        <v>2050</v>
      </c>
      <c r="N79" s="8">
        <f>E58-$E$8</f>
        <v>4.022916666661331</v>
      </c>
      <c r="O79" s="8">
        <f>J79/$J$8</f>
        <v>10.905543814013981</v>
      </c>
      <c r="P79" s="7">
        <f>LOG(O79,2)/N79</f>
        <v>0.85683848149626185</v>
      </c>
    </row>
    <row r="80" spans="1:25" x14ac:dyDescent="0.2">
      <c r="A80" t="s">
        <v>110</v>
      </c>
      <c r="E80" s="2">
        <f>E78</f>
        <v>44702.826388888891</v>
      </c>
      <c r="J80" s="4">
        <f>AVERAGE(J78:J79)</f>
        <v>128400</v>
      </c>
      <c r="K80" s="4">
        <f t="shared" ref="K80" si="35">AVERAGE(K78:K79)</f>
        <v>5233.5</v>
      </c>
      <c r="L80" s="4">
        <f t="shared" ref="L80" si="36">AVERAGE(L78:L79)</f>
        <v>4927.5</v>
      </c>
      <c r="N80" s="8">
        <f>AVERAGE(N78:N79)</f>
        <v>4.022916666661331</v>
      </c>
      <c r="O80" s="8">
        <f>AVERAGE(O78:O79)</f>
        <v>12.524792716631442</v>
      </c>
      <c r="P80" s="8">
        <f>AVERAGE(P78:P79)</f>
        <v>0.90346295114634223</v>
      </c>
      <c r="Q80">
        <f>J80*K80*0.000000001</f>
        <v>0.67198140000000006</v>
      </c>
      <c r="R80" s="3">
        <f>($Q$107*0.9)/Q80*1000</f>
        <v>78.948591434227197</v>
      </c>
      <c r="S80" s="6">
        <f>Q80*R80/1000</f>
        <v>5.3051985000000003E-2</v>
      </c>
      <c r="T80" s="6">
        <f>S80/40</f>
        <v>1.3262996250000001E-3</v>
      </c>
      <c r="W80">
        <v>500</v>
      </c>
      <c r="X80" s="7">
        <f>Q80/W80*1000</f>
        <v>1.3439628000000001</v>
      </c>
      <c r="Y80" s="4">
        <f>Q80/W80*200*1000</f>
        <v>268.79256000000004</v>
      </c>
    </row>
    <row r="81" spans="1:25" x14ac:dyDescent="0.2">
      <c r="N81" s="8"/>
      <c r="O81" s="8"/>
      <c r="P81" s="7"/>
    </row>
    <row r="82" spans="1:25" x14ac:dyDescent="0.2">
      <c r="A82" t="s">
        <v>111</v>
      </c>
      <c r="B82" t="s">
        <v>54</v>
      </c>
      <c r="C82" t="s">
        <v>55</v>
      </c>
      <c r="D82" t="s">
        <v>109</v>
      </c>
      <c r="E82" s="2">
        <v>44703.885416666657</v>
      </c>
      <c r="F82">
        <v>34076</v>
      </c>
      <c r="G82">
        <v>35647</v>
      </c>
      <c r="H82">
        <v>1177</v>
      </c>
      <c r="I82">
        <v>40408</v>
      </c>
      <c r="J82">
        <v>222100</v>
      </c>
      <c r="K82">
        <v>4691</v>
      </c>
      <c r="L82">
        <v>4375</v>
      </c>
      <c r="M82">
        <v>1857</v>
      </c>
      <c r="N82" s="8">
        <f>E82-$E$8</f>
        <v>5.0874999999869033</v>
      </c>
      <c r="O82" s="8">
        <f>J82/$J$8</f>
        <v>21.664769956104699</v>
      </c>
      <c r="P82" s="7">
        <f>LOG(O82,2)/N82</f>
        <v>0.87219243490187937</v>
      </c>
    </row>
    <row r="83" spans="1:25" x14ac:dyDescent="0.2">
      <c r="A83" t="s">
        <v>112</v>
      </c>
      <c r="B83" t="s">
        <v>54</v>
      </c>
      <c r="C83" t="s">
        <v>56</v>
      </c>
      <c r="D83" t="s">
        <v>109</v>
      </c>
      <c r="E83" s="2">
        <v>44703.893055555563</v>
      </c>
      <c r="F83">
        <v>28277</v>
      </c>
      <c r="G83">
        <v>29494</v>
      </c>
      <c r="H83">
        <v>1177</v>
      </c>
      <c r="I83">
        <v>40408</v>
      </c>
      <c r="J83">
        <v>187900</v>
      </c>
      <c r="K83">
        <v>5008</v>
      </c>
      <c r="L83">
        <v>4657</v>
      </c>
      <c r="M83">
        <v>2038</v>
      </c>
      <c r="N83" s="8">
        <f>E82-$E$8</f>
        <v>5.0874999999869033</v>
      </c>
      <c r="O83" s="8">
        <f>J83/$J$8</f>
        <v>18.328727036254268</v>
      </c>
      <c r="P83" s="7">
        <f>LOG(O83,2)/N83</f>
        <v>0.82477340273921673</v>
      </c>
    </row>
    <row r="84" spans="1:25" x14ac:dyDescent="0.2">
      <c r="A84" t="s">
        <v>110</v>
      </c>
      <c r="E84" s="2">
        <f>E82</f>
        <v>44703.885416666657</v>
      </c>
      <c r="J84" s="4">
        <f>AVERAGE(J82:J83)</f>
        <v>205000</v>
      </c>
      <c r="K84" s="4">
        <f t="shared" ref="K84:L84" si="37">AVERAGE(K82:K83)</f>
        <v>4849.5</v>
      </c>
      <c r="L84" s="4">
        <f t="shared" si="37"/>
        <v>4516</v>
      </c>
      <c r="N84" s="8">
        <f>AVERAGE(N82:N83)</f>
        <v>5.0874999999869033</v>
      </c>
      <c r="O84" s="8">
        <f>AVERAGE(O82:O83)</f>
        <v>19.996748496179485</v>
      </c>
      <c r="P84" s="8">
        <f>AVERAGE(P82:P83)</f>
        <v>0.84848291882054805</v>
      </c>
      <c r="Q84">
        <f>J84*K84*0.000000001</f>
        <v>0.99414750000000007</v>
      </c>
      <c r="R84" s="3">
        <f>($Q$107*0.9)/Q84*1000</f>
        <v>53.36429956319359</v>
      </c>
      <c r="S84" s="6">
        <f>Q84*R84/1000</f>
        <v>5.3051985000000003E-2</v>
      </c>
      <c r="T84" s="6">
        <f>S84/40</f>
        <v>1.3262996250000001E-3</v>
      </c>
      <c r="W84">
        <v>800</v>
      </c>
      <c r="X84" s="7">
        <f>Q84/W84*1000</f>
        <v>1.2426843750000001</v>
      </c>
      <c r="Y84" s="4">
        <f>Q84/W84*200*1000</f>
        <v>248.53687499999998</v>
      </c>
    </row>
    <row r="85" spans="1:25" x14ac:dyDescent="0.2">
      <c r="N85" s="8"/>
      <c r="O85" s="8"/>
      <c r="P85" s="7"/>
    </row>
    <row r="86" spans="1:25" x14ac:dyDescent="0.2">
      <c r="A86" t="s">
        <v>116</v>
      </c>
      <c r="B86" t="s">
        <v>54</v>
      </c>
      <c r="C86" t="s">
        <v>63</v>
      </c>
      <c r="D86" t="s">
        <v>109</v>
      </c>
      <c r="E86" s="2">
        <v>44703.886805555558</v>
      </c>
      <c r="F86">
        <v>11169</v>
      </c>
      <c r="G86">
        <v>11344</v>
      </c>
      <c r="H86">
        <v>1177</v>
      </c>
      <c r="I86">
        <v>40408</v>
      </c>
      <c r="J86">
        <v>63140</v>
      </c>
      <c r="K86">
        <v>5066</v>
      </c>
      <c r="L86">
        <v>4705</v>
      </c>
      <c r="M86">
        <v>2229</v>
      </c>
      <c r="N86" s="8">
        <f>E82-$E$8</f>
        <v>5.0874999999869033</v>
      </c>
      <c r="O86" s="8">
        <f>J86/$J$8</f>
        <v>6.1589985368232814</v>
      </c>
      <c r="P86" s="7">
        <f>LOG(O86,2)/N86</f>
        <v>0.51551759910315142</v>
      </c>
    </row>
    <row r="87" spans="1:25" x14ac:dyDescent="0.2">
      <c r="A87" t="s">
        <v>117</v>
      </c>
      <c r="B87" t="s">
        <v>54</v>
      </c>
      <c r="C87" t="s">
        <v>64</v>
      </c>
      <c r="D87" t="s">
        <v>109</v>
      </c>
      <c r="E87" s="2">
        <v>44703.894444444442</v>
      </c>
      <c r="F87">
        <v>9770</v>
      </c>
      <c r="G87">
        <v>9908</v>
      </c>
      <c r="H87">
        <v>1177</v>
      </c>
      <c r="I87">
        <v>40408</v>
      </c>
      <c r="J87">
        <v>51890</v>
      </c>
      <c r="K87">
        <v>5204</v>
      </c>
      <c r="L87">
        <v>4912</v>
      </c>
      <c r="M87">
        <v>2167</v>
      </c>
      <c r="N87" s="8">
        <f>E82-$E$8</f>
        <v>5.0874999999869033</v>
      </c>
      <c r="O87" s="8">
        <f>J87/$J$8</f>
        <v>5.0616159973987971</v>
      </c>
      <c r="P87" s="7">
        <f>LOG(O87,2)/N87</f>
        <v>0.45987185467563974</v>
      </c>
    </row>
    <row r="88" spans="1:25" x14ac:dyDescent="0.2">
      <c r="A88" t="s">
        <v>110</v>
      </c>
      <c r="E88" s="2">
        <f>E86</f>
        <v>44703.886805555558</v>
      </c>
      <c r="J88" s="4">
        <f>AVERAGE(J86:J87)</f>
        <v>57515</v>
      </c>
      <c r="K88" s="4">
        <f t="shared" ref="K88" si="38">AVERAGE(K86:K87)</f>
        <v>5135</v>
      </c>
      <c r="L88" s="4">
        <f t="shared" ref="L88" si="39">AVERAGE(L86:L87)</f>
        <v>4808.5</v>
      </c>
      <c r="N88" s="8">
        <f>AVERAGE(N86:N87)</f>
        <v>5.0874999999869033</v>
      </c>
      <c r="O88" s="8">
        <f>AVERAGE(O86:O87)</f>
        <v>5.6103072671110397</v>
      </c>
      <c r="P88" s="8">
        <f>AVERAGE(P86:P87)</f>
        <v>0.48769472688939558</v>
      </c>
      <c r="Q88">
        <f>J88*K88*0.000000001</f>
        <v>0.29533952499999999</v>
      </c>
      <c r="R88" s="3">
        <f>($Q$107*0.9)/Q88*1000</f>
        <v>179.6304947669974</v>
      </c>
      <c r="S88" s="6">
        <f>Q88*R88/1000</f>
        <v>5.3051984999999996E-2</v>
      </c>
      <c r="T88" s="6">
        <f>S88/40</f>
        <v>1.3262996249999999E-3</v>
      </c>
      <c r="W88">
        <v>250</v>
      </c>
      <c r="X88" s="7">
        <f>Q88/W88*1000</f>
        <v>1.1813581</v>
      </c>
      <c r="Y88" s="4">
        <f>Q88/W88*200*1000</f>
        <v>236.27162000000001</v>
      </c>
    </row>
    <row r="89" spans="1:25" x14ac:dyDescent="0.2">
      <c r="N89" s="8"/>
      <c r="O89" s="8"/>
      <c r="P89" s="7"/>
    </row>
    <row r="90" spans="1:25" x14ac:dyDescent="0.2">
      <c r="A90" t="s">
        <v>118</v>
      </c>
      <c r="B90" t="s">
        <v>54</v>
      </c>
      <c r="C90" t="s">
        <v>65</v>
      </c>
      <c r="D90" t="s">
        <v>109</v>
      </c>
      <c r="E90" s="2">
        <v>44703.888194444437</v>
      </c>
      <c r="F90">
        <v>6254</v>
      </c>
      <c r="G90">
        <v>6304</v>
      </c>
      <c r="H90">
        <v>1177</v>
      </c>
      <c r="I90">
        <v>40408</v>
      </c>
      <c r="J90">
        <v>31840</v>
      </c>
      <c r="K90">
        <v>5138</v>
      </c>
      <c r="L90">
        <v>4745</v>
      </c>
      <c r="M90">
        <v>2260</v>
      </c>
      <c r="N90" s="8">
        <f>E82-$E$8</f>
        <v>5.0874999999869033</v>
      </c>
      <c r="O90" s="8">
        <f>J90/$J$8</f>
        <v>3.1058364493578283</v>
      </c>
      <c r="P90" s="7">
        <f>LOG(O90,2)/N90</f>
        <v>0.32137235590474766</v>
      </c>
    </row>
    <row r="91" spans="1:25" x14ac:dyDescent="0.2">
      <c r="A91" t="s">
        <v>119</v>
      </c>
      <c r="B91" t="s">
        <v>54</v>
      </c>
      <c r="C91" t="s">
        <v>66</v>
      </c>
      <c r="D91" t="s">
        <v>109</v>
      </c>
      <c r="E91" s="2">
        <v>44703.895833333343</v>
      </c>
      <c r="F91">
        <v>5977</v>
      </c>
      <c r="G91">
        <v>6019</v>
      </c>
      <c r="H91">
        <v>1177</v>
      </c>
      <c r="I91">
        <v>40408</v>
      </c>
      <c r="J91">
        <v>25240</v>
      </c>
      <c r="K91">
        <v>5304</v>
      </c>
      <c r="L91">
        <v>4950</v>
      </c>
      <c r="M91">
        <v>2522</v>
      </c>
      <c r="N91" s="8">
        <f>E82-$E$8</f>
        <v>5.0874999999869033</v>
      </c>
      <c r="O91" s="8">
        <f>J91/$J$8</f>
        <v>2.4620386928954643</v>
      </c>
      <c r="P91" s="7">
        <f>LOG(O91,2)/N91</f>
        <v>0.25549944670337904</v>
      </c>
    </row>
    <row r="92" spans="1:25" x14ac:dyDescent="0.2">
      <c r="A92" t="s">
        <v>110</v>
      </c>
      <c r="E92" s="2">
        <f>E90</f>
        <v>44703.888194444437</v>
      </c>
      <c r="J92" s="4">
        <f>AVERAGE(J90:J91)</f>
        <v>28540</v>
      </c>
      <c r="K92" s="4">
        <f t="shared" ref="K92" si="40">AVERAGE(K90:K91)</f>
        <v>5221</v>
      </c>
      <c r="L92" s="4">
        <f t="shared" ref="L92" si="41">AVERAGE(L90:L91)</f>
        <v>4847.5</v>
      </c>
      <c r="N92" s="8">
        <f>AVERAGE(N90:N91)</f>
        <v>5.0874999999869033</v>
      </c>
      <c r="O92" s="8">
        <f>AVERAGE(O90:O91)</f>
        <v>2.7839375711266463</v>
      </c>
      <c r="P92" s="8">
        <f>AVERAGE(P90:P91)</f>
        <v>0.28843590130406338</v>
      </c>
      <c r="Q92">
        <f>J92*K92*0.000000001</f>
        <v>0.14900734000000002</v>
      </c>
      <c r="R92" s="3">
        <f>($Q$107*0.9)/Q92*1000</f>
        <v>356.03605164685177</v>
      </c>
      <c r="S92" s="6">
        <f>Q92*R92/1000</f>
        <v>5.305198500000001E-2</v>
      </c>
      <c r="T92" s="6">
        <f>S92/40</f>
        <v>1.3262996250000003E-3</v>
      </c>
      <c r="W92">
        <v>200</v>
      </c>
      <c r="X92" s="7">
        <f>Q92/W92*1000</f>
        <v>0.7450367</v>
      </c>
      <c r="Y92" s="4">
        <f>Q92/W92*200*1000</f>
        <v>149.00734000000003</v>
      </c>
    </row>
    <row r="93" spans="1:25" x14ac:dyDescent="0.2">
      <c r="N93" s="8"/>
      <c r="O93" s="8"/>
      <c r="P93" s="7"/>
    </row>
    <row r="94" spans="1:25" x14ac:dyDescent="0.2">
      <c r="A94" t="s">
        <v>123</v>
      </c>
      <c r="B94" t="s">
        <v>54</v>
      </c>
      <c r="C94" t="s">
        <v>61</v>
      </c>
      <c r="D94" t="s">
        <v>109</v>
      </c>
      <c r="E94" s="2">
        <v>44703.88958333333</v>
      </c>
      <c r="F94">
        <v>3371</v>
      </c>
      <c r="G94">
        <v>3384</v>
      </c>
      <c r="H94">
        <v>1177</v>
      </c>
      <c r="I94">
        <v>40408</v>
      </c>
      <c r="J94">
        <v>13750</v>
      </c>
      <c r="K94">
        <v>5660</v>
      </c>
      <c r="L94">
        <v>5036</v>
      </c>
      <c r="M94">
        <v>3136</v>
      </c>
      <c r="N94" s="8">
        <f>E82-$E$8</f>
        <v>5.0874999999869033</v>
      </c>
      <c r="O94" s="8">
        <f>J94/$J$8</f>
        <v>1.3412453259632582</v>
      </c>
      <c r="P94" s="7">
        <f>LOG(O94,2)/N94</f>
        <v>8.3257620327866461E-2</v>
      </c>
    </row>
    <row r="95" spans="1:25" x14ac:dyDescent="0.2">
      <c r="A95" t="s">
        <v>115</v>
      </c>
      <c r="B95" t="s">
        <v>54</v>
      </c>
      <c r="C95" t="s">
        <v>62</v>
      </c>
      <c r="D95" t="s">
        <v>109</v>
      </c>
      <c r="E95" s="2">
        <v>44703.897222222222</v>
      </c>
      <c r="F95">
        <v>3901</v>
      </c>
      <c r="G95">
        <v>3918</v>
      </c>
      <c r="H95">
        <v>1177</v>
      </c>
      <c r="I95">
        <v>40408</v>
      </c>
      <c r="J95">
        <v>15580</v>
      </c>
      <c r="K95">
        <v>5588</v>
      </c>
      <c r="L95">
        <v>5090</v>
      </c>
      <c r="M95">
        <v>2666</v>
      </c>
      <c r="N95" s="8">
        <f>E82-$E$8</f>
        <v>5.0874999999869033</v>
      </c>
      <c r="O95" s="8">
        <f>J95/$J$8</f>
        <v>1.5197528857096407</v>
      </c>
      <c r="P95" s="7">
        <f>LOG(O95,2)/N95</f>
        <v>0.11869027187828392</v>
      </c>
    </row>
    <row r="96" spans="1:25" x14ac:dyDescent="0.2">
      <c r="A96" t="s">
        <v>110</v>
      </c>
      <c r="E96" s="2">
        <f>E94</f>
        <v>44703.88958333333</v>
      </c>
      <c r="J96" s="4">
        <f>AVERAGE(J94:J95)</f>
        <v>14665</v>
      </c>
      <c r="K96" s="4">
        <f t="shared" ref="K96" si="42">AVERAGE(K94:K95)</f>
        <v>5624</v>
      </c>
      <c r="L96" s="4">
        <f t="shared" ref="L96" si="43">AVERAGE(L94:L95)</f>
        <v>5063</v>
      </c>
      <c r="N96" s="8">
        <f>AVERAGE(N94:N95)</f>
        <v>5.0874999999869033</v>
      </c>
      <c r="O96" s="8">
        <f>AVERAGE(O94:O95)</f>
        <v>1.4304991058364496</v>
      </c>
      <c r="P96" s="8">
        <f>AVERAGE(P94:P95)</f>
        <v>0.1009739461030752</v>
      </c>
      <c r="Q96">
        <f>J96*K96*0.000000001</f>
        <v>8.2475960000000001E-2</v>
      </c>
      <c r="R96" s="3">
        <f>($Q$107*0.9)/Q96*1000</f>
        <v>643.24180039856458</v>
      </c>
      <c r="S96" s="6">
        <f>Q96*R96/1000</f>
        <v>5.3051984999999996E-2</v>
      </c>
      <c r="T96" s="6">
        <f>S96/40</f>
        <v>1.3262996249999999E-3</v>
      </c>
      <c r="W96">
        <v>150</v>
      </c>
      <c r="X96" s="7">
        <f>Q96/W96*1000</f>
        <v>0.54983973333333325</v>
      </c>
      <c r="Y96" s="4">
        <f>Q96/W96*200*1000</f>
        <v>109.96794666666666</v>
      </c>
    </row>
    <row r="97" spans="1:25" x14ac:dyDescent="0.2">
      <c r="N97" s="8"/>
      <c r="O97" s="8"/>
      <c r="P97" s="7"/>
    </row>
    <row r="98" spans="1:25" x14ac:dyDescent="0.2">
      <c r="A98" t="s">
        <v>124</v>
      </c>
      <c r="B98" t="s">
        <v>54</v>
      </c>
      <c r="C98" t="s">
        <v>57</v>
      </c>
      <c r="D98" t="s">
        <v>109</v>
      </c>
      <c r="E98" s="2">
        <v>44703.890277777777</v>
      </c>
      <c r="F98">
        <v>27348</v>
      </c>
      <c r="G98">
        <v>28391</v>
      </c>
      <c r="H98">
        <v>1177</v>
      </c>
      <c r="I98">
        <v>40408</v>
      </c>
      <c r="J98">
        <v>178500</v>
      </c>
      <c r="K98">
        <v>5089</v>
      </c>
      <c r="L98">
        <v>4800</v>
      </c>
      <c r="M98">
        <v>1910</v>
      </c>
      <c r="N98" s="8">
        <f>E82-$E$8</f>
        <v>5.0874999999869033</v>
      </c>
      <c r="O98" s="8">
        <f>J98/$J$8</f>
        <v>17.411802958868478</v>
      </c>
      <c r="P98" s="7">
        <f>LOG(O98,2)/N98</f>
        <v>0.81021989069916089</v>
      </c>
    </row>
    <row r="99" spans="1:25" x14ac:dyDescent="0.2">
      <c r="A99" t="s">
        <v>113</v>
      </c>
      <c r="B99" t="s">
        <v>54</v>
      </c>
      <c r="C99" t="s">
        <v>58</v>
      </c>
      <c r="D99" t="s">
        <v>109</v>
      </c>
      <c r="E99" s="2">
        <v>44703.898611111108</v>
      </c>
      <c r="F99">
        <v>21563</v>
      </c>
      <c r="G99">
        <v>22189</v>
      </c>
      <c r="H99">
        <v>1177</v>
      </c>
      <c r="I99">
        <v>40408</v>
      </c>
      <c r="J99">
        <v>130400</v>
      </c>
      <c r="K99">
        <v>5230</v>
      </c>
      <c r="L99">
        <v>4990</v>
      </c>
      <c r="M99">
        <v>1909</v>
      </c>
      <c r="N99" s="8">
        <f>E82-$E$8</f>
        <v>5.0874999999869033</v>
      </c>
      <c r="O99" s="8">
        <f>J99/$J$8</f>
        <v>12.719882945862462</v>
      </c>
      <c r="P99" s="7">
        <f>LOG(O99,2)/N99</f>
        <v>0.72118201262809456</v>
      </c>
    </row>
    <row r="100" spans="1:25" x14ac:dyDescent="0.2">
      <c r="A100" t="s">
        <v>110</v>
      </c>
      <c r="E100" s="2">
        <f>E98</f>
        <v>44703.890277777777</v>
      </c>
      <c r="J100" s="4">
        <f>AVERAGE(J98:J99)</f>
        <v>154450</v>
      </c>
      <c r="K100" s="4">
        <f t="shared" ref="K100" si="44">AVERAGE(K98:K99)</f>
        <v>5159.5</v>
      </c>
      <c r="L100" s="4">
        <f t="shared" ref="L100" si="45">AVERAGE(L98:L99)</f>
        <v>4895</v>
      </c>
      <c r="N100" s="8">
        <f>AVERAGE(N98:N99)</f>
        <v>5.0874999999869033</v>
      </c>
      <c r="O100" s="8">
        <f>AVERAGE(O98:O99)</f>
        <v>15.06584295236547</v>
      </c>
      <c r="P100" s="8">
        <f>AVERAGE(P98:P99)</f>
        <v>0.76570095166362773</v>
      </c>
      <c r="Q100">
        <f>J100*K100*0.000000001</f>
        <v>0.7968847750000001</v>
      </c>
      <c r="R100" s="3">
        <f>($Q$107*0.9)/Q100*1000</f>
        <v>66.5742233561935</v>
      </c>
      <c r="S100" s="6">
        <f>Q100*R100/1000</f>
        <v>5.305198500000001E-2</v>
      </c>
      <c r="T100" s="6">
        <f>S100/40</f>
        <v>1.3262996250000003E-3</v>
      </c>
      <c r="W100">
        <v>600</v>
      </c>
      <c r="X100" s="7">
        <f>Q100/W100*1000</f>
        <v>1.3281412916666668</v>
      </c>
      <c r="Y100" s="4">
        <f>Q100/W100*200*1000</f>
        <v>265.62825833333335</v>
      </c>
    </row>
    <row r="101" spans="1:25" x14ac:dyDescent="0.2">
      <c r="N101" s="8"/>
      <c r="O101" s="8"/>
      <c r="P101" s="7"/>
    </row>
    <row r="102" spans="1:25" x14ac:dyDescent="0.2">
      <c r="A102" t="s">
        <v>125</v>
      </c>
      <c r="B102" t="s">
        <v>54</v>
      </c>
      <c r="C102" t="s">
        <v>59</v>
      </c>
      <c r="D102" t="s">
        <v>109</v>
      </c>
      <c r="E102" s="2">
        <v>44703.89166666667</v>
      </c>
      <c r="F102">
        <v>56572</v>
      </c>
      <c r="G102">
        <v>60811</v>
      </c>
      <c r="H102">
        <v>1177</v>
      </c>
      <c r="I102">
        <v>40408</v>
      </c>
      <c r="J102">
        <v>356600</v>
      </c>
      <c r="K102">
        <v>4467</v>
      </c>
      <c r="L102">
        <v>4174</v>
      </c>
      <c r="M102">
        <v>1740</v>
      </c>
      <c r="N102" s="8">
        <f>E82-$E$8</f>
        <v>5.0874999999869033</v>
      </c>
      <c r="O102" s="8">
        <f>J102/$J$8</f>
        <v>34.78458787189075</v>
      </c>
      <c r="P102" s="7">
        <f>LOG(O102,2)/N102</f>
        <v>1.0064621764409012</v>
      </c>
    </row>
    <row r="103" spans="1:25" x14ac:dyDescent="0.2">
      <c r="A103" t="s">
        <v>114</v>
      </c>
      <c r="B103" t="s">
        <v>54</v>
      </c>
      <c r="C103" t="s">
        <v>60</v>
      </c>
      <c r="D103" t="s">
        <v>109</v>
      </c>
      <c r="E103" s="2">
        <v>44703.9</v>
      </c>
      <c r="F103">
        <v>40965</v>
      </c>
      <c r="G103">
        <v>43139</v>
      </c>
      <c r="H103">
        <v>1177</v>
      </c>
      <c r="I103">
        <v>40408</v>
      </c>
      <c r="J103">
        <v>228800</v>
      </c>
      <c r="K103">
        <v>5002</v>
      </c>
      <c r="L103">
        <v>4720</v>
      </c>
      <c r="M103">
        <v>1897</v>
      </c>
      <c r="N103" s="8">
        <f>E82-$E$8</f>
        <v>5.0874999999869033</v>
      </c>
      <c r="O103" s="8">
        <f>J103/$J$8</f>
        <v>22.318322224028616</v>
      </c>
      <c r="P103" s="7">
        <f>LOG(O103,2)/N103</f>
        <v>0.88062047602846816</v>
      </c>
    </row>
    <row r="104" spans="1:25" x14ac:dyDescent="0.2">
      <c r="A104" t="s">
        <v>110</v>
      </c>
      <c r="E104" s="2">
        <f>E102</f>
        <v>44703.89166666667</v>
      </c>
      <c r="J104" s="4">
        <f>AVERAGE(J102:J103)</f>
        <v>292700</v>
      </c>
      <c r="K104" s="4">
        <f t="shared" ref="K104" si="46">AVERAGE(K102:K103)</f>
        <v>4734.5</v>
      </c>
      <c r="L104" s="4">
        <f t="shared" ref="L104" si="47">AVERAGE(L102:L103)</f>
        <v>4447</v>
      </c>
      <c r="N104" s="8">
        <f>AVERAGE(N102:N103)</f>
        <v>5.0874999999869033</v>
      </c>
      <c r="O104" s="8">
        <f>AVERAGE(O102:O103)</f>
        <v>28.551455047959685</v>
      </c>
      <c r="P104" s="8">
        <f>AVERAGE(P102:P103)</f>
        <v>0.94354132623468467</v>
      </c>
      <c r="Q104">
        <f>J104*K104*0.000000001</f>
        <v>1.38578815</v>
      </c>
      <c r="R104" s="3">
        <f>($Q$107*0.9)/Q104*1000</f>
        <v>38.282896992588661</v>
      </c>
      <c r="S104" s="6">
        <f>Q104*R104/1000</f>
        <v>5.3051985000000003E-2</v>
      </c>
      <c r="T104" s="6">
        <f>S104/40</f>
        <v>1.3262996250000001E-3</v>
      </c>
      <c r="W104">
        <v>1000</v>
      </c>
      <c r="X104" s="7">
        <f>Q104/W104*1000</f>
        <v>1.38578815</v>
      </c>
      <c r="Y104" s="4">
        <f>Q104/W104*200*1000</f>
        <v>277.15762999999998</v>
      </c>
    </row>
    <row r="107" spans="1:25" x14ac:dyDescent="0.2">
      <c r="Q107">
        <f>MIN(Q12:Q104)</f>
        <v>5.8946650000000003E-2</v>
      </c>
    </row>
    <row r="108" spans="1:25" x14ac:dyDescent="0.2">
      <c r="R108" s="3"/>
      <c r="W108" t="s">
        <v>133</v>
      </c>
      <c r="X108" s="7">
        <f>MIN(X12:X104)</f>
        <v>0.39297766666666667</v>
      </c>
      <c r="Y108" s="4">
        <f>MIN(Y12:Y104)</f>
        <v>78.595533333333321</v>
      </c>
    </row>
    <row r="109" spans="1:25" x14ac:dyDescent="0.2">
      <c r="W109" t="s">
        <v>134</v>
      </c>
      <c r="X109">
        <f>MAX(X9:X104)</f>
        <v>1.38578815</v>
      </c>
      <c r="Y109" s="4">
        <f>MAX(Y9:Y104)</f>
        <v>277.15762999999998</v>
      </c>
    </row>
    <row r="110" spans="1:25" x14ac:dyDescent="0.2">
      <c r="F110" t="s">
        <v>136</v>
      </c>
      <c r="W110" t="s">
        <v>135</v>
      </c>
      <c r="X110" s="7">
        <f>SUM(X12:X104)</f>
        <v>21.389318518750002</v>
      </c>
    </row>
    <row r="111" spans="1:25" x14ac:dyDescent="0.2">
      <c r="E111" t="s">
        <v>137</v>
      </c>
      <c r="F111">
        <v>2</v>
      </c>
      <c r="G111">
        <v>3</v>
      </c>
      <c r="H111">
        <v>4</v>
      </c>
      <c r="I111">
        <v>5</v>
      </c>
      <c r="M111" t="s">
        <v>122</v>
      </c>
      <c r="N111" t="s">
        <v>140</v>
      </c>
      <c r="O111" t="s">
        <v>141</v>
      </c>
    </row>
    <row r="112" spans="1:25" x14ac:dyDescent="0.2">
      <c r="E112">
        <v>0</v>
      </c>
      <c r="F112" s="7">
        <f>P12</f>
        <v>0.57156841303879624</v>
      </c>
      <c r="G112" s="7">
        <f>P36</f>
        <v>0.66901053944956179</v>
      </c>
      <c r="H112" s="7">
        <f>P60</f>
        <v>0.76124656013973291</v>
      </c>
      <c r="I112" s="7">
        <f>P84</f>
        <v>0.84848291882054805</v>
      </c>
      <c r="M112" s="7">
        <f>I112</f>
        <v>0.84848291882054805</v>
      </c>
      <c r="N112" s="4">
        <f>K84</f>
        <v>4849.5</v>
      </c>
      <c r="O112" s="4">
        <f>L84</f>
        <v>4516</v>
      </c>
    </row>
    <row r="113" spans="5:15" x14ac:dyDescent="0.2">
      <c r="E113">
        <v>500</v>
      </c>
      <c r="F113" s="7">
        <f>P16</f>
        <v>0.3255172456907181</v>
      </c>
      <c r="G113" s="7">
        <f>P40</f>
        <v>0.34970326541928992</v>
      </c>
      <c r="H113" s="7">
        <f>P64</f>
        <v>0.45673107495943899</v>
      </c>
      <c r="I113" s="7">
        <f>P88</f>
        <v>0.48769472688939558</v>
      </c>
      <c r="M113" s="7">
        <f t="shared" ref="M113:M117" si="48">I113</f>
        <v>0.48769472688939558</v>
      </c>
      <c r="N113" s="4">
        <f>K88</f>
        <v>5135</v>
      </c>
      <c r="O113" s="4">
        <f>L88</f>
        <v>4808.5</v>
      </c>
    </row>
    <row r="114" spans="5:15" x14ac:dyDescent="0.2">
      <c r="E114">
        <v>750</v>
      </c>
      <c r="F114" s="7">
        <f>P20</f>
        <v>0.14837683873083318</v>
      </c>
      <c r="G114" s="7">
        <f>P44</f>
        <v>0.20497288921381512</v>
      </c>
      <c r="H114" s="7">
        <f>P68</f>
        <v>0.23131229236295203</v>
      </c>
      <c r="I114" s="7">
        <f>P92</f>
        <v>0.28843590130406338</v>
      </c>
      <c r="M114" s="7">
        <f t="shared" si="48"/>
        <v>0.28843590130406338</v>
      </c>
      <c r="N114" s="4">
        <f>K92</f>
        <v>5221</v>
      </c>
      <c r="O114" s="4">
        <f>L92</f>
        <v>4847.5</v>
      </c>
    </row>
    <row r="115" spans="5:15" x14ac:dyDescent="0.2">
      <c r="E115">
        <v>1000</v>
      </c>
      <c r="F115" s="7">
        <f>P24</f>
        <v>0.1065691586986878</v>
      </c>
      <c r="G115" s="7">
        <f>P48</f>
        <v>3.4287123647752542E-2</v>
      </c>
      <c r="H115" s="7">
        <f>P72</f>
        <v>0.11967215461071451</v>
      </c>
      <c r="I115" s="7">
        <f>P96</f>
        <v>0.1009739461030752</v>
      </c>
      <c r="M115" s="7">
        <f t="shared" si="48"/>
        <v>0.1009739461030752</v>
      </c>
      <c r="N115" s="4">
        <f>K96</f>
        <v>5624</v>
      </c>
      <c r="O115" s="4">
        <f>L96</f>
        <v>5063</v>
      </c>
    </row>
    <row r="116" spans="5:15" x14ac:dyDescent="0.2">
      <c r="E116" t="s">
        <v>138</v>
      </c>
      <c r="F116" s="7">
        <f>P28</f>
        <v>0.65685829566693088</v>
      </c>
      <c r="G116" s="7">
        <f>P52</f>
        <v>0.63875476488546967</v>
      </c>
      <c r="H116" s="7">
        <f>P76</f>
        <v>0.684171359187284</v>
      </c>
      <c r="I116" s="7">
        <f>P100</f>
        <v>0.76570095166362773</v>
      </c>
      <c r="M116" s="7">
        <f t="shared" si="48"/>
        <v>0.76570095166362773</v>
      </c>
      <c r="N116" s="4">
        <f>K100</f>
        <v>5159.5</v>
      </c>
      <c r="O116" s="4">
        <f>L100</f>
        <v>4895</v>
      </c>
    </row>
    <row r="117" spans="5:15" x14ac:dyDescent="0.2">
      <c r="E117" t="s">
        <v>139</v>
      </c>
      <c r="F117" s="7">
        <f>P32</f>
        <v>0.76987780439806586</v>
      </c>
      <c r="G117" s="7">
        <f>P56</f>
        <v>0.7791616823529226</v>
      </c>
      <c r="H117" s="7">
        <f>P80</f>
        <v>0.90346295114634223</v>
      </c>
      <c r="I117" s="7">
        <f>P104</f>
        <v>0.94354132623468467</v>
      </c>
      <c r="M117" s="7">
        <f t="shared" si="48"/>
        <v>0.94354132623468467</v>
      </c>
      <c r="N117" s="4">
        <f>K104</f>
        <v>4734.5</v>
      </c>
      <c r="O117" s="4">
        <f>L104</f>
        <v>4447</v>
      </c>
    </row>
    <row r="118" spans="5:15" x14ac:dyDescent="0.2">
      <c r="L118" t="s">
        <v>142</v>
      </c>
      <c r="N118">
        <f>CORREL(M112:M117,N112:N117)</f>
        <v>-0.91281932736714044</v>
      </c>
      <c r="O118">
        <f>CORREL(M112:M117,O112:O117)</f>
        <v>-0.8341481654426014</v>
      </c>
    </row>
    <row r="120" spans="5:15" x14ac:dyDescent="0.2">
      <c r="I120" s="7"/>
    </row>
    <row r="121" spans="5:15" x14ac:dyDescent="0.2">
      <c r="I121" s="7"/>
    </row>
    <row r="122" spans="5:15" x14ac:dyDescent="0.2">
      <c r="I122" s="7"/>
      <c r="L122" t="s">
        <v>140</v>
      </c>
      <c r="M122" t="s">
        <v>122</v>
      </c>
    </row>
    <row r="123" spans="5:15" x14ac:dyDescent="0.2">
      <c r="I123" s="7"/>
      <c r="L123">
        <v>4849.5</v>
      </c>
      <c r="M123">
        <v>0.84848291882054805</v>
      </c>
    </row>
    <row r="124" spans="5:15" x14ac:dyDescent="0.2">
      <c r="F124" t="s">
        <v>136</v>
      </c>
      <c r="I124" s="7"/>
      <c r="L124">
        <v>5135</v>
      </c>
      <c r="M124">
        <v>0.48769472688939558</v>
      </c>
    </row>
    <row r="125" spans="5:15" x14ac:dyDescent="0.2">
      <c r="E125" t="s">
        <v>137</v>
      </c>
      <c r="F125">
        <v>2</v>
      </c>
      <c r="G125">
        <v>3</v>
      </c>
      <c r="H125">
        <v>4</v>
      </c>
      <c r="I125">
        <v>5</v>
      </c>
      <c r="L125">
        <v>5221</v>
      </c>
      <c r="M125">
        <v>0.28843590130406338</v>
      </c>
    </row>
    <row r="126" spans="5:15" x14ac:dyDescent="0.2">
      <c r="E126">
        <v>0</v>
      </c>
      <c r="F126" s="4">
        <f>J12</f>
        <v>22920</v>
      </c>
      <c r="G126" s="4">
        <f>J36</f>
        <v>41345</v>
      </c>
      <c r="H126" s="4">
        <f>J60</f>
        <v>86245</v>
      </c>
      <c r="I126" s="4">
        <f>J84</f>
        <v>205000</v>
      </c>
      <c r="L126">
        <v>5624</v>
      </c>
      <c r="M126">
        <v>0.1009739461030752</v>
      </c>
    </row>
    <row r="127" spans="5:15" x14ac:dyDescent="0.2">
      <c r="E127">
        <v>500</v>
      </c>
      <c r="F127" s="4">
        <f>J16</f>
        <v>16170</v>
      </c>
      <c r="G127" s="4">
        <f>J40</f>
        <v>21300</v>
      </c>
      <c r="H127" s="4">
        <f>J64</f>
        <v>36770</v>
      </c>
      <c r="I127" s="4">
        <f>J88</f>
        <v>57515</v>
      </c>
      <c r="L127">
        <v>5159.5</v>
      </c>
      <c r="M127">
        <v>0.76570095166362773</v>
      </c>
    </row>
    <row r="128" spans="5:15" x14ac:dyDescent="0.2">
      <c r="E128">
        <v>750</v>
      </c>
      <c r="F128" s="4">
        <f>J20</f>
        <v>12620</v>
      </c>
      <c r="G128" s="4">
        <f>J44</f>
        <v>15720</v>
      </c>
      <c r="H128" s="4">
        <f>J68</f>
        <v>19800</v>
      </c>
      <c r="I128" s="4">
        <f>J92</f>
        <v>28540</v>
      </c>
      <c r="L128">
        <v>4734.5</v>
      </c>
      <c r="M128">
        <v>0.94354132623468467</v>
      </c>
    </row>
    <row r="129" spans="5:9" x14ac:dyDescent="0.2">
      <c r="E129">
        <v>1000</v>
      </c>
      <c r="F129" s="4">
        <f>J24</f>
        <v>11900</v>
      </c>
      <c r="G129" s="4">
        <f>J48</f>
        <v>11015</v>
      </c>
      <c r="H129" s="4">
        <f>J72</f>
        <v>14325</v>
      </c>
      <c r="I129" s="4">
        <f>J96</f>
        <v>14665</v>
      </c>
    </row>
    <row r="130" spans="5:9" x14ac:dyDescent="0.2">
      <c r="E130" t="s">
        <v>138</v>
      </c>
      <c r="F130" s="4">
        <f>J28</f>
        <v>25700</v>
      </c>
      <c r="G130" s="4">
        <f>J52</f>
        <v>38695</v>
      </c>
      <c r="H130" s="4">
        <f>J76</f>
        <v>69360</v>
      </c>
      <c r="I130" s="4">
        <f>J100</f>
        <v>154450</v>
      </c>
    </row>
    <row r="131" spans="5:9" x14ac:dyDescent="0.2">
      <c r="E131" t="s">
        <v>139</v>
      </c>
      <c r="F131" s="4">
        <f>J32</f>
        <v>30210</v>
      </c>
      <c r="G131" s="4">
        <f>J56</f>
        <v>52125</v>
      </c>
      <c r="H131" s="4">
        <f>J80</f>
        <v>128400</v>
      </c>
      <c r="I131" s="4">
        <f>J104</f>
        <v>292700</v>
      </c>
    </row>
    <row r="138" spans="5:9" x14ac:dyDescent="0.2">
      <c r="F138" t="s">
        <v>136</v>
      </c>
    </row>
    <row r="139" spans="5:9" x14ac:dyDescent="0.2">
      <c r="E139" t="s">
        <v>137</v>
      </c>
      <c r="F139">
        <v>2</v>
      </c>
      <c r="G139">
        <v>3</v>
      </c>
      <c r="H139">
        <v>4</v>
      </c>
      <c r="I139">
        <v>5</v>
      </c>
    </row>
    <row r="140" spans="5:9" x14ac:dyDescent="0.2">
      <c r="E140">
        <v>0</v>
      </c>
      <c r="F140">
        <v>22920</v>
      </c>
      <c r="G140">
        <v>41345</v>
      </c>
      <c r="H140">
        <v>86245</v>
      </c>
      <c r="I140">
        <v>205000</v>
      </c>
    </row>
    <row r="141" spans="5:9" x14ac:dyDescent="0.2">
      <c r="E141">
        <v>500</v>
      </c>
      <c r="F141">
        <v>16170</v>
      </c>
      <c r="G141">
        <v>21300</v>
      </c>
      <c r="H141">
        <v>36770</v>
      </c>
      <c r="I141">
        <v>57515</v>
      </c>
    </row>
    <row r="142" spans="5:9" x14ac:dyDescent="0.2">
      <c r="E142">
        <v>750</v>
      </c>
      <c r="F142">
        <v>12620</v>
      </c>
      <c r="G142">
        <v>15720</v>
      </c>
      <c r="H142">
        <v>19800</v>
      </c>
      <c r="I142">
        <v>28540</v>
      </c>
    </row>
    <row r="143" spans="5:9" x14ac:dyDescent="0.2">
      <c r="E143">
        <v>1000</v>
      </c>
      <c r="F143">
        <v>11900</v>
      </c>
      <c r="G143">
        <v>11015</v>
      </c>
      <c r="H143">
        <v>14325</v>
      </c>
      <c r="I143">
        <v>14665</v>
      </c>
    </row>
    <row r="144" spans="5:9" x14ac:dyDescent="0.2">
      <c r="E144" t="s">
        <v>138</v>
      </c>
      <c r="F144">
        <v>25700</v>
      </c>
      <c r="G144">
        <v>38695</v>
      </c>
      <c r="H144">
        <v>69360</v>
      </c>
      <c r="I144">
        <v>154450</v>
      </c>
    </row>
    <row r="145" spans="5:12" x14ac:dyDescent="0.2">
      <c r="E145" t="s">
        <v>139</v>
      </c>
      <c r="F145">
        <v>30210</v>
      </c>
      <c r="G145">
        <v>52125</v>
      </c>
      <c r="H145">
        <v>128400</v>
      </c>
      <c r="I145">
        <v>292700</v>
      </c>
    </row>
    <row r="147" spans="5:12" x14ac:dyDescent="0.2">
      <c r="F147" t="s">
        <v>137</v>
      </c>
      <c r="G147">
        <v>0</v>
      </c>
      <c r="H147">
        <v>500</v>
      </c>
      <c r="I147">
        <v>750</v>
      </c>
      <c r="J147">
        <v>1000</v>
      </c>
      <c r="K147" t="s">
        <v>138</v>
      </c>
      <c r="L147" t="s">
        <v>139</v>
      </c>
    </row>
    <row r="148" spans="5:12" x14ac:dyDescent="0.2">
      <c r="E148" t="s">
        <v>136</v>
      </c>
      <c r="F148">
        <v>0</v>
      </c>
      <c r="G148" s="4">
        <v>10251.666666666666</v>
      </c>
      <c r="H148" s="4">
        <v>10251.666666666666</v>
      </c>
      <c r="I148" s="4">
        <v>10251.666666666666</v>
      </c>
      <c r="J148" s="4">
        <v>10251.666666666666</v>
      </c>
      <c r="K148" s="4">
        <v>10251.666666666666</v>
      </c>
      <c r="L148" s="4">
        <v>10251.666666666666</v>
      </c>
    </row>
    <row r="149" spans="5:12" x14ac:dyDescent="0.2">
      <c r="F149">
        <v>2</v>
      </c>
      <c r="G149">
        <v>22920</v>
      </c>
      <c r="H149">
        <v>16170</v>
      </c>
      <c r="I149">
        <v>12620</v>
      </c>
      <c r="J149">
        <v>11900</v>
      </c>
      <c r="K149">
        <v>25700</v>
      </c>
      <c r="L149">
        <v>30210</v>
      </c>
    </row>
    <row r="150" spans="5:12" x14ac:dyDescent="0.2">
      <c r="F150">
        <v>3</v>
      </c>
      <c r="G150">
        <v>41345</v>
      </c>
      <c r="H150">
        <v>21300</v>
      </c>
      <c r="I150">
        <v>15720</v>
      </c>
      <c r="J150">
        <v>11015</v>
      </c>
      <c r="K150">
        <v>38695</v>
      </c>
      <c r="L150">
        <v>52125</v>
      </c>
    </row>
    <row r="151" spans="5:12" x14ac:dyDescent="0.2">
      <c r="F151">
        <v>4</v>
      </c>
      <c r="G151">
        <v>86245</v>
      </c>
      <c r="H151">
        <v>36770</v>
      </c>
      <c r="I151">
        <v>19800</v>
      </c>
      <c r="J151">
        <v>14325</v>
      </c>
      <c r="K151">
        <v>69360</v>
      </c>
      <c r="L151">
        <v>128400</v>
      </c>
    </row>
    <row r="152" spans="5:12" x14ac:dyDescent="0.2">
      <c r="F152">
        <v>5</v>
      </c>
      <c r="G152">
        <v>205000</v>
      </c>
      <c r="H152">
        <v>57515</v>
      </c>
      <c r="I152">
        <v>28540</v>
      </c>
      <c r="J152">
        <v>14665</v>
      </c>
      <c r="K152">
        <v>154450</v>
      </c>
      <c r="L152">
        <v>292700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2022-05-24T17:04:53Z</dcterms:created>
  <dcterms:modified xsi:type="dcterms:W3CDTF">2022-05-25T23:05:51Z</dcterms:modified>
</cp:coreProperties>
</file>