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H1299_SLC1A3/Asp-levels/"/>
    </mc:Choice>
  </mc:AlternateContent>
  <xr:revisionPtr revIDLastSave="0" documentId="13_ncr:1_{BE3D14BC-6A93-354F-937D-81D3DD83A101}" xr6:coauthVersionLast="45" xr6:coauthVersionMax="45" xr10:uidLastSave="{00000000-0000-0000-0000-000000000000}"/>
  <bookViews>
    <workbookView xWindow="40" yWindow="1060" windowWidth="2810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1" l="1"/>
  <c r="R42" i="1"/>
  <c r="S39" i="1"/>
  <c r="S34" i="1"/>
  <c r="S29" i="1"/>
  <c r="S24" i="1"/>
  <c r="S19" i="1"/>
  <c r="S14" i="1"/>
  <c r="R38" i="1"/>
  <c r="R37" i="1"/>
  <c r="R36" i="1"/>
  <c r="R39" i="1" s="1"/>
  <c r="R33" i="1"/>
  <c r="R32" i="1"/>
  <c r="R31" i="1"/>
  <c r="R34" i="1" s="1"/>
  <c r="R28" i="1"/>
  <c r="R27" i="1"/>
  <c r="R26" i="1"/>
  <c r="R29" i="1" s="1"/>
  <c r="R23" i="1"/>
  <c r="R24" i="1" s="1"/>
  <c r="R22" i="1"/>
  <c r="R21" i="1"/>
  <c r="R18" i="1"/>
  <c r="R17" i="1"/>
  <c r="R16" i="1"/>
  <c r="R19" i="1" s="1"/>
  <c r="R12" i="1"/>
  <c r="R13" i="1"/>
  <c r="R11" i="1"/>
  <c r="R14" i="1" s="1"/>
  <c r="P38" i="1" l="1"/>
  <c r="P36" i="1"/>
  <c r="P32" i="1"/>
  <c r="P28" i="1"/>
  <c r="P26" i="1"/>
  <c r="P22" i="1"/>
  <c r="P18" i="1"/>
  <c r="Q18" i="1" s="1"/>
  <c r="P16" i="1"/>
  <c r="P12" i="1"/>
  <c r="P11" i="1"/>
  <c r="L39" i="1"/>
  <c r="K39" i="1"/>
  <c r="J39" i="1"/>
  <c r="L34" i="1"/>
  <c r="K34" i="1"/>
  <c r="J34" i="1"/>
  <c r="L29" i="1"/>
  <c r="K29" i="1"/>
  <c r="J29" i="1"/>
  <c r="L24" i="1"/>
  <c r="K24" i="1"/>
  <c r="J24" i="1"/>
  <c r="L19" i="1"/>
  <c r="K19" i="1"/>
  <c r="J19" i="1"/>
  <c r="L14" i="1"/>
  <c r="J14" i="1"/>
  <c r="K14" i="1"/>
  <c r="E39" i="1"/>
  <c r="O38" i="1" s="1"/>
  <c r="E34" i="1"/>
  <c r="O32" i="1" s="1"/>
  <c r="E29" i="1"/>
  <c r="O28" i="1" s="1"/>
  <c r="E24" i="1"/>
  <c r="O22" i="1" s="1"/>
  <c r="E19" i="1"/>
  <c r="O18" i="1" s="1"/>
  <c r="E14" i="1"/>
  <c r="O13" i="1" s="1"/>
  <c r="K8" i="1"/>
  <c r="L8" i="1"/>
  <c r="J8" i="1"/>
  <c r="P37" i="1" s="1"/>
  <c r="E8" i="1"/>
  <c r="O37" i="1" s="1"/>
  <c r="Q28" i="1" l="1"/>
  <c r="Q32" i="1"/>
  <c r="Q22" i="1"/>
  <c r="Q37" i="1"/>
  <c r="Q38" i="1"/>
  <c r="O17" i="1"/>
  <c r="O21" i="1"/>
  <c r="O23" i="1"/>
  <c r="O27" i="1"/>
  <c r="O31" i="1"/>
  <c r="O33" i="1"/>
  <c r="O12" i="1"/>
  <c r="Q12" i="1" s="1"/>
  <c r="P13" i="1"/>
  <c r="Q13" i="1" s="1"/>
  <c r="P17" i="1"/>
  <c r="Q17" i="1" s="1"/>
  <c r="P21" i="1"/>
  <c r="Q21" i="1" s="1"/>
  <c r="Q24" i="1" s="1"/>
  <c r="P23" i="1"/>
  <c r="Q23" i="1" s="1"/>
  <c r="P27" i="1"/>
  <c r="Q27" i="1" s="1"/>
  <c r="P31" i="1"/>
  <c r="Q31" i="1" s="1"/>
  <c r="P33" i="1"/>
  <c r="Q33" i="1" s="1"/>
  <c r="O11" i="1"/>
  <c r="Q11" i="1" s="1"/>
  <c r="Q14" i="1" s="1"/>
  <c r="O16" i="1"/>
  <c r="Q16" i="1" s="1"/>
  <c r="Q19" i="1" s="1"/>
  <c r="O26" i="1"/>
  <c r="Q26" i="1" s="1"/>
  <c r="Q29" i="1" s="1"/>
  <c r="O36" i="1"/>
  <c r="Q36" i="1" s="1"/>
  <c r="Q39" i="1" s="1"/>
  <c r="Q34" i="1" l="1"/>
</calcChain>
</file>

<file path=xl/sharedStrings.xml><?xml version="1.0" encoding="utf-8"?>
<sst xmlns="http://schemas.openxmlformats.org/spreadsheetml/2006/main" count="123" uniqueCount="72">
  <si>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</si>
  <si>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</si>
  <si>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</si>
  <si>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</si>
  <si>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</si>
  <si>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</si>
  <si>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</si>
  <si>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</si>
  <si>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</si>
  <si>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</si>
  <si>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</si>
  <si>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</si>
  <si>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</si>
  <si>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Asp_0mM_1</t>
  </si>
  <si>
    <t>Asp_0mM_2</t>
  </si>
  <si>
    <t>Asp_0mM_3</t>
  </si>
  <si>
    <t>Asp_10mM_1</t>
  </si>
  <si>
    <t>Asp_10mM_2</t>
  </si>
  <si>
    <t>Asp_10mM_3</t>
  </si>
  <si>
    <t>Asp_1mM_1</t>
  </si>
  <si>
    <t>Asp_1mM_2</t>
  </si>
  <si>
    <t>Asp_1mM_3</t>
  </si>
  <si>
    <t>Asp_2mM_1</t>
  </si>
  <si>
    <t>Asp_2mM_2</t>
  </si>
  <si>
    <t>Asp_2mM_3</t>
  </si>
  <si>
    <t>Asp_3mM_1</t>
  </si>
  <si>
    <t>Asp_3mM_2</t>
  </si>
  <si>
    <t>Asp_3mM_3</t>
  </si>
  <si>
    <t>Asp_6mM_1</t>
  </si>
  <si>
    <t>Asp_6mM_2</t>
  </si>
  <si>
    <t>Asp_6mM_3</t>
  </si>
  <si>
    <t>t0_1</t>
  </si>
  <si>
    <t>t0_2</t>
  </si>
  <si>
    <t>t0_3</t>
  </si>
  <si>
    <t>t0_4</t>
  </si>
  <si>
    <t>t0_5</t>
  </si>
  <si>
    <t>t0_6</t>
  </si>
  <si>
    <t>H1299-Nuc-RFP-SLC1A3_Asp-levels_post-salvage</t>
  </si>
  <si>
    <t>H1299-Nuc-RFP-SLC1A3_Asp-levels_post-salvage_Asp_0mM_1_23 Jun 2022_01.#m4</t>
  </si>
  <si>
    <t>H1299-Nuc-RFP-SLC1A3_Asp-levels_post-salvage_Asp_0mM_2_23 Jun 2022_01.#m4</t>
  </si>
  <si>
    <t>H1299-Nuc-RFP-SLC1A3_Asp-levels_post-salvage_Asp_0mM_3_23 Jun 2022_01.#m4</t>
  </si>
  <si>
    <t>H1299-Nuc-RFP-SLC1A3_Asp-levels_post-salvage_Asp_10mM_1_23 Jun 2022_01.#m4</t>
  </si>
  <si>
    <t>H1299-Nuc-RFP-SLC1A3_Asp-levels_post-salvage_Asp_10mM_2_23 Jun 2022_01.#m4</t>
  </si>
  <si>
    <t>H1299-Nuc-RFP-SLC1A3_Asp-levels_post-salvage_Asp_10mM_3_23 Jun 2022_01.#m4</t>
  </si>
  <si>
    <t>H1299-Nuc-RFP-SLC1A3_Asp-levels_post-salvage_Asp_1mM_1_23 Jun 2022_01.#m4</t>
  </si>
  <si>
    <t>H1299-Nuc-RFP-SLC1A3_Asp-levels_post-salvage_Asp_1mM_2_23 Jun 2022_01.#m4</t>
  </si>
  <si>
    <t>H1299-Nuc-RFP-SLC1A3_Asp-levels_post-salvage_Asp_1mM_3_23 Jun 2022_01.#m4</t>
  </si>
  <si>
    <t>H1299-Nuc-RFP-SLC1A3_Asp-levels_post-salvage_Asp_2mM_1_23 Jun 2022_01.#m4</t>
  </si>
  <si>
    <t>H1299-Nuc-RFP-SLC1A3_Asp-levels_post-salvage_Asp_2mM_2_23 Jun 2022_01.#m4</t>
  </si>
  <si>
    <t>H1299-Nuc-RFP-SLC1A3_Asp-levels_post-salvage_Asp_2mM_3_23 Jun 2022_01.#m4</t>
  </si>
  <si>
    <t>H1299-Nuc-RFP-SLC1A3_Asp-levels_post-salvage_Asp_3mM_1_23 Jun 2022_01.#m4</t>
  </si>
  <si>
    <t>H1299-Nuc-RFP-SLC1A3_Asp-levels_post-salvage_Asp_3mM_2_23 Jun 2022_01.#m4</t>
  </si>
  <si>
    <t>H1299-Nuc-RFP-SLC1A3_Asp-levels_post-salvage_Asp_3mM_3_23 Jun 2022_01.#m4</t>
  </si>
  <si>
    <t>H1299-Nuc-RFP-SLC1A3_Asp-levels_post-salvage_Asp_6mM_1_23 Jun 2022_01.#m4</t>
  </si>
  <si>
    <t>H1299-Nuc-RFP-SLC1A3_Asp-levels_post-salvage_Asp_6mM_2_23 Jun 2022_01.#m4</t>
  </si>
  <si>
    <t>H1299-Nuc-RFP-SLC1A3_Asp-levels_post-salvage_Asp_6mM_3_23 Jun 2022_01.#m4</t>
  </si>
  <si>
    <t>H1299-Nuc-RFP-SLC1A3_Asp-levels_post-salvage_t0_1_20 Jun 2022_01.#m4</t>
  </si>
  <si>
    <t>H1299-Nuc-RFP-SLC1A3_Asp-levels_post-salvage_t0_2_20 Jun 2022_01.#m4</t>
  </si>
  <si>
    <t>H1299-Nuc-RFP-SLC1A3_Asp-levels_post-salvage_t0_3_20 Jun 2022_01.#m4</t>
  </si>
  <si>
    <t>H1299-Nuc-RFP-SLC1A3_Asp-levels_post-salvage_t0_4_20 Jun 2022_01.#m4</t>
  </si>
  <si>
    <t>H1299-Nuc-RFP-SLC1A3_Asp-levels_post-salvage_t0_5_20 Jun 2022_01.#m4</t>
  </si>
  <si>
    <t>H1299-Nuc-RFP-SLC1A3_Asp-levels_post-salvage_t0_6_20 Jun 2022_01.#m4</t>
  </si>
  <si>
    <t>Volumetric,  1000  uL</t>
  </si>
  <si>
    <t>Volumetric,  2000  uL</t>
  </si>
  <si>
    <t>Avg</t>
  </si>
  <si>
    <t>Delta time</t>
  </si>
  <si>
    <t>Fold cells</t>
  </si>
  <si>
    <t>Prlfr</t>
  </si>
  <si>
    <t>Cell volume (uL)</t>
  </si>
  <si>
    <t>Transfer for 1 uL</t>
  </si>
  <si>
    <t>Min</t>
  </si>
  <si>
    <t>80%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</si>
</sst>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A10" zoomScale="106" workbookViewId="0">
      <selection activeCell="U16" sqref="U16"/>
    </sheetView>
  </sheetViews>
  <sheetFormatPr baseColWidth="10" defaultColWidth="8.83203125" defaultRowHeight="15" x14ac:dyDescent="0.2"/>
  <cols>
    <col min="1" max="1" width="11.5" bestFit="1" customWidth="1"/>
    <col min="2" max="2" width="19" customWidth="1"/>
    <col min="5" max="5" width="17.6640625" bestFit="1" customWidth="1"/>
    <col min="15" max="15" width="9.33203125" bestFit="1" customWidth="1"/>
    <col min="17" max="17" width="7.5" customWidth="1"/>
    <col min="18" max="18" width="10" customWidth="1"/>
  </cols>
  <sheetData>
    <row r="1" spans="1:19" ht="3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65</v>
      </c>
      <c r="P1" s="4" t="s">
        <v>66</v>
      </c>
      <c r="Q1" s="4" t="s">
        <v>67</v>
      </c>
      <c r="R1" s="7" t="s">
        <v>68</v>
      </c>
      <c r="S1" s="7" t="s">
        <v>69</v>
      </c>
    </row>
    <row r="2" spans="1:19" x14ac:dyDescent="0.2">
      <c r="A2" t="s">
        <v>31</v>
      </c>
      <c r="B2" t="s">
        <v>37</v>
      </c>
      <c r="C2" t="s">
        <v>56</v>
      </c>
      <c r="D2" t="s">
        <v>62</v>
      </c>
      <c r="E2" s="2">
        <v>44732.605555555558</v>
      </c>
      <c r="F2">
        <v>6645</v>
      </c>
      <c r="G2">
        <v>6793</v>
      </c>
      <c r="H2">
        <v>1978</v>
      </c>
      <c r="I2">
        <v>60290</v>
      </c>
      <c r="J2">
        <v>99800</v>
      </c>
      <c r="K2">
        <v>6567</v>
      </c>
      <c r="L2">
        <v>6191</v>
      </c>
      <c r="M2">
        <v>2210</v>
      </c>
    </row>
    <row r="3" spans="1:19" x14ac:dyDescent="0.2">
      <c r="A3" t="s">
        <v>32</v>
      </c>
      <c r="B3" t="s">
        <v>37</v>
      </c>
      <c r="C3" t="s">
        <v>57</v>
      </c>
      <c r="D3" t="s">
        <v>62</v>
      </c>
      <c r="E3" s="2">
        <v>44732.606944444437</v>
      </c>
      <c r="F3">
        <v>7072</v>
      </c>
      <c r="G3">
        <v>7253</v>
      </c>
      <c r="H3">
        <v>1978</v>
      </c>
      <c r="I3">
        <v>60290</v>
      </c>
      <c r="J3">
        <v>111300</v>
      </c>
      <c r="K3">
        <v>6460</v>
      </c>
      <c r="L3">
        <v>6109</v>
      </c>
      <c r="M3">
        <v>2088</v>
      </c>
    </row>
    <row r="4" spans="1:19" x14ac:dyDescent="0.2">
      <c r="A4" t="s">
        <v>33</v>
      </c>
      <c r="B4" t="s">
        <v>37</v>
      </c>
      <c r="C4" t="s">
        <v>58</v>
      </c>
      <c r="D4" t="s">
        <v>62</v>
      </c>
      <c r="E4" s="2">
        <v>44732.607638888891</v>
      </c>
      <c r="F4">
        <v>6516</v>
      </c>
      <c r="G4">
        <v>6672</v>
      </c>
      <c r="H4">
        <v>1978</v>
      </c>
      <c r="I4">
        <v>60290</v>
      </c>
      <c r="J4">
        <v>101400</v>
      </c>
      <c r="K4">
        <v>6440</v>
      </c>
      <c r="L4">
        <v>6071</v>
      </c>
      <c r="M4">
        <v>2072</v>
      </c>
    </row>
    <row r="5" spans="1:19" x14ac:dyDescent="0.2">
      <c r="A5" t="s">
        <v>34</v>
      </c>
      <c r="B5" t="s">
        <v>37</v>
      </c>
      <c r="C5" t="s">
        <v>59</v>
      </c>
      <c r="D5" t="s">
        <v>62</v>
      </c>
      <c r="E5" s="2">
        <v>44732.60833333333</v>
      </c>
      <c r="F5">
        <v>6742</v>
      </c>
      <c r="G5">
        <v>6911</v>
      </c>
      <c r="H5">
        <v>1978</v>
      </c>
      <c r="I5">
        <v>60290</v>
      </c>
      <c r="J5">
        <v>106600</v>
      </c>
      <c r="K5">
        <v>6346</v>
      </c>
      <c r="L5">
        <v>5974</v>
      </c>
      <c r="M5">
        <v>2078</v>
      </c>
    </row>
    <row r="6" spans="1:19" x14ac:dyDescent="0.2">
      <c r="A6" t="s">
        <v>35</v>
      </c>
      <c r="B6" t="s">
        <v>37</v>
      </c>
      <c r="C6" t="s">
        <v>60</v>
      </c>
      <c r="D6" t="s">
        <v>62</v>
      </c>
      <c r="E6" s="2">
        <v>44732.609027777777</v>
      </c>
      <c r="F6">
        <v>6914</v>
      </c>
      <c r="G6">
        <v>7093</v>
      </c>
      <c r="H6">
        <v>1978</v>
      </c>
      <c r="I6">
        <v>60290</v>
      </c>
      <c r="J6">
        <v>110100</v>
      </c>
      <c r="K6">
        <v>6403</v>
      </c>
      <c r="L6">
        <v>6031</v>
      </c>
      <c r="M6">
        <v>2126</v>
      </c>
    </row>
    <row r="7" spans="1:19" x14ac:dyDescent="0.2">
      <c r="A7" t="s">
        <v>36</v>
      </c>
      <c r="B7" t="s">
        <v>37</v>
      </c>
      <c r="C7" t="s">
        <v>61</v>
      </c>
      <c r="D7" t="s">
        <v>62</v>
      </c>
      <c r="E7" s="2">
        <v>44732.609722222223</v>
      </c>
      <c r="F7">
        <v>6598</v>
      </c>
      <c r="G7">
        <v>6760</v>
      </c>
      <c r="H7">
        <v>1978</v>
      </c>
      <c r="I7">
        <v>60290</v>
      </c>
      <c r="J7">
        <v>106700</v>
      </c>
      <c r="K7">
        <v>6284</v>
      </c>
      <c r="L7">
        <v>5917</v>
      </c>
      <c r="M7">
        <v>2092</v>
      </c>
    </row>
    <row r="8" spans="1:19" x14ac:dyDescent="0.2">
      <c r="A8" t="s">
        <v>64</v>
      </c>
      <c r="E8" s="2">
        <f>E2</f>
        <v>44732.605555555558</v>
      </c>
      <c r="J8" s="3">
        <f>AVERAGE(J2:J7)</f>
        <v>105983.33333333333</v>
      </c>
      <c r="K8" s="3">
        <f t="shared" ref="K8:L8" si="0">AVERAGE(K2:K7)</f>
        <v>6416.666666666667</v>
      </c>
      <c r="L8" s="3">
        <f t="shared" si="0"/>
        <v>6048.833333333333</v>
      </c>
    </row>
    <row r="11" spans="1:19" x14ac:dyDescent="0.2">
      <c r="A11" t="s">
        <v>13</v>
      </c>
      <c r="B11" t="s">
        <v>37</v>
      </c>
      <c r="C11" t="s">
        <v>38</v>
      </c>
      <c r="D11" t="s">
        <v>62</v>
      </c>
      <c r="E11" s="2">
        <v>44735.625694444447</v>
      </c>
      <c r="F11">
        <v>13460</v>
      </c>
      <c r="G11">
        <v>14003</v>
      </c>
      <c r="H11">
        <v>1978</v>
      </c>
      <c r="I11">
        <v>60290</v>
      </c>
      <c r="J11">
        <v>918200</v>
      </c>
      <c r="K11">
        <v>5969</v>
      </c>
      <c r="L11">
        <v>5602</v>
      </c>
      <c r="M11">
        <v>2081</v>
      </c>
      <c r="O11" s="6">
        <f>E14-$E$8</f>
        <v>3.0201388888890506</v>
      </c>
      <c r="P11" s="5">
        <f>J11/$J$8</f>
        <v>8.663626356345338</v>
      </c>
      <c r="Q11" s="6">
        <f>LOG(P11,2)/O11</f>
        <v>1.031399925149024</v>
      </c>
      <c r="R11" s="6">
        <f>J11*K11*0.000000001</f>
        <v>5.4807358000000006</v>
      </c>
    </row>
    <row r="12" spans="1:19" x14ac:dyDescent="0.2">
      <c r="A12" t="s">
        <v>14</v>
      </c>
      <c r="B12" t="s">
        <v>37</v>
      </c>
      <c r="C12" t="s">
        <v>39</v>
      </c>
      <c r="D12" t="s">
        <v>62</v>
      </c>
      <c r="E12" s="2">
        <v>44735.626388888893</v>
      </c>
      <c r="F12">
        <v>13309</v>
      </c>
      <c r="G12">
        <v>13870</v>
      </c>
      <c r="H12">
        <v>1978</v>
      </c>
      <c r="I12">
        <v>60290</v>
      </c>
      <c r="J12">
        <v>941600</v>
      </c>
      <c r="K12">
        <v>5731</v>
      </c>
      <c r="L12">
        <v>5361</v>
      </c>
      <c r="M12">
        <v>2061</v>
      </c>
      <c r="O12" s="6">
        <f>E14-$E$8</f>
        <v>3.0201388888890506</v>
      </c>
      <c r="P12" s="5">
        <f t="shared" ref="P12" si="1">J12/$J$8</f>
        <v>8.8844157886460131</v>
      </c>
      <c r="Q12" s="6">
        <f t="shared" ref="Q12:Q13" si="2">LOG(P12,2)/O12</f>
        <v>1.0434211896212131</v>
      </c>
      <c r="R12" s="6">
        <f>J12*K12*0.000000001</f>
        <v>5.3963096000000004</v>
      </c>
    </row>
    <row r="13" spans="1:19" x14ac:dyDescent="0.2">
      <c r="A13" t="s">
        <v>15</v>
      </c>
      <c r="B13" t="s">
        <v>37</v>
      </c>
      <c r="C13" t="s">
        <v>40</v>
      </c>
      <c r="D13" t="s">
        <v>62</v>
      </c>
      <c r="E13" s="2">
        <v>44735.626388888893</v>
      </c>
      <c r="F13">
        <v>13042</v>
      </c>
      <c r="G13">
        <v>13607</v>
      </c>
      <c r="H13">
        <v>1978</v>
      </c>
      <c r="I13">
        <v>60290</v>
      </c>
      <c r="J13">
        <v>950100</v>
      </c>
      <c r="K13">
        <v>5831</v>
      </c>
      <c r="L13">
        <v>5474</v>
      </c>
      <c r="M13">
        <v>2077</v>
      </c>
      <c r="O13" s="6">
        <f>E14-$E$8</f>
        <v>3.0201388888890506</v>
      </c>
      <c r="P13" s="5">
        <f>J13/$J$8</f>
        <v>8.9646170781569428</v>
      </c>
      <c r="Q13" s="6">
        <f t="shared" si="2"/>
        <v>1.0477140543495869</v>
      </c>
      <c r="R13" s="6">
        <f>J13*K13*0.000000001</f>
        <v>5.5400331000000005</v>
      </c>
    </row>
    <row r="14" spans="1:19" x14ac:dyDescent="0.2">
      <c r="A14" t="s">
        <v>64</v>
      </c>
      <c r="E14" s="2">
        <f>E11</f>
        <v>44735.625694444447</v>
      </c>
      <c r="J14" s="3">
        <f t="shared" ref="J14:L14" si="3">AVERAGE(J11:J13)</f>
        <v>936633.33333333337</v>
      </c>
      <c r="K14" s="3">
        <f t="shared" si="3"/>
        <v>5843.666666666667</v>
      </c>
      <c r="L14" s="3">
        <f t="shared" si="3"/>
        <v>5479</v>
      </c>
      <c r="Q14" s="6">
        <f>AVERAGE(Q11:Q13)</f>
        <v>1.0408450563732747</v>
      </c>
      <c r="R14" s="6">
        <f>AVERAGE(R11:R13)</f>
        <v>5.4723595000000005</v>
      </c>
      <c r="S14" s="6">
        <f>1/R14*1000</f>
        <v>182.73653256881238</v>
      </c>
    </row>
    <row r="16" spans="1:19" x14ac:dyDescent="0.2">
      <c r="A16" t="s">
        <v>19</v>
      </c>
      <c r="B16" t="s">
        <v>37</v>
      </c>
      <c r="C16" t="s">
        <v>44</v>
      </c>
      <c r="D16" t="s">
        <v>62</v>
      </c>
      <c r="E16" s="2">
        <v>44735.627083333333</v>
      </c>
      <c r="F16">
        <v>12037</v>
      </c>
      <c r="G16">
        <v>12480</v>
      </c>
      <c r="H16">
        <v>1978</v>
      </c>
      <c r="I16">
        <v>60290</v>
      </c>
      <c r="J16">
        <v>781900</v>
      </c>
      <c r="K16">
        <v>5796</v>
      </c>
      <c r="L16">
        <v>5463</v>
      </c>
      <c r="M16">
        <v>2028</v>
      </c>
      <c r="O16" s="6">
        <f>E19-$E$8</f>
        <v>3.0201388888890506</v>
      </c>
      <c r="P16" s="5">
        <f>J16/$J$8</f>
        <v>7.3775750904230231</v>
      </c>
      <c r="Q16" s="6">
        <f>LOG(P16,2)/O16</f>
        <v>0.95464043404604282</v>
      </c>
      <c r="R16" s="6">
        <f>J16*K16*0.000000001</f>
        <v>4.5318924000000003</v>
      </c>
    </row>
    <row r="17" spans="1:19" x14ac:dyDescent="0.2">
      <c r="A17" t="s">
        <v>20</v>
      </c>
      <c r="B17" t="s">
        <v>37</v>
      </c>
      <c r="C17" t="s">
        <v>45</v>
      </c>
      <c r="D17" t="s">
        <v>62</v>
      </c>
      <c r="E17" s="2">
        <v>44735.62777777778</v>
      </c>
      <c r="F17">
        <v>12535</v>
      </c>
      <c r="G17">
        <v>13026</v>
      </c>
      <c r="H17">
        <v>1978</v>
      </c>
      <c r="I17">
        <v>60290</v>
      </c>
      <c r="J17">
        <v>848800</v>
      </c>
      <c r="K17">
        <v>5701</v>
      </c>
      <c r="L17">
        <v>5349</v>
      </c>
      <c r="M17">
        <v>2065</v>
      </c>
      <c r="O17" s="6">
        <f>E19-$E$8</f>
        <v>3.0201388888890506</v>
      </c>
      <c r="P17" s="5">
        <f t="shared" ref="P17" si="4">J17/$J$8</f>
        <v>8.0088064161031607</v>
      </c>
      <c r="Q17" s="6">
        <f t="shared" ref="Q17:Q18" si="5">LOG(P17,2)/O17</f>
        <v>0.99385735509877404</v>
      </c>
      <c r="R17" s="6">
        <f>J17*K17*0.000000001</f>
        <v>4.8390088000000002</v>
      </c>
    </row>
    <row r="18" spans="1:19" x14ac:dyDescent="0.2">
      <c r="A18" t="s">
        <v>21</v>
      </c>
      <c r="B18" t="s">
        <v>37</v>
      </c>
      <c r="C18" t="s">
        <v>46</v>
      </c>
      <c r="D18" t="s">
        <v>62</v>
      </c>
      <c r="E18" s="2">
        <v>44735.628472222219</v>
      </c>
      <c r="F18">
        <v>11381</v>
      </c>
      <c r="G18">
        <v>11775</v>
      </c>
      <c r="H18">
        <v>1978</v>
      </c>
      <c r="I18">
        <v>60290</v>
      </c>
      <c r="J18">
        <v>729500</v>
      </c>
      <c r="K18">
        <v>5746</v>
      </c>
      <c r="L18">
        <v>5400</v>
      </c>
      <c r="M18">
        <v>2016</v>
      </c>
      <c r="O18" s="6">
        <f>E19-$E$8</f>
        <v>3.0201388888890506</v>
      </c>
      <c r="P18" s="5">
        <f>J18/$J$8</f>
        <v>6.8831577292027051</v>
      </c>
      <c r="Q18" s="6">
        <f t="shared" si="5"/>
        <v>0.92150416666978363</v>
      </c>
      <c r="R18" s="6">
        <f>J18*K18*0.000000001</f>
        <v>4.1917070000000001</v>
      </c>
    </row>
    <row r="19" spans="1:19" x14ac:dyDescent="0.2">
      <c r="A19" t="s">
        <v>64</v>
      </c>
      <c r="E19" s="2">
        <f>E11</f>
        <v>44735.625694444447</v>
      </c>
      <c r="J19" s="3">
        <f t="shared" ref="J19" si="6">AVERAGE(J16:J18)</f>
        <v>786733.33333333337</v>
      </c>
      <c r="K19" s="3">
        <f t="shared" ref="K19" si="7">AVERAGE(K16:K18)</f>
        <v>5747.666666666667</v>
      </c>
      <c r="L19" s="3">
        <f t="shared" ref="L19" si="8">AVERAGE(L16:L18)</f>
        <v>5404</v>
      </c>
      <c r="Q19" s="6">
        <f>AVERAGE(Q16:Q18)</f>
        <v>0.95666731860486676</v>
      </c>
      <c r="R19" s="6">
        <f>AVERAGE(R16:R18)</f>
        <v>4.5208693999999996</v>
      </c>
      <c r="S19" s="6">
        <f>1/R19*1000</f>
        <v>221.19639200371506</v>
      </c>
    </row>
    <row r="21" spans="1:19" x14ac:dyDescent="0.2">
      <c r="A21" t="s">
        <v>22</v>
      </c>
      <c r="B21" t="s">
        <v>37</v>
      </c>
      <c r="C21" t="s">
        <v>47</v>
      </c>
      <c r="D21" t="s">
        <v>62</v>
      </c>
      <c r="E21" s="2">
        <v>44735.648611111108</v>
      </c>
      <c r="F21">
        <v>13471</v>
      </c>
      <c r="G21">
        <v>13934</v>
      </c>
      <c r="H21">
        <v>1978</v>
      </c>
      <c r="I21">
        <v>60290</v>
      </c>
      <c r="J21">
        <v>731800</v>
      </c>
      <c r="K21">
        <v>5819</v>
      </c>
      <c r="L21">
        <v>5526</v>
      </c>
      <c r="M21">
        <v>1974</v>
      </c>
      <c r="O21" s="6">
        <f>E24-$E$8</f>
        <v>3.0430555555503815</v>
      </c>
      <c r="P21" s="5">
        <f>J21/$J$8</f>
        <v>6.9048592545997804</v>
      </c>
      <c r="Q21" s="6">
        <f>LOG(P21,2)/O21</f>
        <v>0.9160568897541419</v>
      </c>
      <c r="R21" s="6">
        <f>J21*K21*0.000000001</f>
        <v>4.2583442000000007</v>
      </c>
    </row>
    <row r="22" spans="1:19" x14ac:dyDescent="0.2">
      <c r="A22" t="s">
        <v>23</v>
      </c>
      <c r="B22" t="s">
        <v>37</v>
      </c>
      <c r="C22" t="s">
        <v>48</v>
      </c>
      <c r="D22" t="s">
        <v>62</v>
      </c>
      <c r="E22" s="2">
        <v>44735.649305555547</v>
      </c>
      <c r="F22">
        <v>12664</v>
      </c>
      <c r="G22">
        <v>13118</v>
      </c>
      <c r="H22">
        <v>1978</v>
      </c>
      <c r="I22">
        <v>60290</v>
      </c>
      <c r="J22">
        <v>789200</v>
      </c>
      <c r="K22">
        <v>5732</v>
      </c>
      <c r="L22">
        <v>5378</v>
      </c>
      <c r="M22">
        <v>1985</v>
      </c>
      <c r="O22" s="6">
        <f>E24-$E$8</f>
        <v>3.0430555555503815</v>
      </c>
      <c r="P22" s="5">
        <f t="shared" ref="P22" si="9">J22/$J$8</f>
        <v>7.4464538449441742</v>
      </c>
      <c r="Q22" s="6">
        <f t="shared" ref="Q22:Q23" si="10">LOG(P22,2)/O22</f>
        <v>0.95185693953823725</v>
      </c>
      <c r="R22" s="6">
        <f>J22*K22*0.000000001</f>
        <v>4.5236944000000001</v>
      </c>
    </row>
    <row r="23" spans="1:19" x14ac:dyDescent="0.2">
      <c r="A23" t="s">
        <v>24</v>
      </c>
      <c r="B23" t="s">
        <v>37</v>
      </c>
      <c r="C23" t="s">
        <v>49</v>
      </c>
      <c r="D23" t="s">
        <v>62</v>
      </c>
      <c r="E23" s="2">
        <v>44735.65</v>
      </c>
      <c r="F23">
        <v>12903</v>
      </c>
      <c r="G23">
        <v>13399</v>
      </c>
      <c r="H23">
        <v>1978</v>
      </c>
      <c r="I23">
        <v>60290</v>
      </c>
      <c r="J23">
        <v>808400</v>
      </c>
      <c r="K23">
        <v>5901</v>
      </c>
      <c r="L23">
        <v>5575</v>
      </c>
      <c r="M23">
        <v>2055</v>
      </c>
      <c r="O23" s="6">
        <f>E24-$E$8</f>
        <v>3.0430555555503815</v>
      </c>
      <c r="P23" s="5">
        <f>J23/$J$8</f>
        <v>7.6276144047806262</v>
      </c>
      <c r="Q23" s="6">
        <f t="shared" si="10"/>
        <v>0.96325284244672171</v>
      </c>
      <c r="R23" s="6">
        <f>J23*K23*0.000000001</f>
        <v>4.7703684000000006</v>
      </c>
    </row>
    <row r="24" spans="1:19" x14ac:dyDescent="0.2">
      <c r="A24" t="s">
        <v>64</v>
      </c>
      <c r="E24" s="2">
        <f>E21</f>
        <v>44735.648611111108</v>
      </c>
      <c r="J24" s="3">
        <f t="shared" ref="J24" si="11">AVERAGE(J21:J23)</f>
        <v>776466.66666666663</v>
      </c>
      <c r="K24" s="3">
        <f t="shared" ref="K24" si="12">AVERAGE(K21:K23)</f>
        <v>5817.333333333333</v>
      </c>
      <c r="L24" s="3">
        <f t="shared" ref="L24" si="13">AVERAGE(L21:L23)</f>
        <v>5493</v>
      </c>
      <c r="Q24" s="6">
        <f>AVERAGE(Q21:Q23)</f>
        <v>0.94372222391303362</v>
      </c>
      <c r="R24" s="6">
        <f>AVERAGE(R21:R23)</f>
        <v>4.5174690000000002</v>
      </c>
      <c r="S24" s="6">
        <f>1/R24*1000</f>
        <v>221.36289147750654</v>
      </c>
    </row>
    <row r="26" spans="1:19" x14ac:dyDescent="0.2">
      <c r="A26" t="s">
        <v>25</v>
      </c>
      <c r="B26" t="s">
        <v>37</v>
      </c>
      <c r="C26" t="s">
        <v>50</v>
      </c>
      <c r="D26" t="s">
        <v>62</v>
      </c>
      <c r="E26" s="2">
        <v>44735.650694444441</v>
      </c>
      <c r="F26">
        <v>11314</v>
      </c>
      <c r="G26">
        <v>11700</v>
      </c>
      <c r="H26">
        <v>1978</v>
      </c>
      <c r="I26">
        <v>60290</v>
      </c>
      <c r="J26">
        <v>710100</v>
      </c>
      <c r="K26">
        <v>5910</v>
      </c>
      <c r="L26">
        <v>5546</v>
      </c>
      <c r="M26">
        <v>2091</v>
      </c>
      <c r="O26" s="6">
        <f>E29-$E$8</f>
        <v>3.0430555555503815</v>
      </c>
      <c r="P26" s="5">
        <f>J26/$J$8</f>
        <v>6.7001100802012896</v>
      </c>
      <c r="Q26" s="6">
        <f>LOG(P26,2)/O26</f>
        <v>0.90178596761993779</v>
      </c>
      <c r="R26" s="6">
        <f>J26*K26*0.000000001</f>
        <v>4.1966910000000004</v>
      </c>
    </row>
    <row r="27" spans="1:19" x14ac:dyDescent="0.2">
      <c r="A27" t="s">
        <v>26</v>
      </c>
      <c r="B27" t="s">
        <v>37</v>
      </c>
      <c r="C27" t="s">
        <v>51</v>
      </c>
      <c r="D27" t="s">
        <v>62</v>
      </c>
      <c r="E27" s="2">
        <v>44735.651388888888</v>
      </c>
      <c r="F27">
        <v>11376</v>
      </c>
      <c r="G27">
        <v>11783</v>
      </c>
      <c r="H27">
        <v>1978</v>
      </c>
      <c r="I27">
        <v>60290</v>
      </c>
      <c r="J27">
        <v>752400</v>
      </c>
      <c r="K27">
        <v>5924</v>
      </c>
      <c r="L27">
        <v>5533</v>
      </c>
      <c r="M27">
        <v>2176</v>
      </c>
      <c r="O27" s="6">
        <f>E29-$E$8</f>
        <v>3.0430555555503815</v>
      </c>
      <c r="P27" s="5">
        <f t="shared" ref="P27" si="14">J27/$J$8</f>
        <v>7.0992294385909736</v>
      </c>
      <c r="Q27" s="6">
        <f t="shared" ref="Q27:Q28" si="15">LOG(P27,2)/O27</f>
        <v>0.92921814575259309</v>
      </c>
      <c r="R27" s="6">
        <f>J27*K27*0.000000001</f>
        <v>4.4572175999999999</v>
      </c>
    </row>
    <row r="28" spans="1:19" x14ac:dyDescent="0.2">
      <c r="A28" t="s">
        <v>27</v>
      </c>
      <c r="B28" t="s">
        <v>37</v>
      </c>
      <c r="C28" t="s">
        <v>52</v>
      </c>
      <c r="D28" t="s">
        <v>62</v>
      </c>
      <c r="E28" s="2">
        <v>44735.652083333327</v>
      </c>
      <c r="F28">
        <v>10358</v>
      </c>
      <c r="G28">
        <v>10699</v>
      </c>
      <c r="H28">
        <v>1978</v>
      </c>
      <c r="I28">
        <v>60290</v>
      </c>
      <c r="J28">
        <v>683400</v>
      </c>
      <c r="K28">
        <v>6030</v>
      </c>
      <c r="L28">
        <v>5646</v>
      </c>
      <c r="M28">
        <v>2162</v>
      </c>
      <c r="O28" s="6">
        <f>E29-$E$8</f>
        <v>3.0430555555503815</v>
      </c>
      <c r="P28" s="5">
        <f>J28/$J$8</f>
        <v>6.4481836766787231</v>
      </c>
      <c r="Q28" s="6">
        <f t="shared" si="15"/>
        <v>0.8836160860593949</v>
      </c>
      <c r="R28" s="6">
        <f>J28*K28*0.000000001</f>
        <v>4.1209020000000001</v>
      </c>
    </row>
    <row r="29" spans="1:19" x14ac:dyDescent="0.2">
      <c r="A29" t="s">
        <v>64</v>
      </c>
      <c r="E29" s="2">
        <f>E21</f>
        <v>44735.648611111108</v>
      </c>
      <c r="J29" s="3">
        <f t="shared" ref="J29" si="16">AVERAGE(J26:J28)</f>
        <v>715300</v>
      </c>
      <c r="K29" s="3">
        <f t="shared" ref="K29" si="17">AVERAGE(K26:K28)</f>
        <v>5954.666666666667</v>
      </c>
      <c r="L29" s="3">
        <f t="shared" ref="L29" si="18">AVERAGE(L26:L28)</f>
        <v>5575</v>
      </c>
      <c r="Q29" s="6">
        <f>AVERAGE(Q26:Q28)</f>
        <v>0.90487339981064208</v>
      </c>
      <c r="R29" s="6">
        <f>AVERAGE(R26:R28)</f>
        <v>4.258270200000001</v>
      </c>
      <c r="S29" s="6">
        <f>1/R29*1000</f>
        <v>234.83714114712583</v>
      </c>
    </row>
    <row r="31" spans="1:19" x14ac:dyDescent="0.2">
      <c r="A31" t="s">
        <v>28</v>
      </c>
      <c r="B31" t="s">
        <v>37</v>
      </c>
      <c r="C31" t="s">
        <v>53</v>
      </c>
      <c r="D31" t="s">
        <v>63</v>
      </c>
      <c r="E31" s="2">
        <v>44735.802083333343</v>
      </c>
      <c r="F31">
        <v>19942</v>
      </c>
      <c r="G31">
        <v>20443</v>
      </c>
      <c r="H31">
        <v>1978</v>
      </c>
      <c r="I31">
        <v>60290</v>
      </c>
      <c r="J31">
        <v>497700</v>
      </c>
      <c r="K31">
        <v>6454</v>
      </c>
      <c r="L31">
        <v>6065</v>
      </c>
      <c r="M31">
        <v>2545</v>
      </c>
      <c r="O31" s="6">
        <f>E34-$E$8</f>
        <v>3.1965277777853771</v>
      </c>
      <c r="P31" s="5">
        <f>J31/$J$8</f>
        <v>4.6960213870105365</v>
      </c>
      <c r="Q31" s="6">
        <f>LOG(P31,2)/O31</f>
        <v>0.69808214851505701</v>
      </c>
      <c r="R31" s="6">
        <f>J31*K31*0.000000001</f>
        <v>3.2121558000000001</v>
      </c>
    </row>
    <row r="32" spans="1:19" x14ac:dyDescent="0.2">
      <c r="A32" t="s">
        <v>29</v>
      </c>
      <c r="B32" t="s">
        <v>37</v>
      </c>
      <c r="C32" t="s">
        <v>54</v>
      </c>
      <c r="D32" t="s">
        <v>63</v>
      </c>
      <c r="E32" s="2">
        <v>44735.802777777782</v>
      </c>
      <c r="F32">
        <v>19186</v>
      </c>
      <c r="G32">
        <v>19668</v>
      </c>
      <c r="H32">
        <v>1978</v>
      </c>
      <c r="I32">
        <v>60290</v>
      </c>
      <c r="J32">
        <v>479300</v>
      </c>
      <c r="K32">
        <v>6222</v>
      </c>
      <c r="L32">
        <v>5843</v>
      </c>
      <c r="M32">
        <v>2445</v>
      </c>
      <c r="O32" s="6">
        <f>E34-$E$8</f>
        <v>3.1965277777853771</v>
      </c>
      <c r="P32" s="5">
        <f t="shared" ref="P32" si="19">J32/$J$8</f>
        <v>4.5224091838339362</v>
      </c>
      <c r="Q32" s="6">
        <f t="shared" ref="Q32:Q33" si="20">LOG(P32,2)/O32</f>
        <v>0.68108012293099973</v>
      </c>
      <c r="R32" s="6">
        <f>J32*K32*0.000000001</f>
        <v>2.9822046000000002</v>
      </c>
    </row>
    <row r="33" spans="1:19" x14ac:dyDescent="0.2">
      <c r="A33" t="s">
        <v>30</v>
      </c>
      <c r="B33" t="s">
        <v>37</v>
      </c>
      <c r="C33" t="s">
        <v>55</v>
      </c>
      <c r="D33" t="s">
        <v>63</v>
      </c>
      <c r="E33" s="2">
        <v>44735.804166666669</v>
      </c>
      <c r="F33">
        <v>17602</v>
      </c>
      <c r="G33">
        <v>18035</v>
      </c>
      <c r="H33">
        <v>1978</v>
      </c>
      <c r="I33">
        <v>60290</v>
      </c>
      <c r="J33">
        <v>471300</v>
      </c>
      <c r="K33">
        <v>6386</v>
      </c>
      <c r="L33">
        <v>6001</v>
      </c>
      <c r="M33">
        <v>2478</v>
      </c>
      <c r="O33" s="6">
        <f>E34-$E$8</f>
        <v>3.1965277777853771</v>
      </c>
      <c r="P33" s="5">
        <f>J33/$J$8</f>
        <v>4.446925617235415</v>
      </c>
      <c r="Q33" s="6">
        <f t="shared" si="20"/>
        <v>0.67348336160379674</v>
      </c>
      <c r="R33" s="6">
        <f>J33*K33*0.000000001</f>
        <v>3.0097218000000003</v>
      </c>
    </row>
    <row r="34" spans="1:19" x14ac:dyDescent="0.2">
      <c r="A34" t="s">
        <v>64</v>
      </c>
      <c r="E34" s="2">
        <f>E31</f>
        <v>44735.802083333343</v>
      </c>
      <c r="J34" s="3">
        <f t="shared" ref="J34" si="21">AVERAGE(J31:J33)</f>
        <v>482766.66666666669</v>
      </c>
      <c r="K34" s="3">
        <f t="shared" ref="K34" si="22">AVERAGE(K31:K33)</f>
        <v>6354</v>
      </c>
      <c r="L34" s="3">
        <f t="shared" ref="L34" si="23">AVERAGE(L31:L33)</f>
        <v>5969.666666666667</v>
      </c>
      <c r="Q34" s="6">
        <f>AVERAGE(Q31:Q33)</f>
        <v>0.68421521101661786</v>
      </c>
      <c r="R34" s="6">
        <f>AVERAGE(R31:R33)</f>
        <v>3.0680274000000005</v>
      </c>
      <c r="S34" s="6">
        <f>1/R34*1000</f>
        <v>325.94233024124873</v>
      </c>
    </row>
    <row r="36" spans="1:19" x14ac:dyDescent="0.2">
      <c r="A36" t="s">
        <v>16</v>
      </c>
      <c r="B36" t="s">
        <v>37</v>
      </c>
      <c r="C36" t="s">
        <v>41</v>
      </c>
      <c r="D36" t="s">
        <v>63</v>
      </c>
      <c r="E36" s="2">
        <v>44735.804861111108</v>
      </c>
      <c r="F36">
        <v>15080</v>
      </c>
      <c r="G36">
        <v>15395</v>
      </c>
      <c r="H36">
        <v>1978</v>
      </c>
      <c r="I36">
        <v>60290</v>
      </c>
      <c r="J36">
        <v>400000</v>
      </c>
      <c r="K36">
        <v>6470</v>
      </c>
      <c r="L36">
        <v>6051</v>
      </c>
      <c r="M36">
        <v>2521</v>
      </c>
      <c r="O36" s="6">
        <f>E39-$E$8</f>
        <v>3.1965277777853771</v>
      </c>
      <c r="P36" s="5">
        <f>J36/$J$8</f>
        <v>3.7741783299260891</v>
      </c>
      <c r="Q36" s="6">
        <f>LOG(P36,2)/O36</f>
        <v>0.59945125620560169</v>
      </c>
      <c r="R36" s="6">
        <f>J36*K36*0.000000001</f>
        <v>2.5880000000000001</v>
      </c>
    </row>
    <row r="37" spans="1:19" x14ac:dyDescent="0.2">
      <c r="A37" t="s">
        <v>17</v>
      </c>
      <c r="B37" t="s">
        <v>37</v>
      </c>
      <c r="C37" t="s">
        <v>42</v>
      </c>
      <c r="D37" t="s">
        <v>63</v>
      </c>
      <c r="E37" s="2">
        <v>44735.805555555547</v>
      </c>
      <c r="F37">
        <v>13962</v>
      </c>
      <c r="G37">
        <v>14222</v>
      </c>
      <c r="H37">
        <v>1978</v>
      </c>
      <c r="I37">
        <v>60290</v>
      </c>
      <c r="J37">
        <v>359600</v>
      </c>
      <c r="K37">
        <v>6419</v>
      </c>
      <c r="L37">
        <v>6050</v>
      </c>
      <c r="M37">
        <v>2446</v>
      </c>
      <c r="O37" s="6">
        <f>E39-$E$8</f>
        <v>3.1965277777853771</v>
      </c>
      <c r="P37" s="5">
        <f t="shared" ref="P37" si="24">J37/$J$8</f>
        <v>3.3929863186035543</v>
      </c>
      <c r="Q37" s="6">
        <f t="shared" ref="Q37:Q38" si="25">LOG(P37,2)/O37</f>
        <v>0.55139693294423398</v>
      </c>
      <c r="R37" s="6">
        <f>J37*K37*0.000000001</f>
        <v>2.3082724000000003</v>
      </c>
    </row>
    <row r="38" spans="1:19" x14ac:dyDescent="0.2">
      <c r="A38" t="s">
        <v>18</v>
      </c>
      <c r="B38" t="s">
        <v>37</v>
      </c>
      <c r="C38" t="s">
        <v>43</v>
      </c>
      <c r="D38" t="s">
        <v>63</v>
      </c>
      <c r="E38" s="2">
        <v>44735.806944444441</v>
      </c>
      <c r="F38">
        <v>12246</v>
      </c>
      <c r="G38">
        <v>12437</v>
      </c>
      <c r="H38">
        <v>1978</v>
      </c>
      <c r="I38">
        <v>60290</v>
      </c>
      <c r="J38">
        <v>282600</v>
      </c>
      <c r="K38">
        <v>6603</v>
      </c>
      <c r="L38">
        <v>6235</v>
      </c>
      <c r="M38">
        <v>2494</v>
      </c>
      <c r="O38" s="6">
        <f>E39-$E$8</f>
        <v>3.1965277777853771</v>
      </c>
      <c r="P38" s="5">
        <f>J38/$J$8</f>
        <v>2.6664569900927821</v>
      </c>
      <c r="Q38" s="6">
        <f t="shared" si="25"/>
        <v>0.44264406753933688</v>
      </c>
      <c r="R38" s="6">
        <f>J38*K38*0.000000001</f>
        <v>1.8660078000000002</v>
      </c>
    </row>
    <row r="39" spans="1:19" x14ac:dyDescent="0.2">
      <c r="A39" t="s">
        <v>64</v>
      </c>
      <c r="E39" s="2">
        <f>E31</f>
        <v>44735.802083333343</v>
      </c>
      <c r="J39" s="3">
        <f t="shared" ref="J39" si="26">AVERAGE(J36:J38)</f>
        <v>347400</v>
      </c>
      <c r="K39" s="3">
        <f t="shared" ref="K39" si="27">AVERAGE(K36:K38)</f>
        <v>6497.333333333333</v>
      </c>
      <c r="L39" s="3">
        <f t="shared" ref="L39" si="28">AVERAGE(L36:L38)</f>
        <v>6112</v>
      </c>
      <c r="Q39" s="6">
        <f>AVERAGE(Q36:Q38)</f>
        <v>0.5311640855630575</v>
      </c>
      <c r="R39" s="6">
        <f>AVERAGE(R36:R38)</f>
        <v>2.2540934000000004</v>
      </c>
      <c r="S39" s="6">
        <f>1/R39*1000</f>
        <v>443.63733996115684</v>
      </c>
    </row>
    <row r="42" spans="1:19" x14ac:dyDescent="0.2">
      <c r="Q42" t="s">
        <v>70</v>
      </c>
      <c r="R42" s="6">
        <f>MIN(R14,R19,R24,R29,R34,R39)</f>
        <v>2.2540934000000004</v>
      </c>
    </row>
    <row r="43" spans="1:19" x14ac:dyDescent="0.2">
      <c r="Q43" t="s">
        <v>71</v>
      </c>
      <c r="R43" s="6">
        <f>R42*0.8</f>
        <v>1.8032747200000003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2022-06-24T18:57:08Z</dcterms:created>
  <dcterms:modified xsi:type="dcterms:W3CDTF">2022-06-24T23:03:20Z</dcterms:modified>
</cp:coreProperties>
</file>