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"/>
    </mc:Choice>
  </mc:AlternateContent>
  <xr:revisionPtr revIDLastSave="0" documentId="13_ncr:1_{FC3CD7A8-39A6-B646-AB91-216F5A9FF43D}" xr6:coauthVersionLast="47" xr6:coauthVersionMax="47" xr10:uidLastSave="{00000000-0000-0000-0000-000000000000}"/>
  <bookViews>
    <workbookView xWindow="-60" yWindow="20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1" i="1" l="1"/>
  <c r="V13" i="1"/>
  <c r="U81" i="1"/>
  <c r="L78" i="1"/>
  <c r="L73" i="1"/>
  <c r="L68" i="1"/>
  <c r="L63" i="1"/>
  <c r="L58" i="1"/>
  <c r="L53" i="1"/>
  <c r="L48" i="1"/>
  <c r="L43" i="1"/>
  <c r="L38" i="1"/>
  <c r="L33" i="1"/>
  <c r="L28" i="1"/>
  <c r="L23" i="1"/>
  <c r="L18" i="1"/>
  <c r="L13" i="1"/>
  <c r="Q78" i="1"/>
  <c r="Q73" i="1"/>
  <c r="Q68" i="1"/>
  <c r="Q63" i="1"/>
  <c r="Q58" i="1"/>
  <c r="Q53" i="1"/>
  <c r="Q48" i="1"/>
  <c r="Q43" i="1"/>
  <c r="Q38" i="1"/>
  <c r="Q33" i="1"/>
  <c r="Q28" i="1"/>
  <c r="Q23" i="1"/>
  <c r="Q18" i="1"/>
  <c r="Q13" i="1"/>
  <c r="H128" i="1"/>
  <c r="H129" i="1" s="1"/>
  <c r="H130" i="1" s="1"/>
  <c r="H127" i="1"/>
  <c r="H102" i="1"/>
  <c r="H89" i="1"/>
  <c r="H107" i="1"/>
  <c r="H106" i="1"/>
  <c r="H105" i="1"/>
  <c r="H104" i="1"/>
  <c r="H103" i="1"/>
  <c r="I94" i="1" l="1"/>
  <c r="I93" i="1"/>
  <c r="I92" i="1"/>
  <c r="I91" i="1"/>
  <c r="I90" i="1"/>
  <c r="H90" i="1"/>
  <c r="I89" i="1"/>
  <c r="I88" i="1"/>
  <c r="H88" i="1"/>
  <c r="I87" i="1"/>
  <c r="H87" i="1"/>
  <c r="I86" i="1"/>
  <c r="H86" i="1"/>
  <c r="V81" i="1"/>
  <c r="T10" i="1" l="1"/>
  <c r="T77" i="1"/>
  <c r="T76" i="1"/>
  <c r="T75" i="1"/>
  <c r="T72" i="1"/>
  <c r="T71" i="1"/>
  <c r="T70" i="1"/>
  <c r="T67" i="1"/>
  <c r="T66" i="1"/>
  <c r="T65" i="1"/>
  <c r="T62" i="1"/>
  <c r="T61" i="1"/>
  <c r="T60" i="1"/>
  <c r="T57" i="1"/>
  <c r="T56" i="1"/>
  <c r="T55" i="1"/>
  <c r="T52" i="1"/>
  <c r="T51" i="1"/>
  <c r="T50" i="1"/>
  <c r="T37" i="1"/>
  <c r="T36" i="1"/>
  <c r="T35" i="1"/>
  <c r="T32" i="1"/>
  <c r="T31" i="1"/>
  <c r="T30" i="1"/>
  <c r="T47" i="1"/>
  <c r="T46" i="1"/>
  <c r="T45" i="1"/>
  <c r="T42" i="1"/>
  <c r="T41" i="1"/>
  <c r="T40" i="1"/>
  <c r="T27" i="1"/>
  <c r="T26" i="1"/>
  <c r="T25" i="1"/>
  <c r="T22" i="1"/>
  <c r="T21" i="1"/>
  <c r="T20" i="1"/>
  <c r="T17" i="1"/>
  <c r="T16" i="1"/>
  <c r="T15" i="1"/>
  <c r="T11" i="1"/>
  <c r="T12" i="1"/>
  <c r="K78" i="1"/>
  <c r="J78" i="1"/>
  <c r="K73" i="1"/>
  <c r="J73" i="1"/>
  <c r="K68" i="1"/>
  <c r="J68" i="1"/>
  <c r="K63" i="1"/>
  <c r="J63" i="1"/>
  <c r="K38" i="1"/>
  <c r="J38" i="1"/>
  <c r="K33" i="1"/>
  <c r="J33" i="1"/>
  <c r="K58" i="1"/>
  <c r="J58" i="1"/>
  <c r="K53" i="1"/>
  <c r="J53" i="1"/>
  <c r="K48" i="1"/>
  <c r="J48" i="1"/>
  <c r="K43" i="1"/>
  <c r="J43" i="1"/>
  <c r="K28" i="1"/>
  <c r="J28" i="1"/>
  <c r="K23" i="1"/>
  <c r="J23" i="1"/>
  <c r="K18" i="1"/>
  <c r="J18" i="1"/>
  <c r="K13" i="1"/>
  <c r="J13" i="1"/>
  <c r="J8" i="1"/>
  <c r="O72" i="1" s="1"/>
  <c r="E8" i="1"/>
  <c r="N76" i="1" s="1"/>
  <c r="U13" i="1" l="1"/>
  <c r="N71" i="1"/>
  <c r="N35" i="1"/>
  <c r="N22" i="1"/>
  <c r="N15" i="1"/>
  <c r="N51" i="1"/>
  <c r="N77" i="1"/>
  <c r="N41" i="1"/>
  <c r="N57" i="1"/>
  <c r="N11" i="1"/>
  <c r="N47" i="1"/>
  <c r="N65" i="1"/>
  <c r="O15" i="1"/>
  <c r="P15" i="1" s="1"/>
  <c r="O45" i="1"/>
  <c r="O61" i="1"/>
  <c r="N12" i="1"/>
  <c r="N25" i="1"/>
  <c r="N20" i="1"/>
  <c r="N42" i="1"/>
  <c r="N30" i="1"/>
  <c r="N36" i="1"/>
  <c r="N52" i="1"/>
  <c r="N60" i="1"/>
  <c r="N66" i="1"/>
  <c r="N72" i="1"/>
  <c r="P72" i="1" s="1"/>
  <c r="O10" i="1"/>
  <c r="O16" i="1"/>
  <c r="O22" i="1"/>
  <c r="P22" i="1" s="1"/>
  <c r="O40" i="1"/>
  <c r="O46" i="1"/>
  <c r="O32" i="1"/>
  <c r="O50" i="1"/>
  <c r="O56" i="1"/>
  <c r="O62" i="1"/>
  <c r="O70" i="1"/>
  <c r="O76" i="1"/>
  <c r="P76" i="1" s="1"/>
  <c r="O21" i="1"/>
  <c r="O31" i="1"/>
  <c r="O55" i="1"/>
  <c r="O75" i="1"/>
  <c r="N16" i="1"/>
  <c r="N26" i="1"/>
  <c r="N21" i="1"/>
  <c r="N45" i="1"/>
  <c r="N31" i="1"/>
  <c r="N37" i="1"/>
  <c r="N55" i="1"/>
  <c r="N61" i="1"/>
  <c r="N67" i="1"/>
  <c r="N75" i="1"/>
  <c r="O11" i="1"/>
  <c r="P11" i="1" s="1"/>
  <c r="O17" i="1"/>
  <c r="O25" i="1"/>
  <c r="P25" i="1" s="1"/>
  <c r="O41" i="1"/>
  <c r="O47" i="1"/>
  <c r="P47" i="1" s="1"/>
  <c r="O35" i="1"/>
  <c r="O51" i="1"/>
  <c r="O57" i="1"/>
  <c r="P57" i="1" s="1"/>
  <c r="O65" i="1"/>
  <c r="O71" i="1"/>
  <c r="O77" i="1"/>
  <c r="O27" i="1"/>
  <c r="O37" i="1"/>
  <c r="P37" i="1" s="1"/>
  <c r="O67" i="1"/>
  <c r="N10" i="1"/>
  <c r="N17" i="1"/>
  <c r="N27" i="1"/>
  <c r="N40" i="1"/>
  <c r="N46" i="1"/>
  <c r="N32" i="1"/>
  <c r="N50" i="1"/>
  <c r="N56" i="1"/>
  <c r="N62" i="1"/>
  <c r="N70" i="1"/>
  <c r="O12" i="1"/>
  <c r="O20" i="1"/>
  <c r="O26" i="1"/>
  <c r="O42" i="1"/>
  <c r="O30" i="1"/>
  <c r="O36" i="1"/>
  <c r="P36" i="1" s="1"/>
  <c r="O52" i="1"/>
  <c r="O60" i="1"/>
  <c r="O66" i="1"/>
  <c r="P70" i="1" l="1"/>
  <c r="P73" i="1" s="1"/>
  <c r="P32" i="1"/>
  <c r="P71" i="1"/>
  <c r="P35" i="1"/>
  <c r="P38" i="1" s="1"/>
  <c r="P66" i="1"/>
  <c r="P12" i="1"/>
  <c r="P65" i="1"/>
  <c r="P16" i="1"/>
  <c r="P61" i="1"/>
  <c r="P30" i="1"/>
  <c r="P41" i="1"/>
  <c r="P31" i="1"/>
  <c r="P62" i="1"/>
  <c r="P46" i="1"/>
  <c r="P10" i="1"/>
  <c r="P45" i="1"/>
  <c r="P67" i="1"/>
  <c r="P42" i="1"/>
  <c r="P52" i="1"/>
  <c r="P26" i="1"/>
  <c r="P77" i="1"/>
  <c r="P51" i="1"/>
  <c r="P21" i="1"/>
  <c r="P56" i="1"/>
  <c r="P40" i="1"/>
  <c r="P55" i="1"/>
  <c r="P60" i="1"/>
  <c r="P27" i="1"/>
  <c r="P20" i="1"/>
  <c r="P17" i="1"/>
  <c r="P75" i="1"/>
  <c r="P50" i="1"/>
  <c r="U57" i="1"/>
  <c r="U62" i="1"/>
  <c r="P63" i="1" l="1"/>
  <c r="P78" i="1"/>
  <c r="P53" i="1"/>
  <c r="P48" i="1"/>
  <c r="P18" i="1"/>
  <c r="P28" i="1"/>
  <c r="P23" i="1"/>
  <c r="P13" i="1"/>
  <c r="P68" i="1"/>
  <c r="P33" i="1"/>
  <c r="P58" i="1"/>
  <c r="P43" i="1"/>
  <c r="U77" i="1"/>
  <c r="U17" i="1"/>
  <c r="U27" i="1"/>
  <c r="U67" i="1"/>
  <c r="U47" i="1"/>
  <c r="U72" i="1"/>
  <c r="U37" i="1"/>
  <c r="U22" i="1"/>
  <c r="U32" i="1"/>
  <c r="U42" i="1"/>
  <c r="U52" i="1"/>
  <c r="V17" i="1" l="1"/>
  <c r="V52" i="1"/>
  <c r="V57" i="1"/>
  <c r="V72" i="1"/>
  <c r="V67" i="1"/>
  <c r="V62" i="1"/>
  <c r="V77" i="1"/>
  <c r="V37" i="1"/>
  <c r="V32" i="1"/>
  <c r="V47" i="1"/>
  <c r="V22" i="1"/>
  <c r="V27" i="1"/>
  <c r="V42" i="1"/>
</calcChain>
</file>

<file path=xl/sharedStrings.xml><?xml version="1.0" encoding="utf-8"?>
<sst xmlns="http://schemas.openxmlformats.org/spreadsheetml/2006/main" count="318" uniqueCount="101">
  <si>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</si>
  <si>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</si>
  <si>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</si>
  <si>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</si>
  <si>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</si>
  <si>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</si>
  <si>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</si>
  <si>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</si>
  <si>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</si>
  <si>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</si>
  <si>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</si>
  <si>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</si>
  <si>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</si>
  <si>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H1299_got_dko_a3</t>
  </si>
  <si>
    <t>H1299_GOT_DKO_A3</t>
  </si>
  <si>
    <t>10mM_asp_salv</t>
  </si>
  <si>
    <t>10mM_asp_vec</t>
  </si>
  <si>
    <t>15mM_asp_salv</t>
  </si>
  <si>
    <t>15mM_asp_vec</t>
  </si>
  <si>
    <t>20mM_asp_salv</t>
  </si>
  <si>
    <t>20mM_asp_vec</t>
  </si>
  <si>
    <t>2mM_asp_salv</t>
  </si>
  <si>
    <t>30mM_asp_salv</t>
  </si>
  <si>
    <t>30mM_asp_vec</t>
  </si>
  <si>
    <t>3mM_asp_salv</t>
  </si>
  <si>
    <t>40mM_asp_salv</t>
  </si>
  <si>
    <t>40mM_asp_vec</t>
  </si>
  <si>
    <t>4mM_asp_salv</t>
  </si>
  <si>
    <t>6mM_asp_salv</t>
  </si>
  <si>
    <t>T0</t>
  </si>
  <si>
    <t>10mM_asp_salv_H1299_got_dko_a3_21 Apr 2022_01.#m4</t>
  </si>
  <si>
    <t>10mM_asp_salv_H1299_got_dko_a3_21 Apr 2022_02.#m4</t>
  </si>
  <si>
    <t>10mM_asp_salv_H1299_got_dko_a3_21 Apr 2022_03.#m4</t>
  </si>
  <si>
    <t>10mM_asp_vec_H1299_got_dko_a3_26 Apr 2022_01.#m4</t>
  </si>
  <si>
    <t>10mM_asp_vec_H1299_got_dko_a3_26 Apr 2022_02.#m4</t>
  </si>
  <si>
    <t>10mM_asp_vec_H1299_got_dko_a3_26 Apr 2022_03.#m4</t>
  </si>
  <si>
    <t>15mM_asp_salv_H1299_got_dko_a3_21 Apr 2022_01.#m4</t>
  </si>
  <si>
    <t>15mM_asp_salv_H1299_got_dko_a3_21 Apr 2022_02.#m4</t>
  </si>
  <si>
    <t>15mM_asp_salv_H1299_got_dko_a3_21 Apr 2022_03.#m4</t>
  </si>
  <si>
    <t>15mM_asp_vec_H1299_got_dko_a3_26 Apr 2022_01.#m4</t>
  </si>
  <si>
    <t>15mM_asp_vec_H1299_got_dko_a3_26 Apr 2022_02.#m4</t>
  </si>
  <si>
    <t>15mM_asp_vec_H1299_got_dko_a3_26 Apr 2022_03.#m4</t>
  </si>
  <si>
    <t>20mM_asp_salv_H1299_got_dko_a3_21 Apr 2022_01.#m4</t>
  </si>
  <si>
    <t>20mM_asp_salv_H1299_got_dko_a3_21 Apr 2022_02.#m4</t>
  </si>
  <si>
    <t>20mM_asp_salv_H1299_got_dko_a3_21 Apr 2022_03.#m4</t>
  </si>
  <si>
    <t>20mM_asp_vec_H1299_got_dko_a3_21 Apr 2022_01.#m4</t>
  </si>
  <si>
    <t>20mM_asp_vec_H1299_got_dko_a3_21 Apr 2022_02.#m4</t>
  </si>
  <si>
    <t>20mM_asp_vec_H1299_got_dko_a3_21 Apr 2022_03.#m4</t>
  </si>
  <si>
    <t>2mM_asp_salv_H1299_got_dko_a3_25 Apr 2022_01.#m4</t>
  </si>
  <si>
    <t>2mM_asp_salv_H1299_got_dko_a3_25 Apr 2022_02.#m4</t>
  </si>
  <si>
    <t>2mM_asp_salv_H1299_got_dko_a3_25 Apr 2022_03.#m4</t>
  </si>
  <si>
    <t>30mM_asp_salv_H1299_got_dko_a3_21 Apr 2022_01.#m4</t>
  </si>
  <si>
    <t>30mM_asp_salv_H1299_got_dko_a3_21 Apr 2022_02.#m4</t>
  </si>
  <si>
    <t>30mM_asp_salv_H1299_got_dko_a3_21 Apr 2022_03.#m4</t>
  </si>
  <si>
    <t>30mM_asp_vec_H1299_got_dko_a3_21 Apr 2022_01.#m4</t>
  </si>
  <si>
    <t>30mM_asp_vec_H1299_got_dko_a3_21 Apr 2022_02.#m4</t>
  </si>
  <si>
    <t>30mM_asp_vec_H1299_got_dko_a3_21 Apr 2022_03.#m4</t>
  </si>
  <si>
    <t>3mM_asp_salv_H1299_got_dko_a3_25 Apr 2022_01.#m4</t>
  </si>
  <si>
    <t>3mM_asp_salv_H1299_got_dko_a3_25 Apr 2022_02.#m4</t>
  </si>
  <si>
    <t>3mM_asp_salv_H1299_got_dko_a3_25 Apr 2022_03.#m4</t>
  </si>
  <si>
    <t>40mM_asp_salv_H1299_got_dko_a3_21 Apr 2022_01.#m4</t>
  </si>
  <si>
    <t>40mM_asp_salv_H1299_got_dko_a3_21 Apr 2022_02.#m4</t>
  </si>
  <si>
    <t>40mM_asp_salv_H1299_got_dko_a3_21 Apr 2022_03.#m4</t>
  </si>
  <si>
    <t>40mM_asp_vec_H1299_got_dko_a3_21 Apr 2022_01.#m4</t>
  </si>
  <si>
    <t>40mM_asp_vec_H1299_got_dko_a3_21 Apr 2022_02.#m4</t>
  </si>
  <si>
    <t>40mM_asp_vec_H1299_got_dko_a3_21 Apr 2022_03.#m4</t>
  </si>
  <si>
    <t>4mM_asp_salv_H1299_got_dko_a3_21 Apr 2022_01.#m4</t>
  </si>
  <si>
    <t>4mM_asp_salv_H1299_got_dko_a3_21 Apr 2022_02.#m4</t>
  </si>
  <si>
    <t>4mM_asp_salv_H1299_got_dko_a3_21 Apr 2022_03.#m4</t>
  </si>
  <si>
    <t>6mM_asp_salv_H1299_got_dko_a3_21 Apr 2022_01.#m4</t>
  </si>
  <si>
    <t>6mM_asp_salv_H1299_got_dko_a3_21 Apr 2022_02.#m4</t>
  </si>
  <si>
    <t>6mM_asp_salv_H1299_got_dko_a3_21 Apr 2022_03.#m4</t>
  </si>
  <si>
    <t>T0_H1299_GOT_DKO_A3_15 Apr 2022_01.#m4</t>
  </si>
  <si>
    <t>T0_H1299_GOT_DKO_A3_15 Apr 2022_02.#m4</t>
  </si>
  <si>
    <t>T0_H1299_GOT_DKO_A3_15 Apr 2022_03.#m4</t>
  </si>
  <si>
    <t>T0_H1299_GOT_DKO_A3_15 Apr 2022_04.#m4</t>
  </si>
  <si>
    <t>T0_H1299_GOT_DKO_A3_15 Apr 2022_05.#m4</t>
  </si>
  <si>
    <t>T0_H1299_GOT_DKO_A3_15 Apr 2022_06.#m4</t>
  </si>
  <si>
    <t>Volumetric,  1000  uL</t>
  </si>
  <si>
    <t>Prolif Rate</t>
  </si>
  <si>
    <t>asp</t>
  </si>
  <si>
    <t>treatment</t>
  </si>
  <si>
    <t>salv</t>
  </si>
  <si>
    <t>v</t>
  </si>
  <si>
    <t>cell vol / well</t>
  </si>
  <si>
    <t>Avg</t>
  </si>
  <si>
    <t>Delta time</t>
  </si>
  <si>
    <t>Fold cells</t>
  </si>
  <si>
    <t>uL</t>
  </si>
  <si>
    <t>volume transferred (uL)</t>
  </si>
  <si>
    <t>uL transfer</t>
  </si>
  <si>
    <t>Asp</t>
  </si>
  <si>
    <t>Vec</t>
  </si>
  <si>
    <t>SM</t>
  </si>
  <si>
    <t>prlfr</t>
  </si>
  <si>
    <t>Prlfr</t>
  </si>
  <si>
    <t>Cell size</t>
  </si>
  <si>
    <t>Prlfr vs. size</t>
  </si>
  <si>
    <t>Size</t>
  </si>
  <si>
    <t>Rescue</t>
  </si>
  <si>
    <t>prlfr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</si>
</sst>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Sheet1!$H$85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Sheet1!$G$86:$G$94</c:f>
              <c:numCache>
                <c:formatCode>General</c:formatCode>
                <c:ptCount val="9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Sheet1!$H$86:$H$94</c:f>
              <c:numCache>
                <c:formatCode>0.000</c:formatCode>
                <c:ptCount val="9"/>
                <c:pt idx="0">
                  <c:v>0.64671122020768967</c:v>
                </c:pt>
                <c:pt idx="1">
                  <c:v>0.57151269035249419</c:v>
                </c:pt>
                <c:pt idx="2">
                  <c:v>0.48880954556619866</c:v>
                </c:pt>
                <c:pt idx="3">
                  <c:v>0.37496963928714228</c:v>
                </c:pt>
                <c:pt idx="4">
                  <c:v>0.22280297504666524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24-E744-9A5E-64915EECCD7F}"/>
            </c:ext>
          </c:extLst>
        </c:ser>
        <c:ser>
          <c:idx val="1"/>
          <c:order val="1"/>
          <c:tx>
            <c:strRef>
              <c:f>Sheet1!$I$85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Sheet1!$G$86:$G$94</c:f>
              <c:numCache>
                <c:formatCode>General</c:formatCode>
                <c:ptCount val="9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Sheet1!$I$86:$I$94</c:f>
              <c:numCache>
                <c:formatCode>0.000</c:formatCode>
                <c:ptCount val="9"/>
                <c:pt idx="0">
                  <c:v>0.72396236480187515</c:v>
                </c:pt>
                <c:pt idx="1">
                  <c:v>0.74521559845498653</c:v>
                </c:pt>
                <c:pt idx="2">
                  <c:v>0.75637246792641222</c:v>
                </c:pt>
                <c:pt idx="3">
                  <c:v>0.73116457007869951</c:v>
                </c:pt>
                <c:pt idx="4">
                  <c:v>0.67791243562426395</c:v>
                </c:pt>
                <c:pt idx="5">
                  <c:v>0.58041607679549678</c:v>
                </c:pt>
                <c:pt idx="6">
                  <c:v>0.54923871474058295</c:v>
                </c:pt>
                <c:pt idx="7">
                  <c:v>0.51703143771332416</c:v>
                </c:pt>
                <c:pt idx="8">
                  <c:v>0.42164055319367783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24-E744-9A5E-64915EECC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724431"/>
        <c:axId val="1860735439"/>
      </c:scatterChart>
      <c:valAx>
        <c:axId val="186072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35439"/>
        <c:crosses val="autoZero"/>
        <c:crossBetween val="midCat"/>
      </c:valAx>
      <c:valAx>
        <c:axId val="18607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24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Sheet1!$H$101</c:f>
              <c:strCache>
                <c:ptCount val="1"/>
                <c:pt idx="0">
                  <c:v>prlfr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Sheet1!$G$102:$G$107</c:f>
              <c:numCache>
                <c:formatCode>General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xVal>
          <c:yVal>
            <c:numRef>
              <c:f>Sheet1!$H$102:$H$107</c:f>
              <c:numCache>
                <c:formatCode>0.000</c:formatCode>
                <c:ptCount val="6"/>
                <c:pt idx="0">
                  <c:v>0.74521559845498653</c:v>
                </c:pt>
                <c:pt idx="1">
                  <c:v>0.67791243562426395</c:v>
                </c:pt>
                <c:pt idx="2">
                  <c:v>0.58041607679549678</c:v>
                </c:pt>
                <c:pt idx="3">
                  <c:v>0.54923871474058295</c:v>
                </c:pt>
                <c:pt idx="4">
                  <c:v>0.51703143771332416</c:v>
                </c:pt>
                <c:pt idx="5">
                  <c:v>0.42164055319367783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A-7E48-AC8C-E2CBCF89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358543"/>
        <c:axId val="1860409839"/>
      </c:scatterChart>
      <c:valAx>
        <c:axId val="176735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9839"/>
        <c:crosses val="autoZero"/>
        <c:crossBetween val="midCat"/>
      </c:valAx>
      <c:valAx>
        <c:axId val="18604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35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Sheet1!$H$121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Sheet1!$G$122:$G$130</c:f>
              <c:numCache>
                <c:formatCode>General</c:formatCode>
                <c:ptCount val="9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Sheet1!$H$122:$H$130</c:f>
              <c:numCache>
                <c:formatCode>General</c:formatCode>
                <c:ptCount val="9"/>
                <c:pt idx="0">
                  <c:v>7604.333333333333</c:v>
                </c:pt>
                <c:pt idx="1">
                  <c:v>7582.666666666667</c:v>
                </c:pt>
                <c:pt idx="2">
                  <c:v>8596.3333333333339</c:v>
                </c:pt>
                <c:pt idx="3">
                  <c:v>8713.6666666666661</c:v>
                </c:pt>
                <c:pt idx="4">
                  <c:v>13337.666666666666</c:v>
                </c:pt>
                <c:pt idx="5">
                  <c:v>13337.666666666666</c:v>
                </c:pt>
                <c:pt idx="6">
                  <c:v>13337.666666666666</c:v>
                </c:pt>
                <c:pt idx="7">
                  <c:v>13337.666666666666</c:v>
                </c:pt>
                <c:pt idx="8">
                  <c:v>13337.666666666666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07-164E-BB25-0836CEAF37C4}"/>
            </c:ext>
          </c:extLst>
        </c:ser>
        <c:ser>
          <c:idx val="1"/>
          <c:order val="1"/>
          <c:tx>
            <c:strRef>
              <c:f>Sheet1!$I$121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Sheet1!$G$122:$G$130</c:f>
              <c:numCache>
                <c:formatCode>General</c:formatCode>
                <c:ptCount val="9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Sheet1!$I$122:$I$130</c:f>
              <c:numCache>
                <c:formatCode>General</c:formatCode>
                <c:ptCount val="9"/>
                <c:pt idx="0">
                  <c:v>7480.666666666667</c:v>
                </c:pt>
                <c:pt idx="1">
                  <c:v>6683</c:v>
                </c:pt>
                <c:pt idx="2">
                  <c:v>6403.333333333333</c:v>
                </c:pt>
                <c:pt idx="3">
                  <c:v>6670</c:v>
                </c:pt>
                <c:pt idx="4">
                  <c:v>6266.666666666667</c:v>
                </c:pt>
                <c:pt idx="5">
                  <c:v>6527.333333333333</c:v>
                </c:pt>
                <c:pt idx="6">
                  <c:v>6905.666666666667</c:v>
                </c:pt>
                <c:pt idx="7">
                  <c:v>5853</c:v>
                </c:pt>
                <c:pt idx="8">
                  <c:v>6469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07-164E-BB25-0836CEAF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022720"/>
        <c:axId val="1567026752"/>
      </c:scatterChart>
      <c:valAx>
        <c:axId val="15670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26752"/>
        <c:crosses val="autoZero"/>
        <c:crossBetween val="midCat"/>
      </c:valAx>
      <c:valAx>
        <c:axId val="15670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02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Sheet1!$I$139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Sheet1!$H$140:$H$144</c:f>
              <c:numCache>
                <c:formatCode>General</c:formatCode>
                <c:ptCount val="5"/>
                <c:pt idx="0">
                  <c:v>0.64671122020768967</c:v>
                </c:pt>
                <c:pt idx="1">
                  <c:v>0.57151269035249419</c:v>
                </c:pt>
                <c:pt idx="2">
                  <c:v>0.48880954556619866</c:v>
                </c:pt>
                <c:pt idx="3">
                  <c:v>0.37496963928714228</c:v>
                </c:pt>
                <c:pt idx="4">
                  <c:v>0.22280297504666524</c:v>
                </c:pt>
              </c:numCache>
            </c:numRef>
          </c:xVal>
          <c:yVal>
            <c:numRef>
              <c:f>Sheet1!$I$140:$I$144</c:f>
              <c:numCache>
                <c:formatCode>General</c:formatCode>
                <c:ptCount val="5"/>
                <c:pt idx="0">
                  <c:v>7604.333333333333</c:v>
                </c:pt>
                <c:pt idx="1">
                  <c:v>7582.666666666667</c:v>
                </c:pt>
                <c:pt idx="2">
                  <c:v>8596.3333333333339</c:v>
                </c:pt>
                <c:pt idx="3">
                  <c:v>8713.6666666666661</c:v>
                </c:pt>
                <c:pt idx="4">
                  <c:v>13337.666666666666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B-8E4D-B59F-1E1004A7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61040"/>
        <c:axId val="1603510768"/>
      </c:scatterChart>
      <c:valAx>
        <c:axId val="156436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510768"/>
        <c:crosses val="autoZero"/>
        <c:crossBetween val="midCat"/>
      </c:valAx>
      <c:valAx>
        <c:axId val="16035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Sheet1!$I$139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Sheet1!$H$145:$H$153</c:f>
              <c:numCache>
                <c:formatCode>General</c:formatCode>
                <c:ptCount val="9"/>
                <c:pt idx="0">
                  <c:v>0.72396236480187515</c:v>
                </c:pt>
                <c:pt idx="1">
                  <c:v>0.74521559845498653</c:v>
                </c:pt>
                <c:pt idx="2">
                  <c:v>0.75637246792641222</c:v>
                </c:pt>
                <c:pt idx="3">
                  <c:v>0.73116457007869951</c:v>
                </c:pt>
                <c:pt idx="4">
                  <c:v>0.67791243562426395</c:v>
                </c:pt>
                <c:pt idx="5">
                  <c:v>0.58041607679549678</c:v>
                </c:pt>
                <c:pt idx="6">
                  <c:v>0.54923871474058295</c:v>
                </c:pt>
                <c:pt idx="7">
                  <c:v>0.51703143771332416</c:v>
                </c:pt>
                <c:pt idx="8">
                  <c:v>0.42164055319367783</c:v>
                </c:pt>
              </c:numCache>
            </c:numRef>
          </c:xVal>
          <c:yVal>
            <c:numRef>
              <c:f>Sheet1!$I$145:$I$153</c:f>
              <c:numCache>
                <c:formatCode>General</c:formatCode>
                <c:ptCount val="9"/>
                <c:pt idx="0">
                  <c:v>7480.666666666667</c:v>
                </c:pt>
                <c:pt idx="1">
                  <c:v>6683</c:v>
                </c:pt>
                <c:pt idx="2">
                  <c:v>6403.333333333333</c:v>
                </c:pt>
                <c:pt idx="3">
                  <c:v>6670</c:v>
                </c:pt>
                <c:pt idx="4">
                  <c:v>6266.666666666667</c:v>
                </c:pt>
                <c:pt idx="5">
                  <c:v>6527.333333333333</c:v>
                </c:pt>
                <c:pt idx="6">
                  <c:v>6905.666666666667</c:v>
                </c:pt>
                <c:pt idx="7">
                  <c:v>5853</c:v>
                </c:pt>
                <c:pt idx="8">
                  <c:v>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C-A444-820B-8C7F57E9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170208"/>
        <c:axId val="1605331808"/>
      </c:scatterChart>
      <c:valAx>
        <c:axId val="161717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31808"/>
        <c:crosses val="autoZero"/>
        <c:crossBetween val="midCat"/>
      </c:valAx>
      <c:valAx>
        <c:axId val="16053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17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Sheet1!$H$162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Sheet1!$G$163:$G$176</c:f>
              <c:numCache>
                <c:formatCode>General</c:formatCode>
                <c:ptCount val="14"/>
                <c:pt idx="0">
                  <c:v>0.64671122020768967</c:v>
                </c:pt>
                <c:pt idx="1">
                  <c:v>0.57151269035249419</c:v>
                </c:pt>
                <c:pt idx="2">
                  <c:v>0.48880954556619866</c:v>
                </c:pt>
                <c:pt idx="3">
                  <c:v>0.37496963928714228</c:v>
                </c:pt>
                <c:pt idx="4">
                  <c:v>0.22280297504666524</c:v>
                </c:pt>
                <c:pt idx="5">
                  <c:v>0.72396236480187515</c:v>
                </c:pt>
                <c:pt idx="6">
                  <c:v>0.74521559845498653</c:v>
                </c:pt>
                <c:pt idx="7">
                  <c:v>0.75637246792641222</c:v>
                </c:pt>
                <c:pt idx="8">
                  <c:v>0.73116457007869951</c:v>
                </c:pt>
                <c:pt idx="9">
                  <c:v>0.67791243562426395</c:v>
                </c:pt>
                <c:pt idx="10">
                  <c:v>0.58041607679549678</c:v>
                </c:pt>
                <c:pt idx="11">
                  <c:v>0.54923871474058295</c:v>
                </c:pt>
                <c:pt idx="12">
                  <c:v>0.51703143771332416</c:v>
                </c:pt>
                <c:pt idx="13">
                  <c:v>0.42164055319367783</c:v>
                </c:pt>
              </c:numCache>
            </c:numRef>
          </c:xVal>
          <c:yVal>
            <c:numRef>
              <c:f>Sheet1!$H$163:$H$176</c:f>
              <c:numCache>
                <c:formatCode>General</c:formatCode>
                <c:ptCount val="14"/>
                <c:pt idx="0">
                  <c:v>7604.333333333333</c:v>
                </c:pt>
                <c:pt idx="1">
                  <c:v>7582.666666666667</c:v>
                </c:pt>
                <c:pt idx="2">
                  <c:v>8596.3333333333339</c:v>
                </c:pt>
                <c:pt idx="3">
                  <c:v>8713.6666666666661</c:v>
                </c:pt>
                <c:pt idx="4">
                  <c:v>13337.666666666666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4-6548-8621-68D7B935852F}"/>
            </c:ext>
          </c:extLst>
        </c:ser>
        <c:ser>
          <c:idx val="1"/>
          <c:order val="1"/>
          <c:tx>
            <c:strRef>
              <c:f>Sheet1!$I$162</c:f>
              <c:strCache>
                <c:ptCount val="1"/>
                <c:pt idx="0">
                  <c:v>SM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Sheet1!$G$163:$G$176</c:f>
              <c:numCache>
                <c:formatCode>General</c:formatCode>
                <c:ptCount val="14"/>
                <c:pt idx="0">
                  <c:v>0.64671122020768967</c:v>
                </c:pt>
                <c:pt idx="1">
                  <c:v>0.57151269035249419</c:v>
                </c:pt>
                <c:pt idx="2">
                  <c:v>0.48880954556619866</c:v>
                </c:pt>
                <c:pt idx="3">
                  <c:v>0.37496963928714228</c:v>
                </c:pt>
                <c:pt idx="4">
                  <c:v>0.22280297504666524</c:v>
                </c:pt>
                <c:pt idx="5">
                  <c:v>0.72396236480187515</c:v>
                </c:pt>
                <c:pt idx="6">
                  <c:v>0.74521559845498653</c:v>
                </c:pt>
                <c:pt idx="7">
                  <c:v>0.75637246792641222</c:v>
                </c:pt>
                <c:pt idx="8">
                  <c:v>0.73116457007869951</c:v>
                </c:pt>
                <c:pt idx="9">
                  <c:v>0.67791243562426395</c:v>
                </c:pt>
                <c:pt idx="10">
                  <c:v>0.58041607679549678</c:v>
                </c:pt>
                <c:pt idx="11">
                  <c:v>0.54923871474058295</c:v>
                </c:pt>
                <c:pt idx="12">
                  <c:v>0.51703143771332416</c:v>
                </c:pt>
                <c:pt idx="13">
                  <c:v>0.42164055319367783</c:v>
                </c:pt>
              </c:numCache>
            </c:numRef>
          </c:xVal>
          <c:yVal>
            <c:numRef>
              <c:f>Sheet1!$I$163:$I$176</c:f>
              <c:numCache>
                <c:formatCode>General</c:formatCode>
                <c:ptCount val="14"/>
                <c:pt idx="5">
                  <c:v>7480.666666666667</c:v>
                </c:pt>
                <c:pt idx="6">
                  <c:v>6683</c:v>
                </c:pt>
                <c:pt idx="7">
                  <c:v>6403.333333333333</c:v>
                </c:pt>
                <c:pt idx="8">
                  <c:v>6670</c:v>
                </c:pt>
                <c:pt idx="9">
                  <c:v>6266.666666666667</c:v>
                </c:pt>
                <c:pt idx="10">
                  <c:v>6527.333333333333</c:v>
                </c:pt>
                <c:pt idx="11">
                  <c:v>6905.666666666667</c:v>
                </c:pt>
                <c:pt idx="12">
                  <c:v>5853</c:v>
                </c:pt>
                <c:pt idx="13">
                  <c:v>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74-6548-8621-68D7B9358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69088"/>
        <c:axId val="1612803392"/>
      </c:scatterChart>
      <c:valAx>
        <c:axId val="1617869088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03392"/>
        <c:crosses val="autoZero"/>
        <c:crossBetween val="midCat"/>
      </c:valAx>
      <c:valAx>
        <c:axId val="1612803392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86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310466</xdr:colOff>
      <xdr:row>83</xdr:row>
      <xdr:rowOff>171792</xdr:rowOff>
    </xdr:from>
    <xdr:to>
      <xdr:col>26</xdr:col>
      <xdr:colOff>393017</xdr:colOff>
      <xdr:row>112</xdr:row>
      <xdr:rowOff>133692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9DB5D0-ACE8-D241-A187-547608F83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790951</xdr:colOff>
      <xdr:row>91</xdr:row>
      <xdr:rowOff>139837</xdr:rowOff>
    </xdr:from>
    <xdr:to>
      <xdr:col>4</xdr:col>
      <xdr:colOff>1063523</xdr:colOff>
      <xdr:row>106</xdr:row>
      <xdr:rowOff>20211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8D05DE-C47F-9847-8015-709881154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465667</xdr:colOff>
      <xdr:row>119</xdr:row>
      <xdr:rowOff>110066</xdr:rowOff>
    </xdr:from>
    <xdr:to>
      <xdr:col>19</xdr:col>
      <xdr:colOff>618067</xdr:colOff>
      <xdr:row>134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8AC83-1014-735A-B670-392D728B6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533401</xdr:colOff>
      <xdr:row>135</xdr:row>
      <xdr:rowOff>160867</xdr:rowOff>
    </xdr:from>
    <xdr:to>
      <xdr:col>18</xdr:col>
      <xdr:colOff>25401</xdr:colOff>
      <xdr:row>150</xdr:row>
      <xdr:rowOff>110067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255E40-7781-7C3F-E764-EA7D3E804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584200</xdr:colOff>
      <xdr:row>151</xdr:row>
      <xdr:rowOff>59267</xdr:rowOff>
    </xdr:from>
    <xdr:to>
      <xdr:col>18</xdr:col>
      <xdr:colOff>76200</xdr:colOff>
      <xdr:row>166</xdr:row>
      <xdr:rowOff>8467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CCC623-A6AC-D0F8-F35D-BFA6AD1D1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622300</xdr:colOff>
      <xdr:row>166</xdr:row>
      <xdr:rowOff>63500</xdr:rowOff>
    </xdr:from>
    <xdr:to>
      <xdr:col>18</xdr:col>
      <xdr:colOff>38100</xdr:colOff>
      <xdr:row>185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0BAFFC-5AA6-76D4-E2B7-150312F2E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6"/>
  <sheetViews>
    <sheetView tabSelected="1" topLeftCell="A64" zoomScale="89" workbookViewId="0">
      <selection activeCell="X69" sqref="X69"/>
    </sheetView>
  </sheetViews>
  <sheetFormatPr baseColWidth="10" defaultColWidth="8.83203125" defaultRowHeight="15" x14ac:dyDescent="0.2"/>
  <cols>
    <col min="1" max="1" width="17.5" bestFit="1" customWidth="1"/>
    <col min="2" max="2" width="13.1640625" bestFit="1" customWidth="1"/>
    <col min="3" max="3" width="34.83203125" customWidth="1"/>
    <col min="5" max="5" width="17.6640625" bestFit="1" customWidth="1"/>
    <col min="14" max="14" width="9.33203125" bestFit="1" customWidth="1"/>
    <col min="15" max="15" width="8.33203125" bestFit="1" customWidth="1"/>
    <col min="18" max="18" width="4.33203125" customWidth="1"/>
    <col min="19" max="19" width="9.1640625" bestFit="1" customWidth="1"/>
    <col min="20" max="20" width="11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86</v>
      </c>
      <c r="O1" s="3" t="s">
        <v>87</v>
      </c>
      <c r="P1" s="3" t="s">
        <v>79</v>
      </c>
      <c r="Q1" s="10" t="s">
        <v>100</v>
      </c>
      <c r="R1" s="4" t="s">
        <v>80</v>
      </c>
      <c r="S1" s="4" t="s">
        <v>81</v>
      </c>
      <c r="T1" s="4" t="s">
        <v>84</v>
      </c>
      <c r="V1" s="4" t="s">
        <v>89</v>
      </c>
      <c r="Y1" s="4"/>
      <c r="AA1" s="4"/>
    </row>
    <row r="2" spans="1:27" x14ac:dyDescent="0.2">
      <c r="A2" t="s">
        <v>14</v>
      </c>
      <c r="B2" t="s">
        <v>29</v>
      </c>
      <c r="C2" t="s">
        <v>72</v>
      </c>
      <c r="D2" t="s">
        <v>78</v>
      </c>
      <c r="E2" s="2">
        <v>44666.72152777778</v>
      </c>
      <c r="F2">
        <v>1291</v>
      </c>
      <c r="G2">
        <v>1298</v>
      </c>
      <c r="H2">
        <v>2965</v>
      </c>
      <c r="I2">
        <v>37288</v>
      </c>
      <c r="J2">
        <v>20000</v>
      </c>
      <c r="K2">
        <v>9695</v>
      </c>
      <c r="L2">
        <v>8938</v>
      </c>
      <c r="M2">
        <v>3687</v>
      </c>
      <c r="P2" s="6"/>
    </row>
    <row r="3" spans="1:27" x14ac:dyDescent="0.2">
      <c r="A3" t="s">
        <v>14</v>
      </c>
      <c r="B3" t="s">
        <v>29</v>
      </c>
      <c r="C3" t="s">
        <v>73</v>
      </c>
      <c r="D3" t="s">
        <v>78</v>
      </c>
      <c r="E3" s="2">
        <v>44666.722222222219</v>
      </c>
      <c r="F3">
        <v>1134</v>
      </c>
      <c r="G3">
        <v>1139</v>
      </c>
      <c r="H3">
        <v>2855</v>
      </c>
      <c r="I3">
        <v>43696</v>
      </c>
      <c r="J3">
        <v>17080</v>
      </c>
      <c r="K3">
        <v>9983</v>
      </c>
      <c r="L3">
        <v>9093</v>
      </c>
      <c r="M3">
        <v>4103</v>
      </c>
      <c r="P3" s="6"/>
    </row>
    <row r="4" spans="1:27" x14ac:dyDescent="0.2">
      <c r="A4" t="s">
        <v>14</v>
      </c>
      <c r="B4" t="s">
        <v>29</v>
      </c>
      <c r="C4" t="s">
        <v>74</v>
      </c>
      <c r="D4" t="s">
        <v>78</v>
      </c>
      <c r="E4" s="2">
        <v>44666.722222222219</v>
      </c>
      <c r="F4">
        <v>1244</v>
      </c>
      <c r="G4">
        <v>1250</v>
      </c>
      <c r="H4">
        <v>2746</v>
      </c>
      <c r="I4">
        <v>47158</v>
      </c>
      <c r="J4">
        <v>19200</v>
      </c>
      <c r="K4">
        <v>10238</v>
      </c>
      <c r="L4">
        <v>9104</v>
      </c>
      <c r="M4">
        <v>4382</v>
      </c>
      <c r="P4" s="6"/>
    </row>
    <row r="5" spans="1:27" x14ac:dyDescent="0.2">
      <c r="A5" t="s">
        <v>14</v>
      </c>
      <c r="B5" t="s">
        <v>29</v>
      </c>
      <c r="C5" t="s">
        <v>75</v>
      </c>
      <c r="D5" t="s">
        <v>78</v>
      </c>
      <c r="E5" s="2">
        <v>44666.722916666673</v>
      </c>
      <c r="F5">
        <v>1199</v>
      </c>
      <c r="G5">
        <v>1205</v>
      </c>
      <c r="H5">
        <v>2855</v>
      </c>
      <c r="I5">
        <v>57006</v>
      </c>
      <c r="J5">
        <v>17840</v>
      </c>
      <c r="K5">
        <v>9873</v>
      </c>
      <c r="L5">
        <v>8935</v>
      </c>
      <c r="M5">
        <v>4683</v>
      </c>
      <c r="P5" s="6"/>
    </row>
    <row r="6" spans="1:27" x14ac:dyDescent="0.2">
      <c r="A6" t="s">
        <v>14</v>
      </c>
      <c r="B6" t="s">
        <v>29</v>
      </c>
      <c r="C6" t="s">
        <v>76</v>
      </c>
      <c r="D6" t="s">
        <v>78</v>
      </c>
      <c r="E6" s="2">
        <v>44666.723611111112</v>
      </c>
      <c r="F6">
        <v>1192</v>
      </c>
      <c r="G6">
        <v>1198</v>
      </c>
      <c r="H6">
        <v>2439</v>
      </c>
      <c r="I6">
        <v>57006</v>
      </c>
      <c r="J6">
        <v>18160</v>
      </c>
      <c r="K6">
        <v>9856</v>
      </c>
      <c r="L6">
        <v>8915</v>
      </c>
      <c r="M6">
        <v>4600</v>
      </c>
      <c r="P6" s="6"/>
    </row>
    <row r="7" spans="1:27" x14ac:dyDescent="0.2">
      <c r="A7" t="s">
        <v>14</v>
      </c>
      <c r="B7" t="s">
        <v>29</v>
      </c>
      <c r="C7" t="s">
        <v>77</v>
      </c>
      <c r="D7" t="s">
        <v>78</v>
      </c>
      <c r="E7" s="2">
        <v>44666.724305555559</v>
      </c>
      <c r="F7">
        <v>1243</v>
      </c>
      <c r="G7">
        <v>1249</v>
      </c>
      <c r="H7">
        <v>2855</v>
      </c>
      <c r="I7">
        <v>39770</v>
      </c>
      <c r="J7">
        <v>18040</v>
      </c>
      <c r="K7">
        <v>9780</v>
      </c>
      <c r="L7">
        <v>8911</v>
      </c>
      <c r="M7">
        <v>3961</v>
      </c>
      <c r="P7" s="6"/>
    </row>
    <row r="8" spans="1:27" x14ac:dyDescent="0.2">
      <c r="A8" t="s">
        <v>85</v>
      </c>
      <c r="E8" s="2">
        <f>E2</f>
        <v>44666.72152777778</v>
      </c>
      <c r="J8" s="5">
        <f>AVERAGE(J2:J7)</f>
        <v>18386.666666666668</v>
      </c>
      <c r="P8" s="6"/>
    </row>
    <row r="9" spans="1:27" x14ac:dyDescent="0.2">
      <c r="P9" s="6"/>
    </row>
    <row r="10" spans="1:27" x14ac:dyDescent="0.2">
      <c r="A10" t="s">
        <v>13</v>
      </c>
      <c r="B10" t="s">
        <v>26</v>
      </c>
      <c r="C10" t="s">
        <v>63</v>
      </c>
      <c r="D10" t="s">
        <v>78</v>
      </c>
      <c r="E10" s="2">
        <v>44672.69027777778</v>
      </c>
      <c r="F10">
        <v>20529</v>
      </c>
      <c r="G10">
        <v>22366</v>
      </c>
      <c r="H10">
        <v>2247</v>
      </c>
      <c r="I10">
        <v>29417</v>
      </c>
      <c r="J10">
        <v>265000</v>
      </c>
      <c r="K10">
        <v>7474</v>
      </c>
      <c r="L10">
        <v>6547</v>
      </c>
      <c r="M10">
        <v>3605</v>
      </c>
      <c r="N10" s="7">
        <f>E10-$E$8</f>
        <v>5.96875</v>
      </c>
      <c r="O10" s="7">
        <f>J10/$J$8</f>
        <v>14.412617839013777</v>
      </c>
      <c r="P10" s="6">
        <f>LOG(O10,2)/N10</f>
        <v>0.6449022824598889</v>
      </c>
      <c r="Q10" s="6"/>
      <c r="R10">
        <v>40</v>
      </c>
      <c r="S10" t="s">
        <v>83</v>
      </c>
      <c r="T10" s="6">
        <f>K10*J10*1*10^(-9)</f>
        <v>1.9806100000000002</v>
      </c>
      <c r="U10" s="6"/>
    </row>
    <row r="11" spans="1:27" x14ac:dyDescent="0.2">
      <c r="A11" t="s">
        <v>13</v>
      </c>
      <c r="B11" t="s">
        <v>26</v>
      </c>
      <c r="C11" t="s">
        <v>64</v>
      </c>
      <c r="D11" t="s">
        <v>78</v>
      </c>
      <c r="E11" s="2">
        <v>44672.690972222219</v>
      </c>
      <c r="F11">
        <v>19997</v>
      </c>
      <c r="G11">
        <v>21490</v>
      </c>
      <c r="H11">
        <v>2641</v>
      </c>
      <c r="I11">
        <v>38516</v>
      </c>
      <c r="J11">
        <v>253600</v>
      </c>
      <c r="K11">
        <v>7738</v>
      </c>
      <c r="L11">
        <v>6699</v>
      </c>
      <c r="M11">
        <v>4054</v>
      </c>
      <c r="N11" s="7">
        <f>E10-$E$8</f>
        <v>5.96875</v>
      </c>
      <c r="O11" s="7">
        <f t="shared" ref="O11" si="0">J11/$J$8</f>
        <v>13.792603335750544</v>
      </c>
      <c r="P11" s="6">
        <f t="shared" ref="P11:P12" si="1">LOG(O11,2)/N11</f>
        <v>0.63427399107584426</v>
      </c>
      <c r="Q11" s="6"/>
      <c r="R11">
        <v>40</v>
      </c>
      <c r="S11" t="s">
        <v>83</v>
      </c>
      <c r="T11" s="6">
        <f t="shared" ref="T11:T12" si="2">K11*J11*1*10^(-9)</f>
        <v>1.9623568</v>
      </c>
      <c r="U11" s="6"/>
    </row>
    <row r="12" spans="1:27" x14ac:dyDescent="0.2">
      <c r="A12" t="s">
        <v>13</v>
      </c>
      <c r="B12" t="s">
        <v>26</v>
      </c>
      <c r="C12" t="s">
        <v>65</v>
      </c>
      <c r="D12" t="s">
        <v>78</v>
      </c>
      <c r="E12" s="2">
        <v>44672.690972222219</v>
      </c>
      <c r="F12">
        <v>19721</v>
      </c>
      <c r="G12">
        <v>21234</v>
      </c>
      <c r="H12">
        <v>2341</v>
      </c>
      <c r="I12">
        <v>33762</v>
      </c>
      <c r="J12">
        <v>283200</v>
      </c>
      <c r="K12">
        <v>7601</v>
      </c>
      <c r="L12">
        <v>6632</v>
      </c>
      <c r="M12">
        <v>3762</v>
      </c>
      <c r="N12" s="7">
        <f>E10-$E$8</f>
        <v>5.96875</v>
      </c>
      <c r="O12" s="7">
        <f>J12/$J$8</f>
        <v>15.402465554749817</v>
      </c>
      <c r="P12" s="6">
        <f t="shared" si="1"/>
        <v>0.66095738708733576</v>
      </c>
      <c r="Q12" s="6"/>
      <c r="R12">
        <v>40</v>
      </c>
      <c r="S12" t="s">
        <v>83</v>
      </c>
      <c r="T12" s="6">
        <f t="shared" si="2"/>
        <v>2.1526032000000002</v>
      </c>
      <c r="U12" s="6"/>
    </row>
    <row r="13" spans="1:27" x14ac:dyDescent="0.2">
      <c r="A13" t="s">
        <v>85</v>
      </c>
      <c r="J13" s="5">
        <f>AVERAGE(J10:J12)</f>
        <v>267266.66666666669</v>
      </c>
      <c r="K13" s="5">
        <f>AVERAGE(K10:K12)</f>
        <v>7604.333333333333</v>
      </c>
      <c r="L13" s="5">
        <f>_xlfn.STDEV.P(K10:K12)</f>
        <v>107.80331885222994</v>
      </c>
      <c r="P13" s="6">
        <f>AVERAGE(P10:P12)</f>
        <v>0.64671122020768967</v>
      </c>
      <c r="Q13">
        <f>_xlfn.STDEV.P(P10:P12)</f>
        <v>1.0968290584166825E-2</v>
      </c>
      <c r="R13">
        <v>40</v>
      </c>
      <c r="S13" t="s">
        <v>83</v>
      </c>
      <c r="T13" s="6"/>
      <c r="U13" s="6">
        <f>AVERAGE(T10:T12)</f>
        <v>2.0318566666666666</v>
      </c>
      <c r="V13" s="5">
        <f>$V$81/U13*1000</f>
        <v>468.57684515147889</v>
      </c>
    </row>
    <row r="14" spans="1:27" x14ac:dyDescent="0.2">
      <c r="P14" s="6"/>
      <c r="T14" s="6"/>
      <c r="U14" s="6"/>
      <c r="V14" s="5"/>
    </row>
    <row r="15" spans="1:27" x14ac:dyDescent="0.2">
      <c r="A15" t="s">
        <v>13</v>
      </c>
      <c r="B15" t="s">
        <v>25</v>
      </c>
      <c r="C15" t="s">
        <v>60</v>
      </c>
      <c r="D15" t="s">
        <v>78</v>
      </c>
      <c r="E15" s="2">
        <v>44672.691666666673</v>
      </c>
      <c r="F15">
        <v>25656</v>
      </c>
      <c r="G15">
        <v>28151</v>
      </c>
      <c r="H15">
        <v>2341</v>
      </c>
      <c r="I15">
        <v>24075</v>
      </c>
      <c r="J15">
        <v>358800</v>
      </c>
      <c r="K15">
        <v>7395</v>
      </c>
      <c r="L15">
        <v>6703</v>
      </c>
      <c r="M15">
        <v>3010</v>
      </c>
      <c r="N15" s="7">
        <f>E15-$E$8</f>
        <v>5.9701388888934162</v>
      </c>
      <c r="O15" s="7">
        <f>J15/$J$8</f>
        <v>19.51414068165337</v>
      </c>
      <c r="P15" s="6">
        <f>LOG(O15,2)/N15</f>
        <v>0.71798129135456445</v>
      </c>
      <c r="Q15" s="6"/>
      <c r="R15">
        <v>40</v>
      </c>
      <c r="S15" t="s">
        <v>82</v>
      </c>
      <c r="T15" s="6">
        <f>K15*J15*1*10^(-9)</f>
        <v>2.6533260000000003</v>
      </c>
      <c r="U15" s="6"/>
      <c r="V15" s="5"/>
    </row>
    <row r="16" spans="1:27" x14ac:dyDescent="0.2">
      <c r="A16" t="s">
        <v>13</v>
      </c>
      <c r="B16" t="s">
        <v>25</v>
      </c>
      <c r="C16" t="s">
        <v>61</v>
      </c>
      <c r="D16" t="s">
        <v>78</v>
      </c>
      <c r="E16" s="2">
        <v>44672.692361111112</v>
      </c>
      <c r="F16">
        <v>23891</v>
      </c>
      <c r="G16">
        <v>26041</v>
      </c>
      <c r="H16">
        <v>2439</v>
      </c>
      <c r="I16">
        <v>34334</v>
      </c>
      <c r="J16">
        <v>324200</v>
      </c>
      <c r="K16">
        <v>7593</v>
      </c>
      <c r="L16">
        <v>6754</v>
      </c>
      <c r="M16">
        <v>3576</v>
      </c>
      <c r="N16" s="7">
        <f>E15-$E$8</f>
        <v>5.9701388888934162</v>
      </c>
      <c r="O16" s="7">
        <f t="shared" ref="O16" si="3">J16/$J$8</f>
        <v>17.632342277012327</v>
      </c>
      <c r="P16" s="6">
        <f t="shared" ref="P16:P17" si="4">LOG(O16,2)/N16</f>
        <v>0.69347670241210591</v>
      </c>
      <c r="Q16" s="6"/>
      <c r="R16">
        <v>40</v>
      </c>
      <c r="S16" t="s">
        <v>82</v>
      </c>
      <c r="T16" s="6">
        <f t="shared" ref="T16:T17" si="5">K16*J16*1*10^(-9)</f>
        <v>2.4616506</v>
      </c>
      <c r="U16" s="6"/>
      <c r="V16" s="5"/>
    </row>
    <row r="17" spans="1:22" x14ac:dyDescent="0.2">
      <c r="A17" t="s">
        <v>13</v>
      </c>
      <c r="B17" t="s">
        <v>25</v>
      </c>
      <c r="C17" t="s">
        <v>62</v>
      </c>
      <c r="D17" t="s">
        <v>78</v>
      </c>
      <c r="E17" s="2">
        <v>44672.693055555559</v>
      </c>
      <c r="F17">
        <v>29639</v>
      </c>
      <c r="G17">
        <v>32943</v>
      </c>
      <c r="H17">
        <v>2539</v>
      </c>
      <c r="I17">
        <v>35496</v>
      </c>
      <c r="J17">
        <v>427700</v>
      </c>
      <c r="K17">
        <v>7454</v>
      </c>
      <c r="L17">
        <v>6651</v>
      </c>
      <c r="M17">
        <v>3439</v>
      </c>
      <c r="N17" s="7">
        <f>E15-$E$8</f>
        <v>5.9701388888934162</v>
      </c>
      <c r="O17" s="7">
        <f>J17/$J$8</f>
        <v>23.261421319796952</v>
      </c>
      <c r="P17" s="6">
        <f t="shared" si="4"/>
        <v>0.76042910063895519</v>
      </c>
      <c r="Q17" s="6"/>
      <c r="R17">
        <v>40</v>
      </c>
      <c r="S17" t="s">
        <v>82</v>
      </c>
      <c r="T17" s="6">
        <f t="shared" si="5"/>
        <v>3.1880758</v>
      </c>
      <c r="U17" s="6">
        <f>AVERAGE(T15:T17)</f>
        <v>2.7676841333333333</v>
      </c>
      <c r="V17" s="5">
        <f>$V$81/U17*1000</f>
        <v>343.99914903584136</v>
      </c>
    </row>
    <row r="18" spans="1:22" x14ac:dyDescent="0.2">
      <c r="A18" t="s">
        <v>85</v>
      </c>
      <c r="J18" s="5">
        <f>AVERAGE(J15:J17)</f>
        <v>370233.33333333331</v>
      </c>
      <c r="K18" s="5">
        <f>AVERAGE(K15:K17)</f>
        <v>7480.666666666667</v>
      </c>
      <c r="L18" s="5">
        <f>_xlfn.STDEV.P(K15:K17)</f>
        <v>83.003346652743801</v>
      </c>
      <c r="P18" s="6">
        <f>AVERAGE(P15:P17)</f>
        <v>0.72396236480187515</v>
      </c>
      <c r="Q18">
        <f>_xlfn.STDEV.P(P15:P17)</f>
        <v>2.7658462680443717E-2</v>
      </c>
      <c r="R18">
        <v>40</v>
      </c>
      <c r="S18" t="s">
        <v>82</v>
      </c>
      <c r="T18" s="6"/>
      <c r="U18" s="6"/>
      <c r="V18" s="5"/>
    </row>
    <row r="19" spans="1:22" x14ac:dyDescent="0.2">
      <c r="P19" s="6"/>
      <c r="T19" s="6"/>
      <c r="U19" s="6"/>
      <c r="V19" s="5"/>
    </row>
    <row r="20" spans="1:22" x14ac:dyDescent="0.2">
      <c r="A20" t="s">
        <v>13</v>
      </c>
      <c r="B20" t="s">
        <v>23</v>
      </c>
      <c r="C20" t="s">
        <v>54</v>
      </c>
      <c r="D20" t="s">
        <v>78</v>
      </c>
      <c r="E20" s="2">
        <v>44672.694444444453</v>
      </c>
      <c r="F20">
        <v>16406</v>
      </c>
      <c r="G20">
        <v>17468</v>
      </c>
      <c r="H20">
        <v>2247</v>
      </c>
      <c r="I20">
        <v>28901</v>
      </c>
      <c r="J20">
        <v>215900</v>
      </c>
      <c r="K20">
        <v>7422</v>
      </c>
      <c r="L20">
        <v>6492</v>
      </c>
      <c r="M20">
        <v>3642</v>
      </c>
      <c r="N20" s="7">
        <f>E20-$E$8</f>
        <v>5.9729166666729725</v>
      </c>
      <c r="O20" s="7">
        <f>J20/$J$8</f>
        <v>11.742204496011603</v>
      </c>
      <c r="P20" s="6">
        <f>LOG(O20,2)/N20</f>
        <v>0.594957468927234</v>
      </c>
      <c r="Q20" s="6"/>
      <c r="R20">
        <v>30</v>
      </c>
      <c r="S20" t="s">
        <v>83</v>
      </c>
      <c r="T20" s="6">
        <f>K20*J20*1*10^(-9)</f>
        <v>1.6024098</v>
      </c>
      <c r="U20" s="6"/>
      <c r="V20" s="5"/>
    </row>
    <row r="21" spans="1:22" x14ac:dyDescent="0.2">
      <c r="A21" t="s">
        <v>13</v>
      </c>
      <c r="B21" t="s">
        <v>23</v>
      </c>
      <c r="C21" t="s">
        <v>55</v>
      </c>
      <c r="D21" t="s">
        <v>78</v>
      </c>
      <c r="E21" s="2">
        <v>44672.695138888892</v>
      </c>
      <c r="F21">
        <v>15123</v>
      </c>
      <c r="G21">
        <v>15935</v>
      </c>
      <c r="H21">
        <v>2341</v>
      </c>
      <c r="I21">
        <v>32086</v>
      </c>
      <c r="J21">
        <v>185600</v>
      </c>
      <c r="K21">
        <v>7589</v>
      </c>
      <c r="L21">
        <v>6477</v>
      </c>
      <c r="M21">
        <v>4034</v>
      </c>
      <c r="N21" s="7">
        <f>E20-$E$8</f>
        <v>5.9729166666729725</v>
      </c>
      <c r="O21" s="7">
        <f t="shared" ref="O21" si="6">J21/$J$8</f>
        <v>10.094271211022479</v>
      </c>
      <c r="P21" s="6">
        <f t="shared" ref="P21:P22" si="7">LOG(O21,2)/N21</f>
        <v>0.55843150597311575</v>
      </c>
      <c r="Q21" s="6"/>
      <c r="R21">
        <v>30</v>
      </c>
      <c r="S21" t="s">
        <v>83</v>
      </c>
      <c r="T21" s="6">
        <f t="shared" ref="T21:T22" si="8">K21*J21*1*10^(-9)</f>
        <v>1.4085184000000002</v>
      </c>
      <c r="U21" s="6"/>
      <c r="V21" s="5"/>
    </row>
    <row r="22" spans="1:22" x14ac:dyDescent="0.2">
      <c r="A22" t="s">
        <v>13</v>
      </c>
      <c r="B22" t="s">
        <v>23</v>
      </c>
      <c r="C22" t="s">
        <v>56</v>
      </c>
      <c r="D22" t="s">
        <v>78</v>
      </c>
      <c r="E22" s="2">
        <v>44672.695833333331</v>
      </c>
      <c r="F22">
        <v>15972</v>
      </c>
      <c r="G22">
        <v>16836</v>
      </c>
      <c r="H22">
        <v>2247</v>
      </c>
      <c r="I22">
        <v>37899</v>
      </c>
      <c r="J22">
        <v>187700</v>
      </c>
      <c r="K22">
        <v>7737</v>
      </c>
      <c r="L22">
        <v>6655</v>
      </c>
      <c r="M22">
        <v>4141</v>
      </c>
      <c r="N22" s="7">
        <f>E20-$E$8</f>
        <v>5.9729166666729725</v>
      </c>
      <c r="O22" s="7">
        <f>J22/$J$8</f>
        <v>10.208484408992023</v>
      </c>
      <c r="P22" s="6">
        <f t="shared" si="7"/>
        <v>0.56114909615713271</v>
      </c>
      <c r="Q22" s="6"/>
      <c r="R22">
        <v>30</v>
      </c>
      <c r="S22" t="s">
        <v>83</v>
      </c>
      <c r="T22" s="6">
        <f t="shared" si="8"/>
        <v>1.4522349000000001</v>
      </c>
      <c r="U22" s="6">
        <f>AVERAGE(T20:T22)</f>
        <v>1.4877210333333337</v>
      </c>
      <c r="V22" s="5">
        <f>$V$81/U22*1000</f>
        <v>639.95935080212496</v>
      </c>
    </row>
    <row r="23" spans="1:22" x14ac:dyDescent="0.2">
      <c r="A23" t="s">
        <v>85</v>
      </c>
      <c r="J23" s="5">
        <f>AVERAGE(J20:J22)</f>
        <v>196400</v>
      </c>
      <c r="K23" s="5">
        <f>AVERAGE(K20:K22)</f>
        <v>7582.666666666667</v>
      </c>
      <c r="L23" s="5">
        <f>_xlfn.STDEV.P(K20:K22)</f>
        <v>128.676165452486</v>
      </c>
      <c r="P23" s="6">
        <f>AVERAGE(P20:P22)</f>
        <v>0.57151269035249419</v>
      </c>
      <c r="Q23">
        <f>_xlfn.STDEV.P(P20:P22)</f>
        <v>1.6615044506229925E-2</v>
      </c>
      <c r="R23">
        <v>30</v>
      </c>
      <c r="S23" t="s">
        <v>83</v>
      </c>
      <c r="T23" s="6"/>
      <c r="U23" s="6"/>
      <c r="V23" s="5"/>
    </row>
    <row r="24" spans="1:22" x14ac:dyDescent="0.2">
      <c r="P24" s="6"/>
      <c r="T24" s="6"/>
      <c r="U24" s="6"/>
      <c r="V24" s="5"/>
    </row>
    <row r="25" spans="1:22" x14ac:dyDescent="0.2">
      <c r="A25" t="s">
        <v>13</v>
      </c>
      <c r="B25" t="s">
        <v>22</v>
      </c>
      <c r="C25" t="s">
        <v>51</v>
      </c>
      <c r="D25" t="s">
        <v>78</v>
      </c>
      <c r="E25" s="2">
        <v>44672.696527777778</v>
      </c>
      <c r="F25">
        <v>26059</v>
      </c>
      <c r="G25">
        <v>28577</v>
      </c>
      <c r="H25">
        <v>2155</v>
      </c>
      <c r="I25">
        <v>29417</v>
      </c>
      <c r="J25">
        <v>399800</v>
      </c>
      <c r="K25">
        <v>6678</v>
      </c>
      <c r="L25">
        <v>5902</v>
      </c>
      <c r="M25">
        <v>3148</v>
      </c>
      <c r="N25" s="7">
        <f>E25-$E$8</f>
        <v>5.9749999999985448</v>
      </c>
      <c r="O25" s="7">
        <f>J25/$J$8</f>
        <v>21.74401740391588</v>
      </c>
      <c r="P25" s="6">
        <f>LOG(O25,2)/N25</f>
        <v>0.74352244532891176</v>
      </c>
      <c r="Q25" s="6"/>
      <c r="R25">
        <v>30</v>
      </c>
      <c r="S25" t="s">
        <v>82</v>
      </c>
      <c r="T25" s="6">
        <f>K25*J25*1*10^(-9)</f>
        <v>2.6698644000000002</v>
      </c>
      <c r="U25" s="6"/>
      <c r="V25" s="5"/>
    </row>
    <row r="26" spans="1:22" x14ac:dyDescent="0.2">
      <c r="A26" t="s">
        <v>13</v>
      </c>
      <c r="B26" t="s">
        <v>22</v>
      </c>
      <c r="C26" t="s">
        <v>52</v>
      </c>
      <c r="D26" t="s">
        <v>78</v>
      </c>
      <c r="E26" s="2">
        <v>44672.697222222218</v>
      </c>
      <c r="F26">
        <v>24390</v>
      </c>
      <c r="G26">
        <v>26591</v>
      </c>
      <c r="H26">
        <v>2155</v>
      </c>
      <c r="I26">
        <v>30466</v>
      </c>
      <c r="J26">
        <v>357900</v>
      </c>
      <c r="K26">
        <v>6683</v>
      </c>
      <c r="L26">
        <v>5943</v>
      </c>
      <c r="M26">
        <v>3143</v>
      </c>
      <c r="N26" s="7">
        <f>E25-$E$8</f>
        <v>5.9749999999985448</v>
      </c>
      <c r="O26" s="7">
        <f t="shared" ref="O26" si="9">J26/$J$8</f>
        <v>19.465192168237852</v>
      </c>
      <c r="P26" s="6">
        <f t="shared" ref="P26:P27" si="10">LOG(O26,2)/N26</f>
        <v>0.71679074184300673</v>
      </c>
      <c r="Q26" s="6"/>
      <c r="R26">
        <v>30</v>
      </c>
      <c r="S26" t="s">
        <v>82</v>
      </c>
      <c r="T26" s="6">
        <f t="shared" ref="T26:T27" si="11">K26*J26*1*10^(-9)</f>
        <v>2.3918457000000002</v>
      </c>
      <c r="U26" s="6"/>
      <c r="V26" s="5"/>
    </row>
    <row r="27" spans="1:22" x14ac:dyDescent="0.2">
      <c r="A27" t="s">
        <v>13</v>
      </c>
      <c r="B27" t="s">
        <v>22</v>
      </c>
      <c r="C27" t="s">
        <v>53</v>
      </c>
      <c r="D27" t="s">
        <v>78</v>
      </c>
      <c r="E27" s="2">
        <v>44672.697916666657</v>
      </c>
      <c r="F27">
        <v>28819</v>
      </c>
      <c r="G27">
        <v>31959</v>
      </c>
      <c r="H27">
        <v>1978</v>
      </c>
      <c r="I27">
        <v>39770</v>
      </c>
      <c r="J27">
        <v>456100</v>
      </c>
      <c r="K27">
        <v>6688</v>
      </c>
      <c r="L27">
        <v>5893</v>
      </c>
      <c r="M27">
        <v>3383</v>
      </c>
      <c r="N27" s="7">
        <f>E25-$E$8</f>
        <v>5.9749999999985448</v>
      </c>
      <c r="O27" s="7">
        <f>J27/$J$8</f>
        <v>24.806018854242204</v>
      </c>
      <c r="P27" s="6">
        <f t="shared" si="10"/>
        <v>0.7753336081930412</v>
      </c>
      <c r="Q27" s="6"/>
      <c r="R27">
        <v>30</v>
      </c>
      <c r="S27" t="s">
        <v>82</v>
      </c>
      <c r="T27" s="6">
        <f t="shared" si="11"/>
        <v>3.0503968000000001</v>
      </c>
      <c r="U27" s="6">
        <f>AVERAGE(T25:T27)</f>
        <v>2.7040356333333335</v>
      </c>
      <c r="V27" s="5">
        <f>$V$81/U27*1000</f>
        <v>352.09631667945604</v>
      </c>
    </row>
    <row r="28" spans="1:22" x14ac:dyDescent="0.2">
      <c r="A28" t="s">
        <v>85</v>
      </c>
      <c r="J28" s="5">
        <f>AVERAGE(J25:J27)</f>
        <v>404600</v>
      </c>
      <c r="K28" s="5">
        <f>AVERAGE(K25:K27)</f>
        <v>6683</v>
      </c>
      <c r="L28" s="5">
        <f>_xlfn.STDEV.P(K25:K27)</f>
        <v>4.0824829046386304</v>
      </c>
      <c r="P28" s="6">
        <f>AVERAGE(P25:P27)</f>
        <v>0.74521559845498653</v>
      </c>
      <c r="Q28">
        <f>_xlfn.STDEV.P(P25:P27)</f>
        <v>2.3929993393936297E-2</v>
      </c>
      <c r="R28">
        <v>30</v>
      </c>
      <c r="S28" t="s">
        <v>82</v>
      </c>
      <c r="T28" s="6"/>
      <c r="U28" s="6"/>
      <c r="V28" s="5"/>
    </row>
    <row r="29" spans="1:22" x14ac:dyDescent="0.2">
      <c r="P29" s="6"/>
      <c r="T29" s="6"/>
      <c r="U29" s="6"/>
      <c r="V29" s="5"/>
    </row>
    <row r="30" spans="1:22" x14ac:dyDescent="0.2">
      <c r="A30" t="s">
        <v>13</v>
      </c>
      <c r="B30" t="s">
        <v>20</v>
      </c>
      <c r="C30" t="s">
        <v>45</v>
      </c>
      <c r="D30" t="s">
        <v>78</v>
      </c>
      <c r="E30" s="2">
        <v>44672.654861111107</v>
      </c>
      <c r="F30">
        <v>12623</v>
      </c>
      <c r="G30">
        <v>13341</v>
      </c>
      <c r="H30">
        <v>2341</v>
      </c>
      <c r="I30">
        <v>30466</v>
      </c>
      <c r="J30">
        <v>166900</v>
      </c>
      <c r="K30">
        <v>8080</v>
      </c>
      <c r="L30">
        <v>7067</v>
      </c>
      <c r="M30">
        <v>4043</v>
      </c>
      <c r="N30" s="7">
        <f>E30-$E$8</f>
        <v>5.9333333333270275</v>
      </c>
      <c r="O30" s="7">
        <f>J30/$J$8</f>
        <v>9.0772298767222619</v>
      </c>
      <c r="P30" s="6">
        <f>LOG(O30,2)/N30</f>
        <v>0.53633462249334585</v>
      </c>
      <c r="Q30" s="6"/>
      <c r="R30">
        <v>20</v>
      </c>
      <c r="S30" t="s">
        <v>83</v>
      </c>
      <c r="T30" s="6">
        <f>K30*J30*1*10^(-9)</f>
        <v>1.3485520000000002</v>
      </c>
      <c r="U30" s="6"/>
      <c r="V30" s="5"/>
    </row>
    <row r="31" spans="1:22" x14ac:dyDescent="0.2">
      <c r="A31" t="s">
        <v>13</v>
      </c>
      <c r="B31" t="s">
        <v>20</v>
      </c>
      <c r="C31" t="s">
        <v>46</v>
      </c>
      <c r="D31" t="s">
        <v>78</v>
      </c>
      <c r="E31" s="2">
        <v>44672.655555555553</v>
      </c>
      <c r="F31">
        <v>12059</v>
      </c>
      <c r="G31">
        <v>12618</v>
      </c>
      <c r="H31">
        <v>2155</v>
      </c>
      <c r="I31">
        <v>43025</v>
      </c>
      <c r="J31">
        <v>148300</v>
      </c>
      <c r="K31">
        <v>8474</v>
      </c>
      <c r="L31">
        <v>7186</v>
      </c>
      <c r="M31">
        <v>5011</v>
      </c>
      <c r="N31" s="7">
        <f>E30-$E$8</f>
        <v>5.9333333333270275</v>
      </c>
      <c r="O31" s="7">
        <f t="shared" ref="O31" si="12">J31/$J$8</f>
        <v>8.0656272661348805</v>
      </c>
      <c r="P31" s="6">
        <f t="shared" ref="P31:P32" si="13">LOG(O31,2)/N31</f>
        <v>0.50760450616051167</v>
      </c>
      <c r="Q31" s="6"/>
      <c r="R31">
        <v>20</v>
      </c>
      <c r="S31" t="s">
        <v>83</v>
      </c>
      <c r="T31" s="6">
        <f t="shared" ref="T31:T32" si="14">K31*J31*1*10^(-9)</f>
        <v>1.2566942000000001</v>
      </c>
      <c r="U31" s="6"/>
      <c r="V31" s="5"/>
    </row>
    <row r="32" spans="1:22" x14ac:dyDescent="0.2">
      <c r="A32" t="s">
        <v>13</v>
      </c>
      <c r="B32" t="s">
        <v>20</v>
      </c>
      <c r="C32" t="s">
        <v>47</v>
      </c>
      <c r="D32" t="s">
        <v>78</v>
      </c>
      <c r="E32" s="2">
        <v>44672.65625</v>
      </c>
      <c r="F32">
        <v>10000</v>
      </c>
      <c r="G32">
        <v>10349</v>
      </c>
      <c r="H32">
        <v>2855</v>
      </c>
      <c r="I32">
        <v>37288</v>
      </c>
      <c r="J32">
        <v>104500</v>
      </c>
      <c r="K32">
        <v>9235</v>
      </c>
      <c r="L32">
        <v>7821</v>
      </c>
      <c r="M32">
        <v>5011</v>
      </c>
      <c r="N32" s="7">
        <f>E30-$E$8</f>
        <v>5.9333333333270275</v>
      </c>
      <c r="O32" s="7">
        <f>J32/$J$8</f>
        <v>5.68346627991298</v>
      </c>
      <c r="P32" s="6">
        <f t="shared" si="13"/>
        <v>0.42248950804473834</v>
      </c>
      <c r="Q32" s="6"/>
      <c r="R32">
        <v>20</v>
      </c>
      <c r="S32" t="s">
        <v>83</v>
      </c>
      <c r="T32" s="6">
        <f t="shared" si="14"/>
        <v>0.96505750000000001</v>
      </c>
      <c r="U32" s="6">
        <f>AVERAGE(T30:T32)</f>
        <v>1.1901012333333334</v>
      </c>
      <c r="V32" s="5">
        <f>$V$81/U32*1000</f>
        <v>800</v>
      </c>
    </row>
    <row r="33" spans="1:22" x14ac:dyDescent="0.2">
      <c r="A33" t="s">
        <v>85</v>
      </c>
      <c r="J33" s="5">
        <f>AVERAGE(J30:J32)</f>
        <v>139900</v>
      </c>
      <c r="K33" s="5">
        <f>AVERAGE(K30:K32)</f>
        <v>8596.3333333333339</v>
      </c>
      <c r="L33" s="5">
        <f>_xlfn.STDEV.P(K30:K32)</f>
        <v>479.39568440091557</v>
      </c>
      <c r="P33" s="6">
        <f>AVERAGE(P30:P32)</f>
        <v>0.48880954556619866</v>
      </c>
      <c r="Q33">
        <f>_xlfn.STDEV.P(P30:P32)</f>
        <v>4.8339876077350956E-2</v>
      </c>
      <c r="R33">
        <v>20</v>
      </c>
      <c r="S33" t="s">
        <v>83</v>
      </c>
      <c r="T33" s="6"/>
      <c r="U33" s="6"/>
      <c r="V33" s="5"/>
    </row>
    <row r="34" spans="1:22" x14ac:dyDescent="0.2">
      <c r="P34" s="6"/>
      <c r="T34" s="6"/>
      <c r="U34" s="6"/>
      <c r="V34" s="5"/>
    </row>
    <row r="35" spans="1:22" x14ac:dyDescent="0.2">
      <c r="A35" t="s">
        <v>13</v>
      </c>
      <c r="B35" t="s">
        <v>19</v>
      </c>
      <c r="C35" t="s">
        <v>42</v>
      </c>
      <c r="D35" t="s">
        <v>78</v>
      </c>
      <c r="E35" s="2">
        <v>44672.656944444447</v>
      </c>
      <c r="F35">
        <v>26192</v>
      </c>
      <c r="G35">
        <v>28737</v>
      </c>
      <c r="H35">
        <v>2341</v>
      </c>
      <c r="I35">
        <v>26900</v>
      </c>
      <c r="J35">
        <v>436700</v>
      </c>
      <c r="K35">
        <v>6215</v>
      </c>
      <c r="L35">
        <v>5562</v>
      </c>
      <c r="M35">
        <v>2740</v>
      </c>
      <c r="N35" s="7">
        <f>E35-$E$8</f>
        <v>5.9354166666671517</v>
      </c>
      <c r="O35" s="7">
        <f>J35/$J$8</f>
        <v>23.750906453952137</v>
      </c>
      <c r="P35" s="6">
        <f>LOG(O35,2)/N35</f>
        <v>0.76993931959976181</v>
      </c>
      <c r="Q35" s="6"/>
      <c r="R35">
        <v>20</v>
      </c>
      <c r="S35" t="s">
        <v>82</v>
      </c>
      <c r="T35" s="6">
        <f>K35*J35*1*10^(-9)</f>
        <v>2.7140905000000002</v>
      </c>
      <c r="U35" s="6"/>
      <c r="V35" s="5"/>
    </row>
    <row r="36" spans="1:22" x14ac:dyDescent="0.2">
      <c r="A36" t="s">
        <v>13</v>
      </c>
      <c r="B36" t="s">
        <v>19</v>
      </c>
      <c r="C36" t="s">
        <v>43</v>
      </c>
      <c r="D36" t="s">
        <v>78</v>
      </c>
      <c r="E36" s="2">
        <v>44672.657638888893</v>
      </c>
      <c r="F36">
        <v>25189</v>
      </c>
      <c r="G36">
        <v>27540</v>
      </c>
      <c r="H36">
        <v>1812</v>
      </c>
      <c r="I36">
        <v>41702</v>
      </c>
      <c r="J36">
        <v>390000</v>
      </c>
      <c r="K36">
        <v>6539</v>
      </c>
      <c r="L36">
        <v>5679</v>
      </c>
      <c r="M36">
        <v>3529</v>
      </c>
      <c r="N36" s="7">
        <f>E35-$E$8</f>
        <v>5.9354166666671517</v>
      </c>
      <c r="O36" s="7">
        <f t="shared" ref="O36" si="15">J36/$J$8</f>
        <v>21.211022480058013</v>
      </c>
      <c r="P36" s="6">
        <f t="shared" ref="P36:P37" si="16">LOG(O36,2)/N36</f>
        <v>0.74244867887362331</v>
      </c>
      <c r="Q36" s="6"/>
      <c r="R36">
        <v>20</v>
      </c>
      <c r="S36" t="s">
        <v>82</v>
      </c>
      <c r="T36" s="6">
        <f t="shared" ref="T36:T37" si="17">K36*J36*1*10^(-9)</f>
        <v>2.5502100000000003</v>
      </c>
      <c r="U36" s="6"/>
      <c r="V36" s="5"/>
    </row>
    <row r="37" spans="1:22" x14ac:dyDescent="0.2">
      <c r="A37" t="s">
        <v>13</v>
      </c>
      <c r="B37" t="s">
        <v>19</v>
      </c>
      <c r="C37" t="s">
        <v>44</v>
      </c>
      <c r="D37" t="s">
        <v>78</v>
      </c>
      <c r="E37" s="2">
        <v>44672.657638888893</v>
      </c>
      <c r="F37">
        <v>26653</v>
      </c>
      <c r="G37">
        <v>29295</v>
      </c>
      <c r="H37">
        <v>2065</v>
      </c>
      <c r="I37">
        <v>43696</v>
      </c>
      <c r="J37">
        <v>413600</v>
      </c>
      <c r="K37">
        <v>6456</v>
      </c>
      <c r="L37">
        <v>5641</v>
      </c>
      <c r="M37">
        <v>3431</v>
      </c>
      <c r="N37" s="7">
        <f>E35-$E$8</f>
        <v>5.9354166666671517</v>
      </c>
      <c r="O37" s="7">
        <f>J37/$J$8</f>
        <v>22.494561276287165</v>
      </c>
      <c r="P37" s="6">
        <f t="shared" si="16"/>
        <v>0.75672940530585142</v>
      </c>
      <c r="Q37" s="6"/>
      <c r="R37">
        <v>20</v>
      </c>
      <c r="S37" t="s">
        <v>82</v>
      </c>
      <c r="T37" s="6">
        <f t="shared" si="17"/>
        <v>2.6702016</v>
      </c>
      <c r="U37" s="6">
        <f>AVERAGE(T35:T37)</f>
        <v>2.6448340333333338</v>
      </c>
      <c r="V37" s="5">
        <f>$V$81/U37*1000</f>
        <v>359.97759204071536</v>
      </c>
    </row>
    <row r="38" spans="1:22" x14ac:dyDescent="0.2">
      <c r="A38" t="s">
        <v>85</v>
      </c>
      <c r="J38" s="5">
        <f>AVERAGE(J35:J37)</f>
        <v>413433.33333333331</v>
      </c>
      <c r="K38" s="5">
        <f>AVERAGE(K35:K37)</f>
        <v>6403.333333333333</v>
      </c>
      <c r="L38" s="5">
        <f>_xlfn.STDEV.P(K35:K37)</f>
        <v>137.41502424731033</v>
      </c>
      <c r="P38" s="6">
        <f>AVERAGE(P35:P37)</f>
        <v>0.75637246792641222</v>
      </c>
      <c r="Q38">
        <f>_xlfn.STDEV.P(P35:P37)</f>
        <v>1.1225844737421376E-2</v>
      </c>
      <c r="R38">
        <v>20</v>
      </c>
      <c r="S38" t="s">
        <v>82</v>
      </c>
      <c r="T38" s="6"/>
      <c r="U38" s="6"/>
      <c r="V38" s="5"/>
    </row>
    <row r="40" spans="1:22" x14ac:dyDescent="0.2">
      <c r="A40" t="s">
        <v>13</v>
      </c>
      <c r="B40" t="s">
        <v>18</v>
      </c>
      <c r="C40" t="s">
        <v>39</v>
      </c>
      <c r="D40" t="s">
        <v>78</v>
      </c>
      <c r="E40" s="2">
        <v>44677.726388888892</v>
      </c>
      <c r="F40">
        <v>26092</v>
      </c>
      <c r="G40">
        <v>28483</v>
      </c>
      <c r="H40">
        <v>2155</v>
      </c>
      <c r="I40">
        <v>41702</v>
      </c>
      <c r="J40">
        <v>324800</v>
      </c>
      <c r="K40">
        <v>8463</v>
      </c>
      <c r="L40">
        <v>6728</v>
      </c>
      <c r="M40">
        <v>5928</v>
      </c>
      <c r="N40" s="7">
        <f>E40-$E$8</f>
        <v>11.004861111112405</v>
      </c>
      <c r="O40" s="7">
        <f>J40/$J$8</f>
        <v>17.664974619289339</v>
      </c>
      <c r="P40" s="6">
        <f>LOG(O40,2)/N40</f>
        <v>0.37645361712892578</v>
      </c>
      <c r="Q40" s="6"/>
      <c r="R40">
        <v>15</v>
      </c>
      <c r="S40" t="s">
        <v>83</v>
      </c>
      <c r="T40" s="6">
        <f>K40*J40*1*10^(-9)</f>
        <v>2.7487824000000001</v>
      </c>
      <c r="U40" s="6"/>
      <c r="V40" s="5"/>
    </row>
    <row r="41" spans="1:22" x14ac:dyDescent="0.2">
      <c r="A41" t="s">
        <v>13</v>
      </c>
      <c r="B41" t="s">
        <v>18</v>
      </c>
      <c r="C41" t="s">
        <v>40</v>
      </c>
      <c r="D41" t="s">
        <v>78</v>
      </c>
      <c r="E41" s="2">
        <v>44677.727083333331</v>
      </c>
      <c r="F41">
        <v>24623</v>
      </c>
      <c r="G41">
        <v>26678</v>
      </c>
      <c r="H41">
        <v>2247</v>
      </c>
      <c r="I41">
        <v>47872</v>
      </c>
      <c r="J41">
        <v>265900</v>
      </c>
      <c r="K41">
        <v>9155</v>
      </c>
      <c r="L41">
        <v>7075</v>
      </c>
      <c r="M41">
        <v>6752</v>
      </c>
      <c r="N41" s="7">
        <f>E40-$E$8</f>
        <v>11.004861111112405</v>
      </c>
      <c r="O41" s="7">
        <f t="shared" ref="O41" si="18">J41/$J$8</f>
        <v>14.461566352429296</v>
      </c>
      <c r="P41" s="6">
        <f t="shared" ref="P41:P42" si="19">LOG(O41,2)/N41</f>
        <v>0.35022267678238939</v>
      </c>
      <c r="Q41" s="6"/>
      <c r="R41">
        <v>15</v>
      </c>
      <c r="S41" t="s">
        <v>83</v>
      </c>
      <c r="T41" s="6">
        <f t="shared" ref="T41:T42" si="20">K41*J41*1*10^(-9)</f>
        <v>2.4343145000000002</v>
      </c>
      <c r="U41" s="6"/>
      <c r="V41" s="5"/>
    </row>
    <row r="42" spans="1:22" x14ac:dyDescent="0.2">
      <c r="A42" t="s">
        <v>13</v>
      </c>
      <c r="B42" t="s">
        <v>18</v>
      </c>
      <c r="C42" t="s">
        <v>41</v>
      </c>
      <c r="D42" t="s">
        <v>78</v>
      </c>
      <c r="E42" s="2">
        <v>44677.727777777778</v>
      </c>
      <c r="F42">
        <v>29929</v>
      </c>
      <c r="G42">
        <v>33148</v>
      </c>
      <c r="H42">
        <v>2065</v>
      </c>
      <c r="I42">
        <v>50799</v>
      </c>
      <c r="J42">
        <v>383500</v>
      </c>
      <c r="K42">
        <v>8523</v>
      </c>
      <c r="L42">
        <v>6793</v>
      </c>
      <c r="M42">
        <v>6090</v>
      </c>
      <c r="N42" s="7">
        <f>E40-$E$8</f>
        <v>11.004861111112405</v>
      </c>
      <c r="O42" s="7">
        <f>J42/$J$8</f>
        <v>20.857505438723713</v>
      </c>
      <c r="P42" s="6">
        <f t="shared" si="19"/>
        <v>0.39823262395011166</v>
      </c>
      <c r="Q42" s="6"/>
      <c r="R42">
        <v>15</v>
      </c>
      <c r="S42" t="s">
        <v>83</v>
      </c>
      <c r="T42" s="6">
        <f t="shared" si="20"/>
        <v>3.2685705</v>
      </c>
      <c r="U42" s="6">
        <f>AVERAGE(T40:T42)</f>
        <v>2.8172224666666672</v>
      </c>
      <c r="V42" s="5">
        <f>$V$81/U42*1000</f>
        <v>337.95023216365558</v>
      </c>
    </row>
    <row r="43" spans="1:22" x14ac:dyDescent="0.2">
      <c r="A43" t="s">
        <v>85</v>
      </c>
      <c r="J43" s="5">
        <f>AVERAGE(J40:J42)</f>
        <v>324733.33333333331</v>
      </c>
      <c r="K43" s="5">
        <f>AVERAGE(K40:K42)</f>
        <v>8713.6666666666661</v>
      </c>
      <c r="L43" s="5">
        <f>_xlfn.STDEV.P(K40:K42)</f>
        <v>313.02964005914129</v>
      </c>
      <c r="P43" s="6">
        <f>AVERAGE(P40:P42)</f>
        <v>0.37496963928714228</v>
      </c>
      <c r="Q43">
        <f>_xlfn.STDEV.P(P40:P42)</f>
        <v>1.9628047949096544E-2</v>
      </c>
      <c r="R43">
        <v>15</v>
      </c>
      <c r="S43" t="s">
        <v>83</v>
      </c>
      <c r="T43" s="6"/>
      <c r="U43" s="6"/>
      <c r="V43" s="5"/>
    </row>
    <row r="44" spans="1:22" x14ac:dyDescent="0.2">
      <c r="P44" s="6"/>
      <c r="T44" s="6"/>
      <c r="U44" s="6"/>
      <c r="V44" s="5"/>
    </row>
    <row r="45" spans="1:22" x14ac:dyDescent="0.2">
      <c r="A45" t="s">
        <v>13</v>
      </c>
      <c r="B45" t="s">
        <v>17</v>
      </c>
      <c r="C45" t="s">
        <v>36</v>
      </c>
      <c r="D45" t="s">
        <v>78</v>
      </c>
      <c r="E45" s="2">
        <v>44672.59375</v>
      </c>
      <c r="F45">
        <v>22952</v>
      </c>
      <c r="G45">
        <v>24922</v>
      </c>
      <c r="H45">
        <v>1978</v>
      </c>
      <c r="I45">
        <v>24531</v>
      </c>
      <c r="J45">
        <v>375100</v>
      </c>
      <c r="K45">
        <v>6387</v>
      </c>
      <c r="L45">
        <v>5657</v>
      </c>
      <c r="M45">
        <v>2951</v>
      </c>
      <c r="N45" s="7">
        <f>E45-$E$8</f>
        <v>5.8722222222204437</v>
      </c>
      <c r="O45" s="7">
        <f>J45/$J$8</f>
        <v>20.40065264684554</v>
      </c>
      <c r="P45" s="6">
        <f>LOG(O45,2)/N45</f>
        <v>0.7408683181800555</v>
      </c>
      <c r="Q45" s="6"/>
      <c r="R45">
        <v>15</v>
      </c>
      <c r="S45" t="s">
        <v>82</v>
      </c>
      <c r="T45" s="6">
        <f>K45*J45*1*10^(-9)</f>
        <v>2.3957637000000003</v>
      </c>
      <c r="U45" s="6"/>
      <c r="V45" s="5"/>
    </row>
    <row r="46" spans="1:22" x14ac:dyDescent="0.2">
      <c r="A46" t="s">
        <v>13</v>
      </c>
      <c r="B46" t="s">
        <v>17</v>
      </c>
      <c r="C46" t="s">
        <v>37</v>
      </c>
      <c r="D46" t="s">
        <v>78</v>
      </c>
      <c r="E46" s="2">
        <v>44672.594444444447</v>
      </c>
      <c r="F46">
        <v>18125</v>
      </c>
      <c r="G46">
        <v>19429</v>
      </c>
      <c r="H46">
        <v>2065</v>
      </c>
      <c r="I46">
        <v>40408</v>
      </c>
      <c r="J46">
        <v>288300</v>
      </c>
      <c r="K46">
        <v>6958</v>
      </c>
      <c r="L46">
        <v>6031</v>
      </c>
      <c r="M46">
        <v>3805</v>
      </c>
      <c r="N46" s="7">
        <f>E45-$E$8</f>
        <v>5.8722222222204437</v>
      </c>
      <c r="O46" s="7">
        <f t="shared" ref="O46" si="21">J46/$J$8</f>
        <v>15.679840464104423</v>
      </c>
      <c r="P46" s="6">
        <f t="shared" ref="P46:P47" si="22">LOG(O46,2)/N46</f>
        <v>0.67620720492555964</v>
      </c>
      <c r="Q46" s="6"/>
      <c r="R46">
        <v>15</v>
      </c>
      <c r="S46" t="s">
        <v>82</v>
      </c>
      <c r="T46" s="6">
        <f t="shared" ref="T46:T47" si="23">K46*J46*1*10^(-9)</f>
        <v>2.0059914000000001</v>
      </c>
      <c r="U46" s="6"/>
      <c r="V46" s="5"/>
    </row>
    <row r="47" spans="1:22" x14ac:dyDescent="0.2">
      <c r="A47" t="s">
        <v>13</v>
      </c>
      <c r="B47" t="s">
        <v>17</v>
      </c>
      <c r="C47" t="s">
        <v>38</v>
      </c>
      <c r="D47" t="s">
        <v>78</v>
      </c>
      <c r="E47" s="2">
        <v>44672.595138888893</v>
      </c>
      <c r="F47">
        <v>24919</v>
      </c>
      <c r="G47">
        <v>27386</v>
      </c>
      <c r="H47">
        <v>2155</v>
      </c>
      <c r="I47">
        <v>44375</v>
      </c>
      <c r="J47">
        <v>433500</v>
      </c>
      <c r="K47">
        <v>6665</v>
      </c>
      <c r="L47">
        <v>5952</v>
      </c>
      <c r="M47">
        <v>3165</v>
      </c>
      <c r="N47" s="7">
        <f>E45-$E$8</f>
        <v>5.8722222222204437</v>
      </c>
      <c r="O47" s="7">
        <f>J47/$J$8</f>
        <v>23.576867295141405</v>
      </c>
      <c r="P47" s="6">
        <f t="shared" si="22"/>
        <v>0.77641818713048338</v>
      </c>
      <c r="Q47" s="6"/>
      <c r="R47">
        <v>15</v>
      </c>
      <c r="S47" t="s">
        <v>82</v>
      </c>
      <c r="T47" s="6">
        <f t="shared" si="23"/>
        <v>2.8892775000000004</v>
      </c>
      <c r="U47" s="6">
        <f>AVERAGE(T45:T47)</f>
        <v>2.4303442000000004</v>
      </c>
      <c r="V47" s="5">
        <f>$V$81/U47*1000</f>
        <v>391.74738568580801</v>
      </c>
    </row>
    <row r="48" spans="1:22" x14ac:dyDescent="0.2">
      <c r="A48" t="s">
        <v>85</v>
      </c>
      <c r="J48" s="5">
        <f>AVERAGE(J45:J47)</f>
        <v>365633.33333333331</v>
      </c>
      <c r="K48" s="5">
        <f>AVERAGE(K45:K47)</f>
        <v>6670</v>
      </c>
      <c r="L48" s="5">
        <f>_xlfn.STDEV.P(K45:K47)</f>
        <v>233.13658371578379</v>
      </c>
      <c r="P48" s="6">
        <f>AVERAGE(P45:P47)</f>
        <v>0.73116457007869951</v>
      </c>
      <c r="Q48">
        <f>_xlfn.STDEV.P(P45:P47)</f>
        <v>4.1482384084731788E-2</v>
      </c>
      <c r="R48">
        <v>15</v>
      </c>
      <c r="S48" t="s">
        <v>82</v>
      </c>
      <c r="T48" s="6"/>
      <c r="U48" s="6"/>
      <c r="V48" s="5"/>
    </row>
    <row r="49" spans="1:22" x14ac:dyDescent="0.2">
      <c r="P49" s="6"/>
      <c r="T49" s="6"/>
      <c r="U49" s="6"/>
      <c r="V49" s="5"/>
    </row>
    <row r="50" spans="1:22" x14ac:dyDescent="0.2">
      <c r="A50" t="s">
        <v>13</v>
      </c>
      <c r="B50" t="s">
        <v>16</v>
      </c>
      <c r="C50" t="s">
        <v>33</v>
      </c>
      <c r="D50" t="s">
        <v>78</v>
      </c>
      <c r="E50" s="2">
        <v>44677.722222222219</v>
      </c>
      <c r="F50">
        <v>9919</v>
      </c>
      <c r="G50">
        <v>10264</v>
      </c>
      <c r="H50">
        <v>2746</v>
      </c>
      <c r="I50">
        <v>44375</v>
      </c>
      <c r="J50">
        <v>107700</v>
      </c>
      <c r="K50">
        <v>11482</v>
      </c>
      <c r="L50">
        <v>8421</v>
      </c>
      <c r="M50">
        <v>8509</v>
      </c>
      <c r="N50" s="7">
        <f>E50-$E$8</f>
        <v>11.000694444439432</v>
      </c>
      <c r="O50" s="7">
        <f>J50/$J$8</f>
        <v>5.8575054387237122</v>
      </c>
      <c r="P50" s="6">
        <f>LOG(O50,2)/N50</f>
        <v>0.2318295814431833</v>
      </c>
      <c r="Q50" s="6"/>
      <c r="R50">
        <v>10</v>
      </c>
      <c r="S50" t="s">
        <v>83</v>
      </c>
      <c r="T50" s="6">
        <f>K50*J50*1*10^(-9)</f>
        <v>1.2366114000000001</v>
      </c>
      <c r="U50" s="6"/>
      <c r="V50" s="5"/>
    </row>
    <row r="51" spans="1:22" x14ac:dyDescent="0.2">
      <c r="A51" t="s">
        <v>13</v>
      </c>
      <c r="B51" t="s">
        <v>16</v>
      </c>
      <c r="C51" t="s">
        <v>34</v>
      </c>
      <c r="D51" t="s">
        <v>78</v>
      </c>
      <c r="E51" s="2">
        <v>44677.725694444453</v>
      </c>
      <c r="F51">
        <v>11583</v>
      </c>
      <c r="G51">
        <v>12020</v>
      </c>
      <c r="H51">
        <v>2439</v>
      </c>
      <c r="I51">
        <v>65450</v>
      </c>
      <c r="J51">
        <v>96200</v>
      </c>
      <c r="K51">
        <v>14019</v>
      </c>
      <c r="L51">
        <v>9406</v>
      </c>
      <c r="M51">
        <v>11775</v>
      </c>
      <c r="N51" s="7">
        <f>E50-$E$8</f>
        <v>11.000694444439432</v>
      </c>
      <c r="O51" s="7">
        <f t="shared" ref="O51" si="24">J51/$J$8</f>
        <v>5.2320522117476429</v>
      </c>
      <c r="P51" s="6">
        <f t="shared" ref="P51:P52" si="25">LOG(O51,2)/N51</f>
        <v>0.217020566285371</v>
      </c>
      <c r="Q51" s="6"/>
      <c r="R51">
        <v>10</v>
      </c>
      <c r="S51" t="s">
        <v>83</v>
      </c>
      <c r="T51" s="6">
        <f t="shared" ref="T51:T52" si="26">K51*J51*1*10^(-9)</f>
        <v>1.3486278</v>
      </c>
      <c r="U51" s="6"/>
      <c r="V51" s="5"/>
    </row>
    <row r="52" spans="1:22" x14ac:dyDescent="0.2">
      <c r="A52" t="s">
        <v>13</v>
      </c>
      <c r="B52" t="s">
        <v>16</v>
      </c>
      <c r="C52" t="s">
        <v>35</v>
      </c>
      <c r="D52" t="s">
        <v>78</v>
      </c>
      <c r="E52" s="2">
        <v>44677.726388888892</v>
      </c>
      <c r="F52">
        <v>11961</v>
      </c>
      <c r="G52">
        <v>12440</v>
      </c>
      <c r="H52">
        <v>2641</v>
      </c>
      <c r="I52">
        <v>61979</v>
      </c>
      <c r="J52">
        <v>98080</v>
      </c>
      <c r="K52">
        <v>14512</v>
      </c>
      <c r="L52">
        <v>10187</v>
      </c>
      <c r="M52">
        <v>11525</v>
      </c>
      <c r="N52" s="7">
        <f>E50-$E$8</f>
        <v>11.000694444439432</v>
      </c>
      <c r="O52" s="7">
        <f>J52/$J$8</f>
        <v>5.3343002175489485</v>
      </c>
      <c r="P52" s="6">
        <f t="shared" si="25"/>
        <v>0.21955877741144142</v>
      </c>
      <c r="Q52" s="6"/>
      <c r="R52">
        <v>10</v>
      </c>
      <c r="S52" t="s">
        <v>83</v>
      </c>
      <c r="T52" s="6">
        <f t="shared" si="26"/>
        <v>1.4233369600000001</v>
      </c>
      <c r="U52" s="6">
        <f>AVERAGE(T50:T52)</f>
        <v>1.3361920533333336</v>
      </c>
      <c r="V52" s="5">
        <f>$V$81/U52*1000</f>
        <v>712.53304065950431</v>
      </c>
    </row>
    <row r="53" spans="1:22" x14ac:dyDescent="0.2">
      <c r="A53" t="s">
        <v>85</v>
      </c>
      <c r="J53" s="5">
        <f>AVERAGE(J50:J52)</f>
        <v>100660</v>
      </c>
      <c r="K53" s="5">
        <f>AVERAGE(K50:K52)</f>
        <v>13337.666666666666</v>
      </c>
      <c r="L53" s="5">
        <f>_xlfn.STDEV.P(K50:K52)</f>
        <v>1327.5004917345816</v>
      </c>
      <c r="P53" s="6">
        <f>AVERAGE(P50:P52)</f>
        <v>0.22280297504666524</v>
      </c>
      <c r="Q53">
        <f>_xlfn.STDEV.P(P50:P52)</f>
        <v>6.4663408616399895E-3</v>
      </c>
      <c r="R53">
        <v>10</v>
      </c>
      <c r="S53" t="s">
        <v>83</v>
      </c>
      <c r="T53" s="6"/>
      <c r="U53" s="6"/>
      <c r="V53" s="5"/>
    </row>
    <row r="54" spans="1:22" x14ac:dyDescent="0.2">
      <c r="P54" s="6"/>
      <c r="T54" s="6"/>
      <c r="U54" s="6"/>
      <c r="V54" s="5"/>
    </row>
    <row r="55" spans="1:22" x14ac:dyDescent="0.2">
      <c r="A55" t="s">
        <v>13</v>
      </c>
      <c r="B55" t="s">
        <v>15</v>
      </c>
      <c r="C55" t="s">
        <v>30</v>
      </c>
      <c r="D55" t="s">
        <v>78</v>
      </c>
      <c r="E55" s="2">
        <v>44672.626388888893</v>
      </c>
      <c r="F55">
        <v>22101</v>
      </c>
      <c r="G55">
        <v>23901</v>
      </c>
      <c r="H55">
        <v>1812</v>
      </c>
      <c r="I55">
        <v>35496</v>
      </c>
      <c r="J55">
        <v>375400</v>
      </c>
      <c r="K55">
        <v>5919</v>
      </c>
      <c r="L55">
        <v>5177</v>
      </c>
      <c r="M55">
        <v>3071</v>
      </c>
      <c r="N55" s="7">
        <f>E55-$E$8</f>
        <v>5.9048611111138598</v>
      </c>
      <c r="O55" s="7">
        <f>J55/$J$8</f>
        <v>20.416968817984046</v>
      </c>
      <c r="P55" s="6">
        <f>LOG(O55,2)/N55</f>
        <v>0.73696852593786633</v>
      </c>
      <c r="Q55" s="6"/>
      <c r="R55">
        <v>10</v>
      </c>
      <c r="S55" t="s">
        <v>82</v>
      </c>
      <c r="T55" s="6">
        <f>K55*J55*1*10^(-9)</f>
        <v>2.2219926000000001</v>
      </c>
      <c r="U55" s="6"/>
      <c r="V55" s="5"/>
    </row>
    <row r="56" spans="1:22" x14ac:dyDescent="0.2">
      <c r="A56" t="s">
        <v>13</v>
      </c>
      <c r="B56" t="s">
        <v>15</v>
      </c>
      <c r="C56" t="s">
        <v>31</v>
      </c>
      <c r="D56" t="s">
        <v>78</v>
      </c>
      <c r="E56" s="2">
        <v>44672.627083333333</v>
      </c>
      <c r="F56">
        <v>17068</v>
      </c>
      <c r="G56">
        <v>18163</v>
      </c>
      <c r="H56">
        <v>2065</v>
      </c>
      <c r="I56">
        <v>33762</v>
      </c>
      <c r="J56">
        <v>267100</v>
      </c>
      <c r="K56">
        <v>6314</v>
      </c>
      <c r="L56">
        <v>5530</v>
      </c>
      <c r="M56">
        <v>3226</v>
      </c>
      <c r="N56" s="7">
        <f>E55-$E$8</f>
        <v>5.9048611111138598</v>
      </c>
      <c r="O56" s="7">
        <f t="shared" ref="O56" si="27">J56/$J$8</f>
        <v>14.526831036983321</v>
      </c>
      <c r="P56" s="6">
        <f t="shared" ref="P56:P57" si="28">LOG(O56,2)/N56</f>
        <v>0.65380845409950672</v>
      </c>
      <c r="Q56" s="6"/>
      <c r="R56">
        <v>10</v>
      </c>
      <c r="S56" t="s">
        <v>82</v>
      </c>
      <c r="T56" s="6">
        <f t="shared" ref="T56:T57" si="29">K56*J56*1*10^(-9)</f>
        <v>1.6864694</v>
      </c>
      <c r="U56" s="6"/>
      <c r="V56" s="5"/>
    </row>
    <row r="57" spans="1:22" x14ac:dyDescent="0.2">
      <c r="A57" t="s">
        <v>13</v>
      </c>
      <c r="B57" t="s">
        <v>15</v>
      </c>
      <c r="C57" t="s">
        <v>32</v>
      </c>
      <c r="D57" t="s">
        <v>78</v>
      </c>
      <c r="E57" s="2">
        <v>44672.62777777778</v>
      </c>
      <c r="F57">
        <v>17289</v>
      </c>
      <c r="G57">
        <v>18379</v>
      </c>
      <c r="H57">
        <v>2155</v>
      </c>
      <c r="I57">
        <v>39770</v>
      </c>
      <c r="J57">
        <v>255500</v>
      </c>
      <c r="K57">
        <v>6567</v>
      </c>
      <c r="L57">
        <v>5730</v>
      </c>
      <c r="M57">
        <v>3435</v>
      </c>
      <c r="N57" s="7">
        <f>E55-$E$8</f>
        <v>5.9048611111138598</v>
      </c>
      <c r="O57" s="7">
        <f>J57/$J$8</f>
        <v>13.895939086294415</v>
      </c>
      <c r="P57" s="6">
        <f t="shared" si="28"/>
        <v>0.64296032683541882</v>
      </c>
      <c r="Q57" s="6"/>
      <c r="R57">
        <v>10</v>
      </c>
      <c r="S57" t="s">
        <v>82</v>
      </c>
      <c r="T57" s="6">
        <f t="shared" si="29"/>
        <v>1.6778685000000002</v>
      </c>
      <c r="U57" s="6">
        <f>AVERAGE(T55:T57)</f>
        <v>1.8621101666666668</v>
      </c>
      <c r="V57" s="5">
        <f>$V$81/U57*1000</f>
        <v>511.29143898664785</v>
      </c>
    </row>
    <row r="58" spans="1:22" x14ac:dyDescent="0.2">
      <c r="A58" t="s">
        <v>85</v>
      </c>
      <c r="J58" s="5">
        <f>AVERAGE(J55:J57)</f>
        <v>299333.33333333331</v>
      </c>
      <c r="K58" s="5">
        <f>AVERAGE(K55:K57)</f>
        <v>6266.666666666667</v>
      </c>
      <c r="L58" s="5">
        <f>_xlfn.STDEV.P(K55:K57)</f>
        <v>266.65374968715935</v>
      </c>
      <c r="P58" s="6">
        <f>AVERAGE(P55:P57)</f>
        <v>0.67791243562426395</v>
      </c>
      <c r="Q58">
        <f>_xlfn.STDEV.P(P55:P57)</f>
        <v>4.1993148795414485E-2</v>
      </c>
      <c r="R58">
        <v>10</v>
      </c>
      <c r="S58" t="s">
        <v>82</v>
      </c>
      <c r="T58" s="6"/>
      <c r="U58" s="6"/>
      <c r="V58" s="5"/>
    </row>
    <row r="59" spans="1:22" x14ac:dyDescent="0.2">
      <c r="P59" s="6"/>
      <c r="T59" s="6"/>
      <c r="U59" s="6"/>
      <c r="V59" s="5"/>
    </row>
    <row r="60" spans="1:22" x14ac:dyDescent="0.2">
      <c r="A60" t="s">
        <v>13</v>
      </c>
      <c r="B60" t="s">
        <v>28</v>
      </c>
      <c r="C60" t="s">
        <v>69</v>
      </c>
      <c r="D60" t="s">
        <v>78</v>
      </c>
      <c r="E60" s="2">
        <v>44672.625</v>
      </c>
      <c r="F60">
        <v>17607</v>
      </c>
      <c r="G60">
        <v>18981</v>
      </c>
      <c r="H60">
        <v>1978</v>
      </c>
      <c r="I60">
        <v>33197</v>
      </c>
      <c r="J60">
        <v>287200</v>
      </c>
      <c r="K60">
        <v>6274</v>
      </c>
      <c r="L60">
        <v>5549</v>
      </c>
      <c r="M60">
        <v>3076</v>
      </c>
      <c r="N60" s="7">
        <f>E60-$E$8</f>
        <v>5.9034722222204437</v>
      </c>
      <c r="O60" s="7">
        <f>J60/$J$8</f>
        <v>15.620014503263233</v>
      </c>
      <c r="P60" s="6">
        <f>LOG(O60,2)/N60</f>
        <v>0.67169349471862705</v>
      </c>
      <c r="Q60" s="6"/>
      <c r="R60">
        <v>6</v>
      </c>
      <c r="S60" t="s">
        <v>82</v>
      </c>
      <c r="T60" s="6">
        <f>K60*J60*1*10^(-9)</f>
        <v>1.8018928000000001</v>
      </c>
      <c r="U60" s="6"/>
      <c r="V60" s="5"/>
    </row>
    <row r="61" spans="1:22" x14ac:dyDescent="0.2">
      <c r="A61" t="s">
        <v>13</v>
      </c>
      <c r="B61" t="s">
        <v>28</v>
      </c>
      <c r="C61" t="s">
        <v>70</v>
      </c>
      <c r="D61" t="s">
        <v>78</v>
      </c>
      <c r="E61" s="2">
        <v>44672.625694444447</v>
      </c>
      <c r="F61">
        <v>14109</v>
      </c>
      <c r="G61">
        <v>14890</v>
      </c>
      <c r="H61">
        <v>1894</v>
      </c>
      <c r="I61">
        <v>30466</v>
      </c>
      <c r="J61">
        <v>202400</v>
      </c>
      <c r="K61">
        <v>6524</v>
      </c>
      <c r="L61">
        <v>5703</v>
      </c>
      <c r="M61">
        <v>3317</v>
      </c>
      <c r="N61" s="7">
        <f>E60-$E$8</f>
        <v>5.9034722222204437</v>
      </c>
      <c r="O61" s="7">
        <f t="shared" ref="O61" si="30">J61/$J$8</f>
        <v>11.007976794778825</v>
      </c>
      <c r="P61" s="6">
        <f t="shared" ref="P61:P62" si="31">LOG(O61,2)/N61</f>
        <v>0.58617662598017206</v>
      </c>
      <c r="Q61" s="6"/>
      <c r="R61">
        <v>6</v>
      </c>
      <c r="S61" t="s">
        <v>82</v>
      </c>
      <c r="T61" s="6">
        <f t="shared" ref="T61:T62" si="32">K61*J61*1*10^(-9)</f>
        <v>1.3204576000000001</v>
      </c>
      <c r="U61" s="6"/>
      <c r="V61" s="5"/>
    </row>
    <row r="62" spans="1:22" x14ac:dyDescent="0.2">
      <c r="A62" t="s">
        <v>13</v>
      </c>
      <c r="B62" t="s">
        <v>28</v>
      </c>
      <c r="C62" t="s">
        <v>71</v>
      </c>
      <c r="D62" t="s">
        <v>78</v>
      </c>
      <c r="E62" s="2">
        <v>44672.626388888893</v>
      </c>
      <c r="F62">
        <v>9844</v>
      </c>
      <c r="G62">
        <v>10210</v>
      </c>
      <c r="H62">
        <v>2155</v>
      </c>
      <c r="I62">
        <v>32086</v>
      </c>
      <c r="J62">
        <v>132900</v>
      </c>
      <c r="K62">
        <v>6784</v>
      </c>
      <c r="L62">
        <v>5966</v>
      </c>
      <c r="M62">
        <v>3372</v>
      </c>
      <c r="N62" s="7">
        <f>E60-$E$8</f>
        <v>5.9034722222204437</v>
      </c>
      <c r="O62" s="7">
        <f>J62/$J$8</f>
        <v>7.2280638143582303</v>
      </c>
      <c r="P62" s="6">
        <f t="shared" si="31"/>
        <v>0.48337810968769135</v>
      </c>
      <c r="Q62" s="6"/>
      <c r="R62">
        <v>6</v>
      </c>
      <c r="S62" t="s">
        <v>82</v>
      </c>
      <c r="T62" s="6">
        <f t="shared" si="32"/>
        <v>0.90159360000000011</v>
      </c>
      <c r="U62" s="6">
        <f>AVERAGE(T60:T62)</f>
        <v>1.3413146666666667</v>
      </c>
      <c r="V62" s="5">
        <f>$V$81/U62*1000</f>
        <v>709.81180652613466</v>
      </c>
    </row>
    <row r="63" spans="1:22" x14ac:dyDescent="0.2">
      <c r="A63" t="s">
        <v>85</v>
      </c>
      <c r="J63" s="5">
        <f>AVERAGE(J60:J62)</f>
        <v>207500</v>
      </c>
      <c r="K63" s="5">
        <f>AVERAGE(K60:K62)</f>
        <v>6527.333333333333</v>
      </c>
      <c r="L63" s="5">
        <f>_xlfn.STDEV.P(K60:K62)</f>
        <v>208.21996915655222</v>
      </c>
      <c r="P63" s="6">
        <f>AVERAGE(P60:P62)</f>
        <v>0.58041607679549678</v>
      </c>
      <c r="Q63">
        <f>_xlfn.STDEV.P(P60:P62)</f>
        <v>7.6987267367269796E-2</v>
      </c>
      <c r="R63">
        <v>6</v>
      </c>
      <c r="S63" t="s">
        <v>82</v>
      </c>
      <c r="T63" s="6"/>
      <c r="U63" s="6"/>
      <c r="V63" s="5"/>
    </row>
    <row r="64" spans="1:22" x14ac:dyDescent="0.2">
      <c r="P64" s="6"/>
      <c r="T64" s="6"/>
      <c r="U64" s="6"/>
      <c r="V64" s="5"/>
    </row>
    <row r="65" spans="1:22" x14ac:dyDescent="0.2">
      <c r="A65" t="s">
        <v>13</v>
      </c>
      <c r="B65" t="s">
        <v>27</v>
      </c>
      <c r="C65" t="s">
        <v>66</v>
      </c>
      <c r="D65" t="s">
        <v>78</v>
      </c>
      <c r="E65" s="2">
        <v>44672.591666666667</v>
      </c>
      <c r="F65">
        <v>12796</v>
      </c>
      <c r="G65">
        <v>13377</v>
      </c>
      <c r="H65">
        <v>1812</v>
      </c>
      <c r="I65">
        <v>34334</v>
      </c>
      <c r="J65">
        <v>205500</v>
      </c>
      <c r="K65">
        <v>6572</v>
      </c>
      <c r="L65">
        <v>5709</v>
      </c>
      <c r="M65">
        <v>3499</v>
      </c>
      <c r="N65" s="7">
        <f>E65-$E$8</f>
        <v>5.8701388888875954</v>
      </c>
      <c r="O65" s="7">
        <f>J65/$J$8</f>
        <v>11.176577229876722</v>
      </c>
      <c r="P65" s="6">
        <f>LOG(O65,2)/N65</f>
        <v>0.59324090938562235</v>
      </c>
      <c r="Q65" s="6"/>
      <c r="R65">
        <v>4</v>
      </c>
      <c r="S65" t="s">
        <v>82</v>
      </c>
      <c r="T65" s="6">
        <f>K65*J65*1*10^(-9)</f>
        <v>1.350546</v>
      </c>
      <c r="U65" s="6"/>
      <c r="V65" s="5"/>
    </row>
    <row r="66" spans="1:22" x14ac:dyDescent="0.2">
      <c r="A66" t="s">
        <v>13</v>
      </c>
      <c r="B66" t="s">
        <v>27</v>
      </c>
      <c r="C66" t="s">
        <v>67</v>
      </c>
      <c r="D66" t="s">
        <v>78</v>
      </c>
      <c r="E66" s="2">
        <v>44672.592361111107</v>
      </c>
      <c r="F66">
        <v>9532</v>
      </c>
      <c r="G66">
        <v>9891</v>
      </c>
      <c r="H66">
        <v>1978</v>
      </c>
      <c r="I66">
        <v>41052</v>
      </c>
      <c r="J66">
        <v>150400</v>
      </c>
      <c r="K66">
        <v>7079</v>
      </c>
      <c r="L66">
        <v>6000</v>
      </c>
      <c r="M66">
        <v>4088</v>
      </c>
      <c r="N66" s="7">
        <f>E65-$E$8</f>
        <v>5.8701388888875954</v>
      </c>
      <c r="O66" s="7">
        <f t="shared" ref="O66" si="33">J66/$J$8</f>
        <v>8.1798404641044229</v>
      </c>
      <c r="P66" s="6">
        <f t="shared" ref="P66:P67" si="34">LOG(O66,2)/N66</f>
        <v>0.51652486647496687</v>
      </c>
      <c r="Q66" s="6"/>
      <c r="R66">
        <v>4</v>
      </c>
      <c r="S66" t="s">
        <v>82</v>
      </c>
      <c r="T66" s="6">
        <f t="shared" ref="T66:T67" si="35">K66*J66*1*10^(-9)</f>
        <v>1.0646816000000001</v>
      </c>
      <c r="U66" s="6"/>
      <c r="V66" s="5"/>
    </row>
    <row r="67" spans="1:22" x14ac:dyDescent="0.2">
      <c r="A67" t="s">
        <v>13</v>
      </c>
      <c r="B67" t="s">
        <v>27</v>
      </c>
      <c r="C67" t="s">
        <v>68</v>
      </c>
      <c r="D67" t="s">
        <v>78</v>
      </c>
      <c r="E67" s="2">
        <v>44672.593055555553</v>
      </c>
      <c r="F67">
        <v>10252</v>
      </c>
      <c r="G67">
        <v>10667</v>
      </c>
      <c r="H67">
        <v>2065</v>
      </c>
      <c r="I67">
        <v>47158</v>
      </c>
      <c r="J67">
        <v>164100</v>
      </c>
      <c r="K67">
        <v>7066</v>
      </c>
      <c r="L67">
        <v>6118</v>
      </c>
      <c r="M67">
        <v>3971</v>
      </c>
      <c r="N67" s="7">
        <f>E65-$E$8</f>
        <v>5.8701388888875954</v>
      </c>
      <c r="O67" s="7">
        <f>J67/$J$8</f>
        <v>8.9249456127628708</v>
      </c>
      <c r="P67" s="6">
        <f t="shared" si="34"/>
        <v>0.53795036836115973</v>
      </c>
      <c r="Q67" s="6"/>
      <c r="R67">
        <v>4</v>
      </c>
      <c r="S67" t="s">
        <v>82</v>
      </c>
      <c r="T67" s="6">
        <f t="shared" si="35"/>
        <v>1.1595306000000001</v>
      </c>
      <c r="U67" s="6">
        <f>AVERAGE(T65:T67)</f>
        <v>1.1915860666666667</v>
      </c>
      <c r="V67" s="5">
        <f>$V$81/U67*1000</f>
        <v>799.00312138594438</v>
      </c>
    </row>
    <row r="68" spans="1:22" x14ac:dyDescent="0.2">
      <c r="A68" t="s">
        <v>85</v>
      </c>
      <c r="J68" s="5">
        <f>AVERAGE(J65:J67)</f>
        <v>173333.33333333334</v>
      </c>
      <c r="K68" s="5">
        <f>AVERAGE(K65:K67)</f>
        <v>6905.666666666667</v>
      </c>
      <c r="L68" s="5">
        <f>_xlfn.STDEV.P(K65:K67)</f>
        <v>235.99764593929513</v>
      </c>
      <c r="P68" s="6">
        <f>AVERAGE(P65:P67)</f>
        <v>0.54923871474058295</v>
      </c>
      <c r="Q68">
        <f>_xlfn.STDEV.P(P65:P67)</f>
        <v>3.2320353576384457E-2</v>
      </c>
      <c r="R68">
        <v>4</v>
      </c>
      <c r="S68" t="s">
        <v>82</v>
      </c>
      <c r="T68" s="6"/>
      <c r="U68" s="6"/>
      <c r="V68" s="5"/>
    </row>
    <row r="69" spans="1:22" x14ac:dyDescent="0.2">
      <c r="P69" s="6"/>
      <c r="T69" s="6"/>
      <c r="U69" s="6"/>
      <c r="V69" s="5"/>
    </row>
    <row r="70" spans="1:22" x14ac:dyDescent="0.2">
      <c r="A70" t="s">
        <v>13</v>
      </c>
      <c r="B70" t="s">
        <v>24</v>
      </c>
      <c r="C70" t="s">
        <v>57</v>
      </c>
      <c r="D70" t="s">
        <v>78</v>
      </c>
      <c r="E70" s="2">
        <v>44676.702777777777</v>
      </c>
      <c r="F70">
        <v>43082</v>
      </c>
      <c r="G70">
        <v>49625</v>
      </c>
      <c r="H70">
        <v>1894</v>
      </c>
      <c r="I70">
        <v>21037</v>
      </c>
      <c r="J70">
        <v>710400</v>
      </c>
      <c r="K70">
        <v>5609</v>
      </c>
      <c r="L70">
        <v>5044</v>
      </c>
      <c r="M70">
        <v>2516</v>
      </c>
      <c r="N70" s="7">
        <f>E70-$E$8</f>
        <v>9.9812499999970896</v>
      </c>
      <c r="O70" s="7">
        <f>J70/$J$8</f>
        <v>38.636693255982593</v>
      </c>
      <c r="P70" s="6">
        <f>LOG(O70,2)/N70</f>
        <v>0.52818031012610467</v>
      </c>
      <c r="Q70" s="6"/>
      <c r="R70">
        <v>3</v>
      </c>
      <c r="S70" t="s">
        <v>82</v>
      </c>
      <c r="T70" s="6">
        <f>K70*J70*1*10^(-9)</f>
        <v>3.9846336000000004</v>
      </c>
      <c r="U70" s="6"/>
      <c r="V70" s="5"/>
    </row>
    <row r="71" spans="1:22" x14ac:dyDescent="0.2">
      <c r="A71" t="s">
        <v>13</v>
      </c>
      <c r="B71" t="s">
        <v>24</v>
      </c>
      <c r="C71" t="s">
        <v>58</v>
      </c>
      <c r="D71" t="s">
        <v>78</v>
      </c>
      <c r="E71" s="2">
        <v>44676.703472222223</v>
      </c>
      <c r="F71">
        <v>38696</v>
      </c>
      <c r="G71">
        <v>44215</v>
      </c>
      <c r="H71">
        <v>1812</v>
      </c>
      <c r="I71">
        <v>33762</v>
      </c>
      <c r="J71">
        <v>604400</v>
      </c>
      <c r="K71">
        <v>6127</v>
      </c>
      <c r="L71">
        <v>5304</v>
      </c>
      <c r="M71">
        <v>3447</v>
      </c>
      <c r="N71" s="7">
        <f>E70-$E$8</f>
        <v>9.9812499999970896</v>
      </c>
      <c r="O71" s="7">
        <f t="shared" ref="O71" si="36">J71/$J$8</f>
        <v>32.871646120377086</v>
      </c>
      <c r="P71" s="6">
        <f t="shared" ref="P71:P72" si="37">LOG(O71,2)/N71</f>
        <v>0.50482372440935119</v>
      </c>
      <c r="Q71" s="6"/>
      <c r="R71">
        <v>3</v>
      </c>
      <c r="S71" t="s">
        <v>82</v>
      </c>
      <c r="T71" s="6">
        <f t="shared" ref="T71:T72" si="38">K71*J71*1*10^(-9)</f>
        <v>3.7031588000000002</v>
      </c>
      <c r="U71" s="6"/>
      <c r="V71" s="5"/>
    </row>
    <row r="72" spans="1:22" x14ac:dyDescent="0.2">
      <c r="A72" t="s">
        <v>13</v>
      </c>
      <c r="B72" t="s">
        <v>24</v>
      </c>
      <c r="C72" t="s">
        <v>59</v>
      </c>
      <c r="D72" t="s">
        <v>78</v>
      </c>
      <c r="E72" s="2">
        <v>44676.703472222223</v>
      </c>
      <c r="F72">
        <v>41026</v>
      </c>
      <c r="G72">
        <v>47278</v>
      </c>
      <c r="H72">
        <v>1894</v>
      </c>
      <c r="I72">
        <v>22739</v>
      </c>
      <c r="J72">
        <v>662500</v>
      </c>
      <c r="K72">
        <v>5823</v>
      </c>
      <c r="L72">
        <v>5197</v>
      </c>
      <c r="M72">
        <v>2694</v>
      </c>
      <c r="N72" s="7">
        <f>E70-$E$8</f>
        <v>9.9812499999970896</v>
      </c>
      <c r="O72" s="7">
        <f>J72/$J$8</f>
        <v>36.031544597534442</v>
      </c>
      <c r="P72" s="6">
        <f t="shared" si="37"/>
        <v>0.51809027860451673</v>
      </c>
      <c r="Q72" s="6"/>
      <c r="R72">
        <v>3</v>
      </c>
      <c r="S72" t="s">
        <v>82</v>
      </c>
      <c r="T72" s="6">
        <f t="shared" si="38"/>
        <v>3.8577375000000003</v>
      </c>
      <c r="U72" s="6">
        <f>AVERAGE(T70:T72)</f>
        <v>3.8485099666666671</v>
      </c>
      <c r="V72" s="5">
        <f>$V$81/U72*1000</f>
        <v>247.38950786485773</v>
      </c>
    </row>
    <row r="73" spans="1:22" x14ac:dyDescent="0.2">
      <c r="A73" t="s">
        <v>85</v>
      </c>
      <c r="J73" s="5">
        <f>AVERAGE(J70:J72)</f>
        <v>659100</v>
      </c>
      <c r="K73" s="5">
        <f>AVERAGE(K70:K72)</f>
        <v>5853</v>
      </c>
      <c r="L73" s="5">
        <f>_xlfn.STDEV.P(K70:K72)</f>
        <v>212.53391886159409</v>
      </c>
      <c r="P73" s="6">
        <f>AVERAGE(P70:P72)</f>
        <v>0.51703143771332416</v>
      </c>
      <c r="Q73">
        <f>_xlfn.STDEV.P(P70:P72)</f>
        <v>9.5646356303018387E-3</v>
      </c>
      <c r="R73">
        <v>3</v>
      </c>
      <c r="S73" t="s">
        <v>82</v>
      </c>
      <c r="T73" s="6"/>
      <c r="U73" s="6"/>
      <c r="V73" s="5"/>
    </row>
    <row r="74" spans="1:22" x14ac:dyDescent="0.2">
      <c r="P74" s="6"/>
      <c r="T74" s="6"/>
      <c r="U74" s="6"/>
      <c r="V74" s="5"/>
    </row>
    <row r="75" spans="1:22" x14ac:dyDescent="0.2">
      <c r="A75" t="s">
        <v>13</v>
      </c>
      <c r="B75" t="s">
        <v>21</v>
      </c>
      <c r="C75" t="s">
        <v>48</v>
      </c>
      <c r="D75" t="s">
        <v>78</v>
      </c>
      <c r="E75" s="2">
        <v>44676.7</v>
      </c>
      <c r="F75">
        <v>22971</v>
      </c>
      <c r="G75">
        <v>24762</v>
      </c>
      <c r="H75">
        <v>1655</v>
      </c>
      <c r="I75">
        <v>36087</v>
      </c>
      <c r="J75">
        <v>336200</v>
      </c>
      <c r="K75">
        <v>6583</v>
      </c>
      <c r="L75">
        <v>5589</v>
      </c>
      <c r="M75">
        <v>4024</v>
      </c>
      <c r="N75" s="7">
        <f>E75-$E$8</f>
        <v>9.9784722222175333</v>
      </c>
      <c r="O75" s="7">
        <f>J75/$J$8</f>
        <v>18.284989122552574</v>
      </c>
      <c r="P75" s="6">
        <f>LOG(O75,2)/N75</f>
        <v>0.42016330455835854</v>
      </c>
      <c r="Q75" s="6"/>
      <c r="R75">
        <v>2</v>
      </c>
      <c r="S75" t="s">
        <v>82</v>
      </c>
      <c r="T75" s="6">
        <f>K75*J75*1*10^(-9)</f>
        <v>2.2132046000000001</v>
      </c>
      <c r="U75" s="6"/>
      <c r="V75" s="5"/>
    </row>
    <row r="76" spans="1:22" x14ac:dyDescent="0.2">
      <c r="A76" t="s">
        <v>13</v>
      </c>
      <c r="B76" t="s">
        <v>21</v>
      </c>
      <c r="C76" t="s">
        <v>49</v>
      </c>
      <c r="D76" t="s">
        <v>78</v>
      </c>
      <c r="E76" s="2">
        <v>44676.700694444437</v>
      </c>
      <c r="F76">
        <v>21789</v>
      </c>
      <c r="G76">
        <v>23400</v>
      </c>
      <c r="H76">
        <v>2155</v>
      </c>
      <c r="I76">
        <v>26414</v>
      </c>
      <c r="J76">
        <v>280300</v>
      </c>
      <c r="K76">
        <v>6777</v>
      </c>
      <c r="L76">
        <v>5868</v>
      </c>
      <c r="M76">
        <v>3564</v>
      </c>
      <c r="N76" s="7">
        <f>E75-$E$8</f>
        <v>9.9784722222175333</v>
      </c>
      <c r="O76" s="7">
        <f t="shared" ref="O76" si="39">J76/$J$8</f>
        <v>15.244742567077591</v>
      </c>
      <c r="P76" s="6">
        <f t="shared" ref="P76:P77" si="40">LOG(O76,2)/N76</f>
        <v>0.39387190700157182</v>
      </c>
      <c r="Q76" s="6"/>
      <c r="R76">
        <v>2</v>
      </c>
      <c r="S76" t="s">
        <v>82</v>
      </c>
      <c r="T76" s="6">
        <f t="shared" ref="T76:T77" si="41">K76*J76*1*10^(-9)</f>
        <v>1.8995931000000001</v>
      </c>
      <c r="U76" s="6"/>
      <c r="V76" s="5"/>
    </row>
    <row r="77" spans="1:22" x14ac:dyDescent="0.2">
      <c r="A77" t="s">
        <v>13</v>
      </c>
      <c r="B77" t="s">
        <v>21</v>
      </c>
      <c r="C77" t="s">
        <v>50</v>
      </c>
      <c r="D77" t="s">
        <v>78</v>
      </c>
      <c r="E77" s="2">
        <v>44676.701388888891</v>
      </c>
      <c r="F77">
        <v>29355</v>
      </c>
      <c r="G77">
        <v>32322</v>
      </c>
      <c r="H77">
        <v>1978</v>
      </c>
      <c r="I77">
        <v>25461</v>
      </c>
      <c r="J77">
        <v>415800</v>
      </c>
      <c r="K77">
        <v>6047</v>
      </c>
      <c r="L77">
        <v>5400</v>
      </c>
      <c r="M77">
        <v>2919</v>
      </c>
      <c r="N77" s="7">
        <f>E75-$E$8</f>
        <v>9.9784722222175333</v>
      </c>
      <c r="O77" s="7">
        <f>J77/$J$8</f>
        <v>22.614213197969541</v>
      </c>
      <c r="P77" s="6">
        <f t="shared" si="40"/>
        <v>0.45088644802110317</v>
      </c>
      <c r="Q77" s="6"/>
      <c r="R77">
        <v>2</v>
      </c>
      <c r="S77" t="s">
        <v>82</v>
      </c>
      <c r="T77" s="6">
        <f t="shared" si="41"/>
        <v>2.5143426</v>
      </c>
      <c r="U77" s="6">
        <f>AVERAGE(T75:T77)</f>
        <v>2.2090467666666664</v>
      </c>
      <c r="V77" s="5">
        <f>$V$81/U77*1000</f>
        <v>430.99177483838702</v>
      </c>
    </row>
    <row r="78" spans="1:22" x14ac:dyDescent="0.2">
      <c r="A78" t="s">
        <v>85</v>
      </c>
      <c r="J78" s="5">
        <f>AVERAGE(J75:J77)</f>
        <v>344100</v>
      </c>
      <c r="K78" s="5">
        <f>AVERAGE(K75:K77)</f>
        <v>6469</v>
      </c>
      <c r="L78" s="5">
        <f>_xlfn.STDEV.P(K75:K77)</f>
        <v>308.73073489153404</v>
      </c>
      <c r="P78" s="6">
        <f>AVERAGE(P75:P77)</f>
        <v>0.42164055319367783</v>
      </c>
      <c r="Q78">
        <f>_xlfn.STDEV.P(P75:P77)</f>
        <v>2.3299516011638099E-2</v>
      </c>
      <c r="R78">
        <v>2</v>
      </c>
      <c r="S78" t="s">
        <v>82</v>
      </c>
    </row>
    <row r="80" spans="1:22" x14ac:dyDescent="0.2">
      <c r="T80" t="s">
        <v>88</v>
      </c>
      <c r="U80" t="s">
        <v>88</v>
      </c>
      <c r="V80" t="s">
        <v>90</v>
      </c>
    </row>
    <row r="81" spans="7:22" x14ac:dyDescent="0.2">
      <c r="T81" s="6">
        <f>MIN(T10:T77)</f>
        <v>0.90159360000000011</v>
      </c>
      <c r="U81" s="6">
        <f>MIN(U10:U77)</f>
        <v>1.1901012333333334</v>
      </c>
      <c r="V81" s="8">
        <f>U81*0.8</f>
        <v>0.95208098666666674</v>
      </c>
    </row>
    <row r="83" spans="7:22" x14ac:dyDescent="0.2">
      <c r="G83" s="9" t="s">
        <v>95</v>
      </c>
    </row>
    <row r="85" spans="7:22" x14ac:dyDescent="0.2">
      <c r="G85" t="s">
        <v>91</v>
      </c>
      <c r="H85" t="s">
        <v>92</v>
      </c>
      <c r="I85" t="s">
        <v>93</v>
      </c>
    </row>
    <row r="86" spans="7:22" x14ac:dyDescent="0.2">
      <c r="G86">
        <v>40</v>
      </c>
      <c r="H86" s="6">
        <f>P13</f>
        <v>0.64671122020768967</v>
      </c>
      <c r="I86" s="6">
        <f>P18</f>
        <v>0.72396236480187515</v>
      </c>
    </row>
    <row r="87" spans="7:22" x14ac:dyDescent="0.2">
      <c r="G87">
        <v>30</v>
      </c>
      <c r="H87" s="6">
        <f>P23</f>
        <v>0.57151269035249419</v>
      </c>
      <c r="I87" s="6">
        <f>P28</f>
        <v>0.74521559845498653</v>
      </c>
    </row>
    <row r="88" spans="7:22" x14ac:dyDescent="0.2">
      <c r="G88">
        <v>20</v>
      </c>
      <c r="H88" s="6">
        <f>P33</f>
        <v>0.48880954556619866</v>
      </c>
      <c r="I88" s="6">
        <f>P38</f>
        <v>0.75637246792641222</v>
      </c>
    </row>
    <row r="89" spans="7:22" x14ac:dyDescent="0.2">
      <c r="G89">
        <v>15</v>
      </c>
      <c r="H89" s="6">
        <f>P43</f>
        <v>0.37496963928714228</v>
      </c>
      <c r="I89" s="6">
        <f>P48</f>
        <v>0.73116457007869951</v>
      </c>
    </row>
    <row r="90" spans="7:22" x14ac:dyDescent="0.2">
      <c r="G90">
        <v>10</v>
      </c>
      <c r="H90" s="6">
        <f>P53</f>
        <v>0.22280297504666524</v>
      </c>
      <c r="I90" s="6">
        <f>P58</f>
        <v>0.67791243562426395</v>
      </c>
    </row>
    <row r="91" spans="7:22" x14ac:dyDescent="0.2">
      <c r="G91">
        <v>6</v>
      </c>
      <c r="H91">
        <v>0</v>
      </c>
      <c r="I91" s="6">
        <f>P63</f>
        <v>0.58041607679549678</v>
      </c>
    </row>
    <row r="92" spans="7:22" x14ac:dyDescent="0.2">
      <c r="G92">
        <v>4</v>
      </c>
      <c r="H92">
        <v>0</v>
      </c>
      <c r="I92" s="6">
        <f>P68</f>
        <v>0.54923871474058295</v>
      </c>
    </row>
    <row r="93" spans="7:22" x14ac:dyDescent="0.2">
      <c r="G93">
        <v>3</v>
      </c>
      <c r="H93">
        <v>0</v>
      </c>
      <c r="I93" s="6">
        <f>P73</f>
        <v>0.51703143771332416</v>
      </c>
    </row>
    <row r="94" spans="7:22" x14ac:dyDescent="0.2">
      <c r="G94">
        <v>2</v>
      </c>
      <c r="H94">
        <v>0</v>
      </c>
      <c r="I94" s="6">
        <f>P78</f>
        <v>0.42164055319367783</v>
      </c>
    </row>
    <row r="101" spans="7:8" x14ac:dyDescent="0.2">
      <c r="G101" t="s">
        <v>91</v>
      </c>
      <c r="H101" t="s">
        <v>94</v>
      </c>
    </row>
    <row r="102" spans="7:8" x14ac:dyDescent="0.2">
      <c r="G102">
        <v>30</v>
      </c>
      <c r="H102" s="6">
        <f>I87</f>
        <v>0.74521559845498653</v>
      </c>
    </row>
    <row r="103" spans="7:8" x14ac:dyDescent="0.2">
      <c r="G103">
        <v>10</v>
      </c>
      <c r="H103" s="6">
        <f>I90</f>
        <v>0.67791243562426395</v>
      </c>
    </row>
    <row r="104" spans="7:8" x14ac:dyDescent="0.2">
      <c r="G104">
        <v>6</v>
      </c>
      <c r="H104" s="6">
        <f>I91</f>
        <v>0.58041607679549678</v>
      </c>
    </row>
    <row r="105" spans="7:8" x14ac:dyDescent="0.2">
      <c r="G105">
        <v>4</v>
      </c>
      <c r="H105" s="6">
        <f>I92</f>
        <v>0.54923871474058295</v>
      </c>
    </row>
    <row r="106" spans="7:8" x14ac:dyDescent="0.2">
      <c r="G106">
        <v>3</v>
      </c>
      <c r="H106" s="6">
        <f>I93</f>
        <v>0.51703143771332416</v>
      </c>
    </row>
    <row r="107" spans="7:8" x14ac:dyDescent="0.2">
      <c r="G107">
        <v>2</v>
      </c>
      <c r="H107" s="6">
        <f>I94</f>
        <v>0.42164055319367783</v>
      </c>
    </row>
    <row r="119" spans="7:9" x14ac:dyDescent="0.2">
      <c r="G119" s="9" t="s">
        <v>96</v>
      </c>
    </row>
    <row r="121" spans="7:9" x14ac:dyDescent="0.2">
      <c r="G121" t="s">
        <v>91</v>
      </c>
      <c r="H121" t="s">
        <v>92</v>
      </c>
      <c r="I121" t="s">
        <v>93</v>
      </c>
    </row>
    <row r="122" spans="7:9" x14ac:dyDescent="0.2">
      <c r="G122">
        <v>40</v>
      </c>
      <c r="H122">
        <v>7604.333333333333</v>
      </c>
      <c r="I122">
        <v>7480.666666666667</v>
      </c>
    </row>
    <row r="123" spans="7:9" x14ac:dyDescent="0.2">
      <c r="G123">
        <v>30</v>
      </c>
      <c r="H123">
        <v>7582.666666666667</v>
      </c>
      <c r="I123">
        <v>6683</v>
      </c>
    </row>
    <row r="124" spans="7:9" x14ac:dyDescent="0.2">
      <c r="G124">
        <v>20</v>
      </c>
      <c r="H124">
        <v>8596.3333333333339</v>
      </c>
      <c r="I124">
        <v>6403.333333333333</v>
      </c>
    </row>
    <row r="125" spans="7:9" x14ac:dyDescent="0.2">
      <c r="G125">
        <v>15</v>
      </c>
      <c r="H125">
        <v>8713.6666666666661</v>
      </c>
      <c r="I125">
        <v>6670</v>
      </c>
    </row>
    <row r="126" spans="7:9" x14ac:dyDescent="0.2">
      <c r="G126">
        <v>10</v>
      </c>
      <c r="H126">
        <v>13337.666666666666</v>
      </c>
      <c r="I126">
        <v>6266.666666666667</v>
      </c>
    </row>
    <row r="127" spans="7:9" x14ac:dyDescent="0.2">
      <c r="G127">
        <v>6</v>
      </c>
      <c r="H127">
        <f>H126</f>
        <v>13337.666666666666</v>
      </c>
      <c r="I127">
        <v>6527.333333333333</v>
      </c>
    </row>
    <row r="128" spans="7:9" x14ac:dyDescent="0.2">
      <c r="G128">
        <v>4</v>
      </c>
      <c r="H128">
        <f t="shared" ref="H128:H130" si="42">H127</f>
        <v>13337.666666666666</v>
      </c>
      <c r="I128">
        <v>6905.666666666667</v>
      </c>
    </row>
    <row r="129" spans="7:9" x14ac:dyDescent="0.2">
      <c r="G129">
        <v>3</v>
      </c>
      <c r="H129">
        <f t="shared" si="42"/>
        <v>13337.666666666666</v>
      </c>
      <c r="I129">
        <v>5853</v>
      </c>
    </row>
    <row r="130" spans="7:9" x14ac:dyDescent="0.2">
      <c r="G130">
        <v>2</v>
      </c>
      <c r="H130">
        <f t="shared" si="42"/>
        <v>13337.666666666666</v>
      </c>
      <c r="I130">
        <v>6469</v>
      </c>
    </row>
    <row r="138" spans="7:9" x14ac:dyDescent="0.2">
      <c r="G138" s="9" t="s">
        <v>97</v>
      </c>
    </row>
    <row r="139" spans="7:9" x14ac:dyDescent="0.2">
      <c r="G139" t="s">
        <v>99</v>
      </c>
      <c r="H139" t="s">
        <v>95</v>
      </c>
      <c r="I139" t="s">
        <v>98</v>
      </c>
    </row>
    <row r="140" spans="7:9" x14ac:dyDescent="0.2">
      <c r="G140" t="s">
        <v>92</v>
      </c>
      <c r="H140">
        <v>0.64671122020768967</v>
      </c>
      <c r="I140">
        <v>7604.333333333333</v>
      </c>
    </row>
    <row r="141" spans="7:9" x14ac:dyDescent="0.2">
      <c r="G141" t="s">
        <v>92</v>
      </c>
      <c r="H141">
        <v>0.57151269035249419</v>
      </c>
      <c r="I141">
        <v>7582.666666666667</v>
      </c>
    </row>
    <row r="142" spans="7:9" x14ac:dyDescent="0.2">
      <c r="G142" t="s">
        <v>92</v>
      </c>
      <c r="H142">
        <v>0.48880954556619866</v>
      </c>
      <c r="I142">
        <v>8596.3333333333339</v>
      </c>
    </row>
    <row r="143" spans="7:9" x14ac:dyDescent="0.2">
      <c r="G143" t="s">
        <v>92</v>
      </c>
      <c r="H143">
        <v>0.37496963928714228</v>
      </c>
      <c r="I143">
        <v>8713.6666666666661</v>
      </c>
    </row>
    <row r="144" spans="7:9" x14ac:dyDescent="0.2">
      <c r="G144" t="s">
        <v>92</v>
      </c>
      <c r="H144">
        <v>0.22280297504666524</v>
      </c>
      <c r="I144">
        <v>13337.666666666666</v>
      </c>
    </row>
    <row r="145" spans="7:9" x14ac:dyDescent="0.2">
      <c r="G145" t="s">
        <v>93</v>
      </c>
      <c r="H145">
        <v>0.72396236480187515</v>
      </c>
      <c r="I145">
        <v>7480.666666666667</v>
      </c>
    </row>
    <row r="146" spans="7:9" x14ac:dyDescent="0.2">
      <c r="G146" t="s">
        <v>93</v>
      </c>
      <c r="H146">
        <v>0.74521559845498653</v>
      </c>
      <c r="I146">
        <v>6683</v>
      </c>
    </row>
    <row r="147" spans="7:9" x14ac:dyDescent="0.2">
      <c r="G147" t="s">
        <v>93</v>
      </c>
      <c r="H147">
        <v>0.75637246792641222</v>
      </c>
      <c r="I147">
        <v>6403.333333333333</v>
      </c>
    </row>
    <row r="148" spans="7:9" x14ac:dyDescent="0.2">
      <c r="G148" t="s">
        <v>93</v>
      </c>
      <c r="H148">
        <v>0.73116457007869951</v>
      </c>
      <c r="I148">
        <v>6670</v>
      </c>
    </row>
    <row r="149" spans="7:9" x14ac:dyDescent="0.2">
      <c r="G149" t="s">
        <v>93</v>
      </c>
      <c r="H149">
        <v>0.67791243562426395</v>
      </c>
      <c r="I149">
        <v>6266.666666666667</v>
      </c>
    </row>
    <row r="150" spans="7:9" x14ac:dyDescent="0.2">
      <c r="G150" t="s">
        <v>93</v>
      </c>
      <c r="H150">
        <v>0.58041607679549678</v>
      </c>
      <c r="I150">
        <v>6527.333333333333</v>
      </c>
    </row>
    <row r="151" spans="7:9" x14ac:dyDescent="0.2">
      <c r="G151" t="s">
        <v>93</v>
      </c>
      <c r="H151">
        <v>0.54923871474058295</v>
      </c>
      <c r="I151">
        <v>6905.666666666667</v>
      </c>
    </row>
    <row r="152" spans="7:9" x14ac:dyDescent="0.2">
      <c r="G152" t="s">
        <v>93</v>
      </c>
      <c r="H152">
        <v>0.51703143771332416</v>
      </c>
      <c r="I152">
        <v>5853</v>
      </c>
    </row>
    <row r="153" spans="7:9" x14ac:dyDescent="0.2">
      <c r="G153" t="s">
        <v>93</v>
      </c>
      <c r="H153">
        <v>0.42164055319367783</v>
      </c>
      <c r="I153">
        <v>6469</v>
      </c>
    </row>
    <row r="162" spans="7:9" x14ac:dyDescent="0.2">
      <c r="G162" t="s">
        <v>95</v>
      </c>
      <c r="H162" t="s">
        <v>92</v>
      </c>
      <c r="I162" t="s">
        <v>93</v>
      </c>
    </row>
    <row r="163" spans="7:9" x14ac:dyDescent="0.2">
      <c r="G163">
        <v>0.64671122020768967</v>
      </c>
      <c r="H163">
        <v>7604.333333333333</v>
      </c>
    </row>
    <row r="164" spans="7:9" x14ac:dyDescent="0.2">
      <c r="G164">
        <v>0.57151269035249419</v>
      </c>
      <c r="H164">
        <v>7582.666666666667</v>
      </c>
    </row>
    <row r="165" spans="7:9" x14ac:dyDescent="0.2">
      <c r="G165">
        <v>0.48880954556619866</v>
      </c>
      <c r="H165">
        <v>8596.3333333333339</v>
      </c>
    </row>
    <row r="166" spans="7:9" x14ac:dyDescent="0.2">
      <c r="G166">
        <v>0.37496963928714228</v>
      </c>
      <c r="H166">
        <v>8713.6666666666661</v>
      </c>
    </row>
    <row r="167" spans="7:9" x14ac:dyDescent="0.2">
      <c r="G167">
        <v>0.22280297504666524</v>
      </c>
      <c r="H167">
        <v>13337.666666666666</v>
      </c>
    </row>
    <row r="168" spans="7:9" x14ac:dyDescent="0.2">
      <c r="G168">
        <v>0.72396236480187515</v>
      </c>
      <c r="I168">
        <v>7480.666666666667</v>
      </c>
    </row>
    <row r="169" spans="7:9" x14ac:dyDescent="0.2">
      <c r="G169">
        <v>0.74521559845498653</v>
      </c>
      <c r="I169">
        <v>6683</v>
      </c>
    </row>
    <row r="170" spans="7:9" x14ac:dyDescent="0.2">
      <c r="G170">
        <v>0.75637246792641222</v>
      </c>
      <c r="I170">
        <v>6403.333333333333</v>
      </c>
    </row>
    <row r="171" spans="7:9" x14ac:dyDescent="0.2">
      <c r="G171">
        <v>0.73116457007869951</v>
      </c>
      <c r="I171">
        <v>6670</v>
      </c>
    </row>
    <row r="172" spans="7:9" x14ac:dyDescent="0.2">
      <c r="G172">
        <v>0.67791243562426395</v>
      </c>
      <c r="I172">
        <v>6266.666666666667</v>
      </c>
    </row>
    <row r="173" spans="7:9" x14ac:dyDescent="0.2">
      <c r="G173">
        <v>0.58041607679549678</v>
      </c>
      <c r="I173">
        <v>6527.333333333333</v>
      </c>
    </row>
    <row r="174" spans="7:9" x14ac:dyDescent="0.2">
      <c r="G174">
        <v>0.54923871474058295</v>
      </c>
      <c r="I174">
        <v>6905.666666666667</v>
      </c>
    </row>
    <row r="175" spans="7:9" x14ac:dyDescent="0.2">
      <c r="G175">
        <v>0.51703143771332416</v>
      </c>
      <c r="I175">
        <v>5853</v>
      </c>
    </row>
    <row r="176" spans="7:9" x14ac:dyDescent="0.2">
      <c r="G176">
        <v>0.42164055319367783</v>
      </c>
      <c r="I176">
        <v>6469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2022-05-20T19:29:20Z</dcterms:created>
  <dcterms:modified xsi:type="dcterms:W3CDTF">2023-08-05T00:41:05Z</dcterms:modified>
</cp:coreProperties>
</file>