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Google Drive/MCB/Sullivan_lab/tRNA_charging/tRNAseq_figures/gel_elution/"/>
    </mc:Choice>
  </mc:AlternateContent>
  <xr:revisionPtr revIDLastSave="0" documentId="13_ncr:1_{C4315242-1990-C74B-AACA-8AA48211081B}" xr6:coauthVersionLast="47" xr6:coauthVersionMax="47" xr10:uidLastSave="{00000000-0000-0000-0000-000000000000}"/>
  <bookViews>
    <workbookView xWindow="4580" yWindow="1680" windowWidth="24220" windowHeight="13840" activeTab="2" xr2:uid="{9F444719-63E4-4F1A-8EB5-494DCC52F2F6}"/>
  </bookViews>
  <sheets>
    <sheet name="early_test_TapeStation" sheetId="1" r:id="rId1"/>
    <sheet name="tRNA" sheetId="2" r:id="rId2"/>
    <sheet name="cDNA" sheetId="3" r:id="rId3"/>
  </sheets>
  <definedNames>
    <definedName name="_xlchart.v1.0" hidden="1">early_test_TapeStation!$B$3:$E$3</definedName>
    <definedName name="_xlchart.v1.1" hidden="1">early_test_TapeStation!$B$4:$E$4</definedName>
    <definedName name="_xlchart.v1.2" hidden="1">early_test_TapeStation!$B$5:$E$5</definedName>
    <definedName name="_xlchart.v1.3" hidden="1">early_test_TapeStation!$B$6:$E$6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3" l="1"/>
  <c r="I24" i="3"/>
  <c r="H24" i="3"/>
  <c r="C24" i="3"/>
  <c r="B24" i="3"/>
  <c r="I23" i="3"/>
  <c r="H23" i="3"/>
  <c r="C23" i="3"/>
  <c r="B23" i="3"/>
  <c r="I22" i="3"/>
  <c r="H22" i="3"/>
  <c r="C22" i="3"/>
  <c r="B22" i="3"/>
  <c r="I21" i="3"/>
  <c r="I26" i="3" s="1"/>
  <c r="H21" i="3"/>
  <c r="H26" i="3" s="1"/>
  <c r="C21" i="3"/>
  <c r="C26" i="3" s="1"/>
  <c r="B26" i="3"/>
  <c r="I21" i="2"/>
  <c r="I22" i="2"/>
  <c r="I23" i="2"/>
  <c r="I24" i="2"/>
  <c r="H22" i="2"/>
  <c r="H23" i="2"/>
  <c r="H24" i="2"/>
  <c r="H21" i="2"/>
  <c r="I26" i="2"/>
  <c r="C26" i="2"/>
  <c r="B26" i="2"/>
  <c r="C21" i="2"/>
  <c r="C22" i="2"/>
  <c r="C23" i="2"/>
  <c r="C24" i="2"/>
  <c r="B22" i="2"/>
  <c r="B23" i="2"/>
  <c r="B24" i="2"/>
  <c r="B21" i="2"/>
  <c r="H13" i="2"/>
  <c r="I13" i="2"/>
  <c r="C13" i="2"/>
  <c r="B13" i="2"/>
  <c r="H14" i="3"/>
  <c r="I12" i="3"/>
  <c r="I13" i="3" s="1"/>
  <c r="H11" i="3"/>
  <c r="I15" i="3"/>
  <c r="H15" i="3"/>
  <c r="I14" i="3"/>
  <c r="H12" i="3"/>
  <c r="H13" i="3" s="1"/>
  <c r="I10" i="3"/>
  <c r="I11" i="3" s="1"/>
  <c r="H10" i="3"/>
  <c r="I15" i="2"/>
  <c r="I14" i="2"/>
  <c r="I12" i="2"/>
  <c r="H12" i="2"/>
  <c r="I11" i="2"/>
  <c r="H11" i="2"/>
  <c r="I10" i="2"/>
  <c r="H10" i="2"/>
  <c r="H15" i="2"/>
  <c r="H14" i="2"/>
  <c r="C15" i="3"/>
  <c r="B15" i="3"/>
  <c r="C14" i="3"/>
  <c r="B14" i="3"/>
  <c r="C12" i="3"/>
  <c r="C13" i="3" s="1"/>
  <c r="B12" i="3"/>
  <c r="B13" i="3" s="1"/>
  <c r="C10" i="3"/>
  <c r="B10" i="3"/>
  <c r="B11" i="3" s="1"/>
  <c r="C20" i="1"/>
  <c r="C22" i="1" s="1"/>
  <c r="C15" i="2"/>
  <c r="C14" i="2"/>
  <c r="C12" i="2"/>
  <c r="C10" i="2"/>
  <c r="C11" i="2" s="1"/>
  <c r="B15" i="2"/>
  <c r="B14" i="2"/>
  <c r="B10" i="2"/>
  <c r="B12" i="2"/>
  <c r="B11" i="2"/>
  <c r="C9" i="1"/>
  <c r="D9" i="1"/>
  <c r="E9" i="1"/>
  <c r="B9" i="1"/>
  <c r="C12" i="1"/>
  <c r="D12" i="1"/>
  <c r="E12" i="1"/>
  <c r="B12" i="1"/>
  <c r="C11" i="1"/>
  <c r="D11" i="1"/>
  <c r="E11" i="1"/>
  <c r="B11" i="1"/>
  <c r="C10" i="1"/>
  <c r="D10" i="1"/>
  <c r="E10" i="1"/>
  <c r="B10" i="1"/>
  <c r="C8" i="1"/>
  <c r="D8" i="1"/>
  <c r="E8" i="1"/>
  <c r="B8" i="1"/>
  <c r="H26" i="2" l="1"/>
  <c r="C11" i="3"/>
</calcChain>
</file>

<file path=xl/sharedStrings.xml><?xml version="1.0" encoding="utf-8"?>
<sst xmlns="http://schemas.openxmlformats.org/spreadsheetml/2006/main" count="130" uniqueCount="25">
  <si>
    <t>Loading</t>
  </si>
  <si>
    <t>P1</t>
  </si>
  <si>
    <t>P2</t>
  </si>
  <si>
    <t>P3</t>
  </si>
  <si>
    <t>Replicate</t>
  </si>
  <si>
    <t>Mean</t>
  </si>
  <si>
    <t>STD</t>
  </si>
  <si>
    <t>min</t>
  </si>
  <si>
    <t>max</t>
  </si>
  <si>
    <t>% of load</t>
  </si>
  <si>
    <t>Gel vol</t>
  </si>
  <si>
    <t>Elu vol</t>
  </si>
  <si>
    <t>Expected yield (%), elu 1:</t>
  </si>
  <si>
    <t>Expected yield (%), elu 2:</t>
  </si>
  <si>
    <t>Eluted</t>
  </si>
  <si>
    <t>Data TapeStation</t>
  </si>
  <si>
    <t>Data Spectroscopy</t>
  </si>
  <si>
    <t>Data TapeStation (not very good signal)</t>
  </si>
  <si>
    <t>CV</t>
  </si>
  <si>
    <t>Percent of mean loading</t>
  </si>
  <si>
    <t>Type</t>
  </si>
  <si>
    <t>Method</t>
  </si>
  <si>
    <t>TapeStation</t>
  </si>
  <si>
    <t>Percent</t>
  </si>
  <si>
    <t>Spectroscopy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</si>
</sst>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val">
        <cx:f dir="row">_xlchart.v1.1</cx:f>
      </cx:numDim>
    </cx:data>
    <cx:data id="1">
      <cx:strDim type="cat">
        <cx:f dir="row">_xlchart.v1.0</cx:f>
      </cx:strDim>
      <cx:numDim type="val">
        <cx:f dir="row">_xlchart.v1.2</cx:f>
      </cx:numDim>
    </cx:data>
    <cx:data id="2">
      <cx:strDim type="cat">
        <cx:f dir="row">_xlchart.v1.0</cx:f>
      </cx:strDim>
      <cx:numDim type="val">
        <cx:f dir="row">_xlchart.v1.3</cx:f>
      </cx:numDim>
    </cx:data>
  </cx:chartData>
  <cx:chart>
    <cx:title pos="t" align="ctr" overlay="0"/>
    <cx:plotArea>
      <cx:plotAreaRegion>
        <cx:series layoutId="boxWhisker" uniqueId="{2827E652-C88C-41CF-B174-D3BEB2C3AAA2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10DC5FE-D24C-44D5-92E8-80FE24EA7C27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CC0A475-98AD-444E-9F6D-E9A162A806A9}"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157162</xdr:colOff>
      <xdr:row>1</xdr:row>
      <xdr:rowOff>85725</xdr:rowOff>
    </xdr:from>
    <xdr:to>
      <xdr:col>14</xdr:col>
      <xdr:colOff>461962</xdr:colOff>
      <xdr:row>15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68A368B-0C40-D492-1FB1-7635563766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68862" y="276225"/>
              <a:ext cx="5016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96DD7-E2A9-4D34-B455-CB7D0D4E54D2}">
  <dimension ref="A3:E22"/>
  <sheetViews>
    <sheetView workbookViewId="0">
      <selection activeCell="C21" sqref="C21"/>
    </sheetView>
  </sheetViews>
  <sheetFormatPr baseColWidth="10" defaultColWidth="8.83203125" defaultRowHeight="15" x14ac:dyDescent="0.2"/>
  <sheetData>
    <row r="3" spans="1:5" x14ac:dyDescent="0.2">
      <c r="A3" t="s">
        <v>4</v>
      </c>
      <c r="B3" t="s">
        <v>0</v>
      </c>
      <c r="C3" t="s">
        <v>1</v>
      </c>
      <c r="D3" t="s">
        <v>2</v>
      </c>
      <c r="E3" t="s">
        <v>3</v>
      </c>
    </row>
    <row r="4" spans="1:5" x14ac:dyDescent="0.2">
      <c r="A4">
        <v>1</v>
      </c>
      <c r="B4">
        <v>1210</v>
      </c>
      <c r="C4">
        <v>591</v>
      </c>
      <c r="D4">
        <v>782</v>
      </c>
      <c r="E4">
        <v>622</v>
      </c>
    </row>
    <row r="5" spans="1:5" x14ac:dyDescent="0.2">
      <c r="A5">
        <v>2</v>
      </c>
      <c r="B5">
        <v>1520</v>
      </c>
      <c r="C5">
        <v>718</v>
      </c>
      <c r="D5">
        <v>909</v>
      </c>
      <c r="E5">
        <v>707</v>
      </c>
    </row>
    <row r="6" spans="1:5" x14ac:dyDescent="0.2">
      <c r="A6">
        <v>3</v>
      </c>
      <c r="B6">
        <v>970</v>
      </c>
      <c r="C6">
        <v>765</v>
      </c>
      <c r="D6">
        <v>658</v>
      </c>
      <c r="E6">
        <v>730</v>
      </c>
    </row>
    <row r="8" spans="1:5" x14ac:dyDescent="0.2">
      <c r="A8" t="s">
        <v>5</v>
      </c>
      <c r="B8" s="1">
        <f>AVERAGE(B4:B6)</f>
        <v>1233.3333333333333</v>
      </c>
      <c r="C8" s="1">
        <f t="shared" ref="C8:E8" si="0">AVERAGE(C4:C6)</f>
        <v>691.33333333333337</v>
      </c>
      <c r="D8" s="1">
        <f t="shared" si="0"/>
        <v>783</v>
      </c>
      <c r="E8" s="1">
        <f t="shared" si="0"/>
        <v>686.33333333333337</v>
      </c>
    </row>
    <row r="9" spans="1:5" x14ac:dyDescent="0.2">
      <c r="A9" t="s">
        <v>9</v>
      </c>
      <c r="B9" s="1">
        <f>B8/$B$8*100</f>
        <v>100</v>
      </c>
      <c r="C9" s="1">
        <f t="shared" ref="C9:E9" si="1">C8/$B$8*100</f>
        <v>56.054054054054056</v>
      </c>
      <c r="D9" s="1">
        <f t="shared" si="1"/>
        <v>63.486486486486491</v>
      </c>
      <c r="E9" s="1">
        <f t="shared" si="1"/>
        <v>55.64864864864866</v>
      </c>
    </row>
    <row r="10" spans="1:5" x14ac:dyDescent="0.2">
      <c r="A10" t="s">
        <v>6</v>
      </c>
      <c r="B10" s="1">
        <f>_xlfn.STDEV.S(B4:B6)</f>
        <v>275.7414247684477</v>
      </c>
      <c r="C10" s="1">
        <f>_xlfn.STDEV.S(C4:C6)</f>
        <v>90.012962029550906</v>
      </c>
      <c r="D10" s="1">
        <f>_xlfn.STDEV.S(D4:D6)</f>
        <v>125.50298801223818</v>
      </c>
      <c r="E10" s="1">
        <f>_xlfn.STDEV.S(E4:E6)</f>
        <v>56.888780381840967</v>
      </c>
    </row>
    <row r="11" spans="1:5" x14ac:dyDescent="0.2">
      <c r="A11" t="s">
        <v>7</v>
      </c>
      <c r="B11">
        <f>MIN(B4:B6)</f>
        <v>970</v>
      </c>
      <c r="C11">
        <f>MIN(C4:C6)</f>
        <v>591</v>
      </c>
      <c r="D11">
        <f>MIN(D4:D6)</f>
        <v>658</v>
      </c>
      <c r="E11">
        <f>MIN(E4:E6)</f>
        <v>622</v>
      </c>
    </row>
    <row r="12" spans="1:5" x14ac:dyDescent="0.2">
      <c r="A12" t="s">
        <v>8</v>
      </c>
      <c r="B12">
        <f>MAX(B4:B6)</f>
        <v>1520</v>
      </c>
      <c r="C12">
        <f>MAX(C4:C6)</f>
        <v>765</v>
      </c>
      <c r="D12">
        <f>MAX(D4:D6)</f>
        <v>909</v>
      </c>
      <c r="E12">
        <f>MAX(E4:E6)</f>
        <v>730</v>
      </c>
    </row>
    <row r="17" spans="1:3" x14ac:dyDescent="0.2">
      <c r="B17" t="s">
        <v>10</v>
      </c>
      <c r="C17" t="s">
        <v>11</v>
      </c>
    </row>
    <row r="18" spans="1:3" x14ac:dyDescent="0.2">
      <c r="B18">
        <v>100</v>
      </c>
      <c r="C18">
        <v>150</v>
      </c>
    </row>
    <row r="20" spans="1:3" ht="30" customHeight="1" x14ac:dyDescent="0.2">
      <c r="A20" s="4" t="s">
        <v>12</v>
      </c>
      <c r="B20" s="4"/>
      <c r="C20">
        <f>C18/SUM(B18:C18)*100</f>
        <v>60</v>
      </c>
    </row>
    <row r="22" spans="1:3" ht="30" customHeight="1" x14ac:dyDescent="0.2">
      <c r="A22" s="4" t="s">
        <v>13</v>
      </c>
      <c r="B22" s="4"/>
      <c r="C22">
        <f>C20+(100-C20)*C18/SUM(B18:C18)</f>
        <v>84</v>
      </c>
    </row>
  </sheetData>
  <mergeCells count="2">
    <mergeCell ref="A20:B20"/>
    <mergeCell ref="A22:B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6B64-E5A3-4D7A-9652-8319F1AF123F}">
  <dimension ref="A2:I49"/>
  <sheetViews>
    <sheetView topLeftCell="A10" workbookViewId="0">
      <selection activeCell="A19" sqref="A19:XFD26"/>
    </sheetView>
  </sheetViews>
  <sheetFormatPr baseColWidth="10" defaultColWidth="8.83203125" defaultRowHeight="15" x14ac:dyDescent="0.2"/>
  <cols>
    <col min="2" max="2" width="9.6640625" customWidth="1"/>
    <col min="3" max="3" width="9.5" customWidth="1"/>
    <col min="8" max="8" width="9.6640625" customWidth="1"/>
    <col min="9" max="9" width="9.5" customWidth="1"/>
  </cols>
  <sheetData>
    <row r="2" spans="1:9" x14ac:dyDescent="0.2">
      <c r="A2" s="2" t="s">
        <v>15</v>
      </c>
      <c r="G2" s="2" t="s">
        <v>16</v>
      </c>
    </row>
    <row r="4" spans="1:9" x14ac:dyDescent="0.2">
      <c r="A4" t="s">
        <v>4</v>
      </c>
      <c r="B4" t="s">
        <v>0</v>
      </c>
      <c r="C4" t="s">
        <v>14</v>
      </c>
      <c r="G4" t="s">
        <v>4</v>
      </c>
      <c r="H4" t="s">
        <v>0</v>
      </c>
      <c r="I4" t="s">
        <v>14</v>
      </c>
    </row>
    <row r="5" spans="1:9" x14ac:dyDescent="0.2">
      <c r="A5">
        <v>1</v>
      </c>
      <c r="B5">
        <v>13800</v>
      </c>
      <c r="C5">
        <v>7510</v>
      </c>
      <c r="G5">
        <v>1</v>
      </c>
      <c r="H5">
        <v>21.84</v>
      </c>
      <c r="I5">
        <v>9.76</v>
      </c>
    </row>
    <row r="6" spans="1:9" x14ac:dyDescent="0.2">
      <c r="A6">
        <v>2</v>
      </c>
      <c r="B6">
        <v>9860</v>
      </c>
      <c r="C6">
        <v>4990</v>
      </c>
      <c r="G6">
        <v>2</v>
      </c>
      <c r="H6">
        <v>21.44</v>
      </c>
      <c r="I6">
        <v>12.88</v>
      </c>
    </row>
    <row r="7" spans="1:9" x14ac:dyDescent="0.2">
      <c r="A7">
        <v>3</v>
      </c>
      <c r="B7">
        <v>8530</v>
      </c>
      <c r="C7">
        <v>4050</v>
      </c>
      <c r="G7">
        <v>3</v>
      </c>
      <c r="H7">
        <v>25.2</v>
      </c>
      <c r="I7">
        <v>12.32</v>
      </c>
    </row>
    <row r="8" spans="1:9" x14ac:dyDescent="0.2">
      <c r="A8">
        <v>4</v>
      </c>
      <c r="B8">
        <v>9160</v>
      </c>
      <c r="C8">
        <v>3250</v>
      </c>
      <c r="G8">
        <v>4</v>
      </c>
      <c r="H8">
        <v>24.64</v>
      </c>
      <c r="I8">
        <v>12.88</v>
      </c>
    </row>
    <row r="10" spans="1:9" x14ac:dyDescent="0.2">
      <c r="A10" t="s">
        <v>5</v>
      </c>
      <c r="B10" s="1">
        <f>AVERAGE(B5:B8)</f>
        <v>10337.5</v>
      </c>
      <c r="C10" s="1">
        <f>AVERAGE(C5:C8)</f>
        <v>4950</v>
      </c>
      <c r="G10" t="s">
        <v>5</v>
      </c>
      <c r="H10" s="3">
        <f>AVERAGE(H5:H8)</f>
        <v>23.28</v>
      </c>
      <c r="I10" s="3">
        <f>AVERAGE(I5:I8)</f>
        <v>11.96</v>
      </c>
    </row>
    <row r="11" spans="1:9" x14ac:dyDescent="0.2">
      <c r="A11" t="s">
        <v>9</v>
      </c>
      <c r="B11" s="1">
        <f>B10/$B$10*100</f>
        <v>100</v>
      </c>
      <c r="C11" s="1">
        <f>C10/$B$10*100</f>
        <v>47.883917775090687</v>
      </c>
      <c r="G11" t="s">
        <v>9</v>
      </c>
      <c r="H11" s="1">
        <f>H10/$H$10*100</f>
        <v>100</v>
      </c>
      <c r="I11" s="1">
        <f>I10/$H$10*100</f>
        <v>51.374570446735405</v>
      </c>
    </row>
    <row r="12" spans="1:9" x14ac:dyDescent="0.2">
      <c r="A12" t="s">
        <v>6</v>
      </c>
      <c r="B12" s="1">
        <f>_xlfn.STDEV.S(B5:B8)</f>
        <v>2371.3902392197424</v>
      </c>
      <c r="C12" s="1">
        <f>_xlfn.STDEV.S(C5:C8)</f>
        <v>1848.8915598271305</v>
      </c>
      <c r="G12" t="s">
        <v>6</v>
      </c>
      <c r="H12" s="3">
        <f>_xlfn.STDEV.S(H5:H8)</f>
        <v>1.91443638355174</v>
      </c>
      <c r="I12" s="3">
        <f>_xlfn.STDEV.S(I5:I8)</f>
        <v>1.4902348808157653</v>
      </c>
    </row>
    <row r="13" spans="1:9" x14ac:dyDescent="0.2">
      <c r="A13" t="s">
        <v>18</v>
      </c>
      <c r="B13" s="3">
        <f>B12/B10*100</f>
        <v>22.93968792473753</v>
      </c>
      <c r="C13" s="3">
        <f>C12/C10*100</f>
        <v>37.351344642972336</v>
      </c>
      <c r="G13" t="s">
        <v>18</v>
      </c>
      <c r="H13" s="3">
        <f>H12/H10*100</f>
        <v>8.2235239843287786</v>
      </c>
      <c r="I13" s="3">
        <f>I12/I10*100</f>
        <v>12.460157866352551</v>
      </c>
    </row>
    <row r="14" spans="1:9" x14ac:dyDescent="0.2">
      <c r="A14" t="s">
        <v>7</v>
      </c>
      <c r="B14">
        <f>MIN(B5:B8)</f>
        <v>8530</v>
      </c>
      <c r="C14">
        <f>MIN(C5:C8)</f>
        <v>3250</v>
      </c>
      <c r="G14" t="s">
        <v>7</v>
      </c>
      <c r="H14">
        <f>MIN(H5:H8)</f>
        <v>21.44</v>
      </c>
      <c r="I14">
        <f>MIN(I5:I8)</f>
        <v>9.76</v>
      </c>
    </row>
    <row r="15" spans="1:9" x14ac:dyDescent="0.2">
      <c r="A15" t="s">
        <v>8</v>
      </c>
      <c r="B15">
        <f>MAX(B5:B8)</f>
        <v>13800</v>
      </c>
      <c r="C15">
        <f>MAX(C5:C8)</f>
        <v>7510</v>
      </c>
      <c r="G15" t="s">
        <v>8</v>
      </c>
      <c r="H15">
        <f>MAX(H5:H8)</f>
        <v>25.2</v>
      </c>
      <c r="I15">
        <f>MAX(I5:I8)</f>
        <v>12.88</v>
      </c>
    </row>
    <row r="19" spans="1:9" x14ac:dyDescent="0.2">
      <c r="B19" s="5" t="s">
        <v>19</v>
      </c>
      <c r="C19" s="5"/>
      <c r="H19" s="5" t="s">
        <v>19</v>
      </c>
      <c r="I19" s="5"/>
    </row>
    <row r="20" spans="1:9" x14ac:dyDescent="0.2">
      <c r="A20" t="s">
        <v>4</v>
      </c>
      <c r="B20" t="s">
        <v>0</v>
      </c>
      <c r="C20" t="s">
        <v>14</v>
      </c>
      <c r="G20" t="s">
        <v>4</v>
      </c>
      <c r="H20" t="s">
        <v>0</v>
      </c>
      <c r="I20" t="s">
        <v>14</v>
      </c>
    </row>
    <row r="21" spans="1:9" x14ac:dyDescent="0.2">
      <c r="A21">
        <v>1</v>
      </c>
      <c r="B21" s="1">
        <f>B5/$B$10*100</f>
        <v>133.49455864570737</v>
      </c>
      <c r="C21" s="1">
        <f>C5/$B$10*100</f>
        <v>72.648125755743649</v>
      </c>
      <c r="G21">
        <v>1</v>
      </c>
      <c r="H21" s="1">
        <f>H5/$H$10*100</f>
        <v>93.814432989690715</v>
      </c>
      <c r="I21" s="1">
        <f>I5/$H$10*100</f>
        <v>41.924398625429546</v>
      </c>
    </row>
    <row r="22" spans="1:9" x14ac:dyDescent="0.2">
      <c r="A22">
        <v>2</v>
      </c>
      <c r="B22" s="1">
        <f t="shared" ref="B22:C24" si="0">B6/$B$10*100</f>
        <v>95.380894800483674</v>
      </c>
      <c r="C22" s="1">
        <f t="shared" si="0"/>
        <v>48.270858524788387</v>
      </c>
      <c r="G22">
        <v>2</v>
      </c>
      <c r="H22" s="1">
        <f t="shared" ref="H22:I24" si="1">H6/$H$10*100</f>
        <v>92.096219931271477</v>
      </c>
      <c r="I22" s="1">
        <f t="shared" si="1"/>
        <v>55.326460481099659</v>
      </c>
    </row>
    <row r="23" spans="1:9" x14ac:dyDescent="0.2">
      <c r="A23">
        <v>3</v>
      </c>
      <c r="B23" s="1">
        <f t="shared" si="0"/>
        <v>82.51511487303506</v>
      </c>
      <c r="C23" s="1">
        <f t="shared" si="0"/>
        <v>39.177750906892385</v>
      </c>
      <c r="G23">
        <v>3</v>
      </c>
      <c r="H23" s="1">
        <f t="shared" si="1"/>
        <v>108.24742268041237</v>
      </c>
      <c r="I23" s="1">
        <f t="shared" si="1"/>
        <v>52.920962199312719</v>
      </c>
    </row>
    <row r="24" spans="1:9" x14ac:dyDescent="0.2">
      <c r="A24">
        <v>4</v>
      </c>
      <c r="B24" s="1">
        <f t="shared" si="0"/>
        <v>88.609431680773881</v>
      </c>
      <c r="C24" s="1">
        <f t="shared" si="0"/>
        <v>31.43893591293833</v>
      </c>
      <c r="G24">
        <v>4</v>
      </c>
      <c r="H24" s="1">
        <f t="shared" si="1"/>
        <v>105.84192439862544</v>
      </c>
      <c r="I24" s="1">
        <f t="shared" si="1"/>
        <v>55.326460481099659</v>
      </c>
    </row>
    <row r="26" spans="1:9" x14ac:dyDescent="0.2">
      <c r="A26" t="s">
        <v>5</v>
      </c>
      <c r="B26" s="1">
        <f>AVERAGE(B21:B24)</f>
        <v>99.999999999999986</v>
      </c>
      <c r="C26" s="1">
        <f>AVERAGE(C21:C24)</f>
        <v>47.883917775090687</v>
      </c>
      <c r="G26" t="s">
        <v>5</v>
      </c>
      <c r="H26" s="1">
        <f>AVERAGE(H21:H24)</f>
        <v>100</v>
      </c>
      <c r="I26" s="1">
        <f>AVERAGE(I21:I24)</f>
        <v>51.37457044673539</v>
      </c>
    </row>
    <row r="33" spans="1:4" x14ac:dyDescent="0.2">
      <c r="A33" t="s">
        <v>4</v>
      </c>
      <c r="B33" t="s">
        <v>21</v>
      </c>
      <c r="C33" t="s">
        <v>20</v>
      </c>
      <c r="D33" t="s">
        <v>23</v>
      </c>
    </row>
    <row r="34" spans="1:4" x14ac:dyDescent="0.2">
      <c r="A34">
        <v>1</v>
      </c>
      <c r="B34" t="s">
        <v>22</v>
      </c>
      <c r="C34" t="s">
        <v>0</v>
      </c>
      <c r="D34">
        <v>133.49455864570737</v>
      </c>
    </row>
    <row r="35" spans="1:4" x14ac:dyDescent="0.2">
      <c r="A35">
        <v>2</v>
      </c>
      <c r="B35" t="s">
        <v>22</v>
      </c>
      <c r="C35" t="s">
        <v>0</v>
      </c>
      <c r="D35">
        <v>95.380894800483674</v>
      </c>
    </row>
    <row r="36" spans="1:4" x14ac:dyDescent="0.2">
      <c r="A36">
        <v>3</v>
      </c>
      <c r="B36" t="s">
        <v>22</v>
      </c>
      <c r="C36" t="s">
        <v>0</v>
      </c>
      <c r="D36">
        <v>82.51511487303506</v>
      </c>
    </row>
    <row r="37" spans="1:4" x14ac:dyDescent="0.2">
      <c r="A37">
        <v>4</v>
      </c>
      <c r="B37" t="s">
        <v>22</v>
      </c>
      <c r="C37" t="s">
        <v>0</v>
      </c>
      <c r="D37">
        <v>88.609431680773881</v>
      </c>
    </row>
    <row r="38" spans="1:4" x14ac:dyDescent="0.2">
      <c r="A38">
        <v>1</v>
      </c>
      <c r="B38" t="s">
        <v>22</v>
      </c>
      <c r="C38" t="s">
        <v>14</v>
      </c>
      <c r="D38">
        <v>72.648125755743649</v>
      </c>
    </row>
    <row r="39" spans="1:4" x14ac:dyDescent="0.2">
      <c r="A39">
        <v>2</v>
      </c>
      <c r="B39" t="s">
        <v>22</v>
      </c>
      <c r="C39" t="s">
        <v>14</v>
      </c>
      <c r="D39">
        <v>48.270858524788387</v>
      </c>
    </row>
    <row r="40" spans="1:4" x14ac:dyDescent="0.2">
      <c r="A40">
        <v>3</v>
      </c>
      <c r="B40" t="s">
        <v>22</v>
      </c>
      <c r="C40" t="s">
        <v>14</v>
      </c>
      <c r="D40">
        <v>39.177750906892385</v>
      </c>
    </row>
    <row r="41" spans="1:4" x14ac:dyDescent="0.2">
      <c r="A41">
        <v>4</v>
      </c>
      <c r="B41" t="s">
        <v>22</v>
      </c>
      <c r="C41" t="s">
        <v>14</v>
      </c>
      <c r="D41">
        <v>31.43893591293833</v>
      </c>
    </row>
    <row r="42" spans="1:4" x14ac:dyDescent="0.2">
      <c r="A42">
        <v>1</v>
      </c>
      <c r="B42" t="s">
        <v>24</v>
      </c>
      <c r="C42" t="s">
        <v>0</v>
      </c>
      <c r="D42">
        <v>93.814432989690715</v>
      </c>
    </row>
    <row r="43" spans="1:4" x14ac:dyDescent="0.2">
      <c r="A43">
        <v>2</v>
      </c>
      <c r="B43" t="s">
        <v>24</v>
      </c>
      <c r="C43" t="s">
        <v>0</v>
      </c>
      <c r="D43">
        <v>92.096219931271477</v>
      </c>
    </row>
    <row r="44" spans="1:4" x14ac:dyDescent="0.2">
      <c r="A44">
        <v>3</v>
      </c>
      <c r="B44" t="s">
        <v>24</v>
      </c>
      <c r="C44" t="s">
        <v>0</v>
      </c>
      <c r="D44">
        <v>108.24742268041237</v>
      </c>
    </row>
    <row r="45" spans="1:4" x14ac:dyDescent="0.2">
      <c r="A45">
        <v>4</v>
      </c>
      <c r="B45" t="s">
        <v>24</v>
      </c>
      <c r="C45" t="s">
        <v>0</v>
      </c>
      <c r="D45">
        <v>105.84192439862544</v>
      </c>
    </row>
    <row r="46" spans="1:4" x14ac:dyDescent="0.2">
      <c r="A46">
        <v>1</v>
      </c>
      <c r="B46" t="s">
        <v>24</v>
      </c>
      <c r="C46" t="s">
        <v>14</v>
      </c>
      <c r="D46">
        <v>41.924398625429546</v>
      </c>
    </row>
    <row r="47" spans="1:4" x14ac:dyDescent="0.2">
      <c r="A47">
        <v>2</v>
      </c>
      <c r="B47" t="s">
        <v>24</v>
      </c>
      <c r="C47" t="s">
        <v>14</v>
      </c>
      <c r="D47">
        <v>55.326460481099659</v>
      </c>
    </row>
    <row r="48" spans="1:4" x14ac:dyDescent="0.2">
      <c r="A48">
        <v>3</v>
      </c>
      <c r="B48" t="s">
        <v>24</v>
      </c>
      <c r="C48" t="s">
        <v>14</v>
      </c>
      <c r="D48">
        <v>52.920962199312719</v>
      </c>
    </row>
    <row r="49" spans="1:4" x14ac:dyDescent="0.2">
      <c r="A49">
        <v>4</v>
      </c>
      <c r="B49" t="s">
        <v>24</v>
      </c>
      <c r="C49" t="s">
        <v>14</v>
      </c>
      <c r="D49">
        <v>55.326460481099659</v>
      </c>
    </row>
  </sheetData>
  <mergeCells count="2">
    <mergeCell ref="B19:C19"/>
    <mergeCell ref="H19:I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93C25-7723-4791-ABB9-2123EA553813}">
  <dimension ref="A2:I44"/>
  <sheetViews>
    <sheetView tabSelected="1" topLeftCell="A16" workbookViewId="0">
      <selection activeCell="M33" sqref="M33"/>
    </sheetView>
  </sheetViews>
  <sheetFormatPr baseColWidth="10" defaultColWidth="8.83203125" defaultRowHeight="15" x14ac:dyDescent="0.2"/>
  <sheetData>
    <row r="2" spans="1:9" x14ac:dyDescent="0.2">
      <c r="A2" s="2" t="s">
        <v>17</v>
      </c>
      <c r="G2" s="2" t="s">
        <v>16</v>
      </c>
    </row>
    <row r="4" spans="1:9" x14ac:dyDescent="0.2">
      <c r="A4" t="s">
        <v>4</v>
      </c>
      <c r="B4" t="s">
        <v>0</v>
      </c>
      <c r="C4" t="s">
        <v>14</v>
      </c>
      <c r="G4" t="s">
        <v>4</v>
      </c>
      <c r="H4" t="s">
        <v>0</v>
      </c>
      <c r="I4" t="s">
        <v>14</v>
      </c>
    </row>
    <row r="5" spans="1:9" x14ac:dyDescent="0.2">
      <c r="A5">
        <v>1</v>
      </c>
      <c r="B5">
        <v>169</v>
      </c>
      <c r="C5">
        <v>83</v>
      </c>
      <c r="G5">
        <v>1</v>
      </c>
      <c r="H5">
        <v>7.59</v>
      </c>
      <c r="I5">
        <v>7.99</v>
      </c>
    </row>
    <row r="6" spans="1:9" x14ac:dyDescent="0.2">
      <c r="A6">
        <v>2</v>
      </c>
      <c r="B6">
        <v>92.9</v>
      </c>
      <c r="C6">
        <v>79.5</v>
      </c>
      <c r="G6">
        <v>2</v>
      </c>
      <c r="H6">
        <v>5.87</v>
      </c>
      <c r="I6">
        <v>4.6900000000000004</v>
      </c>
    </row>
    <row r="7" spans="1:9" x14ac:dyDescent="0.2">
      <c r="A7">
        <v>3</v>
      </c>
      <c r="B7">
        <v>157</v>
      </c>
      <c r="C7">
        <v>88.5</v>
      </c>
      <c r="G7">
        <v>3</v>
      </c>
      <c r="H7">
        <v>5.08</v>
      </c>
      <c r="I7">
        <v>4.03</v>
      </c>
    </row>
    <row r="8" spans="1:9" x14ac:dyDescent="0.2">
      <c r="A8">
        <v>4</v>
      </c>
      <c r="B8">
        <v>123</v>
      </c>
      <c r="C8">
        <v>66.2</v>
      </c>
      <c r="G8">
        <v>4</v>
      </c>
      <c r="H8">
        <v>5.15</v>
      </c>
      <c r="I8">
        <v>4.55</v>
      </c>
    </row>
    <row r="10" spans="1:9" x14ac:dyDescent="0.2">
      <c r="A10" t="s">
        <v>5</v>
      </c>
      <c r="B10" s="1">
        <f>AVERAGE(B5:B8)</f>
        <v>135.47499999999999</v>
      </c>
      <c r="C10" s="1">
        <f>AVERAGE(C5:C8)</f>
        <v>79.3</v>
      </c>
      <c r="G10" t="s">
        <v>5</v>
      </c>
      <c r="H10" s="3">
        <f>AVERAGE(H5:H8)</f>
        <v>5.9224999999999994</v>
      </c>
      <c r="I10" s="3">
        <f>AVERAGE(I5:I8)</f>
        <v>5.3150000000000004</v>
      </c>
    </row>
    <row r="11" spans="1:9" x14ac:dyDescent="0.2">
      <c r="A11" t="s">
        <v>9</v>
      </c>
      <c r="B11" s="1">
        <f>B10/$B$10*100</f>
        <v>100</v>
      </c>
      <c r="C11" s="1">
        <f>C10/$B$10*100</f>
        <v>58.53478501568555</v>
      </c>
      <c r="G11" t="s">
        <v>9</v>
      </c>
      <c r="H11" s="1">
        <f>H10/$H$10*100</f>
        <v>100</v>
      </c>
      <c r="I11" s="1">
        <f>I10/$H$10*100</f>
        <v>89.742507387083165</v>
      </c>
    </row>
    <row r="12" spans="1:9" x14ac:dyDescent="0.2">
      <c r="A12" t="s">
        <v>6</v>
      </c>
      <c r="B12" s="1">
        <f>_xlfn.STDEV.S(B5:B8)</f>
        <v>34.4262859842108</v>
      </c>
      <c r="C12" s="1">
        <f>_xlfn.STDEV.S(C5:C8)</f>
        <v>9.4864816098137457</v>
      </c>
      <c r="G12" t="s">
        <v>6</v>
      </c>
      <c r="H12" s="3">
        <f>_xlfn.STDEV.S(H5:H8)</f>
        <v>1.167600816489385</v>
      </c>
      <c r="I12" s="3">
        <f>_xlfn.STDEV.S(I5:I8)</f>
        <v>1.8057962232765903</v>
      </c>
    </row>
    <row r="13" spans="1:9" x14ac:dyDescent="0.2">
      <c r="A13" t="s">
        <v>18</v>
      </c>
      <c r="B13" s="3">
        <f>B12/B10*100</f>
        <v>25.411541601189004</v>
      </c>
      <c r="C13" s="3">
        <f>C12/C10*100</f>
        <v>11.962776304935367</v>
      </c>
      <c r="G13" t="s">
        <v>18</v>
      </c>
      <c r="H13" s="3">
        <f>H12/H10*100</f>
        <v>19.714661316832167</v>
      </c>
      <c r="I13" s="3">
        <f>I12/I10*100</f>
        <v>33.975469864093888</v>
      </c>
    </row>
    <row r="14" spans="1:9" x14ac:dyDescent="0.2">
      <c r="A14" t="s">
        <v>7</v>
      </c>
      <c r="B14">
        <f>MIN(B5:B8)</f>
        <v>92.9</v>
      </c>
      <c r="C14">
        <f>MIN(C5:C8)</f>
        <v>66.2</v>
      </c>
      <c r="G14" t="s">
        <v>7</v>
      </c>
      <c r="H14">
        <f>MIN(H5:H8)</f>
        <v>5.08</v>
      </c>
      <c r="I14">
        <f>MIN(I5:I8)</f>
        <v>4.03</v>
      </c>
    </row>
    <row r="15" spans="1:9" x14ac:dyDescent="0.2">
      <c r="A15" t="s">
        <v>8</v>
      </c>
      <c r="B15">
        <f>MAX(B5:B8)</f>
        <v>169</v>
      </c>
      <c r="C15">
        <f>MAX(C5:C8)</f>
        <v>88.5</v>
      </c>
      <c r="G15" t="s">
        <v>8</v>
      </c>
      <c r="H15">
        <f>MAX(H5:H8)</f>
        <v>7.59</v>
      </c>
      <c r="I15">
        <f>MAX(I5:I8)</f>
        <v>7.99</v>
      </c>
    </row>
    <row r="19" spans="1:9" x14ac:dyDescent="0.2">
      <c r="B19" s="5" t="s">
        <v>19</v>
      </c>
      <c r="C19" s="5"/>
      <c r="H19" s="5" t="s">
        <v>19</v>
      </c>
      <c r="I19" s="5"/>
    </row>
    <row r="20" spans="1:9" x14ac:dyDescent="0.2">
      <c r="A20" t="s">
        <v>4</v>
      </c>
      <c r="B20" t="s">
        <v>0</v>
      </c>
      <c r="C20" t="s">
        <v>14</v>
      </c>
      <c r="G20" t="s">
        <v>4</v>
      </c>
      <c r="H20" t="s">
        <v>0</v>
      </c>
      <c r="I20" t="s">
        <v>14</v>
      </c>
    </row>
    <row r="21" spans="1:9" x14ac:dyDescent="0.2">
      <c r="A21">
        <v>1</v>
      </c>
      <c r="B21" s="1">
        <f>B5/$B$10*100</f>
        <v>124.74626314818234</v>
      </c>
      <c r="C21" s="1">
        <f>C5/$B$10*100</f>
        <v>61.265916220704931</v>
      </c>
      <c r="G21">
        <v>1</v>
      </c>
      <c r="H21" s="1">
        <f>H5/$H$10*100</f>
        <v>128.15533980582526</v>
      </c>
      <c r="I21" s="1">
        <f>I5/$H$10*100</f>
        <v>134.90924440692277</v>
      </c>
    </row>
    <row r="22" spans="1:9" x14ac:dyDescent="0.2">
      <c r="A22">
        <v>2</v>
      </c>
      <c r="B22" s="1">
        <f t="shared" ref="B22:C24" si="0">B6/$B$10*100</f>
        <v>68.573537553054081</v>
      </c>
      <c r="C22" s="1">
        <f t="shared" si="0"/>
        <v>58.682413729470383</v>
      </c>
      <c r="G22">
        <v>2</v>
      </c>
      <c r="H22" s="1">
        <f t="shared" ref="H22:I24" si="1">H6/$H$10*100</f>
        <v>99.113550021105965</v>
      </c>
      <c r="I22" s="1">
        <f t="shared" si="1"/>
        <v>79.189531447868305</v>
      </c>
    </row>
    <row r="23" spans="1:9" x14ac:dyDescent="0.2">
      <c r="A23">
        <v>3</v>
      </c>
      <c r="B23" s="1">
        <f t="shared" si="0"/>
        <v>115.88854032109246</v>
      </c>
      <c r="C23" s="1">
        <f t="shared" si="0"/>
        <v>65.325705849787781</v>
      </c>
      <c r="G23">
        <v>3</v>
      </c>
      <c r="H23" s="1">
        <f t="shared" si="1"/>
        <v>85.774588433938376</v>
      </c>
      <c r="I23" s="1">
        <f t="shared" si="1"/>
        <v>68.045588856057421</v>
      </c>
    </row>
    <row r="24" spans="1:9" x14ac:dyDescent="0.2">
      <c r="A24">
        <v>4</v>
      </c>
      <c r="B24" s="1">
        <f t="shared" si="0"/>
        <v>90.791658977671162</v>
      </c>
      <c r="C24" s="1">
        <f t="shared" si="0"/>
        <v>48.865104262779113</v>
      </c>
      <c r="G24">
        <v>4</v>
      </c>
      <c r="H24" s="1">
        <f t="shared" si="1"/>
        <v>86.956521739130451</v>
      </c>
      <c r="I24" s="1">
        <f t="shared" si="1"/>
        <v>76.825664837484169</v>
      </c>
    </row>
    <row r="26" spans="1:9" x14ac:dyDescent="0.2">
      <c r="A26" t="s">
        <v>5</v>
      </c>
      <c r="B26" s="1">
        <f>AVERAGE(B21:B24)</f>
        <v>100.00000000000001</v>
      </c>
      <c r="C26" s="1">
        <f>AVERAGE(C21:C24)</f>
        <v>58.53478501568555</v>
      </c>
      <c r="G26" t="s">
        <v>5</v>
      </c>
      <c r="H26" s="1">
        <f>AVERAGE(H21:H24)</f>
        <v>100.00000000000001</v>
      </c>
      <c r="I26" s="1">
        <f>AVERAGE(I21:I24)</f>
        <v>89.742507387083165</v>
      </c>
    </row>
    <row r="36" spans="1:4" x14ac:dyDescent="0.2">
      <c r="A36" t="s">
        <v>4</v>
      </c>
      <c r="B36" t="s">
        <v>21</v>
      </c>
      <c r="C36" t="s">
        <v>20</v>
      </c>
      <c r="D36" t="s">
        <v>23</v>
      </c>
    </row>
    <row r="37" spans="1:4" x14ac:dyDescent="0.2">
      <c r="A37">
        <v>1</v>
      </c>
      <c r="B37" t="s">
        <v>24</v>
      </c>
      <c r="C37" t="s">
        <v>0</v>
      </c>
      <c r="D37">
        <v>128.15533980582526</v>
      </c>
    </row>
    <row r="38" spans="1:4" x14ac:dyDescent="0.2">
      <c r="A38">
        <v>2</v>
      </c>
      <c r="B38" t="s">
        <v>24</v>
      </c>
      <c r="C38" t="s">
        <v>0</v>
      </c>
      <c r="D38">
        <v>99.113550021105965</v>
      </c>
    </row>
    <row r="39" spans="1:4" x14ac:dyDescent="0.2">
      <c r="A39">
        <v>3</v>
      </c>
      <c r="B39" t="s">
        <v>24</v>
      </c>
      <c r="C39" t="s">
        <v>0</v>
      </c>
      <c r="D39">
        <v>85.774588433938376</v>
      </c>
    </row>
    <row r="40" spans="1:4" x14ac:dyDescent="0.2">
      <c r="A40">
        <v>4</v>
      </c>
      <c r="B40" t="s">
        <v>24</v>
      </c>
      <c r="C40" t="s">
        <v>0</v>
      </c>
      <c r="D40">
        <v>86.956521739130451</v>
      </c>
    </row>
    <row r="41" spans="1:4" x14ac:dyDescent="0.2">
      <c r="A41">
        <v>1</v>
      </c>
      <c r="B41" t="s">
        <v>24</v>
      </c>
      <c r="C41" t="s">
        <v>14</v>
      </c>
      <c r="D41">
        <v>134.90924440692277</v>
      </c>
    </row>
    <row r="42" spans="1:4" x14ac:dyDescent="0.2">
      <c r="A42">
        <v>2</v>
      </c>
      <c r="B42" t="s">
        <v>24</v>
      </c>
      <c r="C42" t="s">
        <v>14</v>
      </c>
      <c r="D42">
        <v>79.189531447868305</v>
      </c>
    </row>
    <row r="43" spans="1:4" x14ac:dyDescent="0.2">
      <c r="A43">
        <v>3</v>
      </c>
      <c r="B43" t="s">
        <v>24</v>
      </c>
      <c r="C43" t="s">
        <v>14</v>
      </c>
      <c r="D43">
        <v>68.045588856057421</v>
      </c>
    </row>
    <row r="44" spans="1:4" x14ac:dyDescent="0.2">
      <c r="A44">
        <v>4</v>
      </c>
      <c r="B44" t="s">
        <v>24</v>
      </c>
      <c r="C44" t="s">
        <v>14</v>
      </c>
      <c r="D44">
        <v>76.825664837484169</v>
      </c>
    </row>
  </sheetData>
  <mergeCells count="2">
    <mergeCell ref="B19:C19"/>
    <mergeCell ref="H19:I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early_test_TapeStation</vt:lpstr>
      <vt:lpstr>tRNA</vt:lpstr>
      <vt:lpstr>cDNA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Sullivan Lab</dc:creator>
  <cp:lastModifiedBy>Kristian Davidsen</cp:lastModifiedBy>
  <dcterms:created xsi:type="dcterms:W3CDTF">2022-08-30T23:55:54Z</dcterms:created>
  <dcterms:modified xsi:type="dcterms:W3CDTF">2022-10-06T00:10:44Z</dcterms:modified>
</cp:coreProperties>
</file>