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00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Sheet1!$Y$14</definedName>
    <definedName name="bdYield">Sheet1!#REF!</definedName>
    <definedName name="bdYieldNormalMass">Sheet1!#REF!</definedName>
    <definedName name="BurstSizeNormal">Sheet1!$Z$10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K14" i="1"/>
  <c r="G14" i="1"/>
  <c r="F14" i="1"/>
  <c r="E14" i="1"/>
  <c r="J13" i="1"/>
  <c r="I13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H13" i="1"/>
  <c r="E13" i="1"/>
  <c r="C12" i="1"/>
  <c r="H12" i="1"/>
  <c r="E12" i="1"/>
  <c r="C11" i="1"/>
  <c r="H11" i="1"/>
  <c r="E11" i="1"/>
  <c r="E10" i="1"/>
  <c r="E9" i="1"/>
  <c r="H8" i="1"/>
  <c r="E8" i="1"/>
  <c r="E7" i="1"/>
  <c r="E6" i="1"/>
  <c r="E5" i="1"/>
  <c r="E4" i="1"/>
  <c r="E3" i="1"/>
  <c r="E2" i="1"/>
  <c r="F13" i="1"/>
  <c r="F12" i="1"/>
  <c r="F11" i="1"/>
  <c r="F10" i="1"/>
  <c r="F9" i="1"/>
  <c r="F8" i="1"/>
  <c r="F7" i="1"/>
  <c r="F6" i="1"/>
  <c r="F5" i="1"/>
  <c r="F4" i="1"/>
  <c r="F3" i="1"/>
  <c r="F2" i="1"/>
  <c r="H4" i="1"/>
  <c r="H3" i="1"/>
  <c r="C4" i="1"/>
  <c r="C5" i="1"/>
  <c r="G13" i="1"/>
  <c r="G12" i="1"/>
  <c r="G11" i="1"/>
  <c r="G8" i="1"/>
  <c r="G6" i="1"/>
  <c r="G2" i="1"/>
  <c r="H7" i="1"/>
  <c r="G7" i="1"/>
  <c r="H10" i="1"/>
  <c r="G10" i="1"/>
  <c r="H9" i="1"/>
  <c r="G9" i="1"/>
  <c r="H5" i="1"/>
  <c r="G5" i="1"/>
  <c r="G4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<sst xmlns="http://schemas.openxmlformats.org/spreadsheetml/2006/main" count="65" uniqueCount="50">
  <si>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</si>
  <si>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</si>
  <si>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</si>
  <si>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</si>
  <si>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</si>
  <si>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</si>
  <si>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</si>
  <si>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</si>
  <si>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</si>
  <si>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</si>
  <si>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</si>
  <si>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</si>
  <si>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</si>
  <si>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</si>
  <si>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</si>
  <si>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</si>
  <si>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</si>
  <si>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</si>
  <si>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</si>
  <si>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</si>
  <si>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</si>
  <si>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</si>
  <si>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</si>
  <si>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</si>
  <si>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</si>
  <si>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</si>
  <si>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</si>
  <si>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</si>
  <si>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</si>
  <si>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</si>
  <si>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</si>
  <si>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</si>
  <si>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</si>
  <si>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</si>
  <si>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</si>
  <si>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</si>
  <si>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</si>
  <si>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</si>
  <si>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</si>
  <si>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</si>
  <si>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</si>
  <si>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</si>
  <si>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</si>
  <si>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</si>
  <si>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</si>
  <si>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NoL DP SP PUniform M1 NP LC DN HI</t>
  </si>
  <si>
    <t>logMinPrior</t>
  </si>
  <si>
    <t>logMaxPrior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</si>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</sst>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5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O2" sqref="O2:O4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8.8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6" width="8.83203125" bestFit="1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46</v>
      </c>
      <c r="L1" s="4" t="s">
        <v>47</v>
      </c>
      <c r="M1" t="s">
        <v>22</v>
      </c>
      <c r="N1" t="s">
        <v>16</v>
      </c>
      <c r="O1" t="s">
        <v>19</v>
      </c>
      <c r="P1" s="1" t="s">
        <v>48</v>
      </c>
      <c r="Q1" t="s">
        <v>23</v>
      </c>
      <c r="R1" t="s">
        <v>24</v>
      </c>
      <c r="S1" t="s">
        <v>25</v>
      </c>
    </row>
    <row r="2" spans="1:22">
      <c r="A2">
        <v>13</v>
      </c>
      <c r="B2" t="s">
        <v>20</v>
      </c>
      <c r="C2" s="1">
        <v>3.9999999999999998E-6</v>
      </c>
      <c r="D2" s="1">
        <v>261150000</v>
      </c>
      <c r="E2" s="1">
        <f t="shared" ref="E2:E13" si="0">(LOG(J2)-LOG(I2))/T$4</f>
        <v>2</v>
      </c>
      <c r="F2" s="1">
        <f>(LOG(J2)-LOG(I2))/T$3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11</v>
      </c>
      <c r="O2" s="1">
        <v>3.5</v>
      </c>
      <c r="P2" s="1">
        <v>275000000</v>
      </c>
      <c r="Q2" s="1">
        <v>0.3</v>
      </c>
      <c r="R2" t="s">
        <v>45</v>
      </c>
      <c r="S2" s="1" t="s">
        <v>44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0.21600344636679325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3" si="1">LOG10(I3)</f>
        <v>-0.76195389687120463</v>
      </c>
      <c r="L3" s="5">
        <f t="shared" ref="L3:L13" si="2">LOG10(J3)</f>
        <v>0.31806333496276157</v>
      </c>
      <c r="M3" s="1">
        <v>1.9</v>
      </c>
      <c r="O3" s="1">
        <v>0.06</v>
      </c>
      <c r="P3" s="1">
        <v>315000000</v>
      </c>
      <c r="T3">
        <v>5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3" si="3">(LOG(J4)-LOG(I4))/T$3</f>
        <v>0.72041199826559255</v>
      </c>
      <c r="G4" s="1">
        <f>H4*T$2</f>
        <v>2340000000000</v>
      </c>
      <c r="H4" s="1">
        <f>0.00234*1000000000000</f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0.2</v>
      </c>
      <c r="G5" s="1">
        <f>H5*T$2</f>
        <v>2222</v>
      </c>
      <c r="H5" s="1">
        <f>C5</f>
        <v>2.222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1">
        <v>9.9999999999999995E-8</v>
      </c>
      <c r="E6" s="1">
        <f t="shared" si="0"/>
        <v>2.386571496225705</v>
      </c>
      <c r="F6" s="1">
        <f t="shared" si="3"/>
        <v>0.47731429924514102</v>
      </c>
      <c r="G6" s="1">
        <f>H6*5000</f>
        <v>1.0449999999999999E-4</v>
      </c>
      <c r="H6" s="2">
        <v>2.0899999999999999E-8</v>
      </c>
      <c r="I6" s="2">
        <v>2.09E-9</v>
      </c>
      <c r="J6" s="2">
        <v>5.0900000000000002E-7</v>
      </c>
      <c r="K6" s="5">
        <f t="shared" si="1"/>
        <v>-8.6798537138889458</v>
      </c>
      <c r="L6" s="5">
        <f t="shared" si="2"/>
        <v>-6.2932822176632408</v>
      </c>
      <c r="M6" s="1">
        <v>2.0899999999999999E-8</v>
      </c>
      <c r="P6" s="1">
        <v>2400000</v>
      </c>
      <c r="V6" s="1">
        <v>0.1</v>
      </c>
    </row>
    <row r="7" spans="1:22">
      <c r="B7" t="s">
        <v>7</v>
      </c>
      <c r="C7" s="1">
        <v>1.667</v>
      </c>
      <c r="E7" s="1">
        <f t="shared" si="0"/>
        <v>0.55284196865778079</v>
      </c>
      <c r="F7" s="1">
        <f t="shared" si="3"/>
        <v>0.11056839373155616</v>
      </c>
      <c r="G7" s="1">
        <f>H7*10</f>
        <v>16.670000000000002</v>
      </c>
      <c r="H7" s="1">
        <f t="shared" ref="H7:H13" si="4">C7</f>
        <v>1.667</v>
      </c>
      <c r="I7" s="5">
        <v>0.7</v>
      </c>
      <c r="J7" s="5">
        <v>2.5</v>
      </c>
      <c r="K7" s="5">
        <f t="shared" si="1"/>
        <v>-0.15490195998574319</v>
      </c>
      <c r="L7" s="5">
        <f t="shared" si="2"/>
        <v>0.3979400086720376</v>
      </c>
      <c r="M7" s="3">
        <v>2</v>
      </c>
      <c r="P7" s="1">
        <v>3200000</v>
      </c>
      <c r="R7" s="1"/>
      <c r="V7" s="1">
        <v>0.01</v>
      </c>
    </row>
    <row r="8" spans="1:22">
      <c r="B8" t="s">
        <v>8</v>
      </c>
      <c r="C8" s="1">
        <v>3.2099999999999998E-10</v>
      </c>
      <c r="E8" s="1">
        <f t="shared" si="0"/>
        <v>3</v>
      </c>
      <c r="F8" s="1">
        <f t="shared" si="3"/>
        <v>0.6</v>
      </c>
      <c r="G8" s="1">
        <f>H8*10000</f>
        <v>3.2099999999999998E-6</v>
      </c>
      <c r="H8" s="1">
        <f t="shared" si="4"/>
        <v>3.2099999999999998E-10</v>
      </c>
      <c r="I8" s="5">
        <v>1E-10</v>
      </c>
      <c r="J8" s="5">
        <v>9.9999999999999995E-8</v>
      </c>
      <c r="K8" s="5">
        <f t="shared" si="1"/>
        <v>-10</v>
      </c>
      <c r="L8" s="5">
        <f t="shared" si="2"/>
        <v>-7</v>
      </c>
      <c r="M8" s="1">
        <v>4.0000000000000001E-10</v>
      </c>
      <c r="P8" s="1">
        <v>3700000</v>
      </c>
      <c r="V8" s="1">
        <v>0.01</v>
      </c>
    </row>
    <row r="9" spans="1:22">
      <c r="B9" t="s">
        <v>9</v>
      </c>
      <c r="C9" s="1">
        <v>106.66670000000001</v>
      </c>
      <c r="E9" s="1">
        <f t="shared" si="0"/>
        <v>2.6989700043360187</v>
      </c>
      <c r="F9" s="1">
        <f t="shared" si="3"/>
        <v>0.53979400086720375</v>
      </c>
      <c r="G9" s="1">
        <f>H9*T$2</f>
        <v>106666.70000000001</v>
      </c>
      <c r="H9" s="1">
        <f t="shared" si="4"/>
        <v>106.66670000000001</v>
      </c>
      <c r="I9" s="5">
        <v>1</v>
      </c>
      <c r="J9" s="5">
        <v>500</v>
      </c>
      <c r="K9" s="5">
        <f t="shared" si="1"/>
        <v>0</v>
      </c>
      <c r="L9" s="5">
        <f t="shared" si="2"/>
        <v>2.6989700043360187</v>
      </c>
      <c r="M9" s="3">
        <v>20</v>
      </c>
      <c r="P9" s="1">
        <v>3600000</v>
      </c>
      <c r="V9" s="1">
        <v>0.01</v>
      </c>
    </row>
    <row r="10" spans="1:22">
      <c r="B10" t="s">
        <v>10</v>
      </c>
      <c r="C10" s="1">
        <v>64</v>
      </c>
      <c r="E10" s="1">
        <f t="shared" si="0"/>
        <v>1.6020599913279625</v>
      </c>
      <c r="F10" s="1">
        <f t="shared" si="3"/>
        <v>0.32041199826559252</v>
      </c>
      <c r="G10" s="1">
        <f>H10*T$2</f>
        <v>64000</v>
      </c>
      <c r="H10" s="1">
        <f t="shared" si="4"/>
        <v>64</v>
      </c>
      <c r="I10" s="5">
        <v>5</v>
      </c>
      <c r="J10" s="5">
        <v>200</v>
      </c>
      <c r="K10" s="5">
        <f t="shared" si="1"/>
        <v>0.69897000433601886</v>
      </c>
      <c r="L10" s="5">
        <f t="shared" si="2"/>
        <v>2.3010299956639813</v>
      </c>
      <c r="M10" s="1">
        <v>25</v>
      </c>
      <c r="V10" s="1">
        <v>0.1</v>
      </c>
    </row>
    <row r="11" spans="1:22">
      <c r="B11" t="s">
        <v>18</v>
      </c>
      <c r="C11" s="1">
        <f>C12/8*10</f>
        <v>2.0000000000000005E-3</v>
      </c>
      <c r="E11" s="1">
        <f t="shared" si="0"/>
        <v>4</v>
      </c>
      <c r="F11" s="1">
        <f t="shared" si="3"/>
        <v>0.8</v>
      </c>
      <c r="G11" s="1">
        <f>H11*10000</f>
        <v>20.000000000000004</v>
      </c>
      <c r="H11" s="1">
        <f t="shared" si="4"/>
        <v>2.0000000000000005E-3</v>
      </c>
      <c r="I11" s="5">
        <v>2.0000000000000002E-5</v>
      </c>
      <c r="J11" s="5">
        <v>0.2</v>
      </c>
      <c r="K11" s="5">
        <f t="shared" si="1"/>
        <v>-4.6989700043360187</v>
      </c>
      <c r="L11" s="5">
        <f t="shared" si="2"/>
        <v>-0.69897000433601875</v>
      </c>
      <c r="M11" s="1">
        <v>0.05</v>
      </c>
      <c r="V11" s="1">
        <v>0.05</v>
      </c>
    </row>
    <row r="12" spans="1:22">
      <c r="B12" t="s">
        <v>17</v>
      </c>
      <c r="C12" s="1">
        <f>0.000000000001*0.8*0.1*1000000000000/50</f>
        <v>1.6000000000000003E-3</v>
      </c>
      <c r="E12" s="1">
        <f t="shared" si="0"/>
        <v>3.5051499783199058</v>
      </c>
      <c r="F12" s="1">
        <f t="shared" si="3"/>
        <v>0.70102999566398116</v>
      </c>
      <c r="G12" s="1">
        <f>H12*10000</f>
        <v>16.000000000000004</v>
      </c>
      <c r="H12" s="1">
        <f t="shared" si="4"/>
        <v>1.6000000000000003E-3</v>
      </c>
      <c r="I12" s="5">
        <v>1E-4</v>
      </c>
      <c r="J12" s="5">
        <v>0.32</v>
      </c>
      <c r="K12" s="5">
        <f t="shared" si="1"/>
        <v>-4</v>
      </c>
      <c r="L12" s="5">
        <f t="shared" si="2"/>
        <v>-0.49485002168009401</v>
      </c>
      <c r="M12" s="1">
        <v>0.05</v>
      </c>
      <c r="V12" s="1">
        <v>0.01</v>
      </c>
    </row>
    <row r="13" spans="1:22">
      <c r="B13" t="s">
        <v>21</v>
      </c>
      <c r="C13" s="1">
        <v>5.0000000000000004E-6</v>
      </c>
      <c r="E13" s="1">
        <f t="shared" si="0"/>
        <v>4</v>
      </c>
      <c r="F13" s="1">
        <f t="shared" si="3"/>
        <v>0.8</v>
      </c>
      <c r="G13" s="1">
        <f>H13*10000</f>
        <v>0.05</v>
      </c>
      <c r="H13" s="1">
        <f t="shared" si="4"/>
        <v>5.0000000000000004E-6</v>
      </c>
      <c r="I13" s="5">
        <f>H13/100</f>
        <v>5.0000000000000004E-8</v>
      </c>
      <c r="J13" s="5">
        <f>H13*100</f>
        <v>5.0000000000000001E-4</v>
      </c>
      <c r="K13" s="5">
        <f t="shared" si="1"/>
        <v>-7.3010299956639813</v>
      </c>
      <c r="L13" s="5">
        <f t="shared" si="2"/>
        <v>-3.3010299956639813</v>
      </c>
      <c r="M13" s="1">
        <v>5.0000000000000001E-4</v>
      </c>
      <c r="V13" s="1">
        <v>0.1</v>
      </c>
    </row>
    <row r="14" spans="1:22">
      <c r="B14" t="s">
        <v>49</v>
      </c>
      <c r="C14" s="1">
        <v>1.0000000000000001E-9</v>
      </c>
      <c r="D14" s="4"/>
      <c r="E14" s="1">
        <f>(LOG(J14)-LOG(I14))/T$4</f>
        <v>2</v>
      </c>
      <c r="F14" s="1">
        <f>(LOG(J14)-LOG(I14))/T$3</f>
        <v>0.4</v>
      </c>
      <c r="G14" s="1">
        <f>H14*10</f>
        <v>1E-4</v>
      </c>
      <c r="H14" s="1">
        <v>1.0000000000000001E-5</v>
      </c>
      <c r="I14" s="5">
        <v>1E-10</v>
      </c>
      <c r="J14" s="5">
        <v>1E-8</v>
      </c>
      <c r="K14" s="5">
        <f>LOG10(I14)</f>
        <v>-10</v>
      </c>
      <c r="L14" s="5">
        <f>LOG10(J14)</f>
        <v>-8</v>
      </c>
      <c r="M14" s="1">
        <v>3.4999999999999999E-6</v>
      </c>
      <c r="O14" s="1"/>
      <c r="P14" s="1"/>
    </row>
    <row r="15" spans="1:22">
      <c r="I15" s="4"/>
      <c r="J15" s="4"/>
      <c r="K15" s="4"/>
      <c r="L15" s="4"/>
      <c r="O15" s="1"/>
      <c r="P15" s="1"/>
    </row>
    <row r="16" spans="1:22">
      <c r="I16" s="4"/>
      <c r="J16" s="4"/>
      <c r="K16" s="4"/>
      <c r="L16" s="4"/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2018-10-05T14:47:34Z</dcterms:modified>
</cp:coreProperties>
</file>