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0" yWindow="0" windowWidth="25600" windowHeight="14240" tabRatio="50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BdToPreyRatioNormal">Sheet1!$X$16</definedName>
    <definedName name="bdYield">Sheet1!#REF!</definedName>
    <definedName name="bdYieldNormalMass">Sheet1!$G$6</definedName>
    <definedName name="BurstSizeNormal">Sheet1!$Y$12</definedName>
    <definedName name="dilRate">[1]Sheet1!$B$18</definedName>
    <definedName name="HoursToLyse">Sheet1!$G$2</definedName>
    <definedName name="HoursToLyseNormal">Sheet1!#REF!</definedName>
    <definedName name="initPredMass">Sheet1!#REF!</definedName>
    <definedName name="initPreyMass">Sheet1!$A$5</definedName>
    <definedName name="KsPdBdelloMass">[1]Sheet1!$G$5</definedName>
    <definedName name="KsPy">[1]Sheet1!$E$16</definedName>
    <definedName name="MaturationRateNormalMass">Sheet1!$F$5</definedName>
    <definedName name="muMaxPredNormalMass">[1]Sheet1!$F$5</definedName>
    <definedName name="muMaxPrey">[1]Sheet1!$C$16</definedName>
    <definedName name="PredCellsPerMgDryMass">Sheet1!#REF!</definedName>
    <definedName name="predYield">Sheet1!#REF!</definedName>
    <definedName name="predYieldNormalMass">[1]Sheet1!$I$5</definedName>
    <definedName name="PreyCellsPerMgDryMass">Sheet1!#REF!</definedName>
    <definedName name="preyYieldNormalMass">[1]Sheet1!$H$5</definedName>
    <definedName name="ReservoirSubLow">[1]Sheet1!$A$19</definedName>
    <definedName name="subYieldMass">Sheet1!#REF!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5" i="1" l="1"/>
  <c r="K15" i="1"/>
  <c r="G15" i="1"/>
  <c r="F15" i="1"/>
  <c r="E15" i="1"/>
  <c r="L8" i="1"/>
  <c r="K8" i="1"/>
  <c r="G8" i="1"/>
  <c r="E8" i="1"/>
  <c r="L13" i="1"/>
  <c r="K13" i="1"/>
  <c r="L12" i="1"/>
  <c r="K12" i="1"/>
  <c r="L11" i="1"/>
  <c r="K11" i="1"/>
  <c r="L10" i="1"/>
  <c r="K10" i="1"/>
  <c r="L9" i="1"/>
  <c r="K9" i="1"/>
  <c r="L7" i="1"/>
  <c r="K7" i="1"/>
  <c r="L6" i="1"/>
  <c r="K6" i="1"/>
  <c r="L5" i="1"/>
  <c r="K5" i="1"/>
  <c r="L4" i="1"/>
  <c r="K4" i="1"/>
  <c r="L3" i="1"/>
  <c r="K3" i="1"/>
  <c r="L2" i="1"/>
  <c r="K2" i="1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E13" i="1"/>
  <c r="E12" i="1"/>
  <c r="E11" i="1"/>
  <c r="E10" i="1"/>
  <c r="E9" i="1"/>
  <c r="E7" i="1"/>
  <c r="E6" i="1"/>
  <c r="E5" i="1"/>
  <c r="E4" i="1"/>
  <c r="E3" i="1"/>
  <c r="E2" i="1"/>
  <c r="F13" i="1"/>
  <c r="F12" i="1"/>
  <c r="F11" i="1"/>
  <c r="F10" i="1"/>
  <c r="F9" i="1"/>
  <c r="F7" i="1"/>
  <c r="F6" i="1"/>
  <c r="F5" i="1"/>
  <c r="F4" i="1"/>
  <c r="F3" i="1"/>
  <c r="F2" i="1"/>
  <c r="C3" i="1"/>
  <c r="C4" i="1"/>
  <c r="C13" i="1"/>
  <c r="C12" i="1"/>
  <c r="G13" i="1"/>
  <c r="G12" i="1"/>
  <c r="G9" i="1"/>
  <c r="G6" i="1"/>
  <c r="G5" i="1"/>
  <c r="G7" i="1"/>
  <c r="G11" i="1"/>
  <c r="G10" i="1"/>
  <c r="G4" i="1"/>
  <c r="G3" i="1"/>
</calcChain>
</file>

<file path=xl/sharedStrings.xml><?xml version="1.0" encoding="utf-8"?>
<sst xmlns="http://schemas.openxmlformats.org/spreadsheetml/2006/main" count="65" uniqueCount="50">
  <si>
    <t>numParams</t>
  </si>
  <si>
    <t>paramNames</t>
  </si>
  <si>
    <t>muMax Prey</t>
  </si>
  <si>
    <t>Prey Affinity for Substrate</t>
  </si>
  <si>
    <t>Yield of Prey From Substrate</t>
  </si>
  <si>
    <t>muMax Bdellovibrio</t>
  </si>
  <si>
    <t>Bdellovibrio Affinity for Prey</t>
  </si>
  <si>
    <t>Bdelloplast Maturation Rate</t>
  </si>
  <si>
    <t>muMax Halophage</t>
  </si>
  <si>
    <t>Infected Cell Lysis Rate</t>
  </si>
  <si>
    <t>Halophage Burst Size</t>
  </si>
  <si>
    <t>initVals</t>
  </si>
  <si>
    <t>sigmaData</t>
  </si>
  <si>
    <t>sigmaMove</t>
  </si>
  <si>
    <t>sigmaPrior</t>
  </si>
  <si>
    <t>prior</t>
  </si>
  <si>
    <t>mode</t>
  </si>
  <si>
    <t>Nutrients released on phage lysis</t>
  </si>
  <si>
    <t>Nutrients released on bdellovibrio lysis</t>
  </si>
  <si>
    <t>fixedVals</t>
  </si>
  <si>
    <t>Initial Phage Resistant fraction</t>
  </si>
  <si>
    <t>Rate of Bdellovibrio Persistence</t>
  </si>
  <si>
    <t>trueVals</t>
  </si>
  <si>
    <t>dataNoise</t>
  </si>
  <si>
    <t>plotName</t>
  </si>
  <si>
    <t>NR35e-7 uN25e-1 Ksn8e11 Yns5 uP209e-4 Knp2e5 kP2 uV2e5 kV20 Yvi25 Ysb5e-2 Ysi5e-2 kR5e-4</t>
  </si>
  <si>
    <t>trueTitles</t>
  </si>
  <si>
    <t>minPrior</t>
  </si>
  <si>
    <t>maxPrior</t>
  </si>
  <si>
    <t>SigmaStartMove</t>
  </si>
  <si>
    <t>abc</t>
  </si>
  <si>
    <t>dataMatch</t>
  </si>
  <si>
    <t>NR0</t>
  </si>
  <si>
    <t>µN</t>
  </si>
  <si>
    <t>Ks,n</t>
  </si>
  <si>
    <t>Yn/s</t>
  </si>
  <si>
    <t>µP</t>
  </si>
  <si>
    <t>Kn,p</t>
  </si>
  <si>
    <t>kp</t>
  </si>
  <si>
    <t>µV</t>
  </si>
  <si>
    <t>kV</t>
  </si>
  <si>
    <t>Yv/i</t>
  </si>
  <si>
    <t>Ys/p</t>
  </si>
  <si>
    <t>Ys/v</t>
  </si>
  <si>
    <t>kd</t>
  </si>
  <si>
    <t>logMinPrior</t>
  </si>
  <si>
    <t>logMaxPrior</t>
  </si>
  <si>
    <t>NoL DP SP PUniform M1 NP LC DN HII</t>
  </si>
  <si>
    <t>Bdellovibrio Mortality Rate</t>
  </si>
  <si>
    <t>Phage Resistance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</si>
</sst>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1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11" fontId="0" fillId="0" borderId="0" xfId="0" applyNumberFormat="1"/>
    <xf numFmtId="11" fontId="3" fillId="0" borderId="0" xfId="0" applyNumberFormat="1" applyFont="1"/>
    <xf numFmtId="11" fontId="4" fillId="2" borderId="0" xfId="47" applyNumberFormat="1"/>
    <xf numFmtId="0" fontId="5" fillId="0" borderId="0" xfId="0" applyFont="1"/>
    <xf numFmtId="11" fontId="5" fillId="0" borderId="0" xfId="0" applyNumberFormat="1" applyFont="1"/>
    <xf numFmtId="11" fontId="4" fillId="3" borderId="0" xfId="0" applyNumberFormat="1" applyFont="1" applyFill="1"/>
    <xf numFmtId="11" fontId="6" fillId="4" borderId="0" xfId="118" applyNumberFormat="1"/>
    <xf numFmtId="0" fontId="6" fillId="4" borderId="0" xfId="118"/>
  </cellXfs>
  <cellStyles count="181">
    <cellStyle name="Bad" xfId="118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eutral" xfId="47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ttingham%20Phage%20Da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5">
          <cell r="F5">
            <v>60500000</v>
          </cell>
          <cell r="G5">
            <v>840</v>
          </cell>
          <cell r="H5">
            <v>60500000</v>
          </cell>
          <cell r="I5">
            <v>8105000000</v>
          </cell>
        </row>
        <row r="16">
          <cell r="C16">
            <v>454000</v>
          </cell>
          <cell r="E16">
            <v>18840000</v>
          </cell>
        </row>
        <row r="18">
          <cell r="B18">
            <v>350000000</v>
          </cell>
        </row>
        <row r="19">
          <cell r="A19">
            <v>34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abSelected="1" workbookViewId="0">
      <selection activeCell="A3" sqref="A3"/>
    </sheetView>
  </sheetViews>
  <sheetFormatPr baseColWidth="10" defaultRowHeight="15" x14ac:dyDescent="0"/>
  <cols>
    <col min="1" max="1" width="11" bestFit="1" customWidth="1"/>
    <col min="2" max="2" width="32.83203125" bestFit="1" customWidth="1"/>
    <col min="3" max="3" width="9.33203125" bestFit="1" customWidth="1"/>
    <col min="4" max="4" width="9.83203125" bestFit="1" customWidth="1"/>
    <col min="5" max="5" width="14.6640625" bestFit="1" customWidth="1"/>
    <col min="6" max="6" width="10.6640625" bestFit="1" customWidth="1"/>
    <col min="7" max="7" width="10" bestFit="1" customWidth="1"/>
    <col min="8" max="8" width="8.83203125" bestFit="1" customWidth="1"/>
    <col min="9" max="10" width="8.83203125" customWidth="1"/>
    <col min="11" max="11" width="10.83203125" bestFit="1" customWidth="1"/>
    <col min="12" max="12" width="11.1640625" bestFit="1" customWidth="1"/>
    <col min="13" max="13" width="8.83203125" customWidth="1"/>
    <col min="14" max="14" width="6" bestFit="1" customWidth="1"/>
    <col min="15" max="15" width="9" bestFit="1" customWidth="1"/>
    <col min="16" max="16" width="9.5" bestFit="1" customWidth="1"/>
    <col min="18" max="18" width="79.83203125" bestFit="1" customWidth="1"/>
  </cols>
  <sheetData>
    <row r="1" spans="1:21">
      <c r="A1" t="s">
        <v>0</v>
      </c>
      <c r="B1" t="s">
        <v>1</v>
      </c>
      <c r="C1" t="s">
        <v>11</v>
      </c>
      <c r="D1" t="s">
        <v>12</v>
      </c>
      <c r="E1" t="s">
        <v>29</v>
      </c>
      <c r="F1" t="s">
        <v>13</v>
      </c>
      <c r="G1" t="s">
        <v>14</v>
      </c>
      <c r="H1" t="s">
        <v>15</v>
      </c>
      <c r="I1" s="4" t="s">
        <v>27</v>
      </c>
      <c r="J1" s="4" t="s">
        <v>28</v>
      </c>
      <c r="K1" s="4" t="s">
        <v>45</v>
      </c>
      <c r="L1" s="4" t="s">
        <v>46</v>
      </c>
      <c r="M1" t="s">
        <v>22</v>
      </c>
      <c r="N1" t="s">
        <v>16</v>
      </c>
      <c r="O1" t="s">
        <v>19</v>
      </c>
      <c r="P1" t="s">
        <v>23</v>
      </c>
      <c r="Q1" t="s">
        <v>24</v>
      </c>
      <c r="R1" t="s">
        <v>26</v>
      </c>
    </row>
    <row r="2" spans="1:21">
      <c r="A2">
        <v>14</v>
      </c>
      <c r="B2" t="s">
        <v>2</v>
      </c>
      <c r="C2" s="3">
        <v>1.6</v>
      </c>
      <c r="D2" s="1">
        <v>261150000</v>
      </c>
      <c r="E2" s="1">
        <f>(LOG(J2)-LOG(I2))/S$4</f>
        <v>1.0800172318339663</v>
      </c>
      <c r="F2" s="1">
        <f>(LOG(J2)-LOG(I2))/S$3</f>
        <v>0.10800172318339663</v>
      </c>
      <c r="G2" s="1">
        <v>0.2</v>
      </c>
      <c r="H2" s="6">
        <v>1.04</v>
      </c>
      <c r="I2" s="6">
        <v>0.17299999999999999</v>
      </c>
      <c r="J2" s="6">
        <v>2.08</v>
      </c>
      <c r="K2" s="5">
        <f t="shared" ref="K2:K13" si="0">LOG10(I2)</f>
        <v>-0.76195389687120463</v>
      </c>
      <c r="L2" s="5">
        <f t="shared" ref="L2:L13" si="1">LOG10(J2)</f>
        <v>0.31806333496276157</v>
      </c>
      <c r="M2" s="1">
        <v>1.9</v>
      </c>
      <c r="N2">
        <v>32</v>
      </c>
      <c r="O2" s="1">
        <v>500000000</v>
      </c>
      <c r="P2" s="1">
        <v>0.3</v>
      </c>
      <c r="Q2" t="s">
        <v>47</v>
      </c>
      <c r="R2" s="1" t="s">
        <v>25</v>
      </c>
      <c r="S2">
        <v>1000</v>
      </c>
      <c r="T2" s="1">
        <v>1</v>
      </c>
      <c r="U2" s="1">
        <v>0.05</v>
      </c>
    </row>
    <row r="3" spans="1:21">
      <c r="B3" t="s">
        <v>3</v>
      </c>
      <c r="C3" s="1">
        <f>0.0023*1000000000000</f>
        <v>2300000000</v>
      </c>
      <c r="E3" s="1">
        <f>(LOG(J3)-LOG(I3))/S$4</f>
        <v>3.6020599913279625</v>
      </c>
      <c r="F3" s="1">
        <f>(LOG(J3)-LOG(I3))/S$3</f>
        <v>0.36020599913279627</v>
      </c>
      <c r="G3" s="1">
        <f>H3*S$2</f>
        <v>2340000000000</v>
      </c>
      <c r="H3" s="5">
        <v>2340000000</v>
      </c>
      <c r="I3" s="5">
        <v>10000000</v>
      </c>
      <c r="J3" s="5">
        <v>40000000000</v>
      </c>
      <c r="K3" s="5">
        <f t="shared" si="0"/>
        <v>7</v>
      </c>
      <c r="L3" s="5">
        <f t="shared" si="1"/>
        <v>10.602059991327963</v>
      </c>
      <c r="M3" s="3">
        <v>800000000000</v>
      </c>
      <c r="O3" s="1">
        <v>5000000</v>
      </c>
      <c r="S3">
        <v>10</v>
      </c>
      <c r="U3" s="1">
        <v>0.01</v>
      </c>
    </row>
    <row r="4" spans="1:21">
      <c r="B4" t="s">
        <v>4</v>
      </c>
      <c r="C4" s="1">
        <f>2222000000000/1000000000000</f>
        <v>2.222</v>
      </c>
      <c r="E4" s="1">
        <f>(LOG(J4)-LOG(I4))/S$4</f>
        <v>1</v>
      </c>
      <c r="F4" s="1">
        <f>(LOG(J4)-LOG(I4))/S$3</f>
        <v>0.1</v>
      </c>
      <c r="G4" s="1">
        <f>H4*S$2</f>
        <v>2220</v>
      </c>
      <c r="H4" s="5">
        <v>2.2200000000000002</v>
      </c>
      <c r="I4" s="5">
        <v>1</v>
      </c>
      <c r="J4" s="5">
        <v>10</v>
      </c>
      <c r="K4" s="5">
        <f t="shared" si="0"/>
        <v>0</v>
      </c>
      <c r="L4" s="5">
        <f t="shared" si="1"/>
        <v>1</v>
      </c>
      <c r="M4" s="7">
        <v>5</v>
      </c>
      <c r="O4" s="1">
        <v>5000000</v>
      </c>
      <c r="S4">
        <v>1</v>
      </c>
      <c r="U4" s="1">
        <v>0.1</v>
      </c>
    </row>
    <row r="5" spans="1:21">
      <c r="B5" t="s">
        <v>5</v>
      </c>
      <c r="C5" s="1">
        <v>1</v>
      </c>
      <c r="E5" s="1">
        <f>(LOG(J5)-LOG(I5))/S$4</f>
        <v>2.4121977644987815</v>
      </c>
      <c r="F5" s="1">
        <f>(LOG(J5)-LOG(I5))/S$3</f>
        <v>0.24121977644987816</v>
      </c>
      <c r="G5" s="1">
        <f>H5*5000</f>
        <v>1045</v>
      </c>
      <c r="H5" s="2">
        <v>0.20899999999999999</v>
      </c>
      <c r="I5" s="2">
        <v>8.09E-2</v>
      </c>
      <c r="J5" s="2">
        <v>20.9</v>
      </c>
      <c r="K5" s="5">
        <f t="shared" si="0"/>
        <v>-1.0920514783877278</v>
      </c>
      <c r="L5" s="5">
        <f t="shared" si="1"/>
        <v>1.320146286111054</v>
      </c>
      <c r="M5" s="1">
        <v>0.20899999999999999</v>
      </c>
      <c r="O5" s="1">
        <v>3.5</v>
      </c>
      <c r="U5" s="1">
        <v>0.01</v>
      </c>
    </row>
    <row r="6" spans="1:21">
      <c r="B6" t="s">
        <v>6</v>
      </c>
      <c r="C6" s="1">
        <v>20000000</v>
      </c>
      <c r="E6" s="1">
        <f>(LOG(J6)-LOG(I6))/S$4</f>
        <v>4.6989700043360187</v>
      </c>
      <c r="F6" s="1">
        <f>(LOG(J6)-LOG(I6))/S$3</f>
        <v>0.46989700043360189</v>
      </c>
      <c r="G6" s="1">
        <f>H6*10000</f>
        <v>200000000000</v>
      </c>
      <c r="H6" s="5">
        <v>20000000</v>
      </c>
      <c r="I6" s="5">
        <v>20000</v>
      </c>
      <c r="J6" s="5">
        <v>1000000000</v>
      </c>
      <c r="K6" s="5">
        <f t="shared" si="0"/>
        <v>4.3010299956639813</v>
      </c>
      <c r="L6" s="5">
        <f t="shared" si="1"/>
        <v>9</v>
      </c>
      <c r="M6" s="7">
        <v>200000</v>
      </c>
      <c r="O6" s="1"/>
      <c r="U6" s="1">
        <v>0.1</v>
      </c>
    </row>
    <row r="7" spans="1:21">
      <c r="B7" t="s">
        <v>7</v>
      </c>
      <c r="C7" s="1">
        <v>1.667</v>
      </c>
      <c r="E7" s="1">
        <f>(LOG(J7)-LOG(I7))/S$4</f>
        <v>0.55284196865778079</v>
      </c>
      <c r="F7" s="1">
        <f>(LOG(J7)-LOG(I7))/S$3</f>
        <v>5.5284196865778082E-2</v>
      </c>
      <c r="G7" s="1">
        <f>H7*10</f>
        <v>16.7</v>
      </c>
      <c r="H7" s="5">
        <v>1.67</v>
      </c>
      <c r="I7" s="5">
        <v>0.7</v>
      </c>
      <c r="J7" s="5">
        <v>2.5</v>
      </c>
      <c r="K7" s="5">
        <f t="shared" si="0"/>
        <v>-0.15490195998574319</v>
      </c>
      <c r="L7" s="5">
        <f t="shared" si="1"/>
        <v>0.3979400086720376</v>
      </c>
      <c r="M7" s="3">
        <v>2</v>
      </c>
      <c r="U7" s="1">
        <v>0.01</v>
      </c>
    </row>
    <row r="8" spans="1:21">
      <c r="B8" t="s">
        <v>48</v>
      </c>
      <c r="C8" s="1">
        <v>0.06</v>
      </c>
      <c r="E8" s="1">
        <f>(LOG(J8)-LOG(I8))/S$4</f>
        <v>0.57403126772771873</v>
      </c>
      <c r="F8" s="5">
        <v>9.2100000000000001E-2</v>
      </c>
      <c r="G8" s="1">
        <f>H8*10</f>
        <v>0.6</v>
      </c>
      <c r="H8" s="5">
        <v>0.06</v>
      </c>
      <c r="I8" s="5">
        <v>0.04</v>
      </c>
      <c r="J8" s="5">
        <v>0.15</v>
      </c>
      <c r="K8" s="5">
        <f t="shared" si="0"/>
        <v>-1.3979400086720375</v>
      </c>
      <c r="L8" s="5">
        <f t="shared" si="1"/>
        <v>-0.82390874094431876</v>
      </c>
      <c r="M8" s="3"/>
      <c r="Q8" s="1"/>
      <c r="U8" s="1">
        <v>0.01</v>
      </c>
    </row>
    <row r="9" spans="1:21">
      <c r="B9" t="s">
        <v>8</v>
      </c>
      <c r="C9" s="1">
        <v>3.2099999999999998E-10</v>
      </c>
      <c r="E9" s="1">
        <f>(LOG(J9)-LOG(I9))/S$4</f>
        <v>3</v>
      </c>
      <c r="F9" s="1">
        <f>(LOG(J9)-LOG(I9))/S$3</f>
        <v>0.3</v>
      </c>
      <c r="G9" s="1">
        <f>H9*10000</f>
        <v>3.2099999999999998E-6</v>
      </c>
      <c r="H9" s="5">
        <v>3.2099999999999998E-10</v>
      </c>
      <c r="I9" s="5">
        <v>1E-10</v>
      </c>
      <c r="J9" s="5">
        <v>9.9999999999999995E-8</v>
      </c>
      <c r="K9" s="5">
        <f t="shared" si="0"/>
        <v>-10</v>
      </c>
      <c r="L9" s="5">
        <f t="shared" si="1"/>
        <v>-7</v>
      </c>
      <c r="M9" s="1">
        <v>4.0000000000000001E-10</v>
      </c>
      <c r="Q9" s="1"/>
      <c r="U9" s="1"/>
    </row>
    <row r="10" spans="1:21">
      <c r="B10" t="s">
        <v>9</v>
      </c>
      <c r="C10" s="1">
        <v>106.66670000000001</v>
      </c>
      <c r="E10" s="1">
        <f>(LOG(J10)-LOG(I10))/S$4</f>
        <v>2.6989700043360187</v>
      </c>
      <c r="F10" s="1">
        <f>(LOG(J10)-LOG(I10))/S$3</f>
        <v>0.26989700043360187</v>
      </c>
      <c r="G10" s="1">
        <f>H10*S$2</f>
        <v>107000</v>
      </c>
      <c r="H10" s="5">
        <v>107</v>
      </c>
      <c r="I10" s="5">
        <v>1</v>
      </c>
      <c r="J10" s="5">
        <v>500</v>
      </c>
      <c r="K10" s="5">
        <f t="shared" si="0"/>
        <v>0</v>
      </c>
      <c r="L10" s="5">
        <f t="shared" si="1"/>
        <v>2.6989700043360187</v>
      </c>
      <c r="M10" s="3">
        <v>20</v>
      </c>
      <c r="U10" s="1">
        <v>0.01</v>
      </c>
    </row>
    <row r="11" spans="1:21">
      <c r="B11" t="s">
        <v>10</v>
      </c>
      <c r="C11" s="1">
        <v>64</v>
      </c>
      <c r="E11" s="1">
        <f>(LOG(J11)-LOG(I11))/S$4</f>
        <v>1.6020599913279625</v>
      </c>
      <c r="F11" s="1">
        <f>(LOG(J11)-LOG(I11))/S$3</f>
        <v>0.16020599913279626</v>
      </c>
      <c r="G11" s="1">
        <f>H11*S$2</f>
        <v>64000</v>
      </c>
      <c r="H11" s="5">
        <v>64</v>
      </c>
      <c r="I11" s="5">
        <v>5</v>
      </c>
      <c r="J11" s="5">
        <v>200</v>
      </c>
      <c r="K11" s="5">
        <f t="shared" si="0"/>
        <v>0.69897000433601886</v>
      </c>
      <c r="L11" s="5">
        <f t="shared" si="1"/>
        <v>2.3010299956639813</v>
      </c>
      <c r="M11" s="1">
        <v>25</v>
      </c>
      <c r="U11" s="1">
        <v>0.01</v>
      </c>
    </row>
    <row r="12" spans="1:21">
      <c r="B12" t="s">
        <v>18</v>
      </c>
      <c r="C12" s="1">
        <f>C13/8*10</f>
        <v>2.0000000000000005E-3</v>
      </c>
      <c r="E12" s="1">
        <f>(LOG(J12)-LOG(I12))/S$4</f>
        <v>4</v>
      </c>
      <c r="F12" s="1">
        <f>(LOG(J12)-LOG(I12))/S$3</f>
        <v>0.4</v>
      </c>
      <c r="G12" s="1">
        <f>H12*10000</f>
        <v>20</v>
      </c>
      <c r="H12" s="5">
        <v>2E-3</v>
      </c>
      <c r="I12" s="5">
        <v>2.0000000000000002E-5</v>
      </c>
      <c r="J12" s="5">
        <v>0.2</v>
      </c>
      <c r="K12" s="5">
        <f t="shared" si="0"/>
        <v>-4.6989700043360187</v>
      </c>
      <c r="L12" s="5">
        <f t="shared" si="1"/>
        <v>-0.69897000433601875</v>
      </c>
      <c r="M12" s="1">
        <v>0.05</v>
      </c>
      <c r="U12" s="1">
        <v>0.1</v>
      </c>
    </row>
    <row r="13" spans="1:21">
      <c r="B13" t="s">
        <v>17</v>
      </c>
      <c r="C13" s="1">
        <f>0.000000000001*0.8*0.1*1000000000000/50</f>
        <v>1.6000000000000003E-3</v>
      </c>
      <c r="E13" s="1">
        <f>(LOG(J13)-LOG(I13))/S$4</f>
        <v>3.5051499783199058</v>
      </c>
      <c r="F13" s="1">
        <f>(LOG(J13)-LOG(I13))/S$3</f>
        <v>0.35051499783199058</v>
      </c>
      <c r="G13" s="1">
        <f>H13*10000</f>
        <v>16</v>
      </c>
      <c r="H13" s="5">
        <v>1.6000000000000001E-3</v>
      </c>
      <c r="I13" s="5">
        <v>1E-4</v>
      </c>
      <c r="J13" s="5">
        <v>0.32</v>
      </c>
      <c r="K13" s="5">
        <f t="shared" si="0"/>
        <v>-4</v>
      </c>
      <c r="L13" s="5">
        <f t="shared" si="1"/>
        <v>-0.49485002168009401</v>
      </c>
      <c r="M13" s="1">
        <v>0.05</v>
      </c>
      <c r="U13" s="1">
        <v>0.05</v>
      </c>
    </row>
    <row r="14" spans="1:21">
      <c r="B14" s="4" t="s">
        <v>21</v>
      </c>
      <c r="C14" s="5">
        <v>4.9999999999999997E-12</v>
      </c>
      <c r="E14" s="5">
        <v>4</v>
      </c>
      <c r="F14" s="5">
        <v>0.8</v>
      </c>
      <c r="G14" s="5">
        <v>4.9999999999999998E-8</v>
      </c>
      <c r="H14" s="5">
        <v>4.9999999999999997E-12</v>
      </c>
      <c r="I14" s="5">
        <v>5.0000000000000002E-14</v>
      </c>
      <c r="J14" s="5">
        <v>5.0000000000000003E-10</v>
      </c>
      <c r="K14" s="5">
        <v>-13.3</v>
      </c>
      <c r="L14" s="5">
        <v>-9.3000000000000007</v>
      </c>
      <c r="M14" s="5">
        <v>5.0000000000000001E-4</v>
      </c>
      <c r="U14" s="1">
        <v>0.01</v>
      </c>
    </row>
    <row r="15" spans="1:21">
      <c r="B15" t="s">
        <v>49</v>
      </c>
      <c r="C15" s="1">
        <v>1.0000000000000001E-9</v>
      </c>
      <c r="D15" s="4"/>
      <c r="E15" s="1">
        <f>(LOG(J15)-LOG(I15))/S$4</f>
        <v>2</v>
      </c>
      <c r="F15" s="1">
        <f>(LOG(J15)-LOG(I15))/S$3</f>
        <v>0.2</v>
      </c>
      <c r="G15" s="1">
        <f>H15*10</f>
        <v>1E-4</v>
      </c>
      <c r="H15" s="1">
        <v>1.0000000000000001E-5</v>
      </c>
      <c r="I15" s="5">
        <v>1E-10</v>
      </c>
      <c r="J15" s="5">
        <v>1E-8</v>
      </c>
      <c r="K15" s="5">
        <f>LOG10(I15)</f>
        <v>-10</v>
      </c>
      <c r="L15" s="5">
        <f>LOG10(J15)</f>
        <v>-8</v>
      </c>
      <c r="M15" s="1">
        <v>3.4999999999999999E-6</v>
      </c>
      <c r="U15" s="1">
        <v>0.1</v>
      </c>
    </row>
    <row r="16" spans="1:21">
      <c r="D16" s="1"/>
      <c r="O16" s="1"/>
    </row>
    <row r="17" spans="9:15">
      <c r="I17" s="4"/>
      <c r="J17" s="4"/>
      <c r="K17" s="4"/>
      <c r="L17" s="4"/>
      <c r="O17" s="1"/>
    </row>
    <row r="18" spans="9:15">
      <c r="I18" s="4"/>
      <c r="J18" s="4"/>
      <c r="K18" s="4"/>
      <c r="L18" s="4"/>
      <c r="O18" s="1"/>
    </row>
    <row r="19" spans="9:15">
      <c r="I19" s="4"/>
      <c r="J19" s="4"/>
      <c r="K19" s="4"/>
      <c r="L19" s="4"/>
      <c r="O19" s="1"/>
    </row>
    <row r="20" spans="9:15">
      <c r="I20" s="4"/>
      <c r="J20" s="4"/>
      <c r="K20" s="4"/>
      <c r="L20" s="4"/>
      <c r="O20" s="1"/>
    </row>
    <row r="21" spans="9:15">
      <c r="I21" s="4"/>
      <c r="J21" s="4"/>
      <c r="K21" s="4"/>
      <c r="L21" s="4"/>
      <c r="O21" s="1"/>
    </row>
    <row r="22" spans="9:15">
      <c r="I22" s="4"/>
      <c r="J22" s="4"/>
      <c r="K22" s="4"/>
      <c r="L22" s="4"/>
      <c r="O22" s="1"/>
    </row>
    <row r="23" spans="9:15">
      <c r="I23" s="4"/>
      <c r="J23" s="4"/>
      <c r="K23" s="4"/>
      <c r="L23" s="4"/>
      <c r="O23" s="1"/>
    </row>
    <row r="24" spans="9:15">
      <c r="I24" s="4"/>
      <c r="J24" s="4"/>
      <c r="K24" s="4"/>
      <c r="L24" s="4"/>
      <c r="O24" s="1"/>
    </row>
    <row r="25" spans="9:15">
      <c r="I25" s="4"/>
      <c r="J25" s="4"/>
      <c r="K25" s="4"/>
      <c r="L25" s="4"/>
      <c r="O25" s="1"/>
    </row>
    <row r="26" spans="9:15">
      <c r="I26" s="4"/>
      <c r="J26" s="4"/>
      <c r="K26" s="4"/>
      <c r="L26" s="4"/>
      <c r="O26" s="1"/>
    </row>
    <row r="27" spans="9:15">
      <c r="I27" s="4"/>
      <c r="J27" s="4"/>
      <c r="K27" s="4"/>
      <c r="L27" s="4"/>
      <c r="O27" s="1"/>
    </row>
    <row r="28" spans="9:15">
      <c r="I28" s="4"/>
      <c r="J28" s="4"/>
      <c r="K28" s="4"/>
      <c r="L28" s="4"/>
      <c r="O28" s="1"/>
    </row>
    <row r="29" spans="9:15">
      <c r="I29" s="4"/>
      <c r="J29" s="4"/>
      <c r="K29" s="4"/>
      <c r="L29" s="4"/>
      <c r="O29" s="1"/>
    </row>
    <row r="30" spans="9:15">
      <c r="I30" s="4"/>
      <c r="J30" s="4"/>
      <c r="K30" s="4"/>
      <c r="L30" s="4"/>
      <c r="O30" s="1"/>
    </row>
    <row r="31" spans="9:15">
      <c r="I31" s="4"/>
      <c r="J31" s="4"/>
      <c r="K31" s="4"/>
      <c r="L31" s="4"/>
      <c r="O31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B12" sqref="B12"/>
    </sheetView>
  </sheetViews>
  <sheetFormatPr baseColWidth="10" defaultRowHeight="15" x14ac:dyDescent="0"/>
  <cols>
    <col min="1" max="16384" width="10.83203125" style="1"/>
  </cols>
  <sheetData>
    <row r="1" spans="1:14"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3" spans="1:14">
      <c r="A3" s="1" t="s">
        <v>30</v>
      </c>
      <c r="B3" s="1">
        <v>1.65531982814521E-6</v>
      </c>
      <c r="C3" s="1">
        <v>0.83261219662047303</v>
      </c>
      <c r="D3" s="1">
        <v>311437926.366404</v>
      </c>
      <c r="E3" s="1">
        <v>2.1548900920336398</v>
      </c>
      <c r="F3" s="1">
        <v>0.49947168569788702</v>
      </c>
      <c r="G3" s="1">
        <v>19973738.368136201</v>
      </c>
      <c r="H3" s="1">
        <v>1.47926431366852</v>
      </c>
      <c r="I3" s="1">
        <v>1.08914997553775E-9</v>
      </c>
      <c r="J3" s="1">
        <v>56.1050844419266</v>
      </c>
      <c r="K3" s="1">
        <v>21.981147291079498</v>
      </c>
      <c r="L3" s="1">
        <v>1.02343148501315E-4</v>
      </c>
      <c r="M3" s="1">
        <v>1.51049697165679E-2</v>
      </c>
      <c r="N3" s="1">
        <v>1.373431956009E-5</v>
      </c>
    </row>
    <row r="4" spans="1:14">
      <c r="A4" s="1" t="s">
        <v>31</v>
      </c>
      <c r="B4" s="1">
        <v>3.0199999999999999E-6</v>
      </c>
      <c r="C4" s="1">
        <v>0.66600000000000004</v>
      </c>
      <c r="D4" s="1">
        <v>266000000</v>
      </c>
      <c r="E4" s="1">
        <v>1.8</v>
      </c>
      <c r="F4" s="1">
        <v>0.70299999999999996</v>
      </c>
      <c r="G4" s="1">
        <v>8100000</v>
      </c>
      <c r="H4" s="1">
        <v>1.33</v>
      </c>
      <c r="I4" s="1">
        <v>2.9200000000000003E-10</v>
      </c>
      <c r="J4" s="1">
        <v>39.799999999999997</v>
      </c>
      <c r="K4" s="1">
        <v>37</v>
      </c>
      <c r="L4" s="1">
        <v>6.62E-3</v>
      </c>
      <c r="M4" s="1">
        <v>1.2999999999999999E-2</v>
      </c>
      <c r="N4" s="1">
        <v>2.8699999999999998E-4</v>
      </c>
    </row>
    <row r="13" spans="1:14">
      <c r="D13"/>
    </row>
    <row r="14" spans="1:14">
      <c r="D14"/>
    </row>
    <row r="15" spans="1:14">
      <c r="D15"/>
    </row>
    <row r="16" spans="1:14">
      <c r="D16"/>
    </row>
    <row r="17" spans="4:4">
      <c r="D17"/>
    </row>
    <row r="18" spans="4:4">
      <c r="D18"/>
    </row>
    <row r="19" spans="4:4">
      <c r="D19"/>
    </row>
    <row r="20" spans="4:4">
      <c r="D20"/>
    </row>
    <row r="21" spans="4:4">
      <c r="D21"/>
    </row>
    <row r="22" spans="4:4">
      <c r="D22"/>
    </row>
    <row r="23" spans="4:4">
      <c r="D23"/>
    </row>
    <row r="24" spans="4:4">
      <c r="D24"/>
    </row>
    <row r="25" spans="4:4">
      <c r="D2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J7" sqref="J7"/>
    </sheetView>
  </sheetViews>
  <sheetFormatPr baseColWidth="10" defaultRowHeight="15" x14ac:dyDescent="0"/>
  <cols>
    <col min="1" max="2" width="8.83203125" customWidth="1"/>
    <col min="6" max="6" width="32.83203125" bestFit="1" customWidth="1"/>
  </cols>
  <sheetData>
    <row r="1" spans="1:8">
      <c r="A1" s="4" t="s">
        <v>27</v>
      </c>
      <c r="B1" s="4" t="s">
        <v>28</v>
      </c>
      <c r="F1" t="s">
        <v>1</v>
      </c>
    </row>
    <row r="2" spans="1:8">
      <c r="A2" s="5">
        <v>9.9999999999999995E-7</v>
      </c>
      <c r="B2" s="5">
        <v>1E-4</v>
      </c>
      <c r="C2" s="8">
        <f>LOG10(A2)</f>
        <v>-6</v>
      </c>
      <c r="D2">
        <f t="shared" ref="D2:D14" si="0">LOG10(B2)</f>
        <v>-4</v>
      </c>
      <c r="F2" t="s">
        <v>20</v>
      </c>
      <c r="H2">
        <v>10</v>
      </c>
    </row>
    <row r="3" spans="1:8">
      <c r="A3" s="6">
        <v>0.17328679513998632</v>
      </c>
      <c r="B3" s="6">
        <v>2.0794415416798357</v>
      </c>
      <c r="C3">
        <f t="shared" ref="C3:C14" si="1">LOG10(A3)</f>
        <v>-0.76123453028282395</v>
      </c>
      <c r="D3">
        <f t="shared" si="0"/>
        <v>0.31794671576480082</v>
      </c>
      <c r="F3" t="s">
        <v>2</v>
      </c>
      <c r="H3">
        <v>6</v>
      </c>
    </row>
    <row r="4" spans="1:8">
      <c r="A4" s="5">
        <v>10000000</v>
      </c>
      <c r="B4" s="5">
        <v>10000000000000</v>
      </c>
      <c r="C4" s="8">
        <f t="shared" si="1"/>
        <v>7</v>
      </c>
      <c r="D4">
        <f t="shared" si="0"/>
        <v>13</v>
      </c>
      <c r="F4" t="s">
        <v>3</v>
      </c>
      <c r="H4">
        <v>2</v>
      </c>
    </row>
    <row r="5" spans="1:8">
      <c r="A5" s="5">
        <v>1</v>
      </c>
      <c r="B5" s="5">
        <v>10</v>
      </c>
      <c r="C5" s="8">
        <f t="shared" si="1"/>
        <v>0</v>
      </c>
      <c r="D5">
        <f t="shared" si="0"/>
        <v>1</v>
      </c>
      <c r="F5" t="s">
        <v>4</v>
      </c>
      <c r="H5">
        <v>13</v>
      </c>
    </row>
    <row r="6" spans="1:8">
      <c r="A6" s="2">
        <v>2.0899999999999998E-3</v>
      </c>
      <c r="B6" s="2">
        <v>20.9</v>
      </c>
      <c r="C6">
        <f t="shared" si="1"/>
        <v>-2.6798537138889462</v>
      </c>
      <c r="D6">
        <f t="shared" si="0"/>
        <v>1.320146286111054</v>
      </c>
      <c r="F6" t="s">
        <v>5</v>
      </c>
      <c r="H6">
        <v>4</v>
      </c>
    </row>
    <row r="7" spans="1:8">
      <c r="A7" s="5">
        <v>20000</v>
      </c>
      <c r="B7" s="5">
        <v>20000000000</v>
      </c>
      <c r="C7">
        <f t="shared" si="1"/>
        <v>4.3010299956639813</v>
      </c>
      <c r="D7">
        <f t="shared" si="0"/>
        <v>10.301029995663981</v>
      </c>
      <c r="F7" t="s">
        <v>6</v>
      </c>
      <c r="H7">
        <v>1</v>
      </c>
    </row>
    <row r="8" spans="1:8">
      <c r="A8" s="5">
        <v>0.7</v>
      </c>
      <c r="B8" s="5">
        <v>4</v>
      </c>
      <c r="C8">
        <f t="shared" si="1"/>
        <v>-0.15490195998574319</v>
      </c>
      <c r="D8">
        <f t="shared" si="0"/>
        <v>0.6020599913279624</v>
      </c>
      <c r="F8" t="s">
        <v>7</v>
      </c>
      <c r="H8">
        <v>7</v>
      </c>
    </row>
    <row r="9" spans="1:8">
      <c r="A9" s="5">
        <v>3.21E-13</v>
      </c>
      <c r="B9" s="5">
        <v>3.2099999999999998E-7</v>
      </c>
      <c r="C9">
        <f t="shared" si="1"/>
        <v>-12.493494967595128</v>
      </c>
      <c r="D9">
        <f t="shared" si="0"/>
        <v>-6.4934949675951277</v>
      </c>
      <c r="F9" t="s">
        <v>8</v>
      </c>
      <c r="H9">
        <v>11</v>
      </c>
    </row>
    <row r="10" spans="1:8">
      <c r="A10" s="5">
        <v>1</v>
      </c>
      <c r="B10" s="5">
        <v>500</v>
      </c>
      <c r="C10" s="8">
        <f t="shared" si="1"/>
        <v>0</v>
      </c>
      <c r="D10">
        <f t="shared" si="0"/>
        <v>2.6989700043360187</v>
      </c>
      <c r="F10" t="s">
        <v>9</v>
      </c>
      <c r="H10">
        <v>3</v>
      </c>
    </row>
    <row r="11" spans="1:8">
      <c r="A11" s="5">
        <v>5</v>
      </c>
      <c r="B11" s="5">
        <v>200</v>
      </c>
      <c r="C11">
        <f t="shared" si="1"/>
        <v>0.69897000433601886</v>
      </c>
      <c r="D11">
        <f t="shared" si="0"/>
        <v>2.3010299956639813</v>
      </c>
      <c r="F11" t="s">
        <v>10</v>
      </c>
      <c r="H11">
        <v>5</v>
      </c>
    </row>
    <row r="12" spans="1:8">
      <c r="A12" s="5">
        <v>2.0000000000000005E-5</v>
      </c>
      <c r="B12" s="5">
        <v>0.20000000000000004</v>
      </c>
      <c r="C12">
        <f t="shared" si="1"/>
        <v>-4.6989700043360187</v>
      </c>
      <c r="D12">
        <f t="shared" si="0"/>
        <v>-0.69897000433601875</v>
      </c>
      <c r="F12" t="s">
        <v>18</v>
      </c>
      <c r="H12">
        <v>8</v>
      </c>
    </row>
    <row r="13" spans="1:8">
      <c r="A13" s="5">
        <v>8.0000000000000013E-6</v>
      </c>
      <c r="B13" s="5">
        <v>0.32000000000000006</v>
      </c>
      <c r="C13">
        <f t="shared" si="1"/>
        <v>-5.0969100130080562</v>
      </c>
      <c r="D13" s="8">
        <f t="shared" si="0"/>
        <v>-0.49485002168009395</v>
      </c>
      <c r="F13" t="s">
        <v>17</v>
      </c>
      <c r="H13">
        <v>9</v>
      </c>
    </row>
    <row r="14" spans="1:8">
      <c r="A14" s="5">
        <v>5.0000000000000004E-8</v>
      </c>
      <c r="B14" s="5">
        <v>5.0000000000000001E-4</v>
      </c>
      <c r="C14">
        <f t="shared" si="1"/>
        <v>-7.3010299956639813</v>
      </c>
      <c r="D14" s="8">
        <f t="shared" si="0"/>
        <v>-3.3010299956639813</v>
      </c>
      <c r="F14" t="s">
        <v>21</v>
      </c>
      <c r="H14">
        <v>12</v>
      </c>
    </row>
    <row r="15" spans="1:8">
      <c r="A15" s="4"/>
      <c r="B15" s="4"/>
    </row>
    <row r="16" spans="1:8">
      <c r="A16" s="4"/>
      <c r="B16" s="4"/>
    </row>
    <row r="17" spans="1:2">
      <c r="A17" s="4"/>
      <c r="B17" s="4"/>
    </row>
    <row r="18" spans="1:2">
      <c r="A18" s="4"/>
      <c r="B18" s="4"/>
    </row>
    <row r="19" spans="1:2">
      <c r="A19" s="4"/>
      <c r="B19" s="4"/>
    </row>
    <row r="20" spans="1:2">
      <c r="A20" s="4"/>
      <c r="B20" s="4"/>
    </row>
    <row r="21" spans="1:2">
      <c r="A21" s="4"/>
      <c r="B21" s="4"/>
    </row>
    <row r="22" spans="1:2">
      <c r="A22" s="4"/>
      <c r="B22" s="4"/>
    </row>
    <row r="23" spans="1:2">
      <c r="A23" s="4"/>
      <c r="B23" s="4"/>
    </row>
    <row r="24" spans="1:2">
      <c r="A24" s="4"/>
      <c r="B24" s="4"/>
    </row>
    <row r="25" spans="1:2">
      <c r="A25" s="4"/>
      <c r="B25" s="4"/>
    </row>
    <row r="26" spans="1:2">
      <c r="A26" s="4"/>
      <c r="B26" s="4"/>
    </row>
    <row r="27" spans="1:2">
      <c r="A27" s="4"/>
      <c r="B27" s="4"/>
    </row>
    <row r="28" spans="1:2">
      <c r="A28" s="4"/>
      <c r="B28" s="4"/>
    </row>
    <row r="29" spans="1:2">
      <c r="A29" s="4"/>
      <c r="B29" s="4"/>
    </row>
    <row r="30" spans="1:2">
      <c r="A30" s="4"/>
      <c r="B30" s="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Summers Kimberley</dc:creator>
  <cp:lastModifiedBy>Summers Kimberley</cp:lastModifiedBy>
  <dcterms:created xsi:type="dcterms:W3CDTF">2016-05-17T15:48:18Z</dcterms:created>
  <dcterms:modified xsi:type="dcterms:W3CDTF">2018-09-03T13:40:31Z</dcterms:modified>
</cp:coreProperties>
</file>