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3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Sheet1!$X$16</definedName>
    <definedName name="bdYield">Sheet1!#REF!</definedName>
    <definedName name="bdYieldNormalMass">Sheet1!#REF!</definedName>
    <definedName name="BurstSizeNormal">Sheet1!$Y$12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K8" i="1"/>
  <c r="H8" i="1"/>
  <c r="G8" i="1"/>
  <c r="F8" i="1"/>
  <c r="E8" i="1"/>
  <c r="L7" i="1"/>
  <c r="K7" i="1"/>
  <c r="G7" i="1"/>
  <c r="F7" i="1"/>
  <c r="E7" i="1"/>
  <c r="H16" i="1"/>
  <c r="J16" i="1"/>
  <c r="L16" i="1"/>
  <c r="I16" i="1"/>
  <c r="K16" i="1"/>
  <c r="H15" i="1"/>
  <c r="J15" i="1"/>
  <c r="L15" i="1"/>
  <c r="I15" i="1"/>
  <c r="K15" i="1"/>
  <c r="C14" i="1"/>
  <c r="H14" i="1"/>
  <c r="J14" i="1"/>
  <c r="L14" i="1"/>
  <c r="I14" i="1"/>
  <c r="K14" i="1"/>
  <c r="C13" i="1"/>
  <c r="H13" i="1"/>
  <c r="J13" i="1"/>
  <c r="L13" i="1"/>
  <c r="I13" i="1"/>
  <c r="K13" i="1"/>
  <c r="L12" i="1"/>
  <c r="K12" i="1"/>
  <c r="L11" i="1"/>
  <c r="K11" i="1"/>
  <c r="H10" i="1"/>
  <c r="J10" i="1"/>
  <c r="L10" i="1"/>
  <c r="I10" i="1"/>
  <c r="K10" i="1"/>
  <c r="L9" i="1"/>
  <c r="K9" i="1"/>
  <c r="L6" i="1"/>
  <c r="K6" i="1"/>
  <c r="L5" i="1"/>
  <c r="K5" i="1"/>
  <c r="L4" i="1"/>
  <c r="K4" i="1"/>
  <c r="J3" i="1"/>
  <c r="L3" i="1"/>
  <c r="I3" i="1"/>
  <c r="K3" i="1"/>
  <c r="L2" i="1"/>
  <c r="K2" i="1"/>
  <c r="G16" i="1"/>
  <c r="F16" i="1"/>
  <c r="E16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5" i="1"/>
  <c r="E14" i="1"/>
  <c r="E13" i="1"/>
  <c r="E12" i="1"/>
  <c r="E11" i="1"/>
  <c r="E10" i="1"/>
  <c r="E9" i="1"/>
  <c r="E6" i="1"/>
  <c r="E5" i="1"/>
  <c r="E3" i="1"/>
  <c r="E2" i="1"/>
  <c r="F15" i="1"/>
  <c r="F14" i="1"/>
  <c r="F13" i="1"/>
  <c r="F12" i="1"/>
  <c r="F11" i="1"/>
  <c r="F10" i="1"/>
  <c r="F9" i="1"/>
  <c r="F6" i="1"/>
  <c r="F5" i="1"/>
  <c r="F3" i="1"/>
  <c r="F2" i="1"/>
  <c r="H5" i="1"/>
  <c r="H3" i="1"/>
  <c r="C5" i="1"/>
  <c r="C6" i="1"/>
  <c r="G15" i="1"/>
  <c r="G14" i="1"/>
  <c r="G13" i="1"/>
  <c r="G10" i="1"/>
  <c r="G2" i="1"/>
  <c r="H9" i="1"/>
  <c r="G9" i="1"/>
  <c r="H12" i="1"/>
  <c r="G12" i="1"/>
  <c r="H11" i="1"/>
  <c r="G11" i="1"/>
  <c r="H6" i="1"/>
  <c r="G6" i="1"/>
  <c r="G5" i="1"/>
</calcChain>
</file>

<file path=xl/sharedStrings.xml><?xml version="1.0" encoding="utf-8"?>
<sst xmlns="http://schemas.openxmlformats.org/spreadsheetml/2006/main" count="66" uniqueCount="50">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</sst>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1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N3" sqref="N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15</v>
      </c>
      <c r="B2" t="s">
        <v>20</v>
      </c>
      <c r="C2" s="1">
        <v>3.9999999999999998E-6</v>
      </c>
      <c r="D2" s="1">
        <v>261150000</v>
      </c>
      <c r="E2" s="1">
        <f t="shared" ref="E2:E16" si="0">(LOG(J2)-LOG(I2))/S$4</f>
        <v>2</v>
      </c>
      <c r="F2" s="1">
        <f>(LOG(J2)-LOG(I2))/S$3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27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1.0791812460476247</v>
      </c>
      <c r="F3" s="1">
        <f>(LOG(J3)-LOG(I3))/S$3</f>
        <v>0.21583624920952493</v>
      </c>
      <c r="G3" s="1">
        <v>0.2</v>
      </c>
      <c r="H3" s="3">
        <f>LN(2)*3/2</f>
        <v>1.0397207708399179</v>
      </c>
      <c r="I3" s="6">
        <f>LN(2)/4</f>
        <v>0.17328679513998632</v>
      </c>
      <c r="J3" s="6">
        <f>3*LN(2)</f>
        <v>2.0794415416798357</v>
      </c>
      <c r="K3" s="5">
        <f t="shared" ref="K3:K16" si="1">LOG10(I3)</f>
        <v>-0.76123453028282395</v>
      </c>
      <c r="L3" s="5">
        <f t="shared" ref="L3:L16" si="2">LOG10(J3)</f>
        <v>0.31794671576480082</v>
      </c>
      <c r="M3" s="1">
        <v>1.9</v>
      </c>
      <c r="O3" s="1">
        <v>5000000</v>
      </c>
      <c r="S3">
        <v>5</v>
      </c>
      <c r="U3" s="1">
        <v>0.01</v>
      </c>
    </row>
    <row r="4" spans="1:21">
      <c r="B4" t="s">
        <v>45</v>
      </c>
      <c r="C4">
        <v>0.8</v>
      </c>
      <c r="E4" s="1">
        <f t="shared" si="0"/>
        <v>0.69897000433601875</v>
      </c>
      <c r="F4" s="1">
        <f>(LOG(J4)-LOG(I4))/S$3</f>
        <v>0.13979400086720375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O4" s="1">
        <v>5000000</v>
      </c>
      <c r="S4">
        <v>1</v>
      </c>
      <c r="U4" s="1"/>
    </row>
    <row r="5" spans="1:21">
      <c r="B5" t="s">
        <v>3</v>
      </c>
      <c r="C5" s="1">
        <f>0.0023*1000000000000</f>
        <v>2300000000</v>
      </c>
      <c r="E5" s="1">
        <f t="shared" si="0"/>
        <v>6</v>
      </c>
      <c r="F5" s="1">
        <f t="shared" ref="F5:F15" si="3">(LOG(J5)-LOG(I5))/S$3</f>
        <v>1.2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10000000000000</v>
      </c>
      <c r="K5" s="5">
        <f t="shared" si="1"/>
        <v>7</v>
      </c>
      <c r="L5" s="5">
        <f t="shared" si="2"/>
        <v>13</v>
      </c>
      <c r="M5" s="3">
        <v>800000000000</v>
      </c>
      <c r="O5" s="1">
        <v>3.5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0.2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O6" s="1">
        <v>0.06</v>
      </c>
      <c r="U6" s="1">
        <v>0.01</v>
      </c>
    </row>
    <row r="7" spans="1:21">
      <c r="B7" t="s">
        <v>5</v>
      </c>
      <c r="C7" s="1">
        <v>1</v>
      </c>
      <c r="E7" s="1">
        <f t="shared" si="0"/>
        <v>4</v>
      </c>
      <c r="F7" s="1">
        <f t="shared" si="3"/>
        <v>0.8</v>
      </c>
      <c r="G7" s="1">
        <f>H7*5000</f>
        <v>1045</v>
      </c>
      <c r="H7" s="2">
        <v>0.20899999999999999</v>
      </c>
      <c r="I7" s="2">
        <v>2.0899999999999998E-3</v>
      </c>
      <c r="J7" s="2">
        <v>20.9</v>
      </c>
      <c r="K7" s="5">
        <f t="shared" si="1"/>
        <v>-2.6798537138889462</v>
      </c>
      <c r="L7" s="5">
        <f t="shared" si="2"/>
        <v>1.320146286111054</v>
      </c>
      <c r="M7" s="1">
        <v>0.20899999999999999</v>
      </c>
      <c r="O7" s="1">
        <v>0.06</v>
      </c>
      <c r="U7" s="1">
        <v>0.1</v>
      </c>
    </row>
    <row r="8" spans="1:21">
      <c r="B8" t="s">
        <v>6</v>
      </c>
      <c r="C8" s="1">
        <v>20000000</v>
      </c>
      <c r="E8" s="1">
        <f t="shared" si="0"/>
        <v>6</v>
      </c>
      <c r="F8" s="1">
        <f t="shared" si="3"/>
        <v>1.2</v>
      </c>
      <c r="G8" s="1">
        <f>H8*10000</f>
        <v>200000000000</v>
      </c>
      <c r="H8" s="1">
        <f t="shared" ref="H8" si="4">C8</f>
        <v>20000000</v>
      </c>
      <c r="I8" s="5">
        <v>20000</v>
      </c>
      <c r="J8" s="5">
        <v>20000000000</v>
      </c>
      <c r="K8" s="5">
        <f t="shared" si="1"/>
        <v>4.3010299956639813</v>
      </c>
      <c r="L8" s="5">
        <f t="shared" si="2"/>
        <v>10.301029995663981</v>
      </c>
      <c r="M8" s="7">
        <v>200000</v>
      </c>
      <c r="U8" s="1">
        <v>0.01</v>
      </c>
    </row>
    <row r="9" spans="1:21">
      <c r="B9" t="s">
        <v>7</v>
      </c>
      <c r="C9" s="1">
        <v>1.667</v>
      </c>
      <c r="E9" s="1">
        <f t="shared" si="0"/>
        <v>0.75696195131370558</v>
      </c>
      <c r="F9" s="1">
        <f t="shared" si="3"/>
        <v>0.15139239026274112</v>
      </c>
      <c r="G9" s="1">
        <f>H9*10</f>
        <v>16.670000000000002</v>
      </c>
      <c r="H9" s="1">
        <f t="shared" ref="H9:H15" si="5">C9</f>
        <v>1.667</v>
      </c>
      <c r="I9" s="5">
        <v>0.7</v>
      </c>
      <c r="J9" s="5">
        <v>4</v>
      </c>
      <c r="K9" s="5">
        <f t="shared" si="1"/>
        <v>-0.15490195998574319</v>
      </c>
      <c r="L9" s="5">
        <f t="shared" si="2"/>
        <v>0.6020599913279624</v>
      </c>
      <c r="M9" s="3">
        <v>2</v>
      </c>
      <c r="Q9" s="1"/>
      <c r="U9" s="1">
        <v>0.01</v>
      </c>
    </row>
    <row r="10" spans="1:21">
      <c r="B10" t="s">
        <v>8</v>
      </c>
      <c r="C10" s="1">
        <v>3.2099999999999998E-10</v>
      </c>
      <c r="E10" s="1">
        <f t="shared" si="0"/>
        <v>6</v>
      </c>
      <c r="F10" s="1">
        <f t="shared" si="3"/>
        <v>1.2</v>
      </c>
      <c r="G10" s="1">
        <f>H10*10000</f>
        <v>3.2099999999999998E-6</v>
      </c>
      <c r="H10" s="1">
        <f t="shared" si="5"/>
        <v>3.2099999999999998E-10</v>
      </c>
      <c r="I10" s="5">
        <f>H10/1000</f>
        <v>3.21E-13</v>
      </c>
      <c r="J10" s="5">
        <f>H10*1000</f>
        <v>3.2099999999999998E-7</v>
      </c>
      <c r="K10" s="5">
        <f t="shared" si="1"/>
        <v>-12.493494967595128</v>
      </c>
      <c r="L10" s="5">
        <f t="shared" si="2"/>
        <v>-6.4934949675951277</v>
      </c>
      <c r="M10" s="1">
        <v>4.0000000000000001E-10</v>
      </c>
      <c r="U10" s="1">
        <v>0.01</v>
      </c>
    </row>
    <row r="11" spans="1:21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0.53979400086720375</v>
      </c>
      <c r="G11" s="1">
        <f>H11*S$2</f>
        <v>106666.70000000001</v>
      </c>
      <c r="H11" s="1">
        <f t="shared" si="5"/>
        <v>106.66670000000001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U11" s="1">
        <v>0.01</v>
      </c>
    </row>
    <row r="12" spans="1:21">
      <c r="B12" t="s">
        <v>10</v>
      </c>
      <c r="C12" s="1">
        <v>64</v>
      </c>
      <c r="E12" s="1">
        <f t="shared" si="0"/>
        <v>1.6020599913279625</v>
      </c>
      <c r="F12" s="1">
        <f t="shared" si="3"/>
        <v>0.32041199826559252</v>
      </c>
      <c r="G12" s="1">
        <f>H12*S$2</f>
        <v>64000</v>
      </c>
      <c r="H12" s="1">
        <f t="shared" si="5"/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U12" s="1">
        <v>0.1</v>
      </c>
    </row>
    <row r="13" spans="1:21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0.8</v>
      </c>
      <c r="G13" s="1">
        <f>H13*10000</f>
        <v>20.000000000000004</v>
      </c>
      <c r="H13" s="1">
        <f t="shared" si="5"/>
        <v>2.0000000000000005E-3</v>
      </c>
      <c r="I13" s="5">
        <f>H13/100</f>
        <v>2.0000000000000005E-5</v>
      </c>
      <c r="J13" s="5">
        <f>H13*100</f>
        <v>0.20000000000000004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U13" s="1">
        <v>0.05</v>
      </c>
    </row>
    <row r="14" spans="1:21">
      <c r="B14" t="s">
        <v>17</v>
      </c>
      <c r="C14" s="1">
        <f>0.000000000001*0.8*0.1*1000000000000/50</f>
        <v>1.6000000000000003E-3</v>
      </c>
      <c r="E14" s="1">
        <f t="shared" si="0"/>
        <v>4.6020599913279625</v>
      </c>
      <c r="F14" s="1">
        <f t="shared" si="3"/>
        <v>0.9204119982655925</v>
      </c>
      <c r="G14" s="1">
        <f>H14*10000</f>
        <v>16.000000000000004</v>
      </c>
      <c r="H14" s="1">
        <f t="shared" si="5"/>
        <v>1.6000000000000003E-3</v>
      </c>
      <c r="I14" s="5">
        <f>H14/200</f>
        <v>8.0000000000000013E-6</v>
      </c>
      <c r="J14" s="5">
        <f>H14*200</f>
        <v>0.32000000000000006</v>
      </c>
      <c r="K14" s="5">
        <f t="shared" si="1"/>
        <v>-5.0969100130080562</v>
      </c>
      <c r="L14" s="5">
        <f t="shared" si="2"/>
        <v>-0.49485002168009395</v>
      </c>
      <c r="M14" s="1">
        <v>0.05</v>
      </c>
      <c r="U14" s="1">
        <v>0.01</v>
      </c>
    </row>
    <row r="15" spans="1:21">
      <c r="B15" t="s">
        <v>21</v>
      </c>
      <c r="C15" s="1">
        <v>5.0000000000000004E-6</v>
      </c>
      <c r="E15" s="1">
        <f t="shared" si="0"/>
        <v>4</v>
      </c>
      <c r="F15" s="1">
        <f t="shared" si="3"/>
        <v>0.8</v>
      </c>
      <c r="G15" s="1">
        <f>H15*10000</f>
        <v>0.05</v>
      </c>
      <c r="H15" s="1">
        <f t="shared" si="5"/>
        <v>5.0000000000000004E-6</v>
      </c>
      <c r="I15" s="5">
        <f>H15/100</f>
        <v>5.0000000000000004E-8</v>
      </c>
      <c r="J15" s="5">
        <f>H15*100</f>
        <v>5.0000000000000001E-4</v>
      </c>
      <c r="K15" s="5">
        <f t="shared" si="1"/>
        <v>-7.3010299956639813</v>
      </c>
      <c r="L15" s="5">
        <f t="shared" si="2"/>
        <v>-3.3010299956639813</v>
      </c>
      <c r="M15" s="1">
        <v>5.0000000000000001E-4</v>
      </c>
      <c r="U15" s="1">
        <v>0.1</v>
      </c>
    </row>
    <row r="16" spans="1:21">
      <c r="B16" t="s">
        <v>46</v>
      </c>
      <c r="C16" s="1">
        <v>5.0000000000000002E-11</v>
      </c>
      <c r="E16" s="1">
        <f t="shared" si="0"/>
        <v>4</v>
      </c>
      <c r="F16" s="1">
        <f t="shared" ref="F16" si="6">(LOG(J16)-LOG(I16))/S$3</f>
        <v>0.8</v>
      </c>
      <c r="G16" s="1">
        <f>H16*10000</f>
        <v>4.9999999999999998E-7</v>
      </c>
      <c r="H16" s="1">
        <f t="shared" ref="H16" si="7">C16</f>
        <v>5.0000000000000002E-11</v>
      </c>
      <c r="I16" s="5">
        <f>H16/100</f>
        <v>4.9999999999999999E-13</v>
      </c>
      <c r="J16" s="5">
        <f>H16*100</f>
        <v>5.0000000000000001E-9</v>
      </c>
      <c r="K16" s="5">
        <f t="shared" si="1"/>
        <v>-12.301029995663981</v>
      </c>
      <c r="L16" s="5">
        <f t="shared" si="2"/>
        <v>-8.3010299956639813</v>
      </c>
      <c r="M16" s="1">
        <v>5.0000000000000003E-10</v>
      </c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  <row r="31" spans="9:15">
      <c r="I31" s="4"/>
      <c r="J31" s="4"/>
      <c r="K31" s="4"/>
      <c r="L31" s="4"/>
      <c r="O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2017-12-03T21:42:57Z</dcterms:modified>
</cp:coreProperties>
</file>