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144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Sheet1!$Y$15</definedName>
    <definedName name="bdYield">Sheet1!#REF!</definedName>
    <definedName name="bdYieldNormalMass">Sheet1!$G$7</definedName>
    <definedName name="BurstSizeNormal">Sheet1!$Z$11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Sheet1!$A$5</definedName>
    <definedName name="KsPdBdelloMass">[1]Sheet1!$G$5</definedName>
    <definedName name="KsPy">[1]Sheet1!$E$16</definedName>
    <definedName name="MaturationRateNormalMass">Sheet1!$F$6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K15" i="1"/>
  <c r="G15" i="1"/>
  <c r="F15" i="1"/>
  <c r="E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E13" i="1"/>
  <c r="E12" i="1"/>
  <c r="E11" i="1"/>
  <c r="E10" i="1"/>
  <c r="E9" i="1"/>
  <c r="E8" i="1"/>
  <c r="E7" i="1"/>
  <c r="E6" i="1"/>
  <c r="E5" i="1"/>
  <c r="E4" i="1"/>
  <c r="E3" i="1"/>
  <c r="E2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4" i="1"/>
  <c r="I14" i="1"/>
  <c r="C4" i="1"/>
  <c r="C5" i="1"/>
  <c r="C13" i="1"/>
  <c r="C12" i="1"/>
  <c r="H14" i="1"/>
  <c r="G14" i="1"/>
  <c r="G13" i="1"/>
  <c r="G12" i="1"/>
  <c r="G9" i="1"/>
  <c r="G7" i="1"/>
  <c r="G6" i="1"/>
  <c r="G2" i="1"/>
  <c r="G8" i="1"/>
  <c r="G11" i="1"/>
  <c r="G10" i="1"/>
  <c r="G5" i="1"/>
  <c r="G4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<sst xmlns="http://schemas.openxmlformats.org/spreadsheetml/2006/main" count="66" uniqueCount="50">
  <si>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</si>
  <si>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</si>
  <si>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</si>
  <si>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</si>
  <si>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</si>
  <si>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</si>
  <si>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</si>
  <si>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</si>
  <si>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</si>
  <si>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</si>
  <si>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</si>
  <si>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</si>
  <si>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</si>
  <si>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</si>
  <si>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</si>
  <si>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</si>
  <si>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</si>
  <si>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</si>
  <si>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</si>
  <si>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</si>
  <si>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</si>
  <si>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</si>
  <si>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</si>
  <si>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</si>
  <si>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</si>
  <si>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NR35e-7 uN25e-1 Ksn8e11 Yns5 uP209e-4 Knp2e5 kP2 uV2e5 kV20 Yvi25 Ysb5e-2 Ysi5e-2 kR5e-4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</si>
  <si>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</si>
  <si>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</si>
  <si>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</si>
  <si>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</si>
  <si>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</si>
  <si>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</si>
  <si>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</si>
  <si>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</si>
  <si>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</si>
  <si>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</si>
  <si>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</si>
  <si>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</si>
  <si>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</si>
  <si>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</si>
  <si>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</si>
  <si>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</si>
  <si>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</si>
  <si>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</si>
  <si>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</si>
  <si>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logMinPrior</t>
  </si>
  <si>
    <t>logMaxPrior</t>
  </si>
  <si>
    <t>NoL DP SP PUniform M1 NP LC DN HII</t>
  </si>
  <si>
    <t>Phage Resistance rate</t>
  </si>
  <si>
    <t>dataVals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</si>
</sst>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" style="1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29</v>
      </c>
      <c r="F1" t="s">
        <v>13</v>
      </c>
      <c r="G1" t="s">
        <v>14</v>
      </c>
      <c r="H1" t="s">
        <v>15</v>
      </c>
      <c r="I1" s="4" t="s">
        <v>27</v>
      </c>
      <c r="J1" s="4" t="s">
        <v>28</v>
      </c>
      <c r="K1" s="4" t="s">
        <v>45</v>
      </c>
      <c r="L1" s="4" t="s">
        <v>46</v>
      </c>
      <c r="M1" t="s">
        <v>22</v>
      </c>
      <c r="N1" t="s">
        <v>16</v>
      </c>
      <c r="O1" t="s">
        <v>19</v>
      </c>
      <c r="P1" s="1" t="s">
        <v>49</v>
      </c>
      <c r="Q1" t="s">
        <v>23</v>
      </c>
      <c r="R1" t="s">
        <v>24</v>
      </c>
      <c r="S1" t="s">
        <v>26</v>
      </c>
    </row>
    <row r="2" spans="1:22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4" si="0">(LOG(J2)-LOG(I2))/T$4</f>
        <v>2</v>
      </c>
      <c r="F2" s="1">
        <f>(LOG(J2)-LOG(I2))/T$3</f>
        <v>0.33333333333333331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8</v>
      </c>
      <c r="O2" s="1">
        <v>4.17</v>
      </c>
      <c r="P2" s="1">
        <v>275000000</v>
      </c>
      <c r="Q2" s="1">
        <v>0.3</v>
      </c>
      <c r="R2" t="s">
        <v>47</v>
      </c>
      <c r="S2" s="1" t="s">
        <v>25</v>
      </c>
      <c r="T2">
        <v>1000</v>
      </c>
      <c r="U2" s="1">
        <v>1</v>
      </c>
      <c r="V2" s="1">
        <v>0.05</v>
      </c>
    </row>
    <row r="3" spans="1:22">
      <c r="B3" t="s">
        <v>2</v>
      </c>
      <c r="C3" s="3">
        <v>1.6</v>
      </c>
      <c r="E3" s="1">
        <f t="shared" si="0"/>
        <v>1.0800172318339663</v>
      </c>
      <c r="F3" s="1">
        <f>(LOG(J3)-LOG(I3))/T$3</f>
        <v>0.1800028719723277</v>
      </c>
      <c r="G3" s="1">
        <v>0.2</v>
      </c>
      <c r="H3" s="6">
        <v>1.04</v>
      </c>
      <c r="I3" s="6">
        <v>0.17299999999999999</v>
      </c>
      <c r="J3" s="6">
        <v>2.08</v>
      </c>
      <c r="K3" s="5">
        <f t="shared" ref="K3:K14" si="1">LOG10(I3)</f>
        <v>-0.76195389687120463</v>
      </c>
      <c r="L3" s="5">
        <f t="shared" ref="L3:L14" si="2">LOG10(J3)</f>
        <v>0.31806333496276157</v>
      </c>
      <c r="M3" s="1">
        <v>1.9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3</v>
      </c>
      <c r="C4" s="1">
        <f>0.0023*1000000000000</f>
        <v>2300000000</v>
      </c>
      <c r="E4" s="1">
        <f t="shared" si="0"/>
        <v>3.6020599913279625</v>
      </c>
      <c r="F4" s="1">
        <f t="shared" ref="F4:F14" si="3">(LOG(J4)-LOG(I4))/T$3</f>
        <v>0.60034333188799371</v>
      </c>
      <c r="G4" s="1">
        <f>H4*T$2</f>
        <v>2340000000000</v>
      </c>
      <c r="H4" s="5">
        <v>2340000000</v>
      </c>
      <c r="I4" s="5">
        <v>10000000</v>
      </c>
      <c r="J4" s="5">
        <v>40000000000</v>
      </c>
      <c r="K4" s="5">
        <f t="shared" si="1"/>
        <v>7</v>
      </c>
      <c r="L4" s="5">
        <f t="shared" si="2"/>
        <v>10.602059991327963</v>
      </c>
      <c r="M4" s="3">
        <v>800000000000</v>
      </c>
      <c r="P4" s="1">
        <v>296500000</v>
      </c>
      <c r="T4">
        <v>1</v>
      </c>
      <c r="V4" s="1">
        <v>0.1</v>
      </c>
    </row>
    <row r="5" spans="1:22">
      <c r="B5" t="s">
        <v>4</v>
      </c>
      <c r="C5" s="1">
        <f>2222000000000/1000000000000</f>
        <v>2.222</v>
      </c>
      <c r="E5" s="1">
        <f t="shared" si="0"/>
        <v>1</v>
      </c>
      <c r="F5" s="1">
        <f t="shared" si="3"/>
        <v>0.16666666666666666</v>
      </c>
      <c r="G5" s="1">
        <f>H5*T$2</f>
        <v>2220</v>
      </c>
      <c r="H5" s="5">
        <v>2.2200000000000002</v>
      </c>
      <c r="I5" s="5">
        <v>1</v>
      </c>
      <c r="J5" s="5">
        <v>10</v>
      </c>
      <c r="K5" s="5">
        <f t="shared" si="1"/>
        <v>0</v>
      </c>
      <c r="L5" s="5">
        <f t="shared" si="2"/>
        <v>1</v>
      </c>
      <c r="M5" s="7">
        <v>5</v>
      </c>
      <c r="P5" s="1">
        <v>268500000</v>
      </c>
      <c r="V5" s="1">
        <v>0.01</v>
      </c>
    </row>
    <row r="6" spans="1:22">
      <c r="B6" t="s">
        <v>5</v>
      </c>
      <c r="C6" s="1">
        <v>1</v>
      </c>
      <c r="E6" s="1">
        <f t="shared" si="0"/>
        <v>2.4121977644987815</v>
      </c>
      <c r="F6" s="1">
        <f t="shared" si="3"/>
        <v>0.40203296074979694</v>
      </c>
      <c r="G6" s="1">
        <f>H6*5000</f>
        <v>1045</v>
      </c>
      <c r="H6" s="2">
        <v>0.20899999999999999</v>
      </c>
      <c r="I6" s="2">
        <v>8.09E-2</v>
      </c>
      <c r="J6" s="2">
        <v>20.9</v>
      </c>
      <c r="K6" s="5">
        <f t="shared" si="1"/>
        <v>-1.0920514783877278</v>
      </c>
      <c r="L6" s="5">
        <f t="shared" si="2"/>
        <v>1.320146286111054</v>
      </c>
      <c r="M6" s="1">
        <v>0.20899999999999999</v>
      </c>
      <c r="P6" s="1">
        <v>2400000</v>
      </c>
      <c r="V6" s="1">
        <v>0.1</v>
      </c>
    </row>
    <row r="7" spans="1:22">
      <c r="B7" t="s">
        <v>6</v>
      </c>
      <c r="C7" s="1">
        <v>20000000</v>
      </c>
      <c r="E7" s="1">
        <f t="shared" si="0"/>
        <v>4.6989700043360187</v>
      </c>
      <c r="F7" s="1">
        <f t="shared" si="3"/>
        <v>0.78316166738933646</v>
      </c>
      <c r="G7" s="1">
        <f>H7*10000</f>
        <v>200000000000</v>
      </c>
      <c r="H7" s="5">
        <v>20000000</v>
      </c>
      <c r="I7" s="5">
        <v>20000</v>
      </c>
      <c r="J7" s="5">
        <v>1000000000</v>
      </c>
      <c r="K7" s="5">
        <f t="shared" si="1"/>
        <v>4.3010299956639813</v>
      </c>
      <c r="L7" s="5">
        <f t="shared" si="2"/>
        <v>9</v>
      </c>
      <c r="M7" s="7">
        <v>200000</v>
      </c>
      <c r="P7" s="1">
        <v>3200000</v>
      </c>
      <c r="V7" s="1">
        <v>0.01</v>
      </c>
    </row>
    <row r="8" spans="1:22">
      <c r="B8" t="s">
        <v>7</v>
      </c>
      <c r="C8" s="1">
        <v>1.667</v>
      </c>
      <c r="E8" s="1">
        <f t="shared" si="0"/>
        <v>0.55284196865778079</v>
      </c>
      <c r="F8" s="1">
        <f t="shared" si="3"/>
        <v>9.2140328109630132E-2</v>
      </c>
      <c r="G8" s="1">
        <f>H8*10</f>
        <v>16.7</v>
      </c>
      <c r="H8" s="5">
        <v>1.67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P8" s="1">
        <v>3700000</v>
      </c>
      <c r="R8" s="1"/>
      <c r="V8" s="1">
        <v>0.01</v>
      </c>
    </row>
    <row r="9" spans="1:22">
      <c r="B9" t="s">
        <v>8</v>
      </c>
      <c r="C9" s="1">
        <v>3.2099999999999998E-10</v>
      </c>
      <c r="E9" s="1">
        <f t="shared" si="0"/>
        <v>3</v>
      </c>
      <c r="F9" s="1">
        <f t="shared" si="3"/>
        <v>0.5</v>
      </c>
      <c r="G9" s="1">
        <f>H9*10000</f>
        <v>3.2099999999999998E-6</v>
      </c>
      <c r="H9" s="5"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P9" s="1">
        <v>3600000</v>
      </c>
      <c r="V9" s="1">
        <v>0.01</v>
      </c>
    </row>
    <row r="10" spans="1:22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0.44982833405600314</v>
      </c>
      <c r="G10" s="1">
        <f>H10*T$2</f>
        <v>107000</v>
      </c>
      <c r="H10" s="5">
        <v>107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V10" s="1">
        <v>0.01</v>
      </c>
    </row>
    <row r="11" spans="1:22">
      <c r="B11" t="s">
        <v>10</v>
      </c>
      <c r="C11" s="1">
        <v>64</v>
      </c>
      <c r="E11" s="1">
        <f t="shared" si="0"/>
        <v>1.6020599913279625</v>
      </c>
      <c r="F11" s="1">
        <f t="shared" si="3"/>
        <v>0.2670099985546604</v>
      </c>
      <c r="G11" s="1">
        <f>H11*T$2</f>
        <v>64000</v>
      </c>
      <c r="H11" s="5"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V11" s="1">
        <v>0.1</v>
      </c>
    </row>
    <row r="12" spans="1:22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0.66666666666666663</v>
      </c>
      <c r="G12" s="1">
        <f>H12*10000</f>
        <v>20</v>
      </c>
      <c r="H12" s="5">
        <v>2E-3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V12" s="1">
        <v>0.05</v>
      </c>
    </row>
    <row r="13" spans="1:22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0.5841916630533176</v>
      </c>
      <c r="G13" s="1">
        <f>H13*10000</f>
        <v>16</v>
      </c>
      <c r="H13" s="5">
        <v>1.6000000000000001E-3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V13" s="1">
        <v>0.01</v>
      </c>
    </row>
    <row r="14" spans="1:22">
      <c r="B14" t="s">
        <v>21</v>
      </c>
      <c r="C14" s="1">
        <v>5.0000000000000004E-6</v>
      </c>
      <c r="E14" s="1">
        <f t="shared" si="0"/>
        <v>4</v>
      </c>
      <c r="F14" s="1">
        <f t="shared" si="3"/>
        <v>0.66666666666666663</v>
      </c>
      <c r="G14" s="1">
        <f>H14*10000</f>
        <v>0.05</v>
      </c>
      <c r="H14" s="1">
        <f t="shared" ref="H14" si="4">C14</f>
        <v>5.0000000000000004E-6</v>
      </c>
      <c r="I14" s="5">
        <f>H14/100</f>
        <v>5.0000000000000004E-8</v>
      </c>
      <c r="J14" s="5">
        <f>H14*100</f>
        <v>5.0000000000000001E-4</v>
      </c>
      <c r="K14" s="5">
        <f t="shared" si="1"/>
        <v>-7.3010299956639813</v>
      </c>
      <c r="L14" s="5">
        <f t="shared" si="2"/>
        <v>-3.3010299956639813</v>
      </c>
      <c r="M14" s="1">
        <v>5.0000000000000001E-4</v>
      </c>
      <c r="V14" s="1">
        <v>0.1</v>
      </c>
    </row>
    <row r="15" spans="1:22">
      <c r="B15" t="s">
        <v>48</v>
      </c>
      <c r="C15" s="1">
        <v>1.0000000000000001E-9</v>
      </c>
      <c r="D15" s="4"/>
      <c r="E15" s="1">
        <f>(LOG(J15)-LOG(I15))/T$4</f>
        <v>2</v>
      </c>
      <c r="F15" s="1">
        <f>(LOG(J15)-LOG(I15))/T$3</f>
        <v>0.33333333333333331</v>
      </c>
      <c r="G15" s="1">
        <f>H15*10</f>
        <v>1E-4</v>
      </c>
      <c r="H15" s="1">
        <v>1.0000000000000001E-5</v>
      </c>
      <c r="I15" s="5">
        <v>1E-10</v>
      </c>
      <c r="J15" s="5">
        <v>1E-8</v>
      </c>
      <c r="K15" s="5">
        <f>LOG10(I15)</f>
        <v>-10</v>
      </c>
      <c r="L15" s="5">
        <f>LOG10(J15)</f>
        <v>-8</v>
      </c>
      <c r="M15" s="1">
        <v>3.4999999999999999E-6</v>
      </c>
      <c r="O15" s="1"/>
    </row>
    <row r="16" spans="1:22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3" spans="1:14">
      <c r="A3" s="1" t="s">
        <v>30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31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27</v>
      </c>
      <c r="B1" s="4" t="s">
        <v>28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2018-10-08T14:36:32Z</dcterms:modified>
</cp:coreProperties>
</file>