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processed" sheetId="2" r:id="rId5"/>
    <sheet state="visible" name="just mr k" sheetId="3" r:id="rId6"/>
  </sheets>
  <definedNames/>
  <calcPr/>
</workbook>
</file>

<file path=xl/sharedStrings.xml><?xml version="1.0" encoding="utf-8"?>
<sst xmlns="http://schemas.openxmlformats.org/spreadsheetml/2006/main" count="164" uniqueCount="93">
  <si>
    <t>Pendulum lab - period depending on pendulum length</t>
  </si>
  <si>
    <t>measured: 2019-10-25 and 2019-10-29</t>
  </si>
  <si>
    <t>sanity check:</t>
  </si>
  <si>
    <t>actual value</t>
  </si>
  <si>
    <t>% Error (measured period - calculated period)</t>
  </si>
  <si>
    <t>length</t>
  </si>
  <si>
    <t>period (s)</t>
  </si>
  <si>
    <t>deduced gravitational acceleration</t>
  </si>
  <si>
    <t>mass (g)</t>
  </si>
  <si>
    <t>error</t>
  </si>
  <si>
    <t>trial1</t>
  </si>
  <si>
    <t>trial2</t>
  </si>
  <si>
    <t>IV</t>
  </si>
  <si>
    <t>trial3</t>
  </si>
  <si>
    <t>DV</t>
  </si>
  <si>
    <t>trial4</t>
  </si>
  <si>
    <t>trial5</t>
  </si>
  <si>
    <t>average</t>
  </si>
  <si>
    <t>DV raw</t>
  </si>
  <si>
    <t>stdev</t>
  </si>
  <si>
    <t>Let's assume, that the length is measured correctly (it's not, as a soon to send email will show!)</t>
  </si>
  <si>
    <t>student</t>
  </si>
  <si>
    <t>length (m)</t>
  </si>
  <si>
    <t>g</t>
  </si>
  <si>
    <t>m</t>
  </si>
  <si>
    <t>error (m)</t>
  </si>
  <si>
    <t>s</t>
  </si>
  <si>
    <t>calculated period</t>
  </si>
  <si>
    <t>Mr. K</t>
  </si>
  <si>
    <t>mk1</t>
  </si>
  <si>
    <t>Now try with error bars.</t>
  </si>
  <si>
    <t>mk2</t>
  </si>
  <si>
    <t>Excel allows error bars for x and y</t>
  </si>
  <si>
    <t>mk3</t>
  </si>
  <si>
    <t>Error x (length): 3 millimeter</t>
  </si>
  <si>
    <t>Michael</t>
  </si>
  <si>
    <t>Error y (time): 0.1 second</t>
  </si>
  <si>
    <t>Calculate max and min slope:</t>
  </si>
  <si>
    <t>smallest data point (0.021|0.099)</t>
  </si>
  <si>
    <t>normal</t>
  </si>
  <si>
    <t>max</t>
  </si>
  <si>
    <t>min</t>
  </si>
  <si>
    <t>biggest data point (0.263|1.077)</t>
  </si>
  <si>
    <t>x:</t>
  </si>
  <si>
    <t>mk4</t>
  </si>
  <si>
    <t>x1:</t>
  </si>
  <si>
    <t>delta x:</t>
  </si>
  <si>
    <t>y1:</t>
  </si>
  <si>
    <t>slope: delta_y/delta_x = (1.077-0.099)/(0.263-0.021) = 0.978/0.242 = 4.041</t>
  </si>
  <si>
    <t>y:</t>
  </si>
  <si>
    <t>x2:</t>
  </si>
  <si>
    <t>Tiffany</t>
  </si>
  <si>
    <t>delta y:</t>
  </si>
  <si>
    <t>y2:</t>
  </si>
  <si>
    <t xml:space="preserve">x_max: </t>
  </si>
  <si>
    <t>slope:</t>
  </si>
  <si>
    <t>mk5</t>
  </si>
  <si>
    <t>Aiden</t>
  </si>
  <si>
    <t xml:space="preserve">x_min: </t>
  </si>
  <si>
    <t>delta:</t>
  </si>
  <si>
    <t>Sean N</t>
  </si>
  <si>
    <t xml:space="preserve">y_max: </t>
  </si>
  <si>
    <t>mk6</t>
  </si>
  <si>
    <t xml:space="preserve"> </t>
  </si>
  <si>
    <t xml:space="preserve">y_min: </t>
  </si>
  <si>
    <t>slope: 4.04 ± 0.19</t>
  </si>
  <si>
    <t>calculated g:</t>
  </si>
  <si>
    <t>mk7</t>
  </si>
  <si>
    <t>mk8</t>
  </si>
  <si>
    <t>mk9</t>
  </si>
  <si>
    <t>mk10</t>
  </si>
  <si>
    <t>mk11</t>
  </si>
  <si>
    <t>Toan</t>
  </si>
  <si>
    <t>mk12</t>
  </si>
  <si>
    <t>mk13</t>
  </si>
  <si>
    <t>mk14</t>
  </si>
  <si>
    <t>Thanh</t>
  </si>
  <si>
    <t>Tom</t>
  </si>
  <si>
    <t>Helen</t>
  </si>
  <si>
    <t xml:space="preserve">               imma thot</t>
  </si>
  <si>
    <t>Tommy</t>
  </si>
  <si>
    <t>Saurabh</t>
  </si>
  <si>
    <t>An</t>
  </si>
  <si>
    <t>Bill</t>
  </si>
  <si>
    <t>Sean Lee</t>
  </si>
  <si>
    <t xml:space="preserve">if T = 2π * SQRT(l/g) then T² = 4π²/g*l </t>
  </si>
  <si>
    <t>here y = ax + b with b = 0.001714 and a=4.064</t>
  </si>
  <si>
    <t>since a = 4π²/g there is g = 4π²/a = 4π²/4.06 = 9.724</t>
  </si>
  <si>
    <t>Value for tp. HCM: 9.779</t>
  </si>
  <si>
    <t>error: -0.57%</t>
  </si>
  <si>
    <t>find the error:</t>
  </si>
  <si>
    <t>Average error:</t>
  </si>
  <si>
    <t>Thats really low....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</si>
</sst>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6">
    <font>
      <sz val="10.0"/>
      <color rgb="FF000000"/>
      <name val="Arial"/>
    </font>
    <font>
      <sz val="12.0"/>
      <color theme="1"/>
      <name val="Calibri"/>
    </font>
    <font/>
    <font>
      <color theme="1"/>
      <name val="Arial"/>
    </font>
    <font>
      <sz val="11.0"/>
      <color rgb="FF000000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7">
    <border/>
    <border>
      <right style="thick">
        <color rgb="FF000000"/>
      </right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2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4" fillId="0" fontId="1" numFmtId="164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164" xfId="0" applyBorder="1" applyFont="1" applyNumberFormat="1"/>
    <xf borderId="5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0" fillId="0" fontId="1" numFmtId="4" xfId="0" applyAlignment="1" applyFont="1" applyNumberFormat="1">
      <alignment horizontal="center"/>
    </xf>
    <xf borderId="0" fillId="0" fontId="1" numFmtId="9" xfId="0" applyFont="1" applyNumberFormat="1"/>
    <xf borderId="0" fillId="0" fontId="1" numFmtId="164" xfId="0" applyFont="1" applyNumberFormat="1"/>
    <xf borderId="0" fillId="0" fontId="1" numFmtId="165" xfId="0" applyFont="1" applyNumberFormat="1"/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right" readingOrder="0"/>
    </xf>
    <xf borderId="6" fillId="0" fontId="3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6" fillId="0" fontId="3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  <xf borderId="0" fillId="0" fontId="3" numFmtId="164" xfId="0" applyFont="1" applyNumberFormat="1"/>
    <xf borderId="6" fillId="0" fontId="4" numFmtId="164" xfId="0" applyAlignment="1" applyBorder="1" applyFont="1" applyNumberFormat="1">
      <alignment horizontal="left" readingOrder="0" shrinkToFit="0" wrapText="1"/>
    </xf>
    <xf borderId="0" fillId="0" fontId="3" numFmtId="164" xfId="0" applyAlignment="1" applyFont="1" applyNumberFormat="1">
      <alignment readingOrder="0"/>
    </xf>
    <xf borderId="6" fillId="0" fontId="5" numFmtId="164" xfId="0" applyAlignment="1" applyBorder="1" applyFont="1" applyNumberFormat="1">
      <alignment horizontal="right" readingOrder="0" shrinkToFit="0" wrapText="1"/>
    </xf>
    <xf borderId="6" fillId="0" fontId="3" numFmtId="164" xfId="0" applyAlignment="1" applyBorder="1" applyFont="1" applyNumberFormat="1">
      <alignment horizontal="left" shrinkToFit="0" vertical="bottom" wrapText="1"/>
    </xf>
    <xf borderId="6" fillId="2" fontId="1" numFmtId="164" xfId="0" applyBorder="1" applyFill="1" applyFont="1" applyNumberFormat="1"/>
    <xf borderId="5" fillId="2" fontId="1" numFmtId="164" xfId="0" applyAlignment="1" applyBorder="1" applyFont="1" applyNumberFormat="1">
      <alignment readingOrder="0"/>
    </xf>
    <xf borderId="6" fillId="2" fontId="5" numFmtId="164" xfId="0" applyAlignment="1" applyBorder="1" applyFont="1" applyNumberFormat="1">
      <alignment readingOrder="0"/>
    </xf>
    <xf borderId="5" fillId="2" fontId="5" numFmtId="164" xfId="0" applyAlignment="1" applyBorder="1" applyFont="1" applyNumberFormat="1">
      <alignment readingOrder="0"/>
    </xf>
    <xf borderId="4" fillId="0" fontId="5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6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Period vs. Length of Pendulum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raw!$L$4:$L$5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raw!$D$6:$D$41</c:f>
            </c:numRef>
          </c:xVal>
          <c:yVal>
            <c:numRef>
              <c:f>raw!$L$6:$L$41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05481"/>
        <c:axId val="66743212"/>
      </c:scatterChart>
      <c:valAx>
        <c:axId val="309505481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Length of Pendulum in meter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43212"/>
      </c:valAx>
      <c:valAx>
        <c:axId val="6674321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period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505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Time^2 vs Length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processed!$B$2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processed!$A$3:$A$35</c:f>
            </c:numRef>
          </c:xVal>
          <c:yVal>
            <c:numRef>
              <c:f>processed!$B$3:$B$35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6513"/>
        <c:axId val="664897313"/>
      </c:scatterChart>
      <c:valAx>
        <c:axId val="422106513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Length in meters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897313"/>
      </c:valAx>
      <c:valAx>
        <c:axId val="66489731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Time^2 in seconds^2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106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DV vs IV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processed!$H$22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processed!$G$23:$G$29</c:f>
            </c:numRef>
          </c:xVal>
          <c:yVal>
            <c:numRef>
              <c:f>processed!$H$23:$H$29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4398"/>
        <c:axId val="1142125007"/>
      </c:scatterChart>
      <c:valAx>
        <c:axId val="2138814398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125007"/>
      </c:valAx>
      <c:valAx>
        <c:axId val="114212500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814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period vs. length of pendulum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'just mr k'!$L$4:$L$5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'just mr k'!$D$6:$D$18</c:f>
            </c:numRef>
          </c:xVal>
          <c:yVal>
            <c:numRef>
              <c:f>'just mr k'!$L$6:$L$18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41026"/>
        <c:axId val="582381051"/>
      </c:scatterChart>
      <c:valAx>
        <c:axId val="1233341026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381051"/>
      </c:valAx>
      <c:valAx>
        <c:axId val="58238105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period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341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DV vs IV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'just mr k'!$C$46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'just mr k'!$B$47:$B$59</c:f>
            </c:numRef>
          </c:xVal>
          <c:yVal>
            <c:numRef>
              <c:f>'just mr k'!$C$47:$C$59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19594"/>
        <c:axId val="687230534"/>
      </c:scatterChart>
      <c:valAx>
        <c:axId val="372119594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230534"/>
      </c:valAx>
      <c:valAx>
        <c:axId val="68723053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119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42</xdr:row>
      <xdr:rowOff>47625</xdr:rowOff>
    </xdr:from>
    <xdr:ext cx="6638925" cy="4105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219075</xdr:colOff>
      <xdr:row>41</xdr:row>
      <xdr:rowOff>142875</xdr:rowOff>
    </xdr:from>
    <xdr:ext cx="5972175" cy="310515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219075</xdr:colOff>
      <xdr:row>1017</xdr:row>
      <xdr:rowOff>142875</xdr:rowOff>
    </xdr:from>
    <xdr:ext cx="5972175" cy="310515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638175</xdr:colOff>
      <xdr:row>1007</xdr:row>
      <xdr:rowOff>123825</xdr:rowOff>
    </xdr:from>
    <xdr:ext cx="1600200" cy="18764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219075</xdr:colOff>
      <xdr:row>995</xdr:row>
      <xdr:rowOff>161925</xdr:rowOff>
    </xdr:from>
    <xdr:ext cx="1876425" cy="187642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1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523875</xdr:colOff>
      <xdr:row>20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19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276225</xdr:colOff>
      <xdr:row>44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11.43"/>
    <col customWidth="1" min="3" max="3" width="9.86"/>
    <col customWidth="1" min="4" max="13" width="8.0"/>
    <col customWidth="1" min="14" max="14" width="6.43"/>
    <col customWidth="1" min="15" max="16" width="7.71"/>
    <col customWidth="1" min="17" max="17" width="3.71"/>
  </cols>
  <sheetData>
    <row r="1">
      <c r="A1" s="1"/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/>
      <c r="B2" s="1" t="s">
        <v>1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1" t="s">
        <v>2</v>
      </c>
      <c r="P2" s="3"/>
      <c r="Q2" s="3"/>
      <c r="R2" s="1" t="s">
        <v>3</v>
      </c>
      <c r="S2" s="1" t="s">
        <v>4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1"/>
      <c r="B3" s="3"/>
      <c r="C3" s="4"/>
      <c r="D3" s="5" t="s">
        <v>5</v>
      </c>
      <c r="E3" s="6"/>
      <c r="F3" s="5" t="s">
        <v>6</v>
      </c>
      <c r="G3" s="7"/>
      <c r="H3" s="7"/>
      <c r="I3" s="7"/>
      <c r="J3" s="7"/>
      <c r="K3" s="7"/>
      <c r="L3" s="7"/>
      <c r="M3" s="8"/>
      <c r="N3" s="3"/>
      <c r="O3" s="1" t="s">
        <v>7</v>
      </c>
      <c r="P3" s="3"/>
      <c r="Q3" s="3"/>
      <c r="R3" s="3"/>
      <c r="S3" s="3"/>
      <c r="T3" s="3"/>
      <c r="U3" s="3"/>
      <c r="V3" s="3"/>
      <c r="W3" s="3"/>
      <c r="X3" s="1"/>
      <c r="Y3" s="3"/>
      <c r="Z3" s="3"/>
      <c r="AA3" s="3"/>
      <c r="AB3" s="3"/>
    </row>
    <row r="4">
      <c r="A4" s="1"/>
      <c r="B4" s="1"/>
      <c r="C4" s="9" t="s">
        <v>8</v>
      </c>
      <c r="D4" s="10" t="s">
        <v>5</v>
      </c>
      <c r="E4" s="9" t="s">
        <v>9</v>
      </c>
      <c r="F4" s="10" t="s">
        <v>10</v>
      </c>
      <c r="G4" s="11" t="s">
        <v>11</v>
      </c>
      <c r="H4" s="11" t="s">
        <v>13</v>
      </c>
      <c r="I4" s="11" t="s">
        <v>15</v>
      </c>
      <c r="J4" s="9" t="s">
        <v>16</v>
      </c>
      <c r="K4" s="10" t="s">
        <v>9</v>
      </c>
      <c r="L4" s="11" t="s">
        <v>17</v>
      </c>
      <c r="M4" s="11" t="s">
        <v>19</v>
      </c>
      <c r="N4" s="3"/>
      <c r="O4" s="3"/>
      <c r="P4" s="2" t="s">
        <v>9</v>
      </c>
      <c r="Q4" s="3"/>
      <c r="S4" s="1" t="s">
        <v>20</v>
      </c>
      <c r="W4" s="3"/>
      <c r="X4" s="3"/>
      <c r="Y4" s="3"/>
      <c r="Z4" s="3"/>
      <c r="AA4" s="3"/>
      <c r="AB4" s="3"/>
    </row>
    <row r="5">
      <c r="A5" s="1"/>
      <c r="B5" s="11" t="s">
        <v>21</v>
      </c>
      <c r="C5" s="9" t="s">
        <v>23</v>
      </c>
      <c r="D5" s="10" t="s">
        <v>24</v>
      </c>
      <c r="E5" s="9" t="s">
        <v>24</v>
      </c>
      <c r="F5" s="10" t="s">
        <v>26</v>
      </c>
      <c r="G5" s="11" t="s">
        <v>26</v>
      </c>
      <c r="H5" s="11" t="s">
        <v>26</v>
      </c>
      <c r="I5" s="11" t="s">
        <v>26</v>
      </c>
      <c r="J5" s="9" t="s">
        <v>26</v>
      </c>
      <c r="K5" s="10" t="s">
        <v>26</v>
      </c>
      <c r="L5" s="11" t="s">
        <v>26</v>
      </c>
      <c r="M5" s="11" t="s">
        <v>19</v>
      </c>
      <c r="N5" s="3"/>
      <c r="O5" s="3"/>
      <c r="P5" s="2"/>
      <c r="Q5" s="3"/>
      <c r="R5" s="3"/>
      <c r="S5" s="3"/>
      <c r="V5" s="15" t="s">
        <v>27</v>
      </c>
      <c r="W5" s="3"/>
      <c r="X5" s="3"/>
      <c r="Y5" s="3"/>
      <c r="Z5" s="3"/>
      <c r="AA5" s="3"/>
      <c r="AB5" s="3"/>
    </row>
    <row r="6">
      <c r="A6" s="1">
        <v>1.0</v>
      </c>
      <c r="B6" s="16" t="s">
        <v>28</v>
      </c>
      <c r="C6" s="18">
        <v>10.0</v>
      </c>
      <c r="D6" s="14">
        <v>0.021</v>
      </c>
      <c r="E6" s="19">
        <v>0.002</v>
      </c>
      <c r="F6" s="14">
        <v>0.316</v>
      </c>
      <c r="G6" s="20">
        <v>0.306</v>
      </c>
      <c r="H6" s="20">
        <v>0.316</v>
      </c>
      <c r="I6" s="20">
        <v>0.331</v>
      </c>
      <c r="J6" s="19">
        <v>0.303</v>
      </c>
      <c r="K6" s="21">
        <v>0.02</v>
      </c>
      <c r="L6" s="17">
        <f t="shared" ref="L6:L40" si="1">average(F6:J6)</f>
        <v>0.3144</v>
      </c>
      <c r="M6" s="17">
        <f t="shared" ref="M6:M40" si="2">stdev(F6:J6)</f>
        <v>0.01096813567</v>
      </c>
      <c r="N6" s="3"/>
      <c r="O6" s="22">
        <f t="shared" ref="O6:O40" si="3">4*3.1415927^2*D6/(L6^2)</f>
        <v>8.38714149</v>
      </c>
      <c r="P6" s="23">
        <f t="shared" ref="P6:P40" si="4">(O6 -9.779)/9.779</f>
        <v>-0.1423313744</v>
      </c>
      <c r="Q6" s="3"/>
      <c r="R6" s="24">
        <f t="shared" ref="R6:R40" si="5">V6</f>
        <v>0.2907066805</v>
      </c>
      <c r="S6" s="25">
        <f t="shared" ref="S6:S40" si="6">ABS(((R6-L6)/R6))*100</f>
        <v>8.150249413</v>
      </c>
      <c r="T6" s="1">
        <f t="shared" ref="T6:T40" si="7">sqrt(D6/9.81)</f>
        <v>0.04626740519</v>
      </c>
      <c r="U6" s="3">
        <f t="shared" ref="U6:U40" si="8">2*PI()</f>
        <v>6.283185307</v>
      </c>
      <c r="V6" s="3">
        <f t="shared" ref="V6:V40" si="9">T6*U6</f>
        <v>0.2907066805</v>
      </c>
      <c r="W6" s="3"/>
      <c r="X6" s="3"/>
      <c r="Y6" s="3"/>
      <c r="Z6" s="3"/>
      <c r="AA6" s="3"/>
      <c r="AB6" s="3"/>
    </row>
    <row r="7">
      <c r="A7" s="1">
        <v>2.0</v>
      </c>
      <c r="B7" s="16" t="s">
        <v>35</v>
      </c>
      <c r="C7" s="18">
        <v>100.0</v>
      </c>
      <c r="D7" s="14">
        <v>0.08</v>
      </c>
      <c r="E7" s="19">
        <v>5.0E-4</v>
      </c>
      <c r="F7" s="14">
        <v>0.642</v>
      </c>
      <c r="G7" s="20">
        <v>0.568</v>
      </c>
      <c r="H7" s="20">
        <v>0.66</v>
      </c>
      <c r="I7" s="20">
        <v>0.5</v>
      </c>
      <c r="J7" s="19">
        <v>0.601</v>
      </c>
      <c r="K7" s="21">
        <v>0.02</v>
      </c>
      <c r="L7" s="17">
        <f t="shared" si="1"/>
        <v>0.5942</v>
      </c>
      <c r="M7" s="17">
        <f t="shared" si="2"/>
        <v>0.06368045226</v>
      </c>
      <c r="N7" s="3"/>
      <c r="O7" s="22">
        <f t="shared" si="3"/>
        <v>8.945084379</v>
      </c>
      <c r="P7" s="23">
        <f t="shared" si="4"/>
        <v>-0.08527616539</v>
      </c>
      <c r="Q7" s="3"/>
      <c r="R7" s="24">
        <f t="shared" si="5"/>
        <v>0.5674013414</v>
      </c>
      <c r="S7" s="25">
        <f t="shared" si="6"/>
        <v>4.723051686</v>
      </c>
      <c r="T7" s="1">
        <f t="shared" si="7"/>
        <v>0.0903047282</v>
      </c>
      <c r="U7" s="3">
        <f t="shared" si="8"/>
        <v>6.283185307</v>
      </c>
      <c r="V7" s="3">
        <f t="shared" si="9"/>
        <v>0.5674013414</v>
      </c>
      <c r="W7" s="3"/>
      <c r="X7" s="3"/>
      <c r="Y7" s="3"/>
      <c r="Z7" s="3"/>
      <c r="AA7" s="3"/>
      <c r="AB7" s="3"/>
    </row>
    <row r="8">
      <c r="A8" s="1">
        <v>3.0</v>
      </c>
      <c r="B8" s="16" t="s">
        <v>35</v>
      </c>
      <c r="C8" s="18">
        <v>100.0</v>
      </c>
      <c r="D8" s="14">
        <v>0.19</v>
      </c>
      <c r="E8" s="19">
        <v>5.0E-4</v>
      </c>
      <c r="F8" s="14">
        <v>0.949</v>
      </c>
      <c r="G8" s="20">
        <v>0.959</v>
      </c>
      <c r="H8" s="20">
        <v>0.947</v>
      </c>
      <c r="I8" s="20">
        <v>0.945</v>
      </c>
      <c r="J8" s="19">
        <v>0.93</v>
      </c>
      <c r="K8" s="21">
        <v>0.02</v>
      </c>
      <c r="L8" s="17">
        <f t="shared" si="1"/>
        <v>0.946</v>
      </c>
      <c r="M8" s="17">
        <f t="shared" si="2"/>
        <v>0.01044030651</v>
      </c>
      <c r="N8" s="3"/>
      <c r="O8" s="22">
        <f t="shared" si="3"/>
        <v>8.381680031</v>
      </c>
      <c r="P8" s="23">
        <f t="shared" si="4"/>
        <v>-0.1428898629</v>
      </c>
      <c r="Q8" s="3"/>
      <c r="R8" s="24">
        <f t="shared" si="5"/>
        <v>0.8744241935</v>
      </c>
      <c r="S8" s="25">
        <f t="shared" si="6"/>
        <v>8.185478742</v>
      </c>
      <c r="T8" s="1">
        <f t="shared" si="7"/>
        <v>0.1391689328</v>
      </c>
      <c r="U8" s="3">
        <f t="shared" si="8"/>
        <v>6.283185307</v>
      </c>
      <c r="V8" s="3">
        <f t="shared" si="9"/>
        <v>0.8744241935</v>
      </c>
      <c r="W8" s="3"/>
      <c r="X8" s="3"/>
      <c r="Y8" s="3"/>
      <c r="Z8" s="3"/>
      <c r="AA8" s="3"/>
      <c r="AB8" s="3"/>
    </row>
    <row r="9">
      <c r="A9" s="1">
        <v>4.0</v>
      </c>
      <c r="B9" s="16" t="s">
        <v>51</v>
      </c>
      <c r="C9" s="18">
        <v>20.0</v>
      </c>
      <c r="D9" s="14">
        <v>0.194</v>
      </c>
      <c r="E9" s="19">
        <v>0.002</v>
      </c>
      <c r="F9" s="14">
        <v>0.89</v>
      </c>
      <c r="G9" s="20">
        <v>0.94</v>
      </c>
      <c r="H9" s="20">
        <v>0.91</v>
      </c>
      <c r="I9" s="20">
        <v>0.82</v>
      </c>
      <c r="J9" s="19">
        <v>0.9</v>
      </c>
      <c r="K9" s="21">
        <v>0.02</v>
      </c>
      <c r="L9" s="17">
        <f t="shared" si="1"/>
        <v>0.892</v>
      </c>
      <c r="M9" s="17">
        <f t="shared" si="2"/>
        <v>0.04438468204</v>
      </c>
      <c r="N9" s="3"/>
      <c r="O9" s="22">
        <f t="shared" si="3"/>
        <v>9.62568778</v>
      </c>
      <c r="P9" s="23">
        <f t="shared" si="4"/>
        <v>-0.01567769918</v>
      </c>
      <c r="Q9" s="3"/>
      <c r="R9" s="24">
        <f t="shared" si="5"/>
        <v>0.8835807175</v>
      </c>
      <c r="S9" s="25">
        <f t="shared" si="6"/>
        <v>0.952859466</v>
      </c>
      <c r="T9" s="1">
        <f t="shared" si="7"/>
        <v>0.1406262388</v>
      </c>
      <c r="U9" s="3">
        <f t="shared" si="8"/>
        <v>6.283185307</v>
      </c>
      <c r="V9" s="3">
        <f t="shared" si="9"/>
        <v>0.8835807175</v>
      </c>
      <c r="W9" s="3"/>
      <c r="X9" s="3"/>
      <c r="Y9" s="3"/>
      <c r="Z9" s="3"/>
      <c r="AA9" s="3"/>
      <c r="AB9" s="3"/>
    </row>
    <row r="10">
      <c r="A10" s="1">
        <v>5.0</v>
      </c>
      <c r="B10" s="16" t="s">
        <v>57</v>
      </c>
      <c r="C10" s="18">
        <v>20.0</v>
      </c>
      <c r="D10" s="14">
        <v>0.201</v>
      </c>
      <c r="E10" s="19">
        <v>0.002</v>
      </c>
      <c r="F10" s="14">
        <v>0.93</v>
      </c>
      <c r="G10" s="20">
        <v>0.93</v>
      </c>
      <c r="H10" s="20">
        <v>0.87</v>
      </c>
      <c r="I10" s="20">
        <v>0.97</v>
      </c>
      <c r="J10" s="19">
        <v>0.93</v>
      </c>
      <c r="K10" s="21">
        <v>0.02</v>
      </c>
      <c r="L10" s="17">
        <f t="shared" si="1"/>
        <v>0.926</v>
      </c>
      <c r="M10" s="17">
        <f t="shared" si="2"/>
        <v>0.03577708764</v>
      </c>
      <c r="N10" s="3"/>
      <c r="O10" s="22">
        <f t="shared" si="3"/>
        <v>9.254092444</v>
      </c>
      <c r="P10" s="23">
        <f t="shared" si="4"/>
        <v>-0.05367701764</v>
      </c>
      <c r="Q10" s="3"/>
      <c r="R10" s="24">
        <f t="shared" si="5"/>
        <v>0.8993803472</v>
      </c>
      <c r="S10" s="25">
        <f t="shared" si="6"/>
        <v>2.95977701</v>
      </c>
      <c r="T10" s="1">
        <f t="shared" si="7"/>
        <v>0.143140828</v>
      </c>
      <c r="U10" s="3">
        <f t="shared" si="8"/>
        <v>6.283185307</v>
      </c>
      <c r="V10" s="3">
        <f t="shared" si="9"/>
        <v>0.8993803472</v>
      </c>
      <c r="W10" s="3"/>
      <c r="X10" s="3"/>
      <c r="Y10" s="3"/>
      <c r="Z10" s="3"/>
      <c r="AA10" s="3"/>
      <c r="AB10" s="3"/>
    </row>
    <row r="11">
      <c r="A11" s="1">
        <v>6.0</v>
      </c>
      <c r="B11" s="16" t="s">
        <v>60</v>
      </c>
      <c r="C11" s="18">
        <v>100.0</v>
      </c>
      <c r="D11" s="14">
        <v>0.23</v>
      </c>
      <c r="E11" s="19">
        <v>5.0E-4</v>
      </c>
      <c r="F11" s="14">
        <v>1.01</v>
      </c>
      <c r="G11" s="20">
        <v>1.0</v>
      </c>
      <c r="H11" s="20">
        <v>1.07</v>
      </c>
      <c r="I11" s="20">
        <v>0.96</v>
      </c>
      <c r="J11" s="19">
        <v>0.99</v>
      </c>
      <c r="K11" s="21">
        <v>0.02</v>
      </c>
      <c r="L11" s="17">
        <f t="shared" si="1"/>
        <v>1.006</v>
      </c>
      <c r="M11" s="17">
        <f t="shared" si="2"/>
        <v>0.04037325848</v>
      </c>
      <c r="N11" s="1" t="s">
        <v>63</v>
      </c>
      <c r="O11" s="22">
        <f t="shared" si="3"/>
        <v>8.972048739</v>
      </c>
      <c r="P11" s="23">
        <f t="shared" si="4"/>
        <v>-0.08251879142</v>
      </c>
      <c r="Q11" s="3"/>
      <c r="R11" s="24">
        <f t="shared" si="5"/>
        <v>0.9620757825</v>
      </c>
      <c r="S11" s="25">
        <f t="shared" si="6"/>
        <v>4.565567316</v>
      </c>
      <c r="T11" s="1">
        <f t="shared" si="7"/>
        <v>0.1531191164</v>
      </c>
      <c r="U11" s="3">
        <f t="shared" si="8"/>
        <v>6.283185307</v>
      </c>
      <c r="V11" s="3">
        <f t="shared" si="9"/>
        <v>0.9620757825</v>
      </c>
      <c r="W11" s="3"/>
      <c r="X11" s="3"/>
      <c r="Y11" s="3"/>
      <c r="Z11" s="3"/>
      <c r="AA11" s="3"/>
      <c r="AB11" s="3"/>
    </row>
    <row r="12">
      <c r="A12" s="1">
        <v>7.0</v>
      </c>
      <c r="B12" s="16" t="s">
        <v>28</v>
      </c>
      <c r="C12" s="18">
        <v>50.0</v>
      </c>
      <c r="D12" s="14">
        <v>0.263</v>
      </c>
      <c r="E12" s="19">
        <v>0.002</v>
      </c>
      <c r="F12" s="14">
        <v>1.01</v>
      </c>
      <c r="G12" s="20">
        <v>1.05</v>
      </c>
      <c r="H12" s="20">
        <v>1.02</v>
      </c>
      <c r="I12" s="20">
        <v>1.06</v>
      </c>
      <c r="J12" s="19">
        <v>1.05</v>
      </c>
      <c r="K12" s="21">
        <v>0.2</v>
      </c>
      <c r="L12" s="17">
        <f t="shared" si="1"/>
        <v>1.038</v>
      </c>
      <c r="M12" s="17">
        <f t="shared" si="2"/>
        <v>0.02167948339</v>
      </c>
      <c r="N12" s="3"/>
      <c r="O12" s="22">
        <f t="shared" si="3"/>
        <v>9.636532513</v>
      </c>
      <c r="P12" s="23">
        <f t="shared" si="4"/>
        <v>-0.01456871737</v>
      </c>
      <c r="Q12" s="3"/>
      <c r="R12" s="24">
        <f t="shared" si="5"/>
        <v>1.02878172</v>
      </c>
      <c r="S12" s="25">
        <f t="shared" si="6"/>
        <v>0.8960384566</v>
      </c>
      <c r="T12" s="1">
        <f t="shared" si="7"/>
        <v>0.1637356961</v>
      </c>
      <c r="U12" s="3">
        <f t="shared" si="8"/>
        <v>6.283185307</v>
      </c>
      <c r="V12" s="3">
        <f t="shared" si="9"/>
        <v>1.02878172</v>
      </c>
      <c r="W12" s="3"/>
      <c r="X12" s="3"/>
      <c r="Y12" s="3"/>
      <c r="Z12" s="3"/>
      <c r="AA12" s="3"/>
      <c r="AB12" s="3"/>
    </row>
    <row r="13">
      <c r="A13" s="1">
        <v>8.0</v>
      </c>
      <c r="B13" s="16" t="s">
        <v>28</v>
      </c>
      <c r="C13" s="18">
        <v>50.0</v>
      </c>
      <c r="D13" s="14">
        <v>0.279</v>
      </c>
      <c r="E13" s="19">
        <v>0.002</v>
      </c>
      <c r="F13" s="14">
        <v>1.04</v>
      </c>
      <c r="G13" s="20">
        <v>1.08</v>
      </c>
      <c r="H13" s="20">
        <v>1.09</v>
      </c>
      <c r="I13" s="20">
        <v>1.07</v>
      </c>
      <c r="J13" s="19">
        <v>1.09</v>
      </c>
      <c r="K13" s="21">
        <v>0.02</v>
      </c>
      <c r="L13" s="17">
        <f t="shared" si="1"/>
        <v>1.074</v>
      </c>
      <c r="M13" s="17">
        <f t="shared" si="2"/>
        <v>0.02073644135</v>
      </c>
      <c r="N13" s="3"/>
      <c r="O13" s="22">
        <f t="shared" si="3"/>
        <v>9.54894496</v>
      </c>
      <c r="P13" s="23">
        <f t="shared" si="4"/>
        <v>-0.02352541565</v>
      </c>
      <c r="Q13" s="3"/>
      <c r="R13" s="24">
        <f t="shared" si="5"/>
        <v>1.05961346</v>
      </c>
      <c r="S13" s="25">
        <f t="shared" si="6"/>
        <v>1.35771588</v>
      </c>
      <c r="T13" s="1">
        <f t="shared" si="7"/>
        <v>0.1686427199</v>
      </c>
      <c r="U13" s="3">
        <f t="shared" si="8"/>
        <v>6.283185307</v>
      </c>
      <c r="V13" s="3">
        <f t="shared" si="9"/>
        <v>1.05961346</v>
      </c>
      <c r="W13" s="3"/>
      <c r="X13" s="3"/>
      <c r="Y13" s="3"/>
      <c r="Z13" s="3"/>
      <c r="AA13" s="3"/>
      <c r="AB13" s="3"/>
    </row>
    <row r="14">
      <c r="A14" s="1">
        <v>9.0</v>
      </c>
      <c r="B14" s="16" t="s">
        <v>60</v>
      </c>
      <c r="C14" s="18">
        <v>100.0</v>
      </c>
      <c r="D14" s="14">
        <v>0.3</v>
      </c>
      <c r="E14" s="19">
        <v>5.0E-4</v>
      </c>
      <c r="F14" s="14">
        <v>1.162</v>
      </c>
      <c r="G14" s="20">
        <v>1.152</v>
      </c>
      <c r="H14" s="20">
        <v>1.155</v>
      </c>
      <c r="I14" s="20">
        <v>1.072</v>
      </c>
      <c r="J14" s="19">
        <v>1.16</v>
      </c>
      <c r="K14" s="21">
        <v>0.02</v>
      </c>
      <c r="L14" s="17">
        <f t="shared" si="1"/>
        <v>1.1402</v>
      </c>
      <c r="M14" s="17">
        <f t="shared" si="2"/>
        <v>0.03833014479</v>
      </c>
      <c r="N14" s="3"/>
      <c r="O14" s="22">
        <f t="shared" si="3"/>
        <v>9.11001162</v>
      </c>
      <c r="P14" s="23">
        <f t="shared" si="4"/>
        <v>-0.06841071478</v>
      </c>
      <c r="Q14" s="3"/>
      <c r="R14" s="24">
        <f t="shared" si="5"/>
        <v>1.098767973</v>
      </c>
      <c r="S14" s="25">
        <f t="shared" si="6"/>
        <v>3.770771276</v>
      </c>
      <c r="T14" s="1">
        <f t="shared" si="7"/>
        <v>0.1748743542</v>
      </c>
      <c r="U14" s="3">
        <f t="shared" si="8"/>
        <v>6.283185307</v>
      </c>
      <c r="V14" s="3">
        <f t="shared" si="9"/>
        <v>1.098767973</v>
      </c>
      <c r="W14" s="3"/>
      <c r="X14" s="3"/>
      <c r="Y14" s="3"/>
      <c r="Z14" s="3"/>
      <c r="AA14" s="3"/>
      <c r="AB14" s="3"/>
    </row>
    <row r="15">
      <c r="A15" s="1">
        <v>10.0</v>
      </c>
      <c r="B15" s="16" t="s">
        <v>57</v>
      </c>
      <c r="C15" s="18">
        <v>50.0</v>
      </c>
      <c r="D15" s="14">
        <v>0.302</v>
      </c>
      <c r="E15" s="19">
        <v>0.002</v>
      </c>
      <c r="F15" s="14">
        <v>1.15</v>
      </c>
      <c r="G15" s="20">
        <v>1.12</v>
      </c>
      <c r="H15" s="20">
        <v>1.17</v>
      </c>
      <c r="I15" s="20">
        <v>1.15</v>
      </c>
      <c r="J15" s="19">
        <v>1.13</v>
      </c>
      <c r="K15" s="21">
        <v>0.02</v>
      </c>
      <c r="L15" s="17">
        <f t="shared" si="1"/>
        <v>1.144</v>
      </c>
      <c r="M15" s="17">
        <f t="shared" si="2"/>
        <v>0.01949358869</v>
      </c>
      <c r="N15" s="3"/>
      <c r="O15" s="22">
        <f t="shared" si="3"/>
        <v>9.109921687</v>
      </c>
      <c r="P15" s="23">
        <f t="shared" si="4"/>
        <v>-0.06841991136</v>
      </c>
      <c r="Q15" s="3"/>
      <c r="R15" s="24">
        <f t="shared" si="5"/>
        <v>1.102424449</v>
      </c>
      <c r="S15" s="25">
        <f t="shared" si="6"/>
        <v>3.771283488</v>
      </c>
      <c r="T15" s="1">
        <f t="shared" si="7"/>
        <v>0.1754563004</v>
      </c>
      <c r="U15" s="3">
        <f t="shared" si="8"/>
        <v>6.283185307</v>
      </c>
      <c r="V15" s="3">
        <f t="shared" si="9"/>
        <v>1.102424449</v>
      </c>
      <c r="W15" s="3"/>
      <c r="X15" s="3"/>
      <c r="Y15" s="3"/>
      <c r="Z15" s="3"/>
      <c r="AA15" s="3"/>
      <c r="AB15" s="3"/>
    </row>
    <row r="16">
      <c r="A16" s="1">
        <v>11.0</v>
      </c>
      <c r="B16" s="16" t="s">
        <v>72</v>
      </c>
      <c r="C16" s="18">
        <v>100.0</v>
      </c>
      <c r="D16" s="14">
        <v>0.317</v>
      </c>
      <c r="E16" s="19">
        <v>5.0E-5</v>
      </c>
      <c r="F16" s="14">
        <v>1.194</v>
      </c>
      <c r="G16" s="20">
        <v>1.185</v>
      </c>
      <c r="H16" s="20">
        <v>1.197</v>
      </c>
      <c r="I16" s="20">
        <v>1.167</v>
      </c>
      <c r="J16" s="19">
        <v>1.189</v>
      </c>
      <c r="K16" s="21">
        <v>0.02</v>
      </c>
      <c r="L16" s="17">
        <f t="shared" si="1"/>
        <v>1.1864</v>
      </c>
      <c r="M16" s="17">
        <f t="shared" si="2"/>
        <v>0.01178134118</v>
      </c>
      <c r="N16" s="3"/>
      <c r="O16" s="22">
        <f t="shared" si="3"/>
        <v>8.891125403</v>
      </c>
      <c r="P16" s="23">
        <f t="shared" si="4"/>
        <v>-0.09079400722</v>
      </c>
      <c r="Q16" s="3"/>
      <c r="R16" s="24">
        <f t="shared" si="5"/>
        <v>1.129470769</v>
      </c>
      <c r="S16" s="25">
        <f t="shared" si="6"/>
        <v>5.040345663</v>
      </c>
      <c r="T16" s="1">
        <f t="shared" si="7"/>
        <v>0.179760856</v>
      </c>
      <c r="U16" s="3">
        <f t="shared" si="8"/>
        <v>6.283185307</v>
      </c>
      <c r="V16" s="3">
        <f t="shared" si="9"/>
        <v>1.129470769</v>
      </c>
      <c r="W16" s="3"/>
      <c r="X16" s="3"/>
      <c r="Y16" s="3"/>
      <c r="Z16" s="3"/>
      <c r="AA16" s="3"/>
      <c r="AB16" s="3"/>
    </row>
    <row r="17">
      <c r="A17" s="1">
        <v>12.0</v>
      </c>
      <c r="B17" s="16" t="s">
        <v>72</v>
      </c>
      <c r="C17" s="18">
        <v>100.0</v>
      </c>
      <c r="D17" s="14">
        <v>0.35</v>
      </c>
      <c r="E17" s="19">
        <v>5.0E-4</v>
      </c>
      <c r="F17" s="14">
        <v>1.279</v>
      </c>
      <c r="G17" s="20">
        <v>1.467</v>
      </c>
      <c r="H17" s="20">
        <v>0.998</v>
      </c>
      <c r="I17" s="20">
        <v>1.145</v>
      </c>
      <c r="J17" s="19">
        <v>1.034</v>
      </c>
      <c r="K17" s="21">
        <v>0.02</v>
      </c>
      <c r="L17" s="17">
        <f t="shared" si="1"/>
        <v>1.1846</v>
      </c>
      <c r="M17" s="39">
        <f t="shared" si="2"/>
        <v>0.1921777823</v>
      </c>
      <c r="N17" s="3"/>
      <c r="O17" s="22">
        <f t="shared" si="3"/>
        <v>9.846555594</v>
      </c>
      <c r="P17" s="23">
        <f t="shared" si="4"/>
        <v>0.006908231315</v>
      </c>
      <c r="Q17" s="3"/>
      <c r="R17" s="24">
        <f t="shared" si="5"/>
        <v>1.186805053</v>
      </c>
      <c r="S17" s="25">
        <f t="shared" si="6"/>
        <v>0.1857974335</v>
      </c>
      <c r="T17" s="1">
        <f t="shared" si="7"/>
        <v>0.1888858907</v>
      </c>
      <c r="U17" s="3">
        <f t="shared" si="8"/>
        <v>6.283185307</v>
      </c>
      <c r="V17" s="3">
        <f t="shared" si="9"/>
        <v>1.186805053</v>
      </c>
      <c r="W17" s="3"/>
      <c r="X17" s="3"/>
      <c r="Y17" s="3"/>
      <c r="Z17" s="3"/>
      <c r="AA17" s="3"/>
      <c r="AB17" s="3"/>
    </row>
    <row r="18">
      <c r="A18" s="1">
        <v>13.0</v>
      </c>
      <c r="B18" s="16" t="s">
        <v>28</v>
      </c>
      <c r="C18" s="18">
        <v>50.0</v>
      </c>
      <c r="D18" s="14">
        <v>0.4</v>
      </c>
      <c r="E18" s="19">
        <v>0.002</v>
      </c>
      <c r="F18" s="14">
        <v>1.263</v>
      </c>
      <c r="G18" s="20">
        <v>1.272</v>
      </c>
      <c r="H18" s="20">
        <v>1.263</v>
      </c>
      <c r="I18" s="20">
        <v>1.268</v>
      </c>
      <c r="J18" s="19">
        <v>1.261</v>
      </c>
      <c r="K18" s="21">
        <v>0.02</v>
      </c>
      <c r="L18" s="17">
        <f t="shared" si="1"/>
        <v>1.2654</v>
      </c>
      <c r="M18" s="17">
        <f t="shared" si="2"/>
        <v>0.00450555213</v>
      </c>
      <c r="N18" s="3"/>
      <c r="O18" s="22">
        <f t="shared" si="3"/>
        <v>9.861979164</v>
      </c>
      <c r="P18" s="23">
        <f t="shared" si="4"/>
        <v>0.008485444714</v>
      </c>
      <c r="Q18" s="3"/>
      <c r="R18" s="24">
        <f t="shared" si="5"/>
        <v>1.26874797</v>
      </c>
      <c r="S18" s="25">
        <f t="shared" si="6"/>
        <v>0.2638798188</v>
      </c>
      <c r="T18" s="1">
        <f t="shared" si="7"/>
        <v>0.2019275109</v>
      </c>
      <c r="U18" s="3">
        <f t="shared" si="8"/>
        <v>6.283185307</v>
      </c>
      <c r="V18" s="3">
        <f t="shared" si="9"/>
        <v>1.26874797</v>
      </c>
      <c r="W18" s="3"/>
      <c r="X18" s="3"/>
      <c r="Y18" s="3"/>
      <c r="Z18" s="3"/>
      <c r="AA18" s="3"/>
      <c r="AB18" s="3"/>
    </row>
    <row r="19">
      <c r="A19" s="1">
        <v>14.0</v>
      </c>
      <c r="B19" s="16" t="s">
        <v>76</v>
      </c>
      <c r="C19" s="18">
        <v>50.0</v>
      </c>
      <c r="D19" s="14">
        <v>0.417</v>
      </c>
      <c r="E19" s="40">
        <v>0.001</v>
      </c>
      <c r="F19" s="14">
        <v>1.3</v>
      </c>
      <c r="G19" s="20">
        <v>1.33</v>
      </c>
      <c r="H19" s="20">
        <v>1.32</v>
      </c>
      <c r="I19" s="20">
        <v>1.36</v>
      </c>
      <c r="J19" s="19">
        <v>1.29</v>
      </c>
      <c r="K19" s="21">
        <v>0.02</v>
      </c>
      <c r="L19" s="17">
        <f t="shared" si="1"/>
        <v>1.32</v>
      </c>
      <c r="M19" s="17">
        <f t="shared" si="2"/>
        <v>0.02738612788</v>
      </c>
      <c r="N19" s="3"/>
      <c r="O19" s="22">
        <f t="shared" si="3"/>
        <v>9.448175291</v>
      </c>
      <c r="P19" s="23">
        <f t="shared" si="4"/>
        <v>-0.03383011645</v>
      </c>
      <c r="Q19" s="3"/>
      <c r="R19" s="24">
        <f t="shared" si="5"/>
        <v>1.295428335</v>
      </c>
      <c r="S19" s="25">
        <f t="shared" si="6"/>
        <v>1.896798488</v>
      </c>
      <c r="T19" s="1">
        <f t="shared" si="7"/>
        <v>0.2061738229</v>
      </c>
      <c r="U19" s="3">
        <f t="shared" si="8"/>
        <v>6.283185307</v>
      </c>
      <c r="V19" s="3">
        <f t="shared" si="9"/>
        <v>1.295428335</v>
      </c>
      <c r="W19" s="3"/>
      <c r="X19" s="3"/>
      <c r="Y19" s="3"/>
      <c r="Z19" s="3"/>
      <c r="AA19" s="3"/>
      <c r="AB19" s="3"/>
    </row>
    <row r="20">
      <c r="A20" s="1">
        <v>15.0</v>
      </c>
      <c r="B20" s="16" t="s">
        <v>77</v>
      </c>
      <c r="C20" s="18">
        <v>50.0</v>
      </c>
      <c r="D20" s="14">
        <v>0.425</v>
      </c>
      <c r="E20" s="19">
        <v>0.005</v>
      </c>
      <c r="F20" s="14">
        <v>1.41</v>
      </c>
      <c r="G20" s="20">
        <v>1.27</v>
      </c>
      <c r="H20" s="20">
        <v>1.32</v>
      </c>
      <c r="I20" s="20">
        <v>1.25</v>
      </c>
      <c r="J20" s="19">
        <v>1.34</v>
      </c>
      <c r="K20" s="21">
        <v>0.02</v>
      </c>
      <c r="L20" s="17">
        <f t="shared" si="1"/>
        <v>1.318</v>
      </c>
      <c r="M20" s="17">
        <f t="shared" si="2"/>
        <v>0.06300793601</v>
      </c>
      <c r="N20" s="3"/>
      <c r="O20" s="22">
        <f t="shared" si="3"/>
        <v>9.658681808</v>
      </c>
      <c r="P20" s="23">
        <f t="shared" si="4"/>
        <v>-0.01230373164</v>
      </c>
      <c r="Q20" s="3"/>
      <c r="R20" s="24">
        <f t="shared" si="5"/>
        <v>1.307795473</v>
      </c>
      <c r="S20" s="25">
        <f t="shared" si="6"/>
        <v>0.7802846257</v>
      </c>
      <c r="T20" s="1">
        <f t="shared" si="7"/>
        <v>0.2081421141</v>
      </c>
      <c r="U20" s="3">
        <f t="shared" si="8"/>
        <v>6.283185307</v>
      </c>
      <c r="V20" s="3">
        <f t="shared" si="9"/>
        <v>1.307795473</v>
      </c>
      <c r="W20" s="3"/>
      <c r="X20" s="3"/>
      <c r="Y20" s="3"/>
      <c r="Z20" s="3"/>
      <c r="AA20" s="3"/>
      <c r="AB20" s="3"/>
    </row>
    <row r="21">
      <c r="A21" s="1">
        <v>16.0</v>
      </c>
      <c r="B21" s="16" t="s">
        <v>77</v>
      </c>
      <c r="C21" s="18">
        <v>50.0</v>
      </c>
      <c r="D21" s="14">
        <v>0.425</v>
      </c>
      <c r="E21" s="19">
        <v>0.005</v>
      </c>
      <c r="F21" s="14">
        <v>1.37</v>
      </c>
      <c r="G21" s="20">
        <v>1.39</v>
      </c>
      <c r="H21" s="20">
        <v>1.36</v>
      </c>
      <c r="I21" s="20">
        <v>1.32</v>
      </c>
      <c r="J21" s="19">
        <v>1.38</v>
      </c>
      <c r="K21" s="21">
        <v>0.02</v>
      </c>
      <c r="L21" s="17">
        <f t="shared" si="1"/>
        <v>1.364</v>
      </c>
      <c r="M21" s="17">
        <f t="shared" si="2"/>
        <v>0.02701851217</v>
      </c>
      <c r="N21" s="3"/>
      <c r="O21" s="22">
        <f t="shared" si="3"/>
        <v>9.018201586</v>
      </c>
      <c r="P21" s="23">
        <f t="shared" si="4"/>
        <v>-0.07779920382</v>
      </c>
      <c r="Q21" s="3"/>
      <c r="R21" s="24">
        <f t="shared" si="5"/>
        <v>1.307795473</v>
      </c>
      <c r="S21" s="25">
        <f t="shared" si="6"/>
        <v>4.297654195</v>
      </c>
      <c r="T21" s="1">
        <f t="shared" si="7"/>
        <v>0.2081421141</v>
      </c>
      <c r="U21" s="3">
        <f t="shared" si="8"/>
        <v>6.283185307</v>
      </c>
      <c r="V21" s="3">
        <f t="shared" si="9"/>
        <v>1.307795473</v>
      </c>
      <c r="W21" s="3"/>
      <c r="X21" s="3"/>
      <c r="Y21" s="3"/>
      <c r="Z21" s="3"/>
      <c r="AA21" s="3"/>
      <c r="AB21" s="3"/>
    </row>
    <row r="22">
      <c r="A22" s="1">
        <v>17.0</v>
      </c>
      <c r="B22" s="16" t="s">
        <v>78</v>
      </c>
      <c r="C22" s="18">
        <v>50.0</v>
      </c>
      <c r="D22" s="14">
        <v>0.436</v>
      </c>
      <c r="E22" s="40">
        <v>0.002</v>
      </c>
      <c r="F22" s="14">
        <v>1.2</v>
      </c>
      <c r="G22" s="20">
        <v>1.33</v>
      </c>
      <c r="H22" s="20">
        <v>1.4</v>
      </c>
      <c r="I22" s="20">
        <v>1.44</v>
      </c>
      <c r="J22" s="19">
        <v>1.38</v>
      </c>
      <c r="K22" s="21">
        <v>0.02</v>
      </c>
      <c r="L22" s="17">
        <f t="shared" si="1"/>
        <v>1.35</v>
      </c>
      <c r="M22" s="17">
        <f t="shared" si="2"/>
        <v>0.09273618495</v>
      </c>
      <c r="N22" s="3"/>
      <c r="O22" s="22">
        <f t="shared" si="3"/>
        <v>9.444494148</v>
      </c>
      <c r="P22" s="23">
        <f t="shared" si="4"/>
        <v>-0.03420654999</v>
      </c>
      <c r="Q22" s="3"/>
      <c r="R22" s="24">
        <f t="shared" si="5"/>
        <v>1.324611769</v>
      </c>
      <c r="S22" s="25">
        <f t="shared" si="6"/>
        <v>1.916654512</v>
      </c>
      <c r="T22" s="1">
        <f t="shared" si="7"/>
        <v>0.2108185107</v>
      </c>
      <c r="U22" s="3">
        <f t="shared" si="8"/>
        <v>6.283185307</v>
      </c>
      <c r="V22" s="3">
        <f t="shared" si="9"/>
        <v>1.324611769</v>
      </c>
      <c r="W22" s="3"/>
      <c r="X22" s="3"/>
      <c r="Y22" s="3"/>
      <c r="Z22" s="3"/>
      <c r="AA22" s="3"/>
      <c r="AB22" s="3"/>
    </row>
    <row r="23">
      <c r="A23" s="1">
        <v>18.0</v>
      </c>
      <c r="B23" s="16" t="s">
        <v>28</v>
      </c>
      <c r="C23" s="18">
        <v>50.0</v>
      </c>
      <c r="D23" s="14">
        <v>0.45</v>
      </c>
      <c r="E23" s="19">
        <v>0.002</v>
      </c>
      <c r="F23" s="14">
        <v>1.28</v>
      </c>
      <c r="G23" s="20">
        <v>1.38</v>
      </c>
      <c r="H23" s="20">
        <v>1.31</v>
      </c>
      <c r="I23" s="20">
        <v>1.41</v>
      </c>
      <c r="J23" s="19">
        <v>1.38</v>
      </c>
      <c r="K23" s="21">
        <v>0.02</v>
      </c>
      <c r="L23" s="17">
        <f t="shared" si="1"/>
        <v>1.352</v>
      </c>
      <c r="M23" s="17">
        <f t="shared" si="2"/>
        <v>0.05449770637</v>
      </c>
      <c r="N23" s="3"/>
      <c r="O23" s="22">
        <f t="shared" si="3"/>
        <v>9.718939532</v>
      </c>
      <c r="P23" s="23">
        <f t="shared" si="4"/>
        <v>-0.006141780111</v>
      </c>
      <c r="Q23" s="3"/>
      <c r="R23" s="24">
        <f t="shared" si="5"/>
        <v>1.34571044</v>
      </c>
      <c r="S23" s="25">
        <f t="shared" si="6"/>
        <v>0.4673784326</v>
      </c>
      <c r="T23" s="1">
        <f t="shared" si="7"/>
        <v>0.2141764684</v>
      </c>
      <c r="U23" s="3">
        <f t="shared" si="8"/>
        <v>6.283185307</v>
      </c>
      <c r="V23" s="3">
        <f t="shared" si="9"/>
        <v>1.34571044</v>
      </c>
      <c r="W23" s="3"/>
      <c r="X23" s="3"/>
      <c r="Y23" s="3"/>
      <c r="Z23" s="3"/>
      <c r="AA23" s="3"/>
      <c r="AB23" s="3"/>
    </row>
    <row r="24">
      <c r="A24" s="1">
        <v>19.0</v>
      </c>
      <c r="B24" s="16" t="s">
        <v>51</v>
      </c>
      <c r="C24" s="18">
        <v>50.0</v>
      </c>
      <c r="D24" s="14">
        <v>0.478</v>
      </c>
      <c r="E24" s="40" t="s">
        <v>79</v>
      </c>
      <c r="F24" s="14">
        <v>1.28</v>
      </c>
      <c r="G24" s="20">
        <v>1.43</v>
      </c>
      <c r="H24" s="20">
        <v>1.32</v>
      </c>
      <c r="I24" s="20">
        <v>1.36</v>
      </c>
      <c r="J24" s="19">
        <v>1.44</v>
      </c>
      <c r="K24" s="21">
        <v>0.02</v>
      </c>
      <c r="L24" s="17">
        <f t="shared" si="1"/>
        <v>1.366</v>
      </c>
      <c r="M24" s="17">
        <f t="shared" si="2"/>
        <v>0.06913754407</v>
      </c>
      <c r="N24" s="3"/>
      <c r="O24" s="22">
        <f t="shared" si="3"/>
        <v>10.11314531</v>
      </c>
      <c r="P24" s="23">
        <f t="shared" si="4"/>
        <v>0.03416968108</v>
      </c>
      <c r="Q24" s="3"/>
      <c r="R24" s="24">
        <f t="shared" si="5"/>
        <v>1.386945235</v>
      </c>
      <c r="S24" s="25">
        <f t="shared" si="6"/>
        <v>1.51017033</v>
      </c>
      <c r="T24" s="1">
        <f t="shared" si="7"/>
        <v>0.22073919</v>
      </c>
      <c r="U24" s="3">
        <f t="shared" si="8"/>
        <v>6.283185307</v>
      </c>
      <c r="V24" s="3">
        <f t="shared" si="9"/>
        <v>1.386945235</v>
      </c>
      <c r="W24" s="3"/>
      <c r="X24" s="3"/>
      <c r="Y24" s="3"/>
      <c r="Z24" s="3"/>
      <c r="AA24" s="3"/>
      <c r="AB24" s="3"/>
    </row>
    <row r="25">
      <c r="A25" s="1">
        <v>20.0</v>
      </c>
      <c r="B25" s="16" t="s">
        <v>80</v>
      </c>
      <c r="C25" s="18">
        <v>500.0</v>
      </c>
      <c r="D25" s="14">
        <v>0.505</v>
      </c>
      <c r="E25" s="19">
        <v>0.05</v>
      </c>
      <c r="F25" s="14">
        <v>1.324</v>
      </c>
      <c r="G25" s="20">
        <v>1.447</v>
      </c>
      <c r="H25" s="20">
        <v>1.468</v>
      </c>
      <c r="I25" s="20">
        <v>1.447</v>
      </c>
      <c r="J25" s="19">
        <v>1.452</v>
      </c>
      <c r="K25" s="21">
        <v>0.02</v>
      </c>
      <c r="L25" s="17">
        <f t="shared" si="1"/>
        <v>1.4276</v>
      </c>
      <c r="M25" s="17">
        <f t="shared" si="2"/>
        <v>0.05855168657</v>
      </c>
      <c r="N25" s="3"/>
      <c r="O25" s="22">
        <f t="shared" si="3"/>
        <v>9.78223404</v>
      </c>
      <c r="P25" s="23">
        <f t="shared" si="4"/>
        <v>0.0003307127331</v>
      </c>
      <c r="Q25" s="3"/>
      <c r="R25" s="24">
        <f t="shared" si="5"/>
        <v>1.425578227</v>
      </c>
      <c r="S25" s="25">
        <f t="shared" si="6"/>
        <v>0.141821258</v>
      </c>
      <c r="T25" s="1">
        <f t="shared" si="7"/>
        <v>0.2268878216</v>
      </c>
      <c r="U25" s="3">
        <f t="shared" si="8"/>
        <v>6.283185307</v>
      </c>
      <c r="V25" s="3">
        <f t="shared" si="9"/>
        <v>1.425578227</v>
      </c>
      <c r="W25" s="3"/>
      <c r="X25" s="3"/>
      <c r="Y25" s="3"/>
      <c r="Z25" s="3"/>
      <c r="AA25" s="3"/>
      <c r="AB25" s="3"/>
    </row>
    <row r="26">
      <c r="A26" s="1">
        <v>21.0</v>
      </c>
      <c r="B26" s="16" t="s">
        <v>76</v>
      </c>
      <c r="C26" s="18">
        <v>50.0</v>
      </c>
      <c r="D26" s="14">
        <v>0.513</v>
      </c>
      <c r="E26" s="40">
        <v>0.001</v>
      </c>
      <c r="F26" s="14">
        <v>1.23</v>
      </c>
      <c r="G26" s="20">
        <v>1.53</v>
      </c>
      <c r="H26" s="20">
        <v>1.39</v>
      </c>
      <c r="I26" s="20">
        <v>1.48</v>
      </c>
      <c r="J26" s="19">
        <v>1.45</v>
      </c>
      <c r="K26" s="21">
        <v>0.02</v>
      </c>
      <c r="L26" s="17">
        <f t="shared" si="1"/>
        <v>1.416</v>
      </c>
      <c r="M26" s="39">
        <f t="shared" si="2"/>
        <v>0.1156719499</v>
      </c>
      <c r="N26" s="3"/>
      <c r="O26" s="22">
        <f t="shared" si="3"/>
        <v>10.1006799</v>
      </c>
      <c r="P26" s="23">
        <f t="shared" si="4"/>
        <v>0.03289496839</v>
      </c>
      <c r="Q26" s="3"/>
      <c r="R26" s="24">
        <f t="shared" si="5"/>
        <v>1.436825567</v>
      </c>
      <c r="S26" s="25">
        <f t="shared" si="6"/>
        <v>1.449415109</v>
      </c>
      <c r="T26" s="1">
        <f t="shared" si="7"/>
        <v>0.2286778913</v>
      </c>
      <c r="U26" s="3">
        <f t="shared" si="8"/>
        <v>6.283185307</v>
      </c>
      <c r="V26" s="3">
        <f t="shared" si="9"/>
        <v>1.436825567</v>
      </c>
      <c r="W26" s="3"/>
      <c r="X26" s="3"/>
      <c r="Y26" s="3"/>
      <c r="Z26" s="3"/>
      <c r="AA26" s="3"/>
      <c r="AB26" s="3"/>
    </row>
    <row r="27">
      <c r="A27" s="1">
        <v>22.0</v>
      </c>
      <c r="B27" s="16" t="s">
        <v>81</v>
      </c>
      <c r="C27" s="18">
        <v>50.0</v>
      </c>
      <c r="D27" s="14">
        <v>0.54</v>
      </c>
      <c r="E27" s="19">
        <v>0.001</v>
      </c>
      <c r="F27" s="14">
        <v>1.58</v>
      </c>
      <c r="G27" s="20">
        <v>1.6</v>
      </c>
      <c r="H27" s="20">
        <v>1.56</v>
      </c>
      <c r="I27" s="41">
        <v>1.576</v>
      </c>
      <c r="J27" s="42">
        <v>1.584</v>
      </c>
      <c r="K27" s="21">
        <v>0.02</v>
      </c>
      <c r="L27" s="17">
        <f t="shared" si="1"/>
        <v>1.58</v>
      </c>
      <c r="M27" s="17">
        <f t="shared" si="2"/>
        <v>0.0144222051</v>
      </c>
      <c r="N27" s="3"/>
      <c r="O27" s="22">
        <f t="shared" si="3"/>
        <v>8.53963553</v>
      </c>
      <c r="P27" s="23">
        <f t="shared" si="4"/>
        <v>-0.1267373423</v>
      </c>
      <c r="Q27" s="3"/>
      <c r="R27" s="24">
        <f t="shared" si="5"/>
        <v>1.474151927</v>
      </c>
      <c r="S27" s="25">
        <f t="shared" si="6"/>
        <v>7.18026892</v>
      </c>
      <c r="T27" s="1">
        <f t="shared" si="7"/>
        <v>0.2346185661</v>
      </c>
      <c r="U27" s="3">
        <f t="shared" si="8"/>
        <v>6.283185307</v>
      </c>
      <c r="V27" s="3">
        <f t="shared" si="9"/>
        <v>1.474151927</v>
      </c>
      <c r="W27" s="3"/>
      <c r="X27" s="3"/>
      <c r="Y27" s="3"/>
      <c r="Z27" s="3"/>
      <c r="AA27" s="3"/>
      <c r="AB27" s="3"/>
    </row>
    <row r="28">
      <c r="A28" s="1">
        <v>23.0</v>
      </c>
      <c r="B28" s="16" t="s">
        <v>82</v>
      </c>
      <c r="C28" s="18">
        <v>50.0</v>
      </c>
      <c r="D28" s="14">
        <v>0.55</v>
      </c>
      <c r="E28" s="19">
        <v>0.002</v>
      </c>
      <c r="F28" s="14">
        <v>1.7</v>
      </c>
      <c r="G28" s="20">
        <v>1.53</v>
      </c>
      <c r="H28" s="20">
        <v>1.65</v>
      </c>
      <c r="I28" s="20">
        <v>1.75</v>
      </c>
      <c r="J28" s="19">
        <v>1.58</v>
      </c>
      <c r="K28" s="21">
        <v>0.02</v>
      </c>
      <c r="L28" s="17">
        <f t="shared" si="1"/>
        <v>1.642</v>
      </c>
      <c r="M28" s="17">
        <f t="shared" si="2"/>
        <v>0.08871302046</v>
      </c>
      <c r="N28" s="3"/>
      <c r="O28" s="22">
        <f t="shared" si="3"/>
        <v>8.053341831</v>
      </c>
      <c r="P28" s="23">
        <f t="shared" si="4"/>
        <v>-0.1764657091</v>
      </c>
      <c r="Q28" s="3"/>
      <c r="R28" s="24">
        <f t="shared" si="5"/>
        <v>1.487738868</v>
      </c>
      <c r="S28" s="25">
        <f t="shared" si="6"/>
        <v>10.36883119</v>
      </c>
      <c r="T28" s="1">
        <f t="shared" si="7"/>
        <v>0.2367809949</v>
      </c>
      <c r="U28" s="3">
        <f t="shared" si="8"/>
        <v>6.283185307</v>
      </c>
      <c r="V28" s="3">
        <f t="shared" si="9"/>
        <v>1.487738868</v>
      </c>
      <c r="W28" s="3"/>
      <c r="X28" s="3"/>
      <c r="Y28" s="3"/>
      <c r="Z28" s="3"/>
      <c r="AA28" s="3"/>
      <c r="AB28" s="3"/>
    </row>
    <row r="29">
      <c r="A29" s="1">
        <v>24.0</v>
      </c>
      <c r="B29" s="16" t="s">
        <v>78</v>
      </c>
      <c r="C29" s="18">
        <v>50.0</v>
      </c>
      <c r="D29" s="14">
        <v>0.562</v>
      </c>
      <c r="E29" s="40">
        <v>0.002</v>
      </c>
      <c r="F29" s="14">
        <v>1.64</v>
      </c>
      <c r="G29" s="20">
        <v>1.6</v>
      </c>
      <c r="H29" s="20">
        <v>1.59</v>
      </c>
      <c r="I29" s="20">
        <v>1.53</v>
      </c>
      <c r="J29" s="19">
        <v>1.48</v>
      </c>
      <c r="K29" s="21">
        <v>0.02</v>
      </c>
      <c r="L29" s="17">
        <f t="shared" si="1"/>
        <v>1.568</v>
      </c>
      <c r="M29" s="17">
        <f t="shared" si="2"/>
        <v>0.06300793601</v>
      </c>
      <c r="N29" s="3"/>
      <c r="O29" s="22">
        <f t="shared" si="3"/>
        <v>9.024101021</v>
      </c>
      <c r="P29" s="23">
        <f t="shared" si="4"/>
        <v>-0.07719592789</v>
      </c>
      <c r="Q29" s="3"/>
      <c r="R29" s="24">
        <f t="shared" si="5"/>
        <v>1.503881173</v>
      </c>
      <c r="S29" s="25">
        <f t="shared" si="6"/>
        <v>4.263556734</v>
      </c>
      <c r="T29" s="1">
        <f t="shared" si="7"/>
        <v>0.2393501225</v>
      </c>
      <c r="U29" s="3">
        <f t="shared" si="8"/>
        <v>6.283185307</v>
      </c>
      <c r="V29" s="3">
        <f t="shared" si="9"/>
        <v>1.503881173</v>
      </c>
      <c r="W29" s="3"/>
      <c r="X29" s="3"/>
      <c r="Y29" s="3"/>
      <c r="Z29" s="3"/>
      <c r="AA29" s="3"/>
      <c r="AB29" s="3"/>
    </row>
    <row r="30">
      <c r="A30" s="1">
        <v>25.0</v>
      </c>
      <c r="B30" s="16" t="s">
        <v>80</v>
      </c>
      <c r="C30" s="18">
        <v>500.0</v>
      </c>
      <c r="D30" s="14">
        <v>0.7</v>
      </c>
      <c r="E30" s="19">
        <v>0.05</v>
      </c>
      <c r="F30" s="14">
        <v>1.71</v>
      </c>
      <c r="G30" s="20">
        <v>1.692</v>
      </c>
      <c r="H30" s="20">
        <v>1.697</v>
      </c>
      <c r="I30" s="20">
        <v>1.689</v>
      </c>
      <c r="J30" s="19">
        <v>1.667</v>
      </c>
      <c r="K30" s="21">
        <v>0.02</v>
      </c>
      <c r="L30" s="17">
        <f t="shared" si="1"/>
        <v>1.691</v>
      </c>
      <c r="M30" s="17">
        <f t="shared" si="2"/>
        <v>0.01563649577</v>
      </c>
      <c r="N30" s="3"/>
      <c r="O30" s="22">
        <f t="shared" si="3"/>
        <v>9.664303816</v>
      </c>
      <c r="P30" s="23">
        <f t="shared" si="4"/>
        <v>-0.01172882546</v>
      </c>
      <c r="Q30" s="3"/>
      <c r="R30" s="24">
        <f t="shared" si="5"/>
        <v>1.678395802</v>
      </c>
      <c r="S30" s="25">
        <f t="shared" si="6"/>
        <v>0.7509669453</v>
      </c>
      <c r="T30" s="1">
        <f t="shared" si="7"/>
        <v>0.2671249884</v>
      </c>
      <c r="U30" s="3">
        <f t="shared" si="8"/>
        <v>6.283185307</v>
      </c>
      <c r="V30" s="3">
        <f t="shared" si="9"/>
        <v>1.678395802</v>
      </c>
      <c r="W30" s="3"/>
      <c r="X30" s="3"/>
      <c r="Y30" s="3"/>
      <c r="Z30" s="3"/>
      <c r="AA30" s="3"/>
      <c r="AB30" s="3"/>
    </row>
    <row r="31">
      <c r="A31" s="1">
        <v>26.0</v>
      </c>
      <c r="B31" s="16" t="s">
        <v>82</v>
      </c>
      <c r="C31" s="18">
        <v>50.0</v>
      </c>
      <c r="D31" s="14">
        <v>0.7</v>
      </c>
      <c r="E31" s="19">
        <v>0.05</v>
      </c>
      <c r="F31" s="14">
        <v>1.71</v>
      </c>
      <c r="G31" s="20">
        <v>1.75</v>
      </c>
      <c r="H31" s="20">
        <v>1.73</v>
      </c>
      <c r="I31" s="20">
        <v>1.75</v>
      </c>
      <c r="J31" s="19">
        <v>1.7</v>
      </c>
      <c r="K31" s="21">
        <v>0.02</v>
      </c>
      <c r="L31" s="17">
        <f t="shared" si="1"/>
        <v>1.728</v>
      </c>
      <c r="M31" s="17">
        <f t="shared" si="2"/>
        <v>0.0228035085</v>
      </c>
      <c r="N31" s="3"/>
      <c r="O31" s="22">
        <f t="shared" si="3"/>
        <v>9.254869798</v>
      </c>
      <c r="P31" s="23">
        <f t="shared" si="4"/>
        <v>-0.05359752549</v>
      </c>
      <c r="Q31" s="3"/>
      <c r="R31" s="24">
        <f t="shared" si="5"/>
        <v>1.678395802</v>
      </c>
      <c r="S31" s="25">
        <f t="shared" si="6"/>
        <v>2.955452916</v>
      </c>
      <c r="T31" s="1">
        <f t="shared" si="7"/>
        <v>0.2671249884</v>
      </c>
      <c r="U31" s="3">
        <f t="shared" si="8"/>
        <v>6.283185307</v>
      </c>
      <c r="V31" s="3">
        <f t="shared" si="9"/>
        <v>1.678395802</v>
      </c>
      <c r="W31" s="3"/>
      <c r="X31" s="3"/>
      <c r="Y31" s="3"/>
      <c r="Z31" s="3"/>
      <c r="AA31" s="3"/>
      <c r="AB31" s="3"/>
    </row>
    <row r="32">
      <c r="A32" s="1">
        <v>27.0</v>
      </c>
      <c r="B32" s="16" t="s">
        <v>83</v>
      </c>
      <c r="C32" s="18">
        <v>50.0</v>
      </c>
      <c r="D32" s="14">
        <v>0.9</v>
      </c>
      <c r="E32" s="19">
        <v>0.001</v>
      </c>
      <c r="F32" s="14">
        <v>1.89</v>
      </c>
      <c r="G32" s="20">
        <v>1.88</v>
      </c>
      <c r="H32" s="20">
        <v>1.88</v>
      </c>
      <c r="I32" s="20">
        <v>1.99</v>
      </c>
      <c r="J32" s="19">
        <v>1.94</v>
      </c>
      <c r="K32" s="21">
        <v>0.02</v>
      </c>
      <c r="L32" s="17">
        <f t="shared" si="1"/>
        <v>1.916</v>
      </c>
      <c r="M32" s="17">
        <f t="shared" si="2"/>
        <v>0.04827007354</v>
      </c>
      <c r="N32" s="3"/>
      <c r="O32" s="22">
        <f t="shared" si="3"/>
        <v>9.678571205</v>
      </c>
      <c r="P32" s="23">
        <f t="shared" si="4"/>
        <v>-0.01026984303</v>
      </c>
      <c r="Q32" s="1"/>
      <c r="R32" s="24">
        <f t="shared" si="5"/>
        <v>1.903121955</v>
      </c>
      <c r="S32" s="25">
        <f t="shared" si="6"/>
        <v>0.6766799785</v>
      </c>
      <c r="T32" s="1">
        <f t="shared" si="7"/>
        <v>0.3028912664</v>
      </c>
      <c r="U32" s="3">
        <f t="shared" si="8"/>
        <v>6.283185307</v>
      </c>
      <c r="V32" s="3">
        <f t="shared" si="9"/>
        <v>1.903121955</v>
      </c>
      <c r="W32" s="3"/>
      <c r="X32" s="3"/>
      <c r="Y32" s="3"/>
      <c r="Z32" s="3"/>
      <c r="AA32" s="3"/>
      <c r="AB32" s="3"/>
    </row>
    <row r="33">
      <c r="A33" s="1">
        <v>28.0</v>
      </c>
      <c r="B33" s="16" t="s">
        <v>84</v>
      </c>
      <c r="C33" s="18">
        <v>50.0</v>
      </c>
      <c r="D33" s="14">
        <v>0.95</v>
      </c>
      <c r="E33" s="19">
        <v>0.001</v>
      </c>
      <c r="F33" s="14">
        <v>1.92</v>
      </c>
      <c r="G33" s="20">
        <v>1.94</v>
      </c>
      <c r="H33" s="20">
        <v>1.9</v>
      </c>
      <c r="I33" s="20">
        <v>1.978</v>
      </c>
      <c r="J33" s="19">
        <v>2.016</v>
      </c>
      <c r="K33" s="21">
        <v>0.02</v>
      </c>
      <c r="L33" s="17">
        <f t="shared" si="1"/>
        <v>1.9508</v>
      </c>
      <c r="M33" s="17">
        <f t="shared" si="2"/>
        <v>0.04646719273</v>
      </c>
      <c r="N33" s="3"/>
      <c r="O33" s="22">
        <f t="shared" si="3"/>
        <v>9.855027965</v>
      </c>
      <c r="P33" s="23">
        <f t="shared" si="4"/>
        <v>0.007774615526</v>
      </c>
      <c r="Q33" s="1"/>
      <c r="R33" s="24">
        <f t="shared" si="5"/>
        <v>1.955271938</v>
      </c>
      <c r="S33" s="25">
        <f t="shared" si="6"/>
        <v>0.2287118124</v>
      </c>
      <c r="T33" s="1">
        <f t="shared" si="7"/>
        <v>0.311191194</v>
      </c>
      <c r="U33" s="3">
        <f t="shared" si="8"/>
        <v>6.283185307</v>
      </c>
      <c r="V33" s="3">
        <f t="shared" si="9"/>
        <v>1.955271938</v>
      </c>
      <c r="W33" s="3"/>
      <c r="X33" s="3"/>
      <c r="Y33" s="3"/>
      <c r="Z33" s="3"/>
      <c r="AA33" s="3"/>
      <c r="AB33" s="3"/>
    </row>
    <row r="34">
      <c r="A34" s="1">
        <v>29.0</v>
      </c>
      <c r="B34" s="16" t="s">
        <v>83</v>
      </c>
      <c r="C34" s="18">
        <v>200.0</v>
      </c>
      <c r="D34" s="14">
        <v>1.35</v>
      </c>
      <c r="E34" s="19">
        <v>0.01</v>
      </c>
      <c r="F34" s="14">
        <v>2.365</v>
      </c>
      <c r="G34" s="20">
        <v>2.367</v>
      </c>
      <c r="H34" s="20">
        <v>2.386</v>
      </c>
      <c r="I34" s="20">
        <v>2.385</v>
      </c>
      <c r="J34" s="19">
        <v>2.386</v>
      </c>
      <c r="K34" s="21">
        <v>0.02</v>
      </c>
      <c r="L34" s="17">
        <f t="shared" si="1"/>
        <v>2.3778</v>
      </c>
      <c r="M34" s="17">
        <f t="shared" si="2"/>
        <v>0.01080277742</v>
      </c>
      <c r="N34" s="3"/>
      <c r="O34" s="22">
        <f t="shared" si="3"/>
        <v>9.426335057</v>
      </c>
      <c r="P34" s="23">
        <f t="shared" si="4"/>
        <v>-0.03606349758</v>
      </c>
      <c r="Q34" s="1"/>
      <c r="R34" s="24">
        <f t="shared" si="5"/>
        <v>2.330838854</v>
      </c>
      <c r="S34" s="25">
        <f t="shared" si="6"/>
        <v>2.014774475</v>
      </c>
      <c r="T34" s="1">
        <f t="shared" si="7"/>
        <v>0.3709645251</v>
      </c>
      <c r="U34" s="3">
        <f t="shared" si="8"/>
        <v>6.283185307</v>
      </c>
      <c r="V34" s="3">
        <f t="shared" si="9"/>
        <v>2.330838854</v>
      </c>
      <c r="W34" s="3"/>
      <c r="X34" s="3"/>
      <c r="Y34" s="3"/>
      <c r="Z34" s="3"/>
      <c r="AA34" s="3"/>
      <c r="AB34" s="3"/>
    </row>
    <row r="35">
      <c r="A35" s="1">
        <v>30.0</v>
      </c>
      <c r="B35" s="16" t="s">
        <v>28</v>
      </c>
      <c r="C35" s="18">
        <v>50.0</v>
      </c>
      <c r="D35" s="14">
        <v>2.374</v>
      </c>
      <c r="E35" s="19">
        <v>0.005</v>
      </c>
      <c r="F35" s="14">
        <v>3.076</v>
      </c>
      <c r="G35" s="20">
        <v>3.055</v>
      </c>
      <c r="H35" s="20">
        <v>3.07</v>
      </c>
      <c r="I35" s="20">
        <v>3.088</v>
      </c>
      <c r="J35" s="19">
        <v>3.08</v>
      </c>
      <c r="K35" s="21">
        <v>0.02</v>
      </c>
      <c r="L35" s="17">
        <f t="shared" si="1"/>
        <v>3.0738</v>
      </c>
      <c r="M35" s="17">
        <f t="shared" si="2"/>
        <v>0.01237739876</v>
      </c>
      <c r="N35" s="3"/>
      <c r="O35" s="22">
        <f t="shared" si="3"/>
        <v>9.919487892</v>
      </c>
      <c r="P35" s="23">
        <f t="shared" si="4"/>
        <v>0.01436628407</v>
      </c>
      <c r="Q35" s="3"/>
      <c r="R35" s="24">
        <f t="shared" si="5"/>
        <v>3.090905462</v>
      </c>
      <c r="S35" s="25">
        <f t="shared" si="6"/>
        <v>0.5534126513</v>
      </c>
      <c r="T35" s="1">
        <f t="shared" si="7"/>
        <v>0.4919328829</v>
      </c>
      <c r="U35" s="3">
        <f t="shared" si="8"/>
        <v>6.283185307</v>
      </c>
      <c r="V35" s="3">
        <f t="shared" si="9"/>
        <v>3.090905462</v>
      </c>
      <c r="W35" s="3"/>
      <c r="X35" s="3"/>
      <c r="Y35" s="3"/>
      <c r="Z35" s="3"/>
      <c r="AA35" s="3"/>
      <c r="AB35" s="3"/>
    </row>
    <row r="36">
      <c r="A36" s="1">
        <v>31.0</v>
      </c>
      <c r="B36" s="16" t="s">
        <v>83</v>
      </c>
      <c r="C36" s="18">
        <v>50.0</v>
      </c>
      <c r="D36" s="14">
        <v>2.5</v>
      </c>
      <c r="E36" s="19">
        <v>0.01</v>
      </c>
      <c r="F36" s="14">
        <v>3.21</v>
      </c>
      <c r="G36" s="20">
        <v>3.19</v>
      </c>
      <c r="H36" s="20">
        <v>3.27</v>
      </c>
      <c r="I36" s="20">
        <v>3.3</v>
      </c>
      <c r="J36" s="19">
        <v>3.34</v>
      </c>
      <c r="K36" s="21">
        <v>0.02</v>
      </c>
      <c r="L36" s="17">
        <f t="shared" si="1"/>
        <v>3.262</v>
      </c>
      <c r="M36" s="17">
        <f t="shared" si="2"/>
        <v>0.06220932406</v>
      </c>
      <c r="N36" s="1"/>
      <c r="O36" s="22">
        <f t="shared" si="3"/>
        <v>9.275382855</v>
      </c>
      <c r="P36" s="23">
        <f t="shared" si="4"/>
        <v>-0.05149986141</v>
      </c>
      <c r="Q36" s="3"/>
      <c r="R36" s="24">
        <f t="shared" si="5"/>
        <v>3.171869925</v>
      </c>
      <c r="S36" s="25">
        <f t="shared" si="6"/>
        <v>2.841543869</v>
      </c>
      <c r="T36" s="1">
        <f t="shared" si="7"/>
        <v>0.5048187773</v>
      </c>
      <c r="U36" s="3">
        <f t="shared" si="8"/>
        <v>6.283185307</v>
      </c>
      <c r="V36" s="3">
        <f t="shared" si="9"/>
        <v>3.171869925</v>
      </c>
      <c r="W36" s="3"/>
      <c r="X36" s="3"/>
      <c r="Y36" s="3"/>
      <c r="Z36" s="3"/>
      <c r="AA36" s="3"/>
      <c r="AB36" s="3"/>
    </row>
    <row r="37">
      <c r="A37" s="1">
        <v>32.0</v>
      </c>
      <c r="B37" s="16" t="s">
        <v>80</v>
      </c>
      <c r="C37" s="18">
        <v>50.0</v>
      </c>
      <c r="D37" s="14">
        <v>2.854</v>
      </c>
      <c r="E37" s="19">
        <v>0.005</v>
      </c>
      <c r="F37" s="14">
        <v>3.409</v>
      </c>
      <c r="G37" s="20">
        <v>3.405</v>
      </c>
      <c r="H37" s="20">
        <v>3.396</v>
      </c>
      <c r="I37" s="20">
        <v>3.395</v>
      </c>
      <c r="J37" s="19">
        <v>3.401</v>
      </c>
      <c r="K37" s="21">
        <v>0.02</v>
      </c>
      <c r="L37" s="17">
        <f t="shared" si="1"/>
        <v>3.4012</v>
      </c>
      <c r="M37" s="17">
        <f t="shared" si="2"/>
        <v>0.00593295879</v>
      </c>
      <c r="N37" s="1"/>
      <c r="O37" s="22">
        <f t="shared" si="3"/>
        <v>9.739785164</v>
      </c>
      <c r="P37" s="23">
        <f t="shared" si="4"/>
        <v>-0.004010106931</v>
      </c>
      <c r="Q37" s="3"/>
      <c r="R37" s="24">
        <f t="shared" si="5"/>
        <v>3.389006088</v>
      </c>
      <c r="S37" s="25">
        <f t="shared" si="6"/>
        <v>0.3598078982</v>
      </c>
      <c r="T37" s="1">
        <f t="shared" si="7"/>
        <v>0.5393770711</v>
      </c>
      <c r="U37" s="3">
        <f t="shared" si="8"/>
        <v>6.283185307</v>
      </c>
      <c r="V37" s="3">
        <f t="shared" si="9"/>
        <v>3.389006088</v>
      </c>
      <c r="W37" s="3"/>
      <c r="X37" s="3"/>
      <c r="Y37" s="3"/>
      <c r="Z37" s="3"/>
      <c r="AA37" s="3"/>
      <c r="AB37" s="3"/>
    </row>
    <row r="38">
      <c r="A38" s="1">
        <v>33.0</v>
      </c>
      <c r="B38" s="16" t="s">
        <v>28</v>
      </c>
      <c r="C38" s="18">
        <v>250.0</v>
      </c>
      <c r="D38" s="14">
        <v>5.009</v>
      </c>
      <c r="E38" s="19">
        <v>0.003</v>
      </c>
      <c r="F38" s="14">
        <v>4.52</v>
      </c>
      <c r="G38" s="20">
        <v>4.51</v>
      </c>
      <c r="H38" s="20">
        <v>4.51</v>
      </c>
      <c r="I38" s="20">
        <v>4.56</v>
      </c>
      <c r="J38" s="19">
        <v>4.52</v>
      </c>
      <c r="K38" s="21">
        <v>0.02</v>
      </c>
      <c r="L38" s="17">
        <f t="shared" si="1"/>
        <v>4.524</v>
      </c>
      <c r="M38" s="17">
        <f t="shared" si="2"/>
        <v>0.02073644135</v>
      </c>
      <c r="N38" s="3"/>
      <c r="O38" s="22">
        <f t="shared" si="3"/>
        <v>9.661967865</v>
      </c>
      <c r="P38" s="23">
        <f t="shared" si="4"/>
        <v>-0.01196769964</v>
      </c>
      <c r="Q38" s="3"/>
      <c r="R38" s="24">
        <f t="shared" si="5"/>
        <v>4.489736782</v>
      </c>
      <c r="S38" s="25">
        <f t="shared" si="6"/>
        <v>0.7631453681</v>
      </c>
      <c r="T38" s="1">
        <f t="shared" si="7"/>
        <v>0.714563802</v>
      </c>
      <c r="U38" s="3">
        <f t="shared" si="8"/>
        <v>6.283185307</v>
      </c>
      <c r="V38" s="3">
        <f t="shared" si="9"/>
        <v>4.489736782</v>
      </c>
      <c r="W38" s="3"/>
      <c r="X38" s="3"/>
      <c r="Y38" s="3"/>
      <c r="Z38" s="3"/>
      <c r="AA38" s="3"/>
      <c r="AB38" s="3"/>
    </row>
    <row r="39">
      <c r="A39" s="1">
        <v>34.0</v>
      </c>
      <c r="B39" s="16" t="s">
        <v>84</v>
      </c>
      <c r="C39" s="18">
        <v>50.0</v>
      </c>
      <c r="D39" s="14">
        <v>8.3</v>
      </c>
      <c r="E39" s="19">
        <v>0.001</v>
      </c>
      <c r="F39" s="14">
        <f t="shared" ref="F39:F40" si="10">29.8/5</f>
        <v>5.96</v>
      </c>
      <c r="G39" s="20">
        <f t="shared" ref="G39:G40" si="11">29.45/5</f>
        <v>5.89</v>
      </c>
      <c r="H39" s="20">
        <f t="shared" ref="H39:H40" si="12">29.19/5</f>
        <v>5.838</v>
      </c>
      <c r="I39" s="20">
        <v>5.87</v>
      </c>
      <c r="J39" s="19">
        <v>5.922</v>
      </c>
      <c r="K39" s="21">
        <v>0.02</v>
      </c>
      <c r="L39" s="17">
        <f t="shared" si="1"/>
        <v>5.896</v>
      </c>
      <c r="M39" s="17">
        <f t="shared" si="2"/>
        <v>0.04703190407</v>
      </c>
      <c r="N39" s="3"/>
      <c r="O39" s="22">
        <f t="shared" si="3"/>
        <v>9.425901394</v>
      </c>
      <c r="P39" s="23">
        <f t="shared" si="4"/>
        <v>-0.03610784394</v>
      </c>
      <c r="Q39" s="3"/>
      <c r="R39" s="24">
        <f t="shared" si="5"/>
        <v>5.779422054</v>
      </c>
      <c r="S39" s="25">
        <f t="shared" si="6"/>
        <v>2.017121175</v>
      </c>
      <c r="T39" s="1">
        <f t="shared" si="7"/>
        <v>0.9198235881</v>
      </c>
      <c r="U39" s="3">
        <f t="shared" si="8"/>
        <v>6.283185307</v>
      </c>
      <c r="V39" s="3">
        <f t="shared" si="9"/>
        <v>5.779422054</v>
      </c>
      <c r="W39" s="3"/>
      <c r="X39" s="3"/>
      <c r="Y39" s="3"/>
      <c r="Z39" s="3"/>
      <c r="AA39" s="3"/>
      <c r="AB39" s="3"/>
    </row>
    <row r="40">
      <c r="A40" s="1">
        <v>35.0</v>
      </c>
      <c r="B40" s="16" t="s">
        <v>81</v>
      </c>
      <c r="C40" s="18">
        <v>50.0</v>
      </c>
      <c r="D40" s="43">
        <v>8.3</v>
      </c>
      <c r="E40" s="19">
        <v>0.001</v>
      </c>
      <c r="F40" s="14">
        <f t="shared" si="10"/>
        <v>5.96</v>
      </c>
      <c r="G40" s="20">
        <f t="shared" si="11"/>
        <v>5.89</v>
      </c>
      <c r="H40" s="20">
        <f t="shared" si="12"/>
        <v>5.838</v>
      </c>
      <c r="I40" s="20">
        <v>5.87</v>
      </c>
      <c r="J40" s="19">
        <f>5.922</f>
        <v>5.922</v>
      </c>
      <c r="K40" s="21">
        <v>0.02</v>
      </c>
      <c r="L40" s="17">
        <f t="shared" si="1"/>
        <v>5.896</v>
      </c>
      <c r="M40" s="17">
        <f t="shared" si="2"/>
        <v>0.04703190407</v>
      </c>
      <c r="N40" s="3"/>
      <c r="O40" s="22">
        <f t="shared" si="3"/>
        <v>9.425901394</v>
      </c>
      <c r="P40" s="23">
        <f t="shared" si="4"/>
        <v>-0.03610784394</v>
      </c>
      <c r="Q40" s="3"/>
      <c r="R40" s="24">
        <f t="shared" si="5"/>
        <v>5.779422054</v>
      </c>
      <c r="S40" s="25">
        <f t="shared" si="6"/>
        <v>2.017121175</v>
      </c>
      <c r="T40" s="1">
        <f t="shared" si="7"/>
        <v>0.9198235881</v>
      </c>
      <c r="U40" s="3">
        <f t="shared" si="8"/>
        <v>6.283185307</v>
      </c>
      <c r="V40" s="3">
        <f t="shared" si="9"/>
        <v>5.779422054</v>
      </c>
      <c r="W40" s="3"/>
      <c r="X40" s="3"/>
      <c r="Y40" s="3"/>
      <c r="Z40" s="3"/>
      <c r="AA40" s="3"/>
      <c r="AB40" s="3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3"/>
      <c r="L41" s="1"/>
      <c r="M41" s="3"/>
      <c r="N41" s="3"/>
      <c r="O41" s="3"/>
      <c r="P41" s="3"/>
      <c r="Q41" s="3"/>
      <c r="R41" s="3"/>
      <c r="S41" s="1" t="s">
        <v>91</v>
      </c>
      <c r="T41" s="1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"/>
      <c r="Q42" s="3"/>
      <c r="R42" s="3"/>
      <c r="S42" s="25">
        <f>AVERAGE(S6:S41)</f>
        <v>2.693553934</v>
      </c>
      <c r="T42" s="1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"/>
      <c r="Q43" s="3"/>
      <c r="R43" s="3"/>
      <c r="S43" s="1" t="s">
        <v>92</v>
      </c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2"/>
      <c r="D71" s="2"/>
      <c r="E71" s="2"/>
      <c r="F71" s="44"/>
      <c r="G71" s="4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2"/>
      <c r="D72" s="2"/>
      <c r="E72" s="2"/>
      <c r="F72" s="44"/>
      <c r="G72" s="2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1"/>
      <c r="D73" s="46"/>
      <c r="E73" s="24"/>
      <c r="F73" s="24"/>
      <c r="G73" s="2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1"/>
      <c r="D74" s="46"/>
      <c r="E74" s="24"/>
      <c r="F74" s="24"/>
      <c r="G74" s="2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1"/>
      <c r="D75" s="46"/>
      <c r="E75" s="24"/>
      <c r="F75" s="24"/>
      <c r="G75" s="2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1"/>
      <c r="D76" s="46"/>
      <c r="E76" s="24"/>
      <c r="F76" s="24"/>
      <c r="G76" s="2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1"/>
      <c r="D77" s="46"/>
      <c r="E77" s="24"/>
      <c r="F77" s="24"/>
      <c r="G77" s="2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1"/>
      <c r="D78" s="46"/>
      <c r="E78" s="24"/>
      <c r="F78" s="24"/>
      <c r="G78" s="2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1"/>
      <c r="D79" s="46"/>
      <c r="E79" s="24"/>
      <c r="F79" s="24"/>
      <c r="G79" s="2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1"/>
      <c r="D80" s="46"/>
      <c r="E80" s="24"/>
      <c r="F80" s="24"/>
      <c r="G80" s="2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1"/>
      <c r="D81" s="46"/>
      <c r="E81" s="24"/>
      <c r="F81" s="24"/>
      <c r="G81" s="2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1"/>
      <c r="D82" s="46"/>
      <c r="E82" s="24"/>
      <c r="F82" s="24"/>
      <c r="G82" s="2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1"/>
      <c r="D83" s="46"/>
      <c r="E83" s="24"/>
      <c r="F83" s="24"/>
      <c r="G83" s="2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1"/>
      <c r="D84" s="46"/>
      <c r="E84" s="24"/>
      <c r="F84" s="24"/>
      <c r="G84" s="2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1"/>
      <c r="D85" s="46"/>
      <c r="E85" s="24"/>
      <c r="F85" s="24"/>
      <c r="G85" s="2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1"/>
      <c r="D86" s="46"/>
      <c r="E86" s="24"/>
      <c r="F86" s="24"/>
      <c r="G86" s="2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1"/>
      <c r="D87" s="46"/>
      <c r="E87" s="24"/>
      <c r="F87" s="24"/>
      <c r="G87" s="2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1"/>
      <c r="D88" s="46"/>
      <c r="E88" s="24"/>
      <c r="F88" s="24"/>
      <c r="G88" s="2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1"/>
      <c r="D89" s="46"/>
      <c r="E89" s="24"/>
      <c r="F89" s="24"/>
      <c r="G89" s="2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1"/>
      <c r="D90" s="46"/>
      <c r="E90" s="24"/>
      <c r="F90" s="24"/>
      <c r="G90" s="2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1"/>
      <c r="D91" s="46"/>
      <c r="E91" s="24"/>
      <c r="F91" s="24"/>
      <c r="G91" s="2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1"/>
      <c r="D92" s="46"/>
      <c r="E92" s="24"/>
      <c r="F92" s="24"/>
      <c r="G92" s="2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1"/>
      <c r="D93" s="46"/>
      <c r="E93" s="24"/>
      <c r="F93" s="24"/>
      <c r="G93" s="2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1"/>
      <c r="D94" s="46"/>
      <c r="E94" s="24"/>
      <c r="F94" s="24"/>
      <c r="G94" s="2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1"/>
      <c r="D95" s="46"/>
      <c r="E95" s="24"/>
      <c r="F95" s="24"/>
      <c r="G95" s="2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1"/>
      <c r="D96" s="46"/>
      <c r="E96" s="24"/>
      <c r="F96" s="24"/>
      <c r="G96" s="2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1"/>
      <c r="D97" s="46"/>
      <c r="E97" s="24"/>
      <c r="F97" s="24"/>
      <c r="G97" s="2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1"/>
      <c r="D98" s="46"/>
      <c r="E98" s="24"/>
      <c r="F98" s="24"/>
      <c r="G98" s="2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1"/>
      <c r="D99" s="46"/>
      <c r="E99" s="24"/>
      <c r="F99" s="24"/>
      <c r="G99" s="2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1"/>
      <c r="D100" s="46"/>
      <c r="E100" s="24"/>
      <c r="F100" s="24"/>
      <c r="G100" s="2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1"/>
      <c r="D101" s="46"/>
      <c r="E101" s="24"/>
      <c r="F101" s="24"/>
      <c r="G101" s="2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1"/>
      <c r="D102" s="46"/>
      <c r="E102" s="24"/>
      <c r="F102" s="24"/>
      <c r="G102" s="2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1"/>
      <c r="D103" s="46"/>
      <c r="E103" s="24"/>
      <c r="F103" s="24"/>
      <c r="G103" s="2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1"/>
      <c r="D104" s="46"/>
      <c r="E104" s="24"/>
      <c r="F104" s="24"/>
      <c r="G104" s="2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1"/>
      <c r="D105" s="46"/>
      <c r="E105" s="24"/>
      <c r="F105" s="24"/>
      <c r="G105" s="2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1"/>
      <c r="D106" s="46"/>
      <c r="E106" s="24"/>
      <c r="F106" s="24"/>
      <c r="G106" s="2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1"/>
      <c r="D107" s="3"/>
      <c r="E107" s="2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7"/>
      <c r="L146" s="47"/>
      <c r="M146" s="47"/>
      <c r="N146" s="47"/>
      <c r="O146" s="47"/>
      <c r="P146" s="47"/>
      <c r="Q146" s="47"/>
      <c r="R146" s="47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7"/>
      <c r="L147" s="47"/>
      <c r="M147" s="47"/>
      <c r="N147" s="47"/>
      <c r="O147" s="47"/>
      <c r="P147" s="47"/>
      <c r="Q147" s="47"/>
      <c r="R147" s="47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7"/>
      <c r="L148" s="47"/>
      <c r="M148" s="47"/>
      <c r="N148" s="47"/>
      <c r="O148" s="47"/>
      <c r="P148" s="47"/>
      <c r="Q148" s="47"/>
      <c r="R148" s="47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7"/>
      <c r="L149" s="47"/>
      <c r="M149" s="47"/>
      <c r="N149" s="47"/>
      <c r="O149" s="47"/>
      <c r="P149" s="47"/>
      <c r="Q149" s="47"/>
      <c r="R149" s="47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7"/>
      <c r="L150" s="47"/>
      <c r="M150" s="47"/>
      <c r="N150" s="47"/>
      <c r="O150" s="47"/>
      <c r="P150" s="47"/>
      <c r="Q150" s="47"/>
      <c r="R150" s="47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</sheetData>
  <mergeCells count="2">
    <mergeCell ref="F3:M3"/>
    <mergeCell ref="D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29"/>
    <col customWidth="1" min="3" max="3" width="8.57"/>
    <col customWidth="1" min="4" max="4" width="8.29"/>
    <col customWidth="1" min="6" max="8" width="8.57"/>
  </cols>
  <sheetData>
    <row r="1">
      <c r="A1" s="12" t="s">
        <v>12</v>
      </c>
      <c r="B1" s="12" t="s">
        <v>14</v>
      </c>
      <c r="C1" s="13"/>
      <c r="D1" s="12" t="s">
        <v>18</v>
      </c>
    </row>
    <row r="2">
      <c r="A2" s="14">
        <v>0.021</v>
      </c>
      <c r="B2" s="17">
        <f t="shared" ref="B2:B35" si="1">D2^2</f>
        <v>0.09884736</v>
      </c>
      <c r="D2" s="17">
        <v>0.31439999999999996</v>
      </c>
    </row>
    <row r="3">
      <c r="A3" s="14">
        <v>0.08</v>
      </c>
      <c r="B3" s="17">
        <f t="shared" si="1"/>
        <v>0.43586404</v>
      </c>
      <c r="D3" s="17">
        <v>0.6602</v>
      </c>
    </row>
    <row r="4">
      <c r="A4" s="14">
        <v>0.19</v>
      </c>
      <c r="B4" s="17">
        <f t="shared" si="1"/>
        <v>0.94633984</v>
      </c>
      <c r="D4" s="17">
        <v>0.9728</v>
      </c>
    </row>
    <row r="5">
      <c r="A5" s="14">
        <v>0.194</v>
      </c>
      <c r="B5" s="17">
        <f t="shared" si="1"/>
        <v>0.795664</v>
      </c>
      <c r="D5" s="17">
        <v>0.892</v>
      </c>
    </row>
    <row r="6">
      <c r="A6" s="14">
        <v>0.201</v>
      </c>
      <c r="B6" s="17">
        <f t="shared" si="1"/>
        <v>0.857476</v>
      </c>
      <c r="D6" s="17">
        <v>0.9259999999999999</v>
      </c>
    </row>
    <row r="7">
      <c r="A7" s="14">
        <v>0.23</v>
      </c>
      <c r="B7" s="17">
        <f t="shared" si="1"/>
        <v>1.012036</v>
      </c>
      <c r="D7" s="17">
        <v>1.006</v>
      </c>
    </row>
    <row r="8">
      <c r="A8" s="14">
        <v>0.263</v>
      </c>
      <c r="B8" s="17">
        <f t="shared" si="1"/>
        <v>1.077444</v>
      </c>
      <c r="D8" s="17">
        <v>1.038</v>
      </c>
    </row>
    <row r="9">
      <c r="A9" s="14">
        <v>0.279</v>
      </c>
      <c r="B9" s="17">
        <f t="shared" si="1"/>
        <v>1.153476</v>
      </c>
      <c r="D9" s="17">
        <v>1.074</v>
      </c>
    </row>
    <row r="10">
      <c r="A10" s="14">
        <v>0.3</v>
      </c>
      <c r="B10" s="17">
        <f t="shared" si="1"/>
        <v>1.30005604</v>
      </c>
      <c r="D10" s="17">
        <v>1.1402</v>
      </c>
    </row>
    <row r="11">
      <c r="A11" s="14">
        <v>0.302</v>
      </c>
      <c r="B11" s="17">
        <f t="shared" si="1"/>
        <v>1.308736</v>
      </c>
      <c r="D11" s="17">
        <v>1.144</v>
      </c>
    </row>
    <row r="12">
      <c r="A12" s="14">
        <v>0.317</v>
      </c>
      <c r="B12" s="17">
        <f t="shared" si="1"/>
        <v>1.40754496</v>
      </c>
      <c r="D12" s="17">
        <v>1.1864000000000001</v>
      </c>
    </row>
    <row r="13">
      <c r="A13" s="14">
        <v>0.35</v>
      </c>
      <c r="B13" s="17">
        <f t="shared" si="1"/>
        <v>1.40327716</v>
      </c>
      <c r="D13" s="17">
        <v>1.1845999999999999</v>
      </c>
    </row>
    <row r="14">
      <c r="A14" s="14">
        <v>0.4</v>
      </c>
      <c r="B14" s="17">
        <f t="shared" si="1"/>
        <v>1.60123716</v>
      </c>
      <c r="D14" s="17">
        <v>1.2654</v>
      </c>
    </row>
    <row r="15">
      <c r="A15" s="14">
        <v>0.417</v>
      </c>
      <c r="B15" s="17">
        <f t="shared" si="1"/>
        <v>1.7424</v>
      </c>
      <c r="D15" s="17">
        <v>1.32</v>
      </c>
    </row>
    <row r="16">
      <c r="A16" s="14">
        <v>0.425</v>
      </c>
      <c r="B16" s="17">
        <f t="shared" si="1"/>
        <v>1.737124</v>
      </c>
      <c r="D16" s="17">
        <v>1.318</v>
      </c>
    </row>
    <row r="17">
      <c r="A17" s="14">
        <v>0.425</v>
      </c>
      <c r="B17" s="17">
        <f t="shared" si="1"/>
        <v>1.860496</v>
      </c>
      <c r="D17" s="17">
        <v>1.364</v>
      </c>
    </row>
    <row r="18">
      <c r="A18" s="14">
        <v>0.436</v>
      </c>
      <c r="B18" s="17">
        <f t="shared" si="1"/>
        <v>1.8225</v>
      </c>
      <c r="D18" s="17">
        <v>1.35</v>
      </c>
    </row>
    <row r="19">
      <c r="A19" s="14">
        <v>0.45</v>
      </c>
      <c r="B19" s="17">
        <f t="shared" si="1"/>
        <v>1.827904</v>
      </c>
      <c r="D19" s="17">
        <v>1.3519999999999999</v>
      </c>
    </row>
    <row r="20">
      <c r="A20" s="14">
        <v>0.478</v>
      </c>
      <c r="B20" s="17">
        <f t="shared" si="1"/>
        <v>1.865956</v>
      </c>
      <c r="D20" s="17">
        <v>1.366</v>
      </c>
      <c r="F20" s="15" t="s">
        <v>30</v>
      </c>
    </row>
    <row r="21">
      <c r="A21" s="14">
        <v>0.505</v>
      </c>
      <c r="B21" s="17">
        <f t="shared" si="1"/>
        <v>2.03804176</v>
      </c>
      <c r="D21" s="17">
        <v>1.4276</v>
      </c>
    </row>
    <row r="22">
      <c r="A22" s="14">
        <v>0.513</v>
      </c>
      <c r="B22" s="17">
        <f t="shared" si="1"/>
        <v>2.005056</v>
      </c>
      <c r="D22" s="17">
        <v>1.416</v>
      </c>
      <c r="G22" s="12" t="s">
        <v>12</v>
      </c>
      <c r="H22" s="12" t="s">
        <v>14</v>
      </c>
    </row>
    <row r="23">
      <c r="A23" s="14">
        <v>0.54</v>
      </c>
      <c r="B23" s="17">
        <f t="shared" si="1"/>
        <v>2.4964</v>
      </c>
      <c r="D23" s="17">
        <v>1.58</v>
      </c>
      <c r="G23" s="20">
        <v>0.021</v>
      </c>
      <c r="H23" s="17">
        <v>0.09884735999999997</v>
      </c>
    </row>
    <row r="24">
      <c r="A24" s="14">
        <v>0.55</v>
      </c>
      <c r="B24" s="17">
        <f t="shared" si="1"/>
        <v>2.696164</v>
      </c>
      <c r="D24" s="17">
        <v>1.6420000000000001</v>
      </c>
      <c r="G24" s="20">
        <v>0.08</v>
      </c>
      <c r="H24" s="17">
        <v>0.43586404</v>
      </c>
    </row>
    <row r="25">
      <c r="A25" s="14">
        <v>0.562</v>
      </c>
      <c r="B25" s="17">
        <f t="shared" si="1"/>
        <v>2.458624</v>
      </c>
      <c r="D25" s="17">
        <v>1.568</v>
      </c>
      <c r="G25" s="20">
        <v>0.19</v>
      </c>
      <c r="H25" s="17">
        <v>0.94633984</v>
      </c>
    </row>
    <row r="26">
      <c r="A26" s="14">
        <v>0.7</v>
      </c>
      <c r="B26" s="17">
        <f t="shared" si="1"/>
        <v>2.859481</v>
      </c>
      <c r="D26" s="17">
        <v>1.691</v>
      </c>
      <c r="G26" s="20">
        <v>0.194</v>
      </c>
      <c r="H26" s="17">
        <v>0.795664</v>
      </c>
    </row>
    <row r="27">
      <c r="A27" s="14">
        <v>0.7</v>
      </c>
      <c r="B27" s="17">
        <f t="shared" si="1"/>
        <v>2.985984</v>
      </c>
      <c r="D27" s="17">
        <v>1.7279999999999998</v>
      </c>
      <c r="G27" s="20">
        <v>0.201</v>
      </c>
      <c r="H27" s="17">
        <v>0.8574759999999999</v>
      </c>
    </row>
    <row r="28">
      <c r="A28" s="14">
        <v>0.85</v>
      </c>
      <c r="B28" s="17">
        <f t="shared" si="1"/>
        <v>3.671056</v>
      </c>
      <c r="D28" s="17">
        <v>1.916</v>
      </c>
      <c r="G28" s="20">
        <v>0.23</v>
      </c>
      <c r="H28" s="17">
        <v>1.012036</v>
      </c>
    </row>
    <row r="29">
      <c r="A29" s="14">
        <v>0.95</v>
      </c>
      <c r="B29" s="17">
        <f t="shared" si="1"/>
        <v>3.6864</v>
      </c>
      <c r="D29" s="17">
        <v>1.92</v>
      </c>
      <c r="G29" s="20">
        <v>0.263</v>
      </c>
      <c r="H29" s="17">
        <v>1.077444</v>
      </c>
    </row>
    <row r="30">
      <c r="A30" s="14">
        <v>1.35</v>
      </c>
      <c r="B30" s="17">
        <f t="shared" si="1"/>
        <v>5.65393284</v>
      </c>
      <c r="D30" s="17">
        <v>2.3777999999999997</v>
      </c>
    </row>
    <row r="31">
      <c r="A31" s="14">
        <v>2.374</v>
      </c>
      <c r="B31" s="17">
        <f t="shared" si="1"/>
        <v>9.44824644</v>
      </c>
      <c r="D31" s="17">
        <v>3.0738000000000003</v>
      </c>
    </row>
    <row r="32">
      <c r="A32" s="14">
        <v>2.854</v>
      </c>
      <c r="B32" s="17">
        <f t="shared" si="1"/>
        <v>11.56816144</v>
      </c>
      <c r="D32" s="17">
        <v>3.4012000000000002</v>
      </c>
      <c r="F32" s="15" t="s">
        <v>32</v>
      </c>
    </row>
    <row r="33">
      <c r="A33" s="14">
        <v>5.009</v>
      </c>
      <c r="B33" s="17">
        <f t="shared" si="1"/>
        <v>20.466576</v>
      </c>
      <c r="D33" s="17">
        <v>4.523999999999999</v>
      </c>
    </row>
    <row r="34">
      <c r="A34" s="14">
        <v>8.3</v>
      </c>
      <c r="B34" s="17">
        <f t="shared" si="1"/>
        <v>34.762816</v>
      </c>
      <c r="D34" s="17">
        <v>5.896</v>
      </c>
      <c r="F34" s="15" t="s">
        <v>34</v>
      </c>
    </row>
    <row r="35">
      <c r="A35" s="14">
        <v>8.3</v>
      </c>
      <c r="B35" s="17">
        <f t="shared" si="1"/>
        <v>34.762816</v>
      </c>
      <c r="D35" s="17">
        <v>5.896</v>
      </c>
      <c r="F35" s="15" t="s">
        <v>36</v>
      </c>
    </row>
    <row r="37">
      <c r="F37" s="15" t="s">
        <v>37</v>
      </c>
    </row>
    <row r="38">
      <c r="F38" s="15" t="s">
        <v>38</v>
      </c>
      <c r="Q38" s="26" t="s">
        <v>39</v>
      </c>
      <c r="R38" s="26" t="s">
        <v>40</v>
      </c>
      <c r="S38" s="26" t="s">
        <v>41</v>
      </c>
    </row>
    <row r="39">
      <c r="F39" s="15" t="s">
        <v>42</v>
      </c>
      <c r="L39" s="27" t="s">
        <v>43</v>
      </c>
      <c r="M39" s="28">
        <v>0.021</v>
      </c>
      <c r="N39" s="28">
        <v>0.263</v>
      </c>
      <c r="P39" s="29" t="s">
        <v>45</v>
      </c>
      <c r="Q39" s="28">
        <v>0.021</v>
      </c>
      <c r="R39" s="30">
        <v>0.024</v>
      </c>
      <c r="S39" s="30">
        <v>0.018000000000000002</v>
      </c>
    </row>
    <row r="40">
      <c r="L40" s="27" t="s">
        <v>46</v>
      </c>
      <c r="M40" s="28">
        <v>0.003</v>
      </c>
      <c r="N40" s="28">
        <v>0.003</v>
      </c>
      <c r="P40" s="29" t="s">
        <v>47</v>
      </c>
      <c r="Q40" s="28">
        <v>0.099</v>
      </c>
      <c r="R40" s="30">
        <v>0.08900000000000001</v>
      </c>
      <c r="S40" s="30">
        <v>0.109</v>
      </c>
    </row>
    <row r="41">
      <c r="F41" s="15" t="s">
        <v>48</v>
      </c>
      <c r="L41" s="27" t="s">
        <v>49</v>
      </c>
      <c r="M41" s="28">
        <v>0.099</v>
      </c>
      <c r="N41" s="28">
        <v>1.077</v>
      </c>
      <c r="P41" s="29" t="s">
        <v>50</v>
      </c>
      <c r="Q41" s="28">
        <v>0.263</v>
      </c>
      <c r="R41" s="30">
        <v>0.26</v>
      </c>
      <c r="S41" s="30">
        <v>0.266</v>
      </c>
    </row>
    <row r="42">
      <c r="L42" s="27" t="s">
        <v>52</v>
      </c>
      <c r="M42" s="28">
        <v>0.01</v>
      </c>
      <c r="N42" s="28">
        <v>0.01</v>
      </c>
      <c r="P42" s="29" t="s">
        <v>53</v>
      </c>
      <c r="Q42" s="28">
        <v>1.077</v>
      </c>
      <c r="R42" s="30">
        <v>1.087</v>
      </c>
      <c r="S42" s="30">
        <v>1.067</v>
      </c>
    </row>
    <row r="43">
      <c r="L43" s="27" t="s">
        <v>54</v>
      </c>
      <c r="M43" s="30">
        <f t="shared" ref="M43:N43" si="2">M39+M40</f>
        <v>0.024</v>
      </c>
      <c r="N43" s="30">
        <f t="shared" si="2"/>
        <v>0.266</v>
      </c>
      <c r="P43" s="29" t="s">
        <v>55</v>
      </c>
      <c r="Q43" s="30">
        <f t="shared" ref="Q43:S43" si="3">(Q42-Q40)/(Q41-Q39)</f>
        <v>4.041322314</v>
      </c>
      <c r="R43" s="30">
        <f t="shared" si="3"/>
        <v>4.228813559</v>
      </c>
      <c r="S43" s="30">
        <f t="shared" si="3"/>
        <v>3.862903226</v>
      </c>
      <c r="T43" s="31" t="s">
        <v>54</v>
      </c>
      <c r="U43" s="32">
        <v>0.024</v>
      </c>
      <c r="V43" s="32">
        <v>0.266</v>
      </c>
    </row>
    <row r="44">
      <c r="L44" s="27" t="s">
        <v>58</v>
      </c>
      <c r="M44" s="30">
        <f t="shared" ref="M44:N44" si="4">M39-M40</f>
        <v>0.018</v>
      </c>
      <c r="N44" s="30">
        <f t="shared" si="4"/>
        <v>0.26</v>
      </c>
      <c r="Q44" s="29" t="s">
        <v>59</v>
      </c>
      <c r="R44" s="32">
        <f>R43-Q43</f>
        <v>0.1874912453</v>
      </c>
      <c r="S44" s="32">
        <f>S43-Q43</f>
        <v>-0.1784190882</v>
      </c>
      <c r="T44" s="31" t="s">
        <v>58</v>
      </c>
      <c r="U44" s="32">
        <v>0.018000000000000002</v>
      </c>
      <c r="V44" s="32">
        <v>0.26</v>
      </c>
    </row>
    <row r="45">
      <c r="L45" s="27" t="s">
        <v>61</v>
      </c>
      <c r="M45" s="30">
        <f t="shared" ref="M45:N45" si="5">M41+M42</f>
        <v>0.109</v>
      </c>
      <c r="N45" s="30">
        <f t="shared" si="5"/>
        <v>1.087</v>
      </c>
      <c r="R45" s="33">
        <f>R44/Q43</f>
        <v>0.04639353922</v>
      </c>
      <c r="S45" s="33">
        <f>S44/Q43</f>
        <v>-0.04414869055</v>
      </c>
      <c r="T45" s="31" t="s">
        <v>61</v>
      </c>
      <c r="U45" s="32">
        <v>0.109</v>
      </c>
      <c r="V45" s="32">
        <v>1.087</v>
      </c>
    </row>
    <row r="46">
      <c r="L46" s="27" t="s">
        <v>64</v>
      </c>
      <c r="M46" s="30">
        <f t="shared" ref="M46:N46" si="6">M41-M42</f>
        <v>0.089</v>
      </c>
      <c r="N46" s="30">
        <f t="shared" si="6"/>
        <v>1.067</v>
      </c>
      <c r="T46" s="31" t="s">
        <v>64</v>
      </c>
      <c r="U46" s="32">
        <v>0.08900000000000001</v>
      </c>
      <c r="V46" s="32">
        <v>1.067</v>
      </c>
    </row>
    <row r="48">
      <c r="Q48" s="15" t="s">
        <v>65</v>
      </c>
    </row>
    <row r="49">
      <c r="Q49" s="15" t="s">
        <v>66</v>
      </c>
    </row>
    <row r="50">
      <c r="A50" s="34"/>
      <c r="B50" s="34"/>
      <c r="C50" s="35"/>
      <c r="D50" s="35"/>
      <c r="E50" s="35"/>
      <c r="F50" s="35"/>
      <c r="G50" s="35"/>
      <c r="H50" s="36"/>
      <c r="I50" s="36"/>
    </row>
    <row r="51">
      <c r="A51" s="34"/>
      <c r="B51" s="34"/>
      <c r="C51" s="37"/>
      <c r="D51" s="37"/>
      <c r="E51" s="37"/>
      <c r="F51" s="37"/>
      <c r="G51" s="35"/>
      <c r="H51" s="34"/>
      <c r="I51" s="34"/>
    </row>
    <row r="52">
      <c r="A52" s="34"/>
      <c r="B52" s="34"/>
      <c r="C52" s="37"/>
      <c r="D52" s="37"/>
      <c r="E52" s="37"/>
      <c r="F52" s="37"/>
      <c r="G52" s="35"/>
      <c r="H52" s="34"/>
      <c r="I52" s="34"/>
    </row>
    <row r="53">
      <c r="A53" s="34"/>
      <c r="B53" s="34"/>
      <c r="C53" s="37"/>
      <c r="D53" s="37"/>
      <c r="E53" s="37"/>
      <c r="F53" s="37"/>
      <c r="G53" s="35"/>
      <c r="H53" s="34"/>
      <c r="I53" s="34"/>
    </row>
    <row r="54">
      <c r="A54" s="34"/>
      <c r="B54" s="34"/>
      <c r="C54" s="37"/>
      <c r="D54" s="37"/>
      <c r="E54" s="37"/>
      <c r="F54" s="37"/>
      <c r="G54" s="35"/>
      <c r="H54" s="34"/>
      <c r="I54" s="34"/>
    </row>
    <row r="55">
      <c r="A55" s="34"/>
      <c r="B55" s="34"/>
      <c r="C55" s="37"/>
      <c r="D55" s="37"/>
      <c r="E55" s="37"/>
      <c r="F55" s="37"/>
      <c r="G55" s="35"/>
      <c r="H55" s="34"/>
      <c r="I55" s="34"/>
    </row>
    <row r="56">
      <c r="A56" s="34"/>
      <c r="B56" s="34"/>
      <c r="C56" s="37"/>
      <c r="D56" s="37"/>
      <c r="E56" s="37"/>
      <c r="F56" s="37"/>
      <c r="G56" s="35"/>
      <c r="H56" s="34"/>
      <c r="I56" s="34"/>
    </row>
    <row r="57">
      <c r="A57" s="34"/>
      <c r="B57" s="34"/>
      <c r="C57" s="37"/>
      <c r="D57" s="37"/>
      <c r="E57" s="37"/>
      <c r="F57" s="37"/>
      <c r="G57" s="35"/>
      <c r="H57" s="34"/>
      <c r="I57" s="34"/>
    </row>
    <row r="58">
      <c r="A58" s="34"/>
      <c r="B58" s="34"/>
      <c r="C58" s="37"/>
      <c r="D58" s="37"/>
      <c r="E58" s="37"/>
      <c r="F58" s="37"/>
      <c r="G58" s="35"/>
      <c r="H58" s="34"/>
      <c r="I58" s="34"/>
    </row>
    <row r="59">
      <c r="A59" s="34"/>
      <c r="B59" s="34"/>
      <c r="C59" s="37"/>
      <c r="D59" s="37"/>
      <c r="E59" s="37"/>
      <c r="F59" s="37"/>
      <c r="G59" s="35"/>
      <c r="H59" s="34"/>
      <c r="I59" s="34"/>
    </row>
    <row r="60">
      <c r="A60" s="34"/>
      <c r="B60" s="34"/>
      <c r="C60" s="37"/>
      <c r="D60" s="37"/>
      <c r="E60" s="38"/>
      <c r="F60" s="38"/>
      <c r="G60" s="35"/>
      <c r="H60" s="34"/>
      <c r="I60" s="34"/>
    </row>
    <row r="61">
      <c r="A61" s="34"/>
      <c r="B61" s="34"/>
      <c r="C61" s="34"/>
      <c r="D61" s="34"/>
      <c r="E61" s="34"/>
      <c r="F61" s="34"/>
      <c r="G61" s="34"/>
      <c r="H61" s="34"/>
      <c r="I61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3" width="11.43"/>
    <col customWidth="1" min="4" max="5" width="10.57"/>
    <col customWidth="1" min="6" max="13" width="10.0"/>
    <col customWidth="1" min="15" max="16" width="8.29"/>
  </cols>
  <sheetData>
    <row r="1">
      <c r="A1" s="1"/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1" t="s">
        <v>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/>
      <c r="B3" s="3"/>
      <c r="C3" s="4"/>
      <c r="D3" s="5" t="s">
        <v>5</v>
      </c>
      <c r="E3" s="6"/>
      <c r="F3" s="5" t="s">
        <v>6</v>
      </c>
      <c r="G3" s="7"/>
      <c r="H3" s="7"/>
      <c r="I3" s="7"/>
      <c r="J3" s="7"/>
      <c r="K3" s="7"/>
      <c r="L3" s="7"/>
      <c r="M3" s="8"/>
      <c r="N3" s="3"/>
      <c r="O3" s="1" t="s">
        <v>7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/>
      <c r="B4" s="11" t="s">
        <v>21</v>
      </c>
      <c r="C4" s="9" t="s">
        <v>8</v>
      </c>
      <c r="D4" s="10" t="s">
        <v>22</v>
      </c>
      <c r="E4" s="9" t="s">
        <v>25</v>
      </c>
      <c r="F4" s="10" t="s">
        <v>10</v>
      </c>
      <c r="G4" s="11" t="s">
        <v>11</v>
      </c>
      <c r="H4" s="11" t="s">
        <v>13</v>
      </c>
      <c r="I4" s="11" t="s">
        <v>15</v>
      </c>
      <c r="J4" s="9" t="s">
        <v>16</v>
      </c>
      <c r="K4" s="10" t="s">
        <v>9</v>
      </c>
      <c r="L4" s="11" t="s">
        <v>17</v>
      </c>
      <c r="M4" s="11" t="s">
        <v>19</v>
      </c>
      <c r="N4" s="3"/>
      <c r="O4" s="3"/>
      <c r="P4" s="2" t="s">
        <v>9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>
        <v>1.0</v>
      </c>
      <c r="B5" s="16" t="s">
        <v>29</v>
      </c>
      <c r="C5" s="18">
        <v>10.0</v>
      </c>
      <c r="D5" s="14">
        <v>0.021</v>
      </c>
      <c r="E5" s="19">
        <v>0.002</v>
      </c>
      <c r="F5" s="14">
        <v>0.316</v>
      </c>
      <c r="G5" s="20">
        <v>0.306</v>
      </c>
      <c r="H5" s="20">
        <v>0.316</v>
      </c>
      <c r="I5" s="20">
        <v>0.331</v>
      </c>
      <c r="J5" s="19">
        <v>0.303</v>
      </c>
      <c r="K5" s="21">
        <v>0.02</v>
      </c>
      <c r="L5" s="17">
        <f t="shared" ref="L5:L18" si="1">average(F5:J5)</f>
        <v>0.3144</v>
      </c>
      <c r="M5" s="17">
        <f t="shared" ref="M5:M18" si="2">stdev(F5:J5)</f>
        <v>0.01096813567</v>
      </c>
      <c r="N5" s="3"/>
      <c r="O5" s="22">
        <f t="shared" ref="O5:O18" si="3">4*3.1415927^2*D5/(L5^2)</f>
        <v>8.38714149</v>
      </c>
      <c r="P5" s="23">
        <f t="shared" ref="P5:P18" si="4">(O5 -9.779)/9.779</f>
        <v>-0.1423313744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>
        <v>2.0</v>
      </c>
      <c r="B6" s="16" t="s">
        <v>31</v>
      </c>
      <c r="C6" s="18">
        <v>50.0</v>
      </c>
      <c r="D6" s="14">
        <v>0.038</v>
      </c>
      <c r="E6" s="19">
        <v>0.002</v>
      </c>
      <c r="F6" s="14">
        <v>0.41</v>
      </c>
      <c r="G6" s="20">
        <v>0.426</v>
      </c>
      <c r="H6" s="20">
        <v>0.442</v>
      </c>
      <c r="I6" s="20">
        <v>0.432</v>
      </c>
      <c r="J6" s="19">
        <v>0.446</v>
      </c>
      <c r="K6" s="21">
        <v>0.02</v>
      </c>
      <c r="L6" s="17">
        <f t="shared" si="1"/>
        <v>0.4312</v>
      </c>
      <c r="M6" s="17">
        <f t="shared" si="2"/>
        <v>0.01425482374</v>
      </c>
      <c r="N6" s="3"/>
      <c r="O6" s="22">
        <f t="shared" si="3"/>
        <v>8.068370667</v>
      </c>
      <c r="P6" s="23">
        <f t="shared" si="4"/>
        <v>-0.1749288611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>
        <v>3.0</v>
      </c>
      <c r="B7" s="16" t="s">
        <v>33</v>
      </c>
      <c r="C7" s="18">
        <v>50.0</v>
      </c>
      <c r="D7" s="14">
        <v>0.055</v>
      </c>
      <c r="E7" s="19">
        <v>0.002</v>
      </c>
      <c r="F7" s="14">
        <v>0.496</v>
      </c>
      <c r="G7" s="20">
        <v>0.486</v>
      </c>
      <c r="H7" s="20">
        <v>0.489</v>
      </c>
      <c r="I7" s="20">
        <v>0.482</v>
      </c>
      <c r="J7" s="19">
        <v>0.48</v>
      </c>
      <c r="K7" s="21">
        <v>0.02</v>
      </c>
      <c r="L7" s="17">
        <f t="shared" si="1"/>
        <v>0.4866</v>
      </c>
      <c r="M7" s="17">
        <f t="shared" si="2"/>
        <v>0.006308724118</v>
      </c>
      <c r="N7" s="3"/>
      <c r="O7" s="22">
        <f t="shared" si="3"/>
        <v>9.1701878</v>
      </c>
      <c r="P7" s="23">
        <f t="shared" si="4"/>
        <v>-0.06225710196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>
        <v>4.0</v>
      </c>
      <c r="B8" s="16" t="s">
        <v>44</v>
      </c>
      <c r="C8" s="18">
        <v>50.0</v>
      </c>
      <c r="D8" s="14">
        <v>0.102</v>
      </c>
      <c r="E8" s="19">
        <v>0.003</v>
      </c>
      <c r="F8" s="14">
        <v>0.646</v>
      </c>
      <c r="G8" s="20">
        <v>0.63</v>
      </c>
      <c r="H8" s="20">
        <v>0.637</v>
      </c>
      <c r="I8" s="20">
        <v>0.656</v>
      </c>
      <c r="J8" s="19">
        <v>0.647</v>
      </c>
      <c r="K8" s="21">
        <v>0.02</v>
      </c>
      <c r="L8" s="17">
        <f t="shared" si="1"/>
        <v>0.6432</v>
      </c>
      <c r="M8" s="17">
        <f t="shared" si="2"/>
        <v>0.009984988733</v>
      </c>
      <c r="N8" s="3"/>
      <c r="O8" s="22">
        <f t="shared" si="3"/>
        <v>9.733473478</v>
      </c>
      <c r="P8" s="23">
        <f t="shared" si="4"/>
        <v>-0.004655539651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>
        <v>5.0</v>
      </c>
      <c r="B9" s="16" t="s">
        <v>56</v>
      </c>
      <c r="C9" s="18">
        <v>50.0</v>
      </c>
      <c r="D9" s="14">
        <v>0.175</v>
      </c>
      <c r="E9" s="19">
        <v>0.002</v>
      </c>
      <c r="F9" s="14">
        <v>0.872</v>
      </c>
      <c r="G9" s="20">
        <v>0.863</v>
      </c>
      <c r="H9" s="20">
        <v>0.853</v>
      </c>
      <c r="I9" s="20">
        <v>0.852</v>
      </c>
      <c r="J9" s="19">
        <v>0.863</v>
      </c>
      <c r="K9" s="21">
        <v>0.02</v>
      </c>
      <c r="L9" s="17">
        <f t="shared" si="1"/>
        <v>0.8606</v>
      </c>
      <c r="M9" s="17">
        <f t="shared" si="2"/>
        <v>0.008264381405</v>
      </c>
      <c r="N9" s="3"/>
      <c r="O9" s="22">
        <f t="shared" si="3"/>
        <v>9.328141272</v>
      </c>
      <c r="P9" s="23">
        <f t="shared" si="4"/>
        <v>-0.0461047886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>
        <v>6.0</v>
      </c>
      <c r="B10" s="16" t="s">
        <v>62</v>
      </c>
      <c r="C10" s="18">
        <v>50.0</v>
      </c>
      <c r="D10" s="14">
        <v>0.309</v>
      </c>
      <c r="E10" s="19">
        <v>0.002</v>
      </c>
      <c r="F10" s="14">
        <v>1.16</v>
      </c>
      <c r="G10" s="20">
        <v>1.15</v>
      </c>
      <c r="H10" s="20">
        <v>1.13</v>
      </c>
      <c r="I10" s="20">
        <v>1.16</v>
      </c>
      <c r="J10" s="19">
        <v>1.16</v>
      </c>
      <c r="K10" s="21">
        <v>0.02</v>
      </c>
      <c r="L10" s="17">
        <f t="shared" si="1"/>
        <v>1.152</v>
      </c>
      <c r="M10" s="17">
        <f t="shared" si="2"/>
        <v>0.01303840481</v>
      </c>
      <c r="N10" s="3"/>
      <c r="O10" s="22">
        <f t="shared" si="3"/>
        <v>9.192068896</v>
      </c>
      <c r="P10" s="23">
        <f t="shared" si="4"/>
        <v>-0.06001954228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>
        <v>7.0</v>
      </c>
      <c r="B11" s="16" t="s">
        <v>67</v>
      </c>
      <c r="C11" s="18">
        <v>50.0</v>
      </c>
      <c r="D11" s="14">
        <v>0.551</v>
      </c>
      <c r="E11" s="19">
        <v>0.002</v>
      </c>
      <c r="F11" s="14">
        <v>1.53</v>
      </c>
      <c r="G11" s="20">
        <v>1.45</v>
      </c>
      <c r="H11" s="20">
        <v>1.51</v>
      </c>
      <c r="I11" s="20">
        <v>1.45</v>
      </c>
      <c r="J11" s="19">
        <v>1.51</v>
      </c>
      <c r="K11" s="21">
        <v>0.02</v>
      </c>
      <c r="L11" s="17">
        <f t="shared" si="1"/>
        <v>1.49</v>
      </c>
      <c r="M11" s="17">
        <f t="shared" si="2"/>
        <v>0.03741657387</v>
      </c>
      <c r="N11" s="3"/>
      <c r="O11" s="22">
        <f t="shared" si="3"/>
        <v>9.798031054</v>
      </c>
      <c r="P11" s="23">
        <f t="shared" si="4"/>
        <v>0.001946114518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>
        <v>8.0</v>
      </c>
      <c r="B12" s="16" t="s">
        <v>68</v>
      </c>
      <c r="C12" s="18">
        <v>50.0</v>
      </c>
      <c r="D12" s="14">
        <v>0.736</v>
      </c>
      <c r="E12" s="19">
        <v>0.002</v>
      </c>
      <c r="F12" s="14">
        <v>1.69</v>
      </c>
      <c r="G12" s="20">
        <v>1.68</v>
      </c>
      <c r="H12" s="20">
        <v>1.64</v>
      </c>
      <c r="I12" s="20">
        <v>1.72</v>
      </c>
      <c r="J12" s="19">
        <v>1.69</v>
      </c>
      <c r="K12" s="21">
        <v>0.02</v>
      </c>
      <c r="L12" s="17">
        <f t="shared" si="1"/>
        <v>1.684</v>
      </c>
      <c r="M12" s="17">
        <f t="shared" si="2"/>
        <v>0.02880972058</v>
      </c>
      <c r="N12" s="3"/>
      <c r="O12" s="22">
        <f t="shared" si="3"/>
        <v>10.2459773</v>
      </c>
      <c r="P12" s="23">
        <f t="shared" si="4"/>
        <v>0.04775307339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>
        <v>9.0</v>
      </c>
      <c r="B13" s="16" t="s">
        <v>69</v>
      </c>
      <c r="C13" s="18">
        <v>50.0</v>
      </c>
      <c r="D13" s="14">
        <v>0.668</v>
      </c>
      <c r="E13" s="19">
        <v>0.002</v>
      </c>
      <c r="F13" s="14">
        <v>1.72</v>
      </c>
      <c r="G13" s="20">
        <v>1.69</v>
      </c>
      <c r="H13" s="20">
        <v>1.63</v>
      </c>
      <c r="I13" s="20">
        <v>1.66</v>
      </c>
      <c r="J13" s="19">
        <v>1.67</v>
      </c>
      <c r="K13" s="21">
        <v>0.02</v>
      </c>
      <c r="L13" s="17">
        <f t="shared" si="1"/>
        <v>1.674</v>
      </c>
      <c r="M13" s="17">
        <f t="shared" si="2"/>
        <v>0.03361547263</v>
      </c>
      <c r="N13" s="3"/>
      <c r="O13" s="22">
        <f t="shared" si="3"/>
        <v>9.41077315</v>
      </c>
      <c r="P13" s="23">
        <f t="shared" si="4"/>
        <v>-0.03765485738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>
        <v>10.0</v>
      </c>
      <c r="B14" s="16" t="s">
        <v>70</v>
      </c>
      <c r="C14" s="18">
        <v>50.0</v>
      </c>
      <c r="D14" s="14">
        <v>0.869</v>
      </c>
      <c r="E14" s="19">
        <v>0.002</v>
      </c>
      <c r="F14" s="14">
        <v>1.9</v>
      </c>
      <c r="G14" s="20">
        <v>1.84</v>
      </c>
      <c r="H14" s="20">
        <v>1.81</v>
      </c>
      <c r="I14" s="20">
        <v>2.01</v>
      </c>
      <c r="J14" s="19">
        <v>1.9</v>
      </c>
      <c r="K14" s="21">
        <v>0.02</v>
      </c>
      <c r="L14" s="17">
        <f t="shared" si="1"/>
        <v>1.892</v>
      </c>
      <c r="M14" s="17">
        <f t="shared" si="2"/>
        <v>0.07661592524</v>
      </c>
      <c r="N14" s="3"/>
      <c r="O14" s="22">
        <f t="shared" si="3"/>
        <v>9.583789404</v>
      </c>
      <c r="P14" s="23">
        <f t="shared" si="4"/>
        <v>-0.0199622248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>
        <v>11.0</v>
      </c>
      <c r="B15" s="16" t="s">
        <v>71</v>
      </c>
      <c r="C15" s="18">
        <v>50.0</v>
      </c>
      <c r="D15" s="14">
        <v>1.117</v>
      </c>
      <c r="E15" s="19">
        <v>0.004</v>
      </c>
      <c r="F15" s="14">
        <v>2.13</v>
      </c>
      <c r="G15" s="20">
        <v>2.1</v>
      </c>
      <c r="H15" s="20">
        <v>2.13</v>
      </c>
      <c r="I15" s="20">
        <v>2.2</v>
      </c>
      <c r="J15" s="19">
        <v>2.09</v>
      </c>
      <c r="K15" s="21">
        <v>0.02</v>
      </c>
      <c r="L15" s="17">
        <f t="shared" si="1"/>
        <v>2.13</v>
      </c>
      <c r="M15" s="17">
        <f t="shared" si="2"/>
        <v>0.04301162634</v>
      </c>
      <c r="N15" s="3"/>
      <c r="O15" s="22">
        <f t="shared" si="3"/>
        <v>9.71971914</v>
      </c>
      <c r="P15" s="23">
        <f t="shared" si="4"/>
        <v>-0.006062057455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>
        <v>12.0</v>
      </c>
      <c r="B16" s="16" t="s">
        <v>73</v>
      </c>
      <c r="C16" s="18">
        <v>50.0</v>
      </c>
      <c r="D16" s="14">
        <v>2.374</v>
      </c>
      <c r="E16" s="19">
        <v>0.005</v>
      </c>
      <c r="F16" s="14">
        <v>3.076</v>
      </c>
      <c r="G16" s="20">
        <v>3.055</v>
      </c>
      <c r="H16" s="20">
        <v>3.07</v>
      </c>
      <c r="I16" s="20">
        <v>3.088</v>
      </c>
      <c r="J16" s="19">
        <v>3.08</v>
      </c>
      <c r="K16" s="21">
        <v>0.02</v>
      </c>
      <c r="L16" s="17">
        <f t="shared" si="1"/>
        <v>3.0738</v>
      </c>
      <c r="M16" s="17">
        <f t="shared" si="2"/>
        <v>0.01237739876</v>
      </c>
      <c r="N16" s="3"/>
      <c r="O16" s="22">
        <f t="shared" si="3"/>
        <v>9.919487892</v>
      </c>
      <c r="P16" s="23">
        <f t="shared" si="4"/>
        <v>0.01436628407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>
        <v>13.0</v>
      </c>
      <c r="B17" s="16" t="s">
        <v>74</v>
      </c>
      <c r="C17" s="18">
        <v>50.0</v>
      </c>
      <c r="D17" s="14">
        <v>2.854</v>
      </c>
      <c r="E17" s="19">
        <v>0.005</v>
      </c>
      <c r="F17" s="14">
        <v>3.409</v>
      </c>
      <c r="G17" s="20">
        <v>3.405</v>
      </c>
      <c r="H17" s="20">
        <v>3.396</v>
      </c>
      <c r="I17" s="20">
        <v>3.395</v>
      </c>
      <c r="J17" s="19">
        <v>3.401</v>
      </c>
      <c r="K17" s="21">
        <v>0.02</v>
      </c>
      <c r="L17" s="17">
        <f t="shared" si="1"/>
        <v>3.4012</v>
      </c>
      <c r="M17" s="17">
        <f t="shared" si="2"/>
        <v>0.00593295879</v>
      </c>
      <c r="N17" s="3"/>
      <c r="O17" s="22">
        <f t="shared" si="3"/>
        <v>9.739785164</v>
      </c>
      <c r="P17" s="23">
        <f t="shared" si="4"/>
        <v>-0.004010106931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>
        <v>14.0</v>
      </c>
      <c r="B18" s="16" t="s">
        <v>75</v>
      </c>
      <c r="C18" s="18">
        <v>250.0</v>
      </c>
      <c r="D18" s="14">
        <v>5.009</v>
      </c>
      <c r="E18" s="19">
        <v>0.003</v>
      </c>
      <c r="F18" s="14">
        <v>4.52</v>
      </c>
      <c r="G18" s="20">
        <v>4.51</v>
      </c>
      <c r="H18" s="20">
        <v>4.51</v>
      </c>
      <c r="I18" s="20">
        <v>4.56</v>
      </c>
      <c r="J18" s="19">
        <v>4.52</v>
      </c>
      <c r="K18" s="21">
        <v>0.02</v>
      </c>
      <c r="L18" s="17">
        <f t="shared" si="1"/>
        <v>4.524</v>
      </c>
      <c r="M18" s="17">
        <f t="shared" si="2"/>
        <v>0.02073644135</v>
      </c>
      <c r="N18" s="1"/>
      <c r="O18" s="22">
        <f t="shared" si="3"/>
        <v>9.661967865</v>
      </c>
      <c r="P18" s="23">
        <f t="shared" si="4"/>
        <v>-0.01196769964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1"/>
      <c r="I20" s="3"/>
      <c r="J20" s="3"/>
      <c r="K20" s="3"/>
      <c r="L20" s="3"/>
      <c r="M20" s="3"/>
      <c r="N20" s="3"/>
      <c r="O20" s="1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1"/>
      <c r="D22" s="1"/>
      <c r="E22" s="1"/>
      <c r="F22" s="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12" t="s">
        <v>12</v>
      </c>
      <c r="C46" s="12" t="s">
        <v>14</v>
      </c>
      <c r="D46" s="13"/>
      <c r="E46" s="12" t="s">
        <v>18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14">
        <v>0.038</v>
      </c>
      <c r="C47" s="17">
        <f t="shared" ref="C47:C59" si="5">E47^2</f>
        <v>0.18593344</v>
      </c>
      <c r="E47" s="17">
        <v>0.4312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14">
        <v>0.055</v>
      </c>
      <c r="C48" s="17">
        <f t="shared" si="5"/>
        <v>0.23677956</v>
      </c>
      <c r="E48" s="17">
        <v>0.4866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14">
        <v>0.102</v>
      </c>
      <c r="C49" s="17">
        <f t="shared" si="5"/>
        <v>0.41370624</v>
      </c>
      <c r="E49" s="17">
        <v>0.6432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14">
        <v>0.175</v>
      </c>
      <c r="C50" s="17">
        <f t="shared" si="5"/>
        <v>0.74063236</v>
      </c>
      <c r="E50" s="17">
        <v>0.8606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14">
        <v>0.309</v>
      </c>
      <c r="C51" s="17">
        <f t="shared" si="5"/>
        <v>1.327104</v>
      </c>
      <c r="E51" s="17">
        <v>1.152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14">
        <v>0.551</v>
      </c>
      <c r="C52" s="17">
        <f t="shared" si="5"/>
        <v>2.2201</v>
      </c>
      <c r="E52" s="17">
        <v>1.49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14">
        <v>0.736</v>
      </c>
      <c r="C53" s="17">
        <f t="shared" si="5"/>
        <v>2.835856</v>
      </c>
      <c r="E53" s="17">
        <v>1.684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14">
        <v>0.668</v>
      </c>
      <c r="C54" s="17">
        <f t="shared" si="5"/>
        <v>2.802276</v>
      </c>
      <c r="E54" s="17">
        <v>1.6740000000000002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14">
        <v>0.869</v>
      </c>
      <c r="C55" s="17">
        <f t="shared" si="5"/>
        <v>3.579664</v>
      </c>
      <c r="E55" s="17">
        <v>1.8920000000000001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14">
        <v>1.117</v>
      </c>
      <c r="C56" s="17">
        <f t="shared" si="5"/>
        <v>4.5369</v>
      </c>
      <c r="E56" s="17">
        <v>2.13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14">
        <v>2.374</v>
      </c>
      <c r="C57" s="17">
        <f t="shared" si="5"/>
        <v>9.44824644</v>
      </c>
      <c r="E57" s="17">
        <v>3.0738000000000003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14">
        <v>2.854</v>
      </c>
      <c r="C58" s="17">
        <f t="shared" si="5"/>
        <v>11.56816144</v>
      </c>
      <c r="E58" s="17">
        <v>3.4012000000000002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14">
        <v>5.009</v>
      </c>
      <c r="C59" s="17">
        <f t="shared" si="5"/>
        <v>20.466576</v>
      </c>
      <c r="E59" s="17">
        <v>4.523999999999999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1" t="s">
        <v>85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1" t="s">
        <v>86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1" t="s">
        <v>87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1" t="s">
        <v>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1" t="s">
        <v>89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1" t="s">
        <v>90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11" t="s">
        <v>21</v>
      </c>
      <c r="C76" s="9" t="s">
        <v>8</v>
      </c>
      <c r="D76" s="10" t="s">
        <v>22</v>
      </c>
      <c r="E76" s="9" t="s">
        <v>25</v>
      </c>
      <c r="F76" s="10" t="s">
        <v>10</v>
      </c>
      <c r="G76" s="11" t="s">
        <v>11</v>
      </c>
      <c r="H76" s="11" t="s">
        <v>13</v>
      </c>
      <c r="I76" s="11" t="s">
        <v>15</v>
      </c>
      <c r="J76" s="9" t="s">
        <v>16</v>
      </c>
      <c r="K76" s="10" t="s">
        <v>9</v>
      </c>
      <c r="L76" s="11" t="s">
        <v>17</v>
      </c>
      <c r="M76" s="11" t="s">
        <v>19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1">
        <v>2.0</v>
      </c>
      <c r="B77" s="16" t="s">
        <v>35</v>
      </c>
      <c r="C77" s="18">
        <v>100.0</v>
      </c>
      <c r="D77" s="14">
        <v>0.08</v>
      </c>
      <c r="E77" s="19">
        <v>5.0E-4</v>
      </c>
      <c r="F77" s="14">
        <v>0.642</v>
      </c>
      <c r="G77" s="20">
        <v>0.668</v>
      </c>
      <c r="H77" s="20">
        <v>0.655</v>
      </c>
      <c r="I77" s="20">
        <v>0.635</v>
      </c>
      <c r="J77" s="19">
        <v>0.701</v>
      </c>
      <c r="K77" s="21">
        <v>0.02</v>
      </c>
      <c r="L77" s="17">
        <f t="shared" ref="L77:L78" si="6">average(F77:J77)</f>
        <v>0.6602</v>
      </c>
      <c r="M77" s="17">
        <f t="shared" ref="M77:M78" si="7">stdev(F77:J77)</f>
        <v>0.02607105675</v>
      </c>
      <c r="N77" s="3"/>
      <c r="O77" s="22">
        <f t="shared" ref="O77:O78" si="8">4*3.1415927^2*D77/(L77^2)</f>
        <v>7.246006121</v>
      </c>
      <c r="P77" s="23">
        <f t="shared" ref="P77:P78" si="9">(O77 -9.779)/9.779</f>
        <v>-0.2590238142</v>
      </c>
      <c r="Q77" s="3"/>
      <c r="R77" s="3" t="str">
        <f t="shared" ref="R77:R78" si="10">V78</f>
        <v/>
      </c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1">
        <v>3.0</v>
      </c>
      <c r="B78" s="16" t="s">
        <v>35</v>
      </c>
      <c r="C78" s="18">
        <v>100.0</v>
      </c>
      <c r="D78" s="14">
        <v>0.19</v>
      </c>
      <c r="E78" s="19">
        <v>5.0E-4</v>
      </c>
      <c r="F78" s="14">
        <v>0.963</v>
      </c>
      <c r="G78" s="20">
        <v>0.979</v>
      </c>
      <c r="H78" s="20">
        <v>0.977</v>
      </c>
      <c r="I78" s="20">
        <v>0.965</v>
      </c>
      <c r="J78" s="19">
        <v>0.98</v>
      </c>
      <c r="K78" s="21">
        <v>0.02</v>
      </c>
      <c r="L78" s="17">
        <f t="shared" si="6"/>
        <v>0.9728</v>
      </c>
      <c r="M78" s="17">
        <f t="shared" si="7"/>
        <v>0.008136338243</v>
      </c>
      <c r="N78" s="3"/>
      <c r="O78" s="22">
        <f t="shared" si="8"/>
        <v>7.926221902</v>
      </c>
      <c r="P78" s="23">
        <f t="shared" si="9"/>
        <v>-0.189464986</v>
      </c>
      <c r="Q78" s="3"/>
      <c r="R78" s="3" t="str">
        <f t="shared" si="10"/>
        <v/>
      </c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14">
        <v>0.1</v>
      </c>
      <c r="E80" s="19">
        <v>5.0E-4</v>
      </c>
      <c r="F80" s="14">
        <v>0.642</v>
      </c>
      <c r="G80" s="20">
        <v>0.668</v>
      </c>
      <c r="H80" s="20">
        <v>0.655</v>
      </c>
      <c r="I80" s="20">
        <v>0.635</v>
      </c>
      <c r="J80" s="19">
        <v>0.701</v>
      </c>
      <c r="K80" s="21">
        <v>0.02</v>
      </c>
      <c r="L80" s="17">
        <f t="shared" ref="L80:L81" si="11">average(F80:J80)</f>
        <v>0.6602</v>
      </c>
      <c r="M80" s="17">
        <f t="shared" ref="M80:M81" si="12">stdev(F80:J80)</f>
        <v>0.02607105675</v>
      </c>
      <c r="N80" s="3"/>
      <c r="O80" s="22">
        <f t="shared" ref="O80:O81" si="13">4*3.1415927^2*D80/(L80^2)</f>
        <v>9.057507651</v>
      </c>
      <c r="P80" s="23">
        <f t="shared" ref="P80:P81" si="14">(O80 -9.779)/9.779</f>
        <v>-0.07377976777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14">
        <v>0.22</v>
      </c>
      <c r="E81" s="19">
        <v>5.0E-4</v>
      </c>
      <c r="F81" s="14">
        <v>0.963</v>
      </c>
      <c r="G81" s="20">
        <v>0.979</v>
      </c>
      <c r="H81" s="20">
        <v>0.977</v>
      </c>
      <c r="I81" s="20">
        <v>0.965</v>
      </c>
      <c r="J81" s="19">
        <v>0.98</v>
      </c>
      <c r="K81" s="21">
        <v>0.02</v>
      </c>
      <c r="L81" s="17">
        <f t="shared" si="11"/>
        <v>0.9728</v>
      </c>
      <c r="M81" s="17">
        <f t="shared" si="12"/>
        <v>0.008136338243</v>
      </c>
      <c r="N81" s="3"/>
      <c r="O81" s="22">
        <f t="shared" si="13"/>
        <v>9.177730623</v>
      </c>
      <c r="P81" s="23">
        <f t="shared" si="14"/>
        <v>-0.06148577326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14">
        <v>0.11</v>
      </c>
      <c r="E83" s="19">
        <v>5.0E-4</v>
      </c>
      <c r="F83" s="14">
        <v>0.642</v>
      </c>
      <c r="G83" s="20">
        <v>0.668</v>
      </c>
      <c r="H83" s="20">
        <v>0.655</v>
      </c>
      <c r="I83" s="20">
        <v>0.635</v>
      </c>
      <c r="J83" s="19">
        <v>0.701</v>
      </c>
      <c r="K83" s="21">
        <v>0.02</v>
      </c>
      <c r="L83" s="17">
        <f t="shared" ref="L83:L84" si="15">average(F83:J83)</f>
        <v>0.6602</v>
      </c>
      <c r="M83" s="17">
        <f t="shared" ref="M83:M84" si="16">stdev(F83:J83)</f>
        <v>0.02607105675</v>
      </c>
      <c r="N83" s="3"/>
      <c r="O83" s="22">
        <f t="shared" ref="O83:O84" si="17">4*3.1415927^2*D83/(L83^2)</f>
        <v>9.963258416</v>
      </c>
      <c r="P83" s="23">
        <f t="shared" ref="P83:P84" si="18">(O83 -9.779)/9.779</f>
        <v>0.01884225545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14">
        <v>0.23</v>
      </c>
      <c r="E84" s="19">
        <v>5.0E-4</v>
      </c>
      <c r="F84" s="14">
        <v>0.963</v>
      </c>
      <c r="G84" s="20">
        <v>0.979</v>
      </c>
      <c r="H84" s="20">
        <v>0.977</v>
      </c>
      <c r="I84" s="20">
        <v>0.965</v>
      </c>
      <c r="J84" s="19">
        <v>0.98</v>
      </c>
      <c r="K84" s="21">
        <v>0.02</v>
      </c>
      <c r="L84" s="17">
        <f t="shared" si="15"/>
        <v>0.9728</v>
      </c>
      <c r="M84" s="17">
        <f t="shared" si="16"/>
        <v>0.008136338243</v>
      </c>
      <c r="N84" s="3"/>
      <c r="O84" s="22">
        <f t="shared" si="17"/>
        <v>9.594900197</v>
      </c>
      <c r="P84" s="23">
        <f t="shared" si="18"/>
        <v>-0.01882603569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</sheetData>
  <mergeCells count="2">
    <mergeCell ref="D3:E3"/>
    <mergeCell ref="F3:M3"/>
  </mergeCells>
  <drawing r:id="rId1"/>
</worksheet>
</file>