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1BEF22F9-040C-4B7E-8116-C82746D8E77E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demands" sheetId="4" r:id="rId6"/>
    <sheet name="non_negative_demands" sheetId="14" state="hidden" r:id="rId7"/>
    <sheet name="rand_demands" sheetId="12" state="hidden" r:id="rId8"/>
    <sheet name="reorder_demands" sheetId="13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" i="1" l="1"/>
  <c r="D139" i="8"/>
  <c r="F139" i="8" s="1"/>
  <c r="G139" i="8"/>
  <c r="H139" i="8"/>
  <c r="D183" i="8"/>
  <c r="F183" i="8" s="1"/>
  <c r="G183" i="8"/>
  <c r="H183" i="8"/>
  <c r="D33" i="8"/>
  <c r="F33" i="8" s="1"/>
  <c r="G33" i="8"/>
  <c r="H33" i="8"/>
  <c r="D34" i="8"/>
  <c r="F34" i="8" s="1"/>
  <c r="D35" i="8"/>
  <c r="F35" i="8" s="1"/>
  <c r="D36" i="8"/>
  <c r="F36" i="8" s="1"/>
  <c r="D37" i="8"/>
  <c r="F37" i="8" s="1"/>
  <c r="D38" i="8"/>
  <c r="F38" i="8" s="1"/>
  <c r="D39" i="8"/>
  <c r="F39" i="8" s="1"/>
  <c r="D40" i="8"/>
  <c r="F40" i="8" s="1"/>
  <c r="D41" i="8"/>
  <c r="F41" i="8" s="1"/>
  <c r="D42" i="8"/>
  <c r="D43" i="8"/>
  <c r="F43" i="8" s="1"/>
  <c r="D44" i="8"/>
  <c r="F44" i="8" s="1"/>
  <c r="D45" i="8"/>
  <c r="F45" i="8" s="1"/>
  <c r="D46" i="8"/>
  <c r="F46" i="8" s="1"/>
  <c r="D47" i="8"/>
  <c r="F47" i="8" s="1"/>
  <c r="D48" i="8"/>
  <c r="F48" i="8" s="1"/>
  <c r="D49" i="8"/>
  <c r="F49" i="8" s="1"/>
  <c r="D50" i="8"/>
  <c r="F50" i="8" s="1"/>
  <c r="D51" i="8"/>
  <c r="F51" i="8" s="1"/>
  <c r="D52" i="8"/>
  <c r="F52" i="8" s="1"/>
  <c r="D53" i="8"/>
  <c r="F53" i="8" s="1"/>
  <c r="D54" i="8"/>
  <c r="F54" i="8" s="1"/>
  <c r="D55" i="8"/>
  <c r="F55" i="8" s="1"/>
  <c r="D56" i="8"/>
  <c r="F56" i="8" s="1"/>
  <c r="D57" i="8"/>
  <c r="F57" i="8" s="1"/>
  <c r="D58" i="8"/>
  <c r="F58" i="8" s="1"/>
  <c r="D59" i="8"/>
  <c r="F59" i="8" s="1"/>
  <c r="D60" i="8"/>
  <c r="F60" i="8" s="1"/>
  <c r="D61" i="8"/>
  <c r="F61" i="8" s="1"/>
  <c r="D62" i="8"/>
  <c r="F62" i="8" s="1"/>
  <c r="D63" i="8"/>
  <c r="F63" i="8" s="1"/>
  <c r="D64" i="8"/>
  <c r="F64" i="8" s="1"/>
  <c r="D65" i="8"/>
  <c r="F65" i="8" s="1"/>
  <c r="D66" i="8"/>
  <c r="F66" i="8" s="1"/>
  <c r="D67" i="8"/>
  <c r="F67" i="8" s="1"/>
  <c r="D68" i="8"/>
  <c r="F68" i="8" s="1"/>
  <c r="D69" i="8"/>
  <c r="F69" i="8" s="1"/>
  <c r="D70" i="8"/>
  <c r="F70" i="8" s="1"/>
  <c r="D71" i="8"/>
  <c r="F71" i="8" s="1"/>
  <c r="D72" i="8"/>
  <c r="F72" i="8" s="1"/>
  <c r="D73" i="8"/>
  <c r="F73" i="8" s="1"/>
  <c r="D74" i="8"/>
  <c r="F74" i="8" s="1"/>
  <c r="D75" i="8"/>
  <c r="F75" i="8" s="1"/>
  <c r="D76" i="8"/>
  <c r="F76" i="8" s="1"/>
  <c r="D77" i="8"/>
  <c r="F77" i="8" s="1"/>
  <c r="D78" i="8"/>
  <c r="F78" i="8" s="1"/>
  <c r="D79" i="8"/>
  <c r="F79" i="8" s="1"/>
  <c r="D80" i="8"/>
  <c r="F80" i="8" s="1"/>
  <c r="D81" i="8"/>
  <c r="F81" i="8" s="1"/>
  <c r="D82" i="8"/>
  <c r="F82" i="8" s="1"/>
  <c r="D83" i="8"/>
  <c r="F83" i="8" s="1"/>
  <c r="D84" i="8"/>
  <c r="F84" i="8" s="1"/>
  <c r="D85" i="8"/>
  <c r="F85" i="8" s="1"/>
  <c r="D86" i="8"/>
  <c r="F86" i="8" s="1"/>
  <c r="D87" i="8"/>
  <c r="F87" i="8" s="1"/>
  <c r="D88" i="8"/>
  <c r="F88" i="8" s="1"/>
  <c r="D89" i="8"/>
  <c r="F89" i="8" s="1"/>
  <c r="D90" i="8"/>
  <c r="F90" i="8" s="1"/>
  <c r="D91" i="8"/>
  <c r="F91" i="8" s="1"/>
  <c r="D92" i="8"/>
  <c r="F92" i="8" s="1"/>
  <c r="D93" i="8"/>
  <c r="F93" i="8" s="1"/>
  <c r="D94" i="8"/>
  <c r="F94" i="8" s="1"/>
  <c r="D95" i="8"/>
  <c r="F95" i="8" s="1"/>
  <c r="D96" i="8"/>
  <c r="F96" i="8" s="1"/>
  <c r="D97" i="8"/>
  <c r="F97" i="8" s="1"/>
  <c r="D98" i="8"/>
  <c r="F98" i="8" s="1"/>
  <c r="D99" i="8"/>
  <c r="F99" i="8" s="1"/>
  <c r="D100" i="8"/>
  <c r="F100" i="8" s="1"/>
  <c r="D101" i="8"/>
  <c r="F101" i="8" s="1"/>
  <c r="D102" i="8"/>
  <c r="F102" i="8" s="1"/>
  <c r="D103" i="8"/>
  <c r="F103" i="8" s="1"/>
  <c r="D104" i="8"/>
  <c r="F104" i="8" s="1"/>
  <c r="D105" i="8"/>
  <c r="F105" i="8" s="1"/>
  <c r="D106" i="8"/>
  <c r="F106" i="8" s="1"/>
  <c r="D107" i="8"/>
  <c r="F107" i="8" s="1"/>
  <c r="D108" i="8"/>
  <c r="F108" i="8" s="1"/>
  <c r="D109" i="8"/>
  <c r="F109" i="8" s="1"/>
  <c r="D110" i="8"/>
  <c r="F110" i="8" s="1"/>
  <c r="D111" i="8"/>
  <c r="F111" i="8" s="1"/>
  <c r="D112" i="8"/>
  <c r="F112" i="8" s="1"/>
  <c r="D113" i="8"/>
  <c r="F113" i="8" s="1"/>
  <c r="D114" i="8"/>
  <c r="F114" i="8" s="1"/>
  <c r="D115" i="8"/>
  <c r="F115" i="8" s="1"/>
  <c r="D116" i="8"/>
  <c r="F116" i="8" s="1"/>
  <c r="D117" i="8"/>
  <c r="F117" i="8" s="1"/>
  <c r="D118" i="8"/>
  <c r="F118" i="8" s="1"/>
  <c r="D119" i="8"/>
  <c r="F119" i="8" s="1"/>
  <c r="D120" i="8"/>
  <c r="F120" i="8" s="1"/>
  <c r="D121" i="8"/>
  <c r="F121" i="8" s="1"/>
  <c r="D122" i="8"/>
  <c r="F122" i="8" s="1"/>
  <c r="D123" i="8"/>
  <c r="F123" i="8" s="1"/>
  <c r="D124" i="8"/>
  <c r="F124" i="8" s="1"/>
  <c r="D125" i="8"/>
  <c r="F125" i="8" s="1"/>
  <c r="D126" i="8"/>
  <c r="F126" i="8" s="1"/>
  <c r="F42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D29" i="8" l="1"/>
  <c r="F29" i="8" s="1"/>
  <c r="G29" i="8"/>
  <c r="H29" i="8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D9" i="8" l="1"/>
  <c r="D141" i="8"/>
  <c r="D165" i="8"/>
  <c r="D166" i="8"/>
  <c r="D167" i="8"/>
  <c r="D168" i="8"/>
  <c r="D205" i="8"/>
  <c r="D181" i="8"/>
  <c r="D172" i="8"/>
  <c r="D179" i="8"/>
  <c r="D25" i="8"/>
  <c r="D127" i="8"/>
  <c r="D174" i="8"/>
  <c r="D175" i="8"/>
  <c r="D140" i="8"/>
  <c r="D178" i="8"/>
  <c r="D203" i="8"/>
  <c r="D32" i="8"/>
  <c r="D10" i="8"/>
  <c r="D11" i="8"/>
  <c r="D235" i="8"/>
  <c r="D26" i="8"/>
  <c r="D237" i="8"/>
  <c r="D184" i="8"/>
  <c r="D239" i="8"/>
  <c r="D189" i="8"/>
  <c r="D190" i="8"/>
  <c r="D191" i="8"/>
  <c r="D192" i="8"/>
  <c r="D206" i="8"/>
  <c r="D136" i="8"/>
  <c r="D155" i="8"/>
  <c r="D209" i="8"/>
  <c r="D210" i="8"/>
  <c r="D211" i="8"/>
  <c r="D212" i="8"/>
  <c r="D130" i="8"/>
  <c r="D173" i="8"/>
  <c r="D21" i="8"/>
  <c r="D4" i="8"/>
  <c r="D5" i="8"/>
  <c r="D187" i="8"/>
  <c r="D234" i="8"/>
  <c r="D158" i="8"/>
  <c r="D142" i="8"/>
  <c r="D143" i="8"/>
  <c r="D137" i="8"/>
  <c r="D31" i="8"/>
  <c r="D159" i="8"/>
  <c r="D30" i="8"/>
  <c r="D164" i="8"/>
  <c r="D213" i="8"/>
  <c r="D6" i="8"/>
  <c r="D7" i="8"/>
  <c r="D8" i="8"/>
  <c r="D188" i="8"/>
  <c r="D177" i="8"/>
  <c r="D160" i="8"/>
  <c r="D169" i="8"/>
  <c r="D180" i="8"/>
  <c r="D176" i="8"/>
  <c r="D22" i="8"/>
  <c r="D23" i="8"/>
  <c r="D144" i="8"/>
  <c r="D24" i="8"/>
  <c r="D170" i="8"/>
  <c r="D214" i="8"/>
  <c r="D145" i="8"/>
  <c r="D146" i="8"/>
  <c r="D2" i="8"/>
  <c r="D238" i="8"/>
  <c r="D161" i="8"/>
  <c r="D162" i="8"/>
  <c r="D215" i="8"/>
  <c r="D147" i="8"/>
  <c r="D148" i="8"/>
  <c r="D149" i="8"/>
  <c r="D163" i="8"/>
  <c r="D128" i="8"/>
  <c r="D216" i="8"/>
  <c r="D150" i="8"/>
  <c r="D151" i="8"/>
  <c r="D138" i="8"/>
  <c r="D217" i="8"/>
  <c r="D152" i="8"/>
  <c r="D153" i="8"/>
  <c r="D154" i="8"/>
  <c r="D3" i="8"/>
  <c r="D129" i="8"/>
  <c r="D12" i="8"/>
  <c r="D13" i="8"/>
  <c r="D14" i="8"/>
  <c r="D15" i="8"/>
  <c r="D16" i="8"/>
  <c r="D17" i="8"/>
  <c r="D18" i="8"/>
  <c r="D19" i="8"/>
  <c r="D20" i="8"/>
  <c r="D27" i="8"/>
  <c r="D28" i="8"/>
  <c r="D131" i="8"/>
  <c r="D132" i="8"/>
  <c r="D133" i="8"/>
  <c r="D134" i="8"/>
  <c r="D135" i="8"/>
  <c r="D156" i="8"/>
  <c r="D157" i="8"/>
  <c r="D171" i="8"/>
  <c r="D185" i="8"/>
  <c r="D186" i="8"/>
  <c r="D193" i="8"/>
  <c r="D194" i="8"/>
  <c r="D195" i="8"/>
  <c r="D196" i="8"/>
  <c r="D197" i="8"/>
  <c r="D198" i="8"/>
  <c r="D199" i="8"/>
  <c r="D200" i="8"/>
  <c r="D201" i="8"/>
  <c r="D202" i="8"/>
  <c r="D204" i="8"/>
  <c r="D182" i="8"/>
  <c r="F182" i="8" s="1"/>
  <c r="D207" i="8"/>
  <c r="F207" i="8" s="1"/>
  <c r="D208" i="8"/>
  <c r="F208" i="8" s="1"/>
  <c r="D218" i="8"/>
  <c r="F218" i="8" s="1"/>
  <c r="D219" i="8"/>
  <c r="F219" i="8" s="1"/>
  <c r="D220" i="8"/>
  <c r="F220" i="8" s="1"/>
  <c r="D221" i="8"/>
  <c r="F221" i="8" s="1"/>
  <c r="D222" i="8"/>
  <c r="F222" i="8" s="1"/>
  <c r="D223" i="8"/>
  <c r="F223" i="8" s="1"/>
  <c r="D224" i="8"/>
  <c r="F224" i="8" s="1"/>
  <c r="D225" i="8"/>
  <c r="F225" i="8" s="1"/>
  <c r="D226" i="8"/>
  <c r="F226" i="8" s="1"/>
  <c r="D227" i="8"/>
  <c r="F227" i="8" s="1"/>
  <c r="D228" i="8"/>
  <c r="F228" i="8" s="1"/>
  <c r="D229" i="8"/>
  <c r="F229" i="8" s="1"/>
  <c r="D230" i="8"/>
  <c r="F230" i="8" s="1"/>
  <c r="D231" i="8"/>
  <c r="F231" i="8" s="1"/>
  <c r="D232" i="8"/>
  <c r="F232" i="8" s="1"/>
  <c r="D233" i="8"/>
  <c r="F233" i="8" s="1"/>
  <c r="D236" i="8"/>
  <c r="F236" i="8" s="1"/>
  <c r="C16" i="14"/>
  <c r="D16" i="14"/>
  <c r="E16" i="14"/>
  <c r="F16" i="14"/>
  <c r="G16" i="14"/>
  <c r="H16" i="14"/>
  <c r="I16" i="14"/>
  <c r="J16" i="14"/>
  <c r="K16" i="14"/>
  <c r="L16" i="14"/>
  <c r="M16" i="14"/>
  <c r="B16" i="1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G182" i="8"/>
  <c r="G207" i="8"/>
  <c r="G208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6" i="8"/>
  <c r="H182" i="8"/>
  <c r="H207" i="8"/>
  <c r="H208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6" i="8"/>
  <c r="H9" i="8" l="1"/>
  <c r="H141" i="8"/>
  <c r="H165" i="8"/>
  <c r="H166" i="8"/>
  <c r="H167" i="8"/>
  <c r="H168" i="8"/>
  <c r="H205" i="8"/>
  <c r="H181" i="8"/>
  <c r="H172" i="8"/>
  <c r="H179" i="8"/>
  <c r="H25" i="8"/>
  <c r="H127" i="8"/>
  <c r="H174" i="8"/>
  <c r="H175" i="8"/>
  <c r="H140" i="8"/>
  <c r="H178" i="8"/>
  <c r="H203" i="8"/>
  <c r="H32" i="8"/>
  <c r="H10" i="8"/>
  <c r="H11" i="8"/>
  <c r="H235" i="8"/>
  <c r="H26" i="8"/>
  <c r="H237" i="8"/>
  <c r="H184" i="8"/>
  <c r="H239" i="8"/>
  <c r="H189" i="8"/>
  <c r="H190" i="8"/>
  <c r="H191" i="8"/>
  <c r="H192" i="8"/>
  <c r="H206" i="8"/>
  <c r="H136" i="8"/>
  <c r="H155" i="8"/>
  <c r="H209" i="8"/>
  <c r="H210" i="8"/>
  <c r="H211" i="8"/>
  <c r="H212" i="8"/>
  <c r="H130" i="8"/>
  <c r="H173" i="8"/>
  <c r="H21" i="8"/>
  <c r="H4" i="8"/>
  <c r="H5" i="8"/>
  <c r="H187" i="8"/>
  <c r="H234" i="8"/>
  <c r="H158" i="8"/>
  <c r="H142" i="8"/>
  <c r="H143" i="8"/>
  <c r="H137" i="8"/>
  <c r="H31" i="8"/>
  <c r="H159" i="8"/>
  <c r="H30" i="8"/>
  <c r="H164" i="8"/>
  <c r="H213" i="8"/>
  <c r="H6" i="8"/>
  <c r="H7" i="8"/>
  <c r="H8" i="8"/>
  <c r="H188" i="8"/>
  <c r="H177" i="8"/>
  <c r="H160" i="8"/>
  <c r="H169" i="8"/>
  <c r="H180" i="8"/>
  <c r="H176" i="8"/>
  <c r="H22" i="8"/>
  <c r="H23" i="8"/>
  <c r="H144" i="8"/>
  <c r="H24" i="8"/>
  <c r="H170" i="8"/>
  <c r="H214" i="8"/>
  <c r="H145" i="8"/>
  <c r="H146" i="8"/>
  <c r="H2" i="8"/>
  <c r="H238" i="8"/>
  <c r="H161" i="8"/>
  <c r="H162" i="8"/>
  <c r="H215" i="8"/>
  <c r="H147" i="8"/>
  <c r="H148" i="8"/>
  <c r="H149" i="8"/>
  <c r="H163" i="8"/>
  <c r="H128" i="8"/>
  <c r="H216" i="8"/>
  <c r="H150" i="8"/>
  <c r="H151" i="8"/>
  <c r="H138" i="8"/>
  <c r="H217" i="8"/>
  <c r="H152" i="8"/>
  <c r="H153" i="8"/>
  <c r="H154" i="8"/>
  <c r="H3" i="8"/>
  <c r="H129" i="8"/>
  <c r="H12" i="8"/>
  <c r="H13" i="8"/>
  <c r="H14" i="8"/>
  <c r="H15" i="8"/>
  <c r="H16" i="8"/>
  <c r="H17" i="8"/>
  <c r="H18" i="8"/>
  <c r="H19" i="8"/>
  <c r="H20" i="8"/>
  <c r="H27" i="8"/>
  <c r="H28" i="8"/>
  <c r="H131" i="8"/>
  <c r="H132" i="8"/>
  <c r="H133" i="8"/>
  <c r="H134" i="8"/>
  <c r="H135" i="8"/>
  <c r="H156" i="8"/>
  <c r="H157" i="8"/>
  <c r="H171" i="8"/>
  <c r="H185" i="8"/>
  <c r="H186" i="8"/>
  <c r="H193" i="8"/>
  <c r="H194" i="8"/>
  <c r="H195" i="8"/>
  <c r="H196" i="8"/>
  <c r="H197" i="8"/>
  <c r="H198" i="8"/>
  <c r="H199" i="8"/>
  <c r="H200" i="8"/>
  <c r="H201" i="8"/>
  <c r="H202" i="8"/>
  <c r="H204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O2" i="2" l="1"/>
  <c r="O3" i="2"/>
  <c r="O4" i="2"/>
  <c r="O5" i="2"/>
  <c r="N2" i="2"/>
  <c r="N3" i="2"/>
  <c r="N4" i="2"/>
  <c r="N5" i="2"/>
  <c r="M2" i="2"/>
  <c r="M3" i="2"/>
  <c r="M4" i="2"/>
  <c r="M5" i="2"/>
  <c r="E62" i="8" l="1"/>
  <c r="E70" i="8"/>
  <c r="E78" i="8"/>
  <c r="E86" i="8"/>
  <c r="E94" i="8"/>
  <c r="E63" i="8"/>
  <c r="E71" i="8"/>
  <c r="E79" i="8"/>
  <c r="E87" i="8"/>
  <c r="E95" i="8"/>
  <c r="E103" i="8"/>
  <c r="E111" i="8"/>
  <c r="E119" i="8"/>
  <c r="E102" i="8"/>
  <c r="E64" i="8"/>
  <c r="E72" i="8"/>
  <c r="E80" i="8"/>
  <c r="E88" i="8"/>
  <c r="E96" i="8"/>
  <c r="E104" i="8"/>
  <c r="E112" i="8"/>
  <c r="E120" i="8"/>
  <c r="E126" i="8"/>
  <c r="E65" i="8"/>
  <c r="E73" i="8"/>
  <c r="E81" i="8"/>
  <c r="E89" i="8"/>
  <c r="E97" i="8"/>
  <c r="E105" i="8"/>
  <c r="E113" i="8"/>
  <c r="E121" i="8"/>
  <c r="E66" i="8"/>
  <c r="E74" i="8"/>
  <c r="E82" i="8"/>
  <c r="E90" i="8"/>
  <c r="E98" i="8"/>
  <c r="E106" i="8"/>
  <c r="E114" i="8"/>
  <c r="E122" i="8"/>
  <c r="E77" i="8"/>
  <c r="E101" i="8"/>
  <c r="E125" i="8"/>
  <c r="E67" i="8"/>
  <c r="E75" i="8"/>
  <c r="E83" i="8"/>
  <c r="E91" i="8"/>
  <c r="E99" i="8"/>
  <c r="E107" i="8"/>
  <c r="E115" i="8"/>
  <c r="E123" i="8"/>
  <c r="E69" i="8"/>
  <c r="E93" i="8"/>
  <c r="E117" i="8"/>
  <c r="E110" i="8"/>
  <c r="E60" i="8"/>
  <c r="E68" i="8"/>
  <c r="E76" i="8"/>
  <c r="E84" i="8"/>
  <c r="E92" i="8"/>
  <c r="E100" i="8"/>
  <c r="E108" i="8"/>
  <c r="E116" i="8"/>
  <c r="E124" i="8"/>
  <c r="E61" i="8"/>
  <c r="E85" i="8"/>
  <c r="E109" i="8"/>
  <c r="E118" i="8"/>
  <c r="E222" i="8"/>
  <c r="E230" i="8"/>
  <c r="E182" i="8"/>
  <c r="E223" i="8"/>
  <c r="E231" i="8"/>
  <c r="E207" i="8"/>
  <c r="E224" i="8"/>
  <c r="E232" i="8"/>
  <c r="E208" i="8"/>
  <c r="E225" i="8"/>
  <c r="E233" i="8"/>
  <c r="E218" i="8"/>
  <c r="E226" i="8"/>
  <c r="E236" i="8"/>
  <c r="E229" i="8"/>
  <c r="E219" i="8"/>
  <c r="E227" i="8"/>
  <c r="E220" i="8"/>
  <c r="E228" i="8"/>
  <c r="E221" i="8"/>
  <c r="E51" i="8"/>
  <c r="E59" i="8"/>
  <c r="E52" i="8"/>
  <c r="E53" i="8"/>
  <c r="E54" i="8"/>
  <c r="E55" i="8"/>
  <c r="E56" i="8"/>
  <c r="E49" i="8"/>
  <c r="E57" i="8"/>
  <c r="E50" i="8"/>
  <c r="E58" i="8"/>
  <c r="E33" i="8"/>
  <c r="E40" i="8"/>
  <c r="E48" i="8"/>
  <c r="E41" i="8"/>
  <c r="E42" i="8"/>
  <c r="E43" i="8"/>
  <c r="E183" i="8"/>
  <c r="E44" i="8"/>
  <c r="E45" i="8"/>
  <c r="E46" i="8"/>
  <c r="E47" i="8"/>
  <c r="E139" i="8"/>
  <c r="E34" i="8"/>
  <c r="E35" i="8"/>
  <c r="E36" i="8"/>
  <c r="E37" i="8"/>
  <c r="E38" i="8"/>
  <c r="E39" i="8"/>
  <c r="E29" i="8"/>
  <c r="E135" i="8"/>
  <c r="E131" i="8"/>
  <c r="E198" i="8"/>
  <c r="E196" i="8"/>
  <c r="E194" i="8"/>
  <c r="E186" i="8"/>
  <c r="E156" i="8"/>
  <c r="E134" i="8"/>
  <c r="E145" i="8"/>
  <c r="E215" i="8"/>
  <c r="E151" i="8"/>
  <c r="E217" i="8"/>
  <c r="E12" i="8"/>
  <c r="E13" i="8"/>
  <c r="E18" i="8"/>
  <c r="E22" i="8"/>
  <c r="E177" i="8"/>
  <c r="E24" i="8"/>
  <c r="E146" i="8"/>
  <c r="E163" i="8"/>
  <c r="E3" i="8"/>
  <c r="E15" i="8"/>
  <c r="E19" i="8"/>
  <c r="E169" i="8"/>
  <c r="E214" i="8"/>
  <c r="E162" i="8"/>
  <c r="E216" i="8"/>
  <c r="E138" i="8"/>
  <c r="E17" i="8"/>
  <c r="E188" i="8"/>
  <c r="E170" i="8"/>
  <c r="E147" i="8"/>
  <c r="E152" i="8"/>
  <c r="E20" i="8"/>
  <c r="E180" i="8"/>
  <c r="E23" i="8"/>
  <c r="E14" i="8"/>
  <c r="E27" i="8"/>
  <c r="E160" i="8"/>
  <c r="E238" i="8"/>
  <c r="E148" i="8"/>
  <c r="E128" i="8"/>
  <c r="E150" i="8"/>
  <c r="E153" i="8"/>
  <c r="E129" i="8"/>
  <c r="E16" i="8"/>
  <c r="E28" i="8"/>
  <c r="E176" i="8"/>
  <c r="E144" i="8"/>
  <c r="E2" i="8"/>
  <c r="E161" i="8"/>
  <c r="E149" i="8"/>
  <c r="E154" i="8"/>
  <c r="E133" i="8"/>
  <c r="E173" i="8"/>
  <c r="E158" i="8"/>
  <c r="E137" i="8"/>
  <c r="E130" i="8"/>
  <c r="E187" i="8"/>
  <c r="E4" i="8"/>
  <c r="E21" i="8"/>
  <c r="E5" i="8"/>
  <c r="E142" i="8"/>
  <c r="E234" i="8"/>
  <c r="E143" i="8"/>
  <c r="E204" i="8"/>
  <c r="E185" i="8"/>
  <c r="E171" i="8"/>
  <c r="E31" i="8"/>
  <c r="E30" i="8"/>
  <c r="E6" i="8"/>
  <c r="E159" i="8"/>
  <c r="E164" i="8"/>
  <c r="E213" i="8"/>
  <c r="E7" i="8"/>
  <c r="E8" i="8"/>
  <c r="E202" i="8"/>
  <c r="E157" i="8"/>
  <c r="E167" i="8"/>
  <c r="E127" i="8"/>
  <c r="E11" i="8"/>
  <c r="E9" i="8"/>
  <c r="E168" i="8"/>
  <c r="E32" i="8"/>
  <c r="E26" i="8"/>
  <c r="E184" i="8"/>
  <c r="E189" i="8"/>
  <c r="E206" i="8"/>
  <c r="E136" i="8"/>
  <c r="E209" i="8"/>
  <c r="E178" i="8"/>
  <c r="E190" i="8"/>
  <c r="E210" i="8"/>
  <c r="E205" i="8"/>
  <c r="E174" i="8"/>
  <c r="E191" i="8"/>
  <c r="E211" i="8"/>
  <c r="E141" i="8"/>
  <c r="E172" i="8"/>
  <c r="E203" i="8"/>
  <c r="E237" i="8"/>
  <c r="E192" i="8"/>
  <c r="E212" i="8"/>
  <c r="E175" i="8"/>
  <c r="E140" i="8"/>
  <c r="E235" i="8"/>
  <c r="E165" i="8"/>
  <c r="E181" i="8"/>
  <c r="E25" i="8"/>
  <c r="E239" i="8"/>
  <c r="E155" i="8"/>
  <c r="E166" i="8"/>
  <c r="E179" i="8"/>
  <c r="E10" i="8"/>
  <c r="E201" i="8"/>
  <c r="E197" i="8"/>
  <c r="E195" i="8"/>
  <c r="E193" i="8"/>
  <c r="E132" i="8"/>
  <c r="E200" i="8"/>
  <c r="E199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9" i="8" l="1"/>
  <c r="G141" i="8"/>
  <c r="G165" i="8"/>
  <c r="G166" i="8"/>
  <c r="G167" i="8"/>
  <c r="G168" i="8"/>
  <c r="G205" i="8"/>
  <c r="G181" i="8"/>
  <c r="G172" i="8"/>
  <c r="G179" i="8"/>
  <c r="G25" i="8"/>
  <c r="G127" i="8"/>
  <c r="G174" i="8"/>
  <c r="G175" i="8"/>
  <c r="G140" i="8"/>
  <c r="G178" i="8"/>
  <c r="G203" i="8"/>
  <c r="G32" i="8"/>
  <c r="G10" i="8"/>
  <c r="G11" i="8"/>
  <c r="G235" i="8"/>
  <c r="G26" i="8"/>
  <c r="G237" i="8"/>
  <c r="G184" i="8"/>
  <c r="G239" i="8"/>
  <c r="G189" i="8"/>
  <c r="G190" i="8"/>
  <c r="G191" i="8"/>
  <c r="G192" i="8"/>
  <c r="G206" i="8"/>
  <c r="G136" i="8"/>
  <c r="G155" i="8"/>
  <c r="G209" i="8"/>
  <c r="G210" i="8"/>
  <c r="G211" i="8"/>
  <c r="G212" i="8"/>
  <c r="G130" i="8"/>
  <c r="G173" i="8"/>
  <c r="G21" i="8"/>
  <c r="G4" i="8"/>
  <c r="G5" i="8"/>
  <c r="G187" i="8"/>
  <c r="G234" i="8"/>
  <c r="G158" i="8"/>
  <c r="G142" i="8"/>
  <c r="G143" i="8"/>
  <c r="G137" i="8"/>
  <c r="G31" i="8"/>
  <c r="G159" i="8"/>
  <c r="G30" i="8"/>
  <c r="G164" i="8"/>
  <c r="G213" i="8"/>
  <c r="G6" i="8"/>
  <c r="G7" i="8"/>
  <c r="G8" i="8"/>
  <c r="G188" i="8"/>
  <c r="G177" i="8"/>
  <c r="G160" i="8"/>
  <c r="G169" i="8"/>
  <c r="G180" i="8"/>
  <c r="G176" i="8"/>
  <c r="G22" i="8"/>
  <c r="G23" i="8"/>
  <c r="G144" i="8"/>
  <c r="G24" i="8"/>
  <c r="G170" i="8"/>
  <c r="G214" i="8"/>
  <c r="G145" i="8"/>
  <c r="G146" i="8"/>
  <c r="G2" i="8"/>
  <c r="G238" i="8"/>
  <c r="G161" i="8"/>
  <c r="G162" i="8"/>
  <c r="G215" i="8"/>
  <c r="G147" i="8"/>
  <c r="G148" i="8"/>
  <c r="G149" i="8"/>
  <c r="G163" i="8"/>
  <c r="G128" i="8"/>
  <c r="G216" i="8"/>
  <c r="G150" i="8"/>
  <c r="G151" i="8"/>
  <c r="G138" i="8"/>
  <c r="G217" i="8"/>
  <c r="G152" i="8"/>
  <c r="G153" i="8"/>
  <c r="G154" i="8"/>
  <c r="G3" i="8"/>
  <c r="G129" i="8"/>
  <c r="G12" i="8"/>
  <c r="G13" i="8"/>
  <c r="G14" i="8"/>
  <c r="G15" i="8"/>
  <c r="G16" i="8"/>
  <c r="G17" i="8"/>
  <c r="G18" i="8"/>
  <c r="G19" i="8"/>
  <c r="G20" i="8"/>
  <c r="G27" i="8"/>
  <c r="G28" i="8"/>
  <c r="G131" i="8"/>
  <c r="G132" i="8"/>
  <c r="G133" i="8"/>
  <c r="G134" i="8"/>
  <c r="G135" i="8"/>
  <c r="G156" i="8"/>
  <c r="G157" i="8"/>
  <c r="G171" i="8"/>
  <c r="G185" i="8"/>
  <c r="G186" i="8"/>
  <c r="G193" i="8"/>
  <c r="G194" i="8"/>
  <c r="G195" i="8"/>
  <c r="G196" i="8"/>
  <c r="G197" i="8"/>
  <c r="G198" i="8"/>
  <c r="G199" i="8"/>
  <c r="G200" i="8"/>
  <c r="G201" i="8"/>
  <c r="G202" i="8"/>
  <c r="G204" i="8"/>
  <c r="F188" i="8"/>
  <c r="F177" i="8"/>
  <c r="F160" i="8"/>
  <c r="F169" i="8"/>
  <c r="F180" i="8"/>
  <c r="F176" i="8"/>
  <c r="F22" i="8"/>
  <c r="F23" i="8"/>
  <c r="F144" i="8"/>
  <c r="F24" i="8"/>
  <c r="F170" i="8"/>
  <c r="F214" i="8"/>
  <c r="F145" i="8"/>
  <c r="F146" i="8"/>
  <c r="F2" i="8"/>
  <c r="F238" i="8"/>
  <c r="F161" i="8"/>
  <c r="F162" i="8"/>
  <c r="F215" i="8"/>
  <c r="F147" i="8"/>
  <c r="F148" i="8"/>
  <c r="F149" i="8"/>
  <c r="F163" i="8"/>
  <c r="F128" i="8"/>
  <c r="F216" i="8"/>
  <c r="F150" i="8"/>
  <c r="F151" i="8"/>
  <c r="F138" i="8"/>
  <c r="F217" i="8"/>
  <c r="F152" i="8"/>
  <c r="F153" i="8"/>
  <c r="F154" i="8"/>
  <c r="F3" i="8"/>
  <c r="F129" i="8"/>
  <c r="F12" i="8"/>
  <c r="F13" i="8"/>
  <c r="F14" i="8"/>
  <c r="F15" i="8"/>
  <c r="F16" i="8"/>
  <c r="F17" i="8"/>
  <c r="F18" i="8"/>
  <c r="F19" i="8"/>
  <c r="F20" i="8"/>
  <c r="F27" i="8"/>
  <c r="F28" i="8"/>
  <c r="F131" i="8"/>
  <c r="F132" i="8"/>
  <c r="F133" i="8"/>
  <c r="F134" i="8"/>
  <c r="F135" i="8"/>
  <c r="F156" i="8"/>
  <c r="F157" i="8"/>
  <c r="F171" i="8"/>
  <c r="F185" i="8"/>
  <c r="F186" i="8"/>
  <c r="F193" i="8"/>
  <c r="F194" i="8"/>
  <c r="F195" i="8"/>
  <c r="F196" i="8"/>
  <c r="F197" i="8"/>
  <c r="F198" i="8"/>
  <c r="F199" i="8"/>
  <c r="F200" i="8"/>
  <c r="F201" i="8"/>
  <c r="F202" i="8"/>
  <c r="F204" i="8"/>
  <c r="F31" i="8"/>
  <c r="F159" i="8"/>
  <c r="F30" i="8"/>
  <c r="F164" i="8"/>
  <c r="F213" i="8"/>
  <c r="F6" i="8"/>
  <c r="F7" i="8"/>
  <c r="F8" i="8"/>
  <c r="F130" i="8"/>
  <c r="F173" i="8"/>
  <c r="F21" i="8"/>
  <c r="F4" i="8"/>
  <c r="F5" i="8"/>
  <c r="F187" i="8"/>
  <c r="F234" i="8"/>
  <c r="F158" i="8"/>
  <c r="F142" i="8"/>
  <c r="F143" i="8"/>
  <c r="F137" i="8"/>
  <c r="F9" i="8"/>
  <c r="F141" i="8"/>
  <c r="F165" i="8"/>
  <c r="F166" i="8"/>
  <c r="F167" i="8"/>
  <c r="F168" i="8"/>
  <c r="F205" i="8"/>
  <c r="F181" i="8"/>
  <c r="F172" i="8"/>
  <c r="F179" i="8"/>
  <c r="F25" i="8"/>
  <c r="F127" i="8"/>
  <c r="F174" i="8"/>
  <c r="F175" i="8"/>
  <c r="F140" i="8"/>
  <c r="F178" i="8"/>
  <c r="F203" i="8"/>
  <c r="F32" i="8"/>
  <c r="F10" i="8"/>
  <c r="F11" i="8"/>
  <c r="F235" i="8"/>
  <c r="F26" i="8"/>
  <c r="F237" i="8"/>
  <c r="F184" i="8"/>
  <c r="F239" i="8"/>
  <c r="F189" i="8"/>
  <c r="F190" i="8"/>
  <c r="F191" i="8"/>
  <c r="F192" i="8"/>
  <c r="F206" i="8"/>
  <c r="F136" i="8"/>
  <c r="F155" i="8"/>
  <c r="F209" i="8"/>
  <c r="F210" i="8"/>
  <c r="F211" i="8"/>
  <c r="F21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<sst xmlns="http://schemas.openxmlformats.org/spreadsheetml/2006/main" count="1274" uniqueCount="156">
  <si>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</si>
  <si>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</si>
  <si>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</si>
  <si>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</si>
  <si>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</si>
  <si>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</si>
  <si>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</si>
  <si>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</si>
  <si>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</si>
  <si>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</si>
  <si>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</si>
  <si>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</si>
  <si>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</si>
  <si>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</si>
  <si>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</si>
  <si>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</si>
  <si>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</si>
  <si>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</si>
  <si>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</si>
  <si>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</si>
  <si>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</si>
  <si>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</si>
  <si>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</si>
  <si>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</si>
  <si>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</si>
  <si>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</si>
  <si>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</si>
  <si>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</si>
  <si>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</si>
  <si>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</si>
  <si>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</si>
  <si>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</si>
  <si>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</si>
  <si>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</si>
  <si>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</si>
  <si>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</si>
  <si>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</si>
  <si>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</si>
  <si>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</si>
  <si>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</si>
  <si>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</si>
  <si>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</si>
  <si>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</si>
  <si>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</si>
  <si>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</si>
  <si>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</si>
  <si>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</si>
  <si>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</si>
  <si>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</si>
  <si>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</si>
  <si>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</si>
  <si>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</si>
  <si>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</si>
  <si>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</si>
  <si>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</si>
  <si>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</si>
  <si>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</si>
  <si>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</si>
  <si>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</si>
  <si>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</si>
  <si>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</si>
  <si>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</si>
  <si>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</si>
  <si>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</si>
  <si>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</si>
  <si>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</si>
  <si>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</si>
  <si>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</si>
  <si>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</si>
  <si>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</si>
  <si>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</si>
  <si>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</si>
  <si>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</si>
  <si>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</si>
  <si>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</si>
  <si>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</si>
  <si>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</si>
  <si>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</si>
  <si>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</si>
  <si>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</si>
  <si>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</si>
  <si>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</si>
  <si>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</si>
  <si>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</si>
  <si>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</si>
  <si>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</si>
  <si>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</si>
  <si>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</si>
  <si>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</si>
  <si>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</si>
  <si>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</si>
  <si>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</si>
  <si>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</si>
  <si>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</si>
  <si>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</si>
  <si>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</si>
  <si>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</si>
  <si>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</si>
  <si>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</si>
  <si>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</si>
  <si>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</si>
  <si>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</si>
  <si>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</si>
  <si>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</si>
  <si>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</si>
  <si>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</si>
  <si>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</si>
  <si>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</si>
  <si>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</si>
  <si>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</si>
  <si>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</si>
  <si>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</si>
  <si>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</si>
  <si>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</si>
  <si>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</si>
  <si>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</si>
  <si>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</si>
  <si>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</si>
  <si>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</si>
  <si>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</si>
  <si>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</si>
  <si>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</si>
  <si>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</si>
  <si>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</si>
  <si>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</si>
  <si>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</si>
  <si>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</si>
  <si>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asal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</si>
  <si>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</si>
  <si>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</si>
  <si>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</si>
  <si>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</si>
  <si>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</si>
  <si>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</si>
  <si>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</si>
  <si>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</si>
  <si>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</si>
  <si>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</si>
  <si>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</si>
  <si>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</si>
  <si>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</si>
  <si>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</si>
  <si>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</si>
  <si>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</si>
  <si>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</si>
  <si>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</si>
  <si>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</si>
  <si>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</si>
  <si>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</si>
  <si>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</si>
  <si>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</si>
  <si>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</si>
  <si>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</si>
  <si>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</si>
  <si>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</si>
  <si>
    <t>ALT_START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</si>
</sst>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60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1" fillId="0" borderId="0" xfId="5" applyFont="1" applyAlignment="1">
      <alignment horizontal="left"/>
    </xf>
    <xf numFmtId="0" fontId="2" fillId="0" borderId="0" xfId="5"/>
    <xf numFmtId="0" fontId="1" fillId="0" borderId="0" xfId="5" applyFont="1"/>
    <xf numFmtId="0" fontId="2" fillId="0" borderId="0" xfId="6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  <xf numFmtId="0" fontId="0" fillId="0" borderId="1" xfId="6" applyNumberFormat="1" applyFont="1" applyFill="1" applyBorder="1" applyAlignment="1"/>
    <xf numFmtId="0" fontId="0" fillId="0" borderId="2" xfId="6" applyNumberFormat="1" applyFont="1" applyFill="1" applyBorder="1" applyAlignment="1"/>
    <xf numFmtId="0" fontId="1" fillId="0" borderId="4" xfId="6" applyFont="1" applyBorder="1"/>
    <xf numFmtId="0" fontId="5" fillId="4" borderId="0" xfId="0" applyNumberFormat="1" applyFont="1" applyFill="1" applyBorder="1"/>
    <xf numFmtId="0" fontId="2" fillId="0" borderId="4" xfId="6" applyBorder="1"/>
    <xf numFmtId="0" fontId="5" fillId="0" borderId="0" xfId="0" applyNumberFormat="1" applyFont="1" applyBorder="1"/>
    <xf numFmtId="0" fontId="1" fillId="0" borderId="4" xfId="5" applyFont="1" applyBorder="1"/>
    <xf numFmtId="0" fontId="1" fillId="0" borderId="4" xfId="5" applyFont="1" applyBorder="1" applyAlignment="1">
      <alignment horizontal="left"/>
    </xf>
    <xf numFmtId="0" fontId="5" fillId="0" borderId="6" xfId="0" applyNumberFormat="1" applyFont="1" applyBorder="1"/>
    <xf numFmtId="0" fontId="5" fillId="0" borderId="4" xfId="0" applyNumberFormat="1" applyFont="1" applyFill="1" applyBorder="1"/>
    <xf numFmtId="0" fontId="0" fillId="0" borderId="6" xfId="0" applyBorder="1"/>
    <xf numFmtId="0" fontId="2" fillId="0" borderId="1" xfId="5" applyBorder="1"/>
    <xf numFmtId="0" fontId="2" fillId="0" borderId="4" xfId="5" applyBorder="1"/>
    <xf numFmtId="0" fontId="6" fillId="0" borderId="4" xfId="5" applyFont="1" applyBorder="1"/>
    <xf numFmtId="0" fontId="0" fillId="2" borderId="4" xfId="0" applyFill="1" applyBorder="1"/>
    <xf numFmtId="0" fontId="2" fillId="0" borderId="6" xfId="5" applyBorder="1"/>
    <xf numFmtId="0" fontId="0" fillId="0" borderId="4" xfId="6" applyNumberFormat="1" applyFont="1" applyFill="1" applyBorder="1" applyAlignment="1"/>
    <xf numFmtId="0" fontId="5" fillId="4" borderId="1" xfId="0" applyNumberFormat="1" applyFont="1" applyFill="1" applyBorder="1"/>
    <xf numFmtId="0" fontId="1" fillId="0" borderId="5" xfId="6" applyFont="1" applyBorder="1"/>
    <xf numFmtId="0" fontId="2" fillId="0" borderId="5" xfId="6" applyBorder="1"/>
    <xf numFmtId="0" fontId="1" fillId="0" borderId="5" xfId="5" applyFont="1" applyBorder="1"/>
    <xf numFmtId="0" fontId="1" fillId="0" borderId="5" xfId="5" applyFont="1" applyBorder="1" applyAlignment="1">
      <alignment horizontal="left"/>
    </xf>
    <xf numFmtId="0" fontId="5" fillId="0" borderId="7" xfId="0" applyNumberFormat="1" applyFont="1" applyBorder="1"/>
    <xf numFmtId="0" fontId="5" fillId="0" borderId="5" xfId="0" applyNumberFormat="1" applyFont="1" applyFill="1" applyBorder="1"/>
    <xf numFmtId="0" fontId="0" fillId="0" borderId="7" xfId="0" applyBorder="1"/>
    <xf numFmtId="0" fontId="2" fillId="0" borderId="2" xfId="5" applyBorder="1"/>
    <xf numFmtId="0" fontId="2" fillId="0" borderId="5" xfId="5" applyBorder="1"/>
    <xf numFmtId="0" fontId="6" fillId="0" borderId="5" xfId="5" applyFont="1" applyBorder="1"/>
    <xf numFmtId="0" fontId="0" fillId="2" borderId="5" xfId="0" applyFill="1" applyBorder="1"/>
    <xf numFmtId="0" fontId="2" fillId="0" borderId="7" xfId="5" applyBorder="1"/>
    <xf numFmtId="0" fontId="0" fillId="0" borderId="5" xfId="6" applyNumberFormat="1" applyFont="1" applyFill="1" applyBorder="1" applyAlignment="1"/>
    <xf numFmtId="0" fontId="5" fillId="4" borderId="2" xfId="0" applyNumberFormat="1" applyFont="1" applyFill="1" applyBorder="1"/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Q5" totalsRowShown="0">
  <autoFilter ref="A1:Q5" xr:uid="{00000000-0009-0000-0100-000002000000}"/>
  <tableColumns count="17">
    <tableColumn id="2" xr3:uid="{00000000-0010-0000-0100-000002000000}" name="type"/>
    <tableColumn id="1" xr3:uid="{A41673A8-D1C9-4DC4-AAB7-AC8893CC7DEC}" name="asal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7">
      <calculatedColumnFormula>SUM(Table3[[#This Row],[CT_cost]:[BM_PICK_PETI]])</calculatedColumnFormula>
    </tableColumn>
    <tableColumn id="16" xr3:uid="{1BDFE8D2-22E8-475E-8682-A9712DBC4FB2}" name="trip_cost" dataDxfId="56">
      <calculatedColumnFormula>F2+Table3[[#This Row],[AKOM_TRIP]]+Table3[[#This Row],[BBM_TRIP]]+Table3[[#This Row],[PDDN_TRIP]]+Table3[[#This Row],[KAWAL_TRIP]]</calculatedColumnFormula>
    </tableColumn>
    <tableColumn id="18" xr3:uid="{BABE36F0-05AE-4E64-B5F0-E83FC60C5EBC}" name="dist_cost" dataDxfId="55">
      <calculatedColumnFormula>Table3[[#This Row],[BBM_DIST]]</calculatedColumnFormula>
    </tableColumn>
    <tableColumn id="19" xr3:uid="{9C94B959-66A1-460E-A613-37874F0D71B9}" name="limit_jakarta" dataDxfId="54"/>
    <tableColumn id="3" xr3:uid="{55F4C89A-2774-43F0-B30C-699A6D3DAAE9}" name="limit_non_jakarta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239" totalsRowShown="0">
  <autoFilter ref="A1:H239" xr:uid="{1930B01D-2308-4946-B31E-991EB4AF75F5}"/>
  <sortState xmlns:xlrd2="http://schemas.microsoft.com/office/spreadsheetml/2017/richdata2" ref="A2:H239">
    <sortCondition ref="A1:A239"/>
  </sortState>
  <tableColumns count="8">
    <tableColumn id="1" xr3:uid="{8B8258EE-0FD2-4F70-A098-E7C49B14DA27}" name="Asal" dataDxfId="52" dataCellStyle="Normal 5 2"/>
    <tableColumn id="2" xr3:uid="{07C82942-D8A8-420D-B6D3-4FBBF4E605C5}" name="Tujuan" dataDxfId="51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50">
      <calculatedColumnFormula>INDEX(param!$M$2:$M$5,MATCH(Table10[[#This Row],[Moda]],param!$A$2:$A$5,0))</calculatedColumnFormula>
    </tableColumn>
    <tableColumn id="6" xr3:uid="{08EA9F0F-E655-4D99-B698-64665B777A2B}" name="trip_cost" dataDxfId="49">
      <calculatedColumnFormula>INDEX(param!$N$2:$N$5,MATCH(Table10[[#This Row],[Moda]],param!$A$2:$A$5,0))+(INDEX(param!$O$2:$O$5,MATCH(Table10[[#This Row],[Moda]],param!$A$2:$A$5,0))*Table10[[#This Row],[jarak]])</calculatedColumnFormula>
    </tableColumn>
    <tableColumn id="8" xr3:uid="{EEF736E0-8CAD-46C6-90CC-D682C359CDDA}" name="kapasitas" dataDxfId="48">
      <calculatedColumnFormula>INDEX(param!$L$2:$L$5,MATCH(Table10[[#This Row],[Moda]],param!$A$2:$A$5,0))</calculatedColumnFormula>
    </tableColumn>
    <tableColumn id="7" xr3:uid="{BB57709A-1693-4303-9794-A5B00FAACA96}" name="limit" dataDxfId="47">
      <calculatedColumnFormula>IF(Table10[[#This Row],[Asal]]="Jakarta",INDEX(param!$P$2:$P$5,MATCH(Table10[[#This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45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44"/>
    <tableColumn id="2" xr3:uid="{F0E3E28C-94B1-4A14-B589-365A77609858}" name="1" dataDxfId="43"/>
    <tableColumn id="3" xr3:uid="{75B4F908-F004-4AAC-9636-EBD37D1BEEA3}" name="2" dataDxfId="42"/>
    <tableColumn id="4" xr3:uid="{88C6A795-CB8A-48D7-B005-FE824C6C9796}" name="3" dataDxfId="41"/>
    <tableColumn id="5" xr3:uid="{0E50EB61-8391-43ED-AE7B-F9803C0B86D2}" name="4" dataDxfId="40"/>
    <tableColumn id="6" xr3:uid="{69C8B830-D3B8-401D-B71C-379D97E6D0EF}" name="5" dataDxfId="39"/>
    <tableColumn id="7" xr3:uid="{9916F60B-CD73-4C53-B4DE-85EC17118CCF}" name="6" dataDxfId="38"/>
    <tableColumn id="8" xr3:uid="{3DA3197C-B2A1-418F-80CF-B1F32385664C}" name="7" dataDxfId="37"/>
    <tableColumn id="9" xr3:uid="{54A0B336-D962-44A9-8702-5C79B03661FF}" name="8" dataDxfId="36"/>
    <tableColumn id="10" xr3:uid="{141513A6-B520-4810-A77F-CA207AFA357D}" name="9" dataDxfId="35"/>
    <tableColumn id="11" xr3:uid="{A66999F5-CC58-48CA-8FFA-976644770990}" name="10" dataDxfId="34"/>
    <tableColumn id="12" xr3:uid="{9B2BB300-3B08-4596-B312-B03C0362EB01}" name="11" dataDxfId="33"/>
    <tableColumn id="13" xr3:uid="{7E6C76C4-914D-45CF-9D9E-DBC985C473B8}" name="12" dataDxfId="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30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29"/>
    <tableColumn id="2" xr3:uid="{B34F9971-7D7F-415E-A0AE-093A38839601}" name="1" dataDxfId="28"/>
    <tableColumn id="3" xr3:uid="{8457E791-6252-4695-8B24-5D6CDA1FB838}" name="2" dataDxfId="27"/>
    <tableColumn id="4" xr3:uid="{A1833406-50DB-44C9-B8FD-5712270D6356}" name="3" dataDxfId="26"/>
    <tableColumn id="5" xr3:uid="{BBADBC52-1619-401D-B3EE-27B7181CA735}" name="4" dataDxfId="25"/>
    <tableColumn id="6" xr3:uid="{76BE31E2-C0D4-4D4D-B9AF-13DBFAF7C16F}" name="5" dataDxfId="24"/>
    <tableColumn id="7" xr3:uid="{56BE8376-A575-4C25-9980-B12C6B4DA29C}" name="6" dataDxfId="23"/>
    <tableColumn id="8" xr3:uid="{99DF6C02-A4C1-4749-9B1F-469A4DAD5DAA}" name="7" dataDxfId="22"/>
    <tableColumn id="9" xr3:uid="{C73AC5A7-89A9-4D6F-9B7D-54ABCDA24E67}" name="8" dataDxfId="21"/>
    <tableColumn id="10" xr3:uid="{810617EF-C831-42BA-96C2-C33D0C75F295}" name="9" dataDxfId="20"/>
    <tableColumn id="11" xr3:uid="{576DF02A-2A79-4121-A6A2-EEC7276A83F0}" name="10" dataDxfId="19"/>
    <tableColumn id="12" xr3:uid="{9A27AD4C-A854-434F-A701-AE0FEF195B28}" name="11" dataDxfId="18"/>
    <tableColumn id="13" xr3:uid="{A680175B-FEB2-4639-B162-7561C35C13E1}" name="12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15">
  <autoFilter ref="A1:M47" xr:uid="{CA72C2EE-E127-4159-9060-601AA38B3F91}"/>
  <tableColumns count="13">
    <tableColumn id="1" xr3:uid="{E909DEFE-2E68-4728-BA5C-A3DA9CD96C6B}" name="point" dataDxfId="14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3">
  <autoFilter ref="A1:M47" xr:uid="{FAF30797-55D7-4F84-83EB-DF94712C7E07}"/>
  <tableColumns count="13">
    <tableColumn id="1" xr3:uid="{E0D18F22-3D3A-4C98-A7A1-4E11AF64AEC9}" name="point" dataDxfId="12"/>
    <tableColumn id="2" xr3:uid="{9680B5EE-50E8-4CAA-95A0-47088B0ACB13}" name="1" dataDxfId="11">
      <calculatedColumnFormula array="1">INDEX(Table8[[1]:[12]],MATCH(Table9[[#This Row],[point]],Table8[point],0),B$49)</calculatedColumnFormula>
    </tableColumn>
    <tableColumn id="3" xr3:uid="{1145F2F2-9015-4809-B8D4-CAC79B15A7D6}" name="2" dataDxfId="10">
      <calculatedColumnFormula array="1">INDEX(Table8[[1]:[12]],MATCH(Table9[[#This Row],[point]],Table8[point],0),C$49)</calculatedColumnFormula>
    </tableColumn>
    <tableColumn id="4" xr3:uid="{8BA68AEC-5820-472C-BFCA-D11CD844E5B4}" name="3" dataDxfId="9">
      <calculatedColumnFormula array="1">INDEX(Table8[[1]:[12]],MATCH(Table9[[#This Row],[point]],Table8[point],0),D$49)</calculatedColumnFormula>
    </tableColumn>
    <tableColumn id="5" xr3:uid="{864A2956-4B78-4651-BDC9-3D2605311ECE}" name="4" dataDxfId="8">
      <calculatedColumnFormula array="1">INDEX(Table8[[1]:[12]],MATCH(Table9[[#This Row],[point]],Table8[point],0),E$49)</calculatedColumnFormula>
    </tableColumn>
    <tableColumn id="6" xr3:uid="{ED7C1D30-6720-42E0-B259-98A3B1E49FE8}" name="5" dataDxfId="7">
      <calculatedColumnFormula array="1">INDEX(Table8[[1]:[12]],MATCH(Table9[[#This Row],[point]],Table8[point],0),F$49)</calculatedColumnFormula>
    </tableColumn>
    <tableColumn id="7" xr3:uid="{277C5507-1F1B-48B2-9E6C-B193A05858DE}" name="6" dataDxfId="6">
      <calculatedColumnFormula array="1">INDEX(Table8[[1]:[12]],MATCH(Table9[[#This Row],[point]],Table8[point],0),G$49)</calculatedColumnFormula>
    </tableColumn>
    <tableColumn id="8" xr3:uid="{A9B95279-40B8-425E-9949-F17E698DE8FD}" name="7" dataDxfId="5">
      <calculatedColumnFormula array="1">INDEX(Table8[[1]:[12]],MATCH(Table9[[#This Row],[point]],Table8[point],0),H$49)</calculatedColumnFormula>
    </tableColumn>
    <tableColumn id="9" xr3:uid="{D5F2BBDA-BAA5-4D6E-9D85-FD5B8D7287B2}" name="8" dataDxfId="4">
      <calculatedColumnFormula array="1">INDEX(Table8[[1]:[12]],MATCH(Table9[[#This Row],[point]],Table8[point],0),I$49)</calculatedColumnFormula>
    </tableColumn>
    <tableColumn id="10" xr3:uid="{D11BB55A-305B-4628-B933-E6F9832F741A}" name="9" dataDxfId="3">
      <calculatedColumnFormula array="1">INDEX(Table8[[1]:[12]],MATCH(Table9[[#This Row],[point]],Table8[point],0),J$49)</calculatedColumnFormula>
    </tableColumn>
    <tableColumn id="11" xr3:uid="{6D540C23-684B-4DB8-A790-E514DB02AA91}" name="10" dataDxfId="2">
      <calculatedColumnFormula array="1">INDEX(Table8[[1]:[12]],MATCH(Table9[[#This Row],[point]],Table8[point],0),K$49)</calculatedColumnFormula>
    </tableColumn>
    <tableColumn id="12" xr3:uid="{00747D62-1E1C-4B36-BB79-53BD2D83B42D}" name="11" dataDxfId="1">
      <calculatedColumnFormula array="1">INDEX(Table8[[1]:[12]],MATCH(Table9[[#This Row],[point]],Table8[point],0),L$49)</calculatedColumnFormula>
    </tableColumn>
    <tableColumn id="13" xr3:uid="{B0C7967C-D44B-4451-BB2C-B6FFE541E871}" name="12" dataDxfId="0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7"/>
  <sheetViews>
    <sheetView tabSelected="1" zoomScaleNormal="100" workbookViewId="0">
      <selection activeCell="M3" sqref="M3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014" max="1014" width="11.5703125" customWidth="1"/>
  </cols>
  <sheetData>
    <row r="1" spans="1:13" x14ac:dyDescent="0.25">
      <c r="A1" s="1" t="s">
        <v>0</v>
      </c>
      <c r="B1" s="1" t="s">
        <v>126</v>
      </c>
      <c r="C1" s="1" t="s">
        <v>137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  <c r="K1" t="s">
        <v>155</v>
      </c>
    </row>
    <row r="2" spans="1:13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0.8*Table1[[#This Row],[START]]</f>
        <v>1234.4000000000001</v>
      </c>
      <c r="M2" s="2">
        <f>Table1[[#This Row],[START]]-Table1[[#This Row],[MIN]]</f>
        <v>1441</v>
      </c>
    </row>
    <row r="3" spans="1:13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0.8*Table1[[#This Row],[START]]</f>
        <v>2605.6000000000004</v>
      </c>
      <c r="M3" s="2">
        <f>Table1[[#This Row],[START]]-Table1[[#This Row],[MIN]]</f>
        <v>2957</v>
      </c>
    </row>
    <row r="4" spans="1:13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0.8*Table1[[#This Row],[START]]</f>
        <v>13238.400000000001</v>
      </c>
      <c r="M4" s="2">
        <f>Table1[[#This Row],[START]]-Table1[[#This Row],[MIN]]</f>
        <v>15345</v>
      </c>
    </row>
    <row r="5" spans="1:13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0.8*Table1[[#This Row],[START]]</f>
        <v>1088</v>
      </c>
      <c r="M5" s="2">
        <f>Table1[[#This Row],[START]]-Table1[[#This Row],[MIN]]</f>
        <v>1211</v>
      </c>
    </row>
    <row r="6" spans="1:13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0.8*Table1[[#This Row],[START]]</f>
        <v>2492</v>
      </c>
      <c r="M6" s="2">
        <f>Table1[[#This Row],[START]]-Table1[[#This Row],[MIN]]</f>
        <v>2938</v>
      </c>
    </row>
    <row r="7" spans="1:13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0.8*Table1[[#This Row],[START]]</f>
        <v>4612.8</v>
      </c>
      <c r="M7" s="2">
        <f>Table1[[#This Row],[START]]-Table1[[#This Row],[MIN]]</f>
        <v>5287</v>
      </c>
    </row>
    <row r="8" spans="1:13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0.8*Table1[[#This Row],[START]]</f>
        <v>4000</v>
      </c>
      <c r="M8" s="2">
        <f>Table1[[#This Row],[START]]-Table1[[#This Row],[MIN]]</f>
        <v>4750</v>
      </c>
    </row>
    <row r="9" spans="1:13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0.8*Table1[[#This Row],[START]]</f>
        <v>1439.2</v>
      </c>
      <c r="M9" s="2">
        <f>Table1[[#This Row],[START]]-Table1[[#This Row],[MIN]]</f>
        <v>1699</v>
      </c>
    </row>
    <row r="10" spans="1:13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0.8*Table1[[#This Row],[START]]</f>
        <v>2062.4</v>
      </c>
      <c r="M10" s="2">
        <f>Table1[[#This Row],[START]]-Table1[[#This Row],[MIN]]</f>
        <v>2339</v>
      </c>
    </row>
    <row r="11" spans="1:13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0.8*Table1[[#This Row],[START]]</f>
        <v>4400</v>
      </c>
      <c r="M11" s="2">
        <f>Table1[[#This Row],[START]]-Table1[[#This Row],[MIN]]</f>
        <v>5225</v>
      </c>
    </row>
    <row r="12" spans="1:13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0.8*Table1[[#This Row],[START]]</f>
        <v>9241.6</v>
      </c>
      <c r="M12" s="2">
        <f>Table1[[#This Row],[START]]-Table1[[#This Row],[MIN]]</f>
        <v>10868</v>
      </c>
    </row>
    <row r="13" spans="1:13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0.8*Table1[[#This Row],[START]]</f>
        <v>7252.8</v>
      </c>
      <c r="M13" s="2">
        <f>Table1[[#This Row],[START]]-Table1[[#This Row],[MIN]]</f>
        <v>8266</v>
      </c>
    </row>
    <row r="14" spans="1:13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0.8*Table1[[#This Row],[START]]</f>
        <v>3683.2000000000003</v>
      </c>
      <c r="M14" s="2">
        <f>Table1[[#This Row],[START]]-Table1[[#This Row],[MIN]]</f>
        <v>4329</v>
      </c>
    </row>
    <row r="15" spans="1:13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0.8*Table1[[#This Row],[START]]</f>
        <v>1896.8000000000002</v>
      </c>
      <c r="M15" s="2">
        <f>Table1[[#This Row],[START]]-Table1[[#This Row],[MIN]]</f>
        <v>2076</v>
      </c>
    </row>
    <row r="16" spans="1:13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0.8*Table1[[#This Row],[START]]</f>
        <v>163357.6</v>
      </c>
      <c r="M16" s="2">
        <f>Table1[[#This Row],[START]]-Table1[[#This Row],[MIN]]</f>
        <v>188296</v>
      </c>
    </row>
    <row r="17" spans="1:13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0.8*Table1[[#This Row],[START]]</f>
        <v>12187.2</v>
      </c>
      <c r="M17" s="2">
        <f>Table1[[#This Row],[START]]-Table1[[#This Row],[MIN]]</f>
        <v>12628</v>
      </c>
    </row>
    <row r="18" spans="1:13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0.8*Table1[[#This Row],[START]]</f>
        <v>1891.2</v>
      </c>
      <c r="M18" s="2">
        <f>Table1[[#This Row],[START]]-Table1[[#This Row],[MIN]]</f>
        <v>2221</v>
      </c>
    </row>
    <row r="19" spans="1:13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0.8*Table1[[#This Row],[START]]</f>
        <v>4521.6000000000004</v>
      </c>
      <c r="M19" s="2">
        <f>Table1[[#This Row],[START]]-Table1[[#This Row],[MIN]]</f>
        <v>4902</v>
      </c>
    </row>
    <row r="20" spans="1:13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0.8*Table1[[#This Row],[START]]</f>
        <v>2371.2000000000003</v>
      </c>
      <c r="M20" s="2">
        <f>Table1[[#This Row],[START]]-Table1[[#This Row],[MIN]]</f>
        <v>2724</v>
      </c>
    </row>
    <row r="21" spans="1:13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0.8*Table1[[#This Row],[START]]</f>
        <v>2254.4</v>
      </c>
      <c r="M21" s="2">
        <f>Table1[[#This Row],[START]]-Table1[[#This Row],[MIN]]</f>
        <v>2638</v>
      </c>
    </row>
    <row r="22" spans="1:13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0.8*Table1[[#This Row],[START]]</f>
        <v>5940.8</v>
      </c>
      <c r="M22" s="2">
        <f>Table1[[#This Row],[START]]-Table1[[#This Row],[MIN]]</f>
        <v>6640</v>
      </c>
    </row>
    <row r="23" spans="1:13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0.8*Table1[[#This Row],[START]]</f>
        <v>4333.6000000000004</v>
      </c>
      <c r="M23" s="2">
        <f>Table1[[#This Row],[START]]-Table1[[#This Row],[MIN]]</f>
        <v>4807</v>
      </c>
    </row>
    <row r="24" spans="1:13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0.8*Table1[[#This Row],[START]]</f>
        <v>13220.800000000001</v>
      </c>
      <c r="M24" s="2">
        <f>Table1[[#This Row],[START]]-Table1[[#This Row],[MIN]]</f>
        <v>14490</v>
      </c>
    </row>
    <row r="25" spans="1:13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0.8*Table1[[#This Row],[START]]</f>
        <v>4595.2</v>
      </c>
      <c r="M25" s="2">
        <f>Table1[[#This Row],[START]]-Table1[[#This Row],[MIN]]</f>
        <v>5069</v>
      </c>
    </row>
    <row r="26" spans="1:13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0.8*Table1[[#This Row],[START]]</f>
        <v>3000</v>
      </c>
      <c r="M26" s="2">
        <f>Table1[[#This Row],[START]]-Table1[[#This Row],[MIN]]</f>
        <v>3562</v>
      </c>
    </row>
    <row r="27" spans="1:13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0.8*Table1[[#This Row],[START]]</f>
        <v>1401.6000000000001</v>
      </c>
      <c r="M27" s="2">
        <f>Table1[[#This Row],[START]]-Table1[[#This Row],[MIN]]</f>
        <v>1623</v>
      </c>
    </row>
    <row r="28" spans="1:13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0.8*Table1[[#This Row],[START]]</f>
        <v>11389.6</v>
      </c>
      <c r="M28" s="2">
        <f>Table1[[#This Row],[START]]-Table1[[#This Row],[MIN]]</f>
        <v>13512</v>
      </c>
    </row>
    <row r="29" spans="1:13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0.8*Table1[[#This Row],[START]]</f>
        <v>5905.6</v>
      </c>
      <c r="M29" s="2">
        <f>Table1[[#This Row],[START]]-Table1[[#This Row],[MIN]]</f>
        <v>6903</v>
      </c>
    </row>
    <row r="30" spans="1:13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0.8*Table1[[#This Row],[START]]</f>
        <v>1440</v>
      </c>
      <c r="M30" s="2">
        <f>Table1[[#This Row],[START]]-Table1[[#This Row],[MIN]]</f>
        <v>1710</v>
      </c>
    </row>
    <row r="31" spans="1:13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0.8*Table1[[#This Row],[START]]</f>
        <v>3936</v>
      </c>
      <c r="M31" s="2">
        <f>Table1[[#This Row],[START]]-Table1[[#This Row],[MIN]]</f>
        <v>4674</v>
      </c>
    </row>
    <row r="32" spans="1:13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0.8*Table1[[#This Row],[START]]</f>
        <v>4864.8</v>
      </c>
      <c r="M32" s="2">
        <f>Table1[[#This Row],[START]]-Table1[[#This Row],[MIN]]</f>
        <v>5151</v>
      </c>
    </row>
    <row r="33" spans="1:13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0.8*Table1[[#This Row],[START]]</f>
        <v>1640.8000000000002</v>
      </c>
      <c r="M33" s="2">
        <f>Table1[[#This Row],[START]]-Table1[[#This Row],[MIN]]</f>
        <v>1941</v>
      </c>
    </row>
    <row r="34" spans="1:13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0.8*Table1[[#This Row],[START]]</f>
        <v>7468</v>
      </c>
      <c r="M34" s="2">
        <f>Table1[[#This Row],[START]]-Table1[[#This Row],[MIN]]</f>
        <v>8686</v>
      </c>
    </row>
    <row r="35" spans="1:13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0.8*Table1[[#This Row],[START]]</f>
        <v>2271.2000000000003</v>
      </c>
      <c r="M35" s="2">
        <f>Table1[[#This Row],[START]]-Table1[[#This Row],[MIN]]</f>
        <v>2294</v>
      </c>
    </row>
    <row r="36" spans="1:13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0.8*Table1[[#This Row],[START]]</f>
        <v>624</v>
      </c>
      <c r="M36" s="2">
        <f>Table1[[#This Row],[START]]-Table1[[#This Row],[MIN]]</f>
        <v>741</v>
      </c>
    </row>
    <row r="37" spans="1:13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0.8*Table1[[#This Row],[START]]</f>
        <v>621.6</v>
      </c>
      <c r="M37" s="2">
        <f>Table1[[#This Row],[START]]-Table1[[#This Row],[MIN]]</f>
        <v>737</v>
      </c>
    </row>
    <row r="38" spans="1:13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0.8*Table1[[#This Row],[START]]</f>
        <v>9783.2000000000007</v>
      </c>
      <c r="M38" s="2">
        <f>Table1[[#This Row],[START]]-Table1[[#This Row],[MIN]]</f>
        <v>11479</v>
      </c>
    </row>
    <row r="39" spans="1:13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0.8*Table1[[#This Row],[START]]</f>
        <v>1299.2</v>
      </c>
      <c r="M39" s="2">
        <f>Table1[[#This Row],[START]]-Table1[[#This Row],[MIN]]</f>
        <v>1541</v>
      </c>
    </row>
    <row r="40" spans="1:13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0.8*Table1[[#This Row],[START]]</f>
        <v>923.2</v>
      </c>
      <c r="M40" s="2">
        <f>Table1[[#This Row],[START]]-Table1[[#This Row],[MIN]]</f>
        <v>1080</v>
      </c>
    </row>
    <row r="41" spans="1:13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0.8*Table1[[#This Row],[START]]</f>
        <v>1359.2</v>
      </c>
      <c r="M41" s="2">
        <f>Table1[[#This Row],[START]]-Table1[[#This Row],[MIN]]</f>
        <v>1586</v>
      </c>
    </row>
    <row r="42" spans="1:13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0.8*Table1[[#This Row],[START]]</f>
        <v>2077.6</v>
      </c>
      <c r="M42" s="2">
        <f>Table1[[#This Row],[START]]-Table1[[#This Row],[MIN]]</f>
        <v>2397</v>
      </c>
    </row>
    <row r="43" spans="1:13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0.8*Table1[[#This Row],[START]]</f>
        <v>5680</v>
      </c>
      <c r="M43" s="2">
        <f>Table1[[#This Row],[START]]-Table1[[#This Row],[MIN]]</f>
        <v>6484</v>
      </c>
    </row>
    <row r="44" spans="1:13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0.8*Table1[[#This Row],[START]]</f>
        <v>1932</v>
      </c>
      <c r="M44" s="2">
        <f>Table1[[#This Row],[START]]-Table1[[#This Row],[MIN]]</f>
        <v>2139</v>
      </c>
    </row>
    <row r="45" spans="1:13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0.8*Table1[[#This Row],[START]]</f>
        <v>1199.2</v>
      </c>
      <c r="M45" s="2">
        <f>Table1[[#This Row],[START]]-Table1[[#This Row],[MIN]]</f>
        <v>1382</v>
      </c>
    </row>
    <row r="46" spans="1:13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0.8*Table1[[#This Row],[START]]</f>
        <v>321.60000000000002</v>
      </c>
      <c r="M46" s="2">
        <f>Table1[[#This Row],[START]]-Table1[[#This Row],[MIN]]</f>
        <v>377</v>
      </c>
    </row>
    <row r="47" spans="1:13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0.8*Table1[[#This Row],[START]]</f>
        <v>3181.6000000000004</v>
      </c>
      <c r="M47" s="2">
        <f>Table1[[#This Row],[START]]-Table1[[#This Row],[MIN]]</f>
        <v>3333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139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78"/>
  <sheetViews>
    <sheetView topLeftCell="F1" zoomScaleNormal="100" workbookViewId="0">
      <selection activeCell="H6" sqref="H6"/>
    </sheetView>
  </sheetViews>
  <sheetFormatPr defaultColWidth="8.85546875" defaultRowHeight="15" x14ac:dyDescent="0.25"/>
  <cols>
    <col min="1" max="1" width="7.28515625" bestFit="1" customWidth="1"/>
    <col min="2" max="2" width="7.140625" bestFit="1" customWidth="1"/>
    <col min="3" max="3" width="11.42578125" bestFit="1" customWidth="1"/>
    <col min="4" max="4" width="12" bestFit="1" customWidth="1"/>
    <col min="5" max="5" width="16" bestFit="1" customWidth="1"/>
    <col min="6" max="6" width="16.140625" bestFit="1" customWidth="1"/>
    <col min="7" max="11" width="16.140625" customWidth="1"/>
    <col min="12" max="12" width="11.42578125" bestFit="1" customWidth="1"/>
    <col min="13" max="13" width="15" bestFit="1" customWidth="1"/>
    <col min="14" max="14" width="14" bestFit="1" customWidth="1"/>
    <col min="15" max="15" width="10.28515625" bestFit="1" customWidth="1"/>
    <col min="16" max="16" width="14.42578125" bestFit="1" customWidth="1"/>
    <col min="17" max="17" width="19" bestFit="1" customWidth="1"/>
    <col min="1012" max="1012" width="11.5703125" customWidth="1"/>
  </cols>
  <sheetData>
    <row r="1" spans="1:17" x14ac:dyDescent="0.25">
      <c r="A1" s="1" t="s">
        <v>1</v>
      </c>
      <c r="B1" s="1" t="s">
        <v>127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148</v>
      </c>
      <c r="H1" s="1" t="s">
        <v>146</v>
      </c>
      <c r="I1" s="1" t="s">
        <v>147</v>
      </c>
      <c r="J1" s="1" t="s">
        <v>149</v>
      </c>
      <c r="K1" s="1" t="s">
        <v>150</v>
      </c>
      <c r="L1" t="s">
        <v>130</v>
      </c>
      <c r="M1" t="s">
        <v>129</v>
      </c>
      <c r="N1" t="s">
        <v>151</v>
      </c>
      <c r="O1" t="s">
        <v>152</v>
      </c>
      <c r="P1" t="s">
        <v>153</v>
      </c>
      <c r="Q1" t="s">
        <v>154</v>
      </c>
    </row>
    <row r="2" spans="1:17" x14ac:dyDescent="0.25">
      <c r="A2" t="s">
        <v>133</v>
      </c>
      <c r="B2" t="s">
        <v>50</v>
      </c>
      <c r="C2" s="5">
        <v>0</v>
      </c>
      <c r="D2" s="5">
        <v>5000</v>
      </c>
      <c r="E2" s="5">
        <v>3000</v>
      </c>
      <c r="F2" s="5">
        <v>0</v>
      </c>
      <c r="G2" s="5">
        <v>0</v>
      </c>
      <c r="H2" s="5">
        <v>25200</v>
      </c>
      <c r="I2" s="5">
        <v>0</v>
      </c>
      <c r="J2" s="5">
        <v>15196875</v>
      </c>
      <c r="K2" s="5">
        <v>14595833.333333332</v>
      </c>
      <c r="L2">
        <v>250</v>
      </c>
      <c r="M2" s="5">
        <f>SUM(Table3[[#This Row],[CT_cost]:[BM_PICK_PETI]])</f>
        <v>8000</v>
      </c>
      <c r="N2" s="5">
        <f>F2+Table3[[#This Row],[AKOM_TRIP]]+Table3[[#This Row],[BBM_TRIP]]+Table3[[#This Row],[PDDN_TRIP]]+Table3[[#This Row],[KAWAL_TRIP]]</f>
        <v>29792708.333333332</v>
      </c>
      <c r="O2" s="5">
        <f>Table3[[#This Row],[BBM_DIST]]</f>
        <v>25200</v>
      </c>
      <c r="P2" s="2">
        <v>30</v>
      </c>
      <c r="Q2" s="2">
        <v>30</v>
      </c>
    </row>
    <row r="3" spans="1:17" x14ac:dyDescent="0.25">
      <c r="A3" t="s">
        <v>134</v>
      </c>
      <c r="B3" t="s">
        <v>50</v>
      </c>
      <c r="C3" s="5">
        <v>50920</v>
      </c>
      <c r="D3" s="5">
        <v>5000</v>
      </c>
      <c r="E3" s="5">
        <v>0</v>
      </c>
      <c r="F3" s="5">
        <v>400000</v>
      </c>
      <c r="G3" s="5">
        <v>9585714</v>
      </c>
      <c r="H3" s="5">
        <v>0</v>
      </c>
      <c r="I3" s="5">
        <v>380000</v>
      </c>
      <c r="J3" s="5">
        <v>12975000</v>
      </c>
      <c r="K3" s="5">
        <v>22340714.285714287</v>
      </c>
      <c r="L3">
        <v>8250</v>
      </c>
      <c r="M3" s="5">
        <f>SUM(Table3[[#This Row],[CT_cost]:[BM_PICK_PETI]])</f>
        <v>55920</v>
      </c>
      <c r="N3" s="5">
        <f>F3+Table3[[#This Row],[AKOM_TRIP]]+Table3[[#This Row],[BBM_TRIP]]+Table3[[#This Row],[PDDN_TRIP]]+Table3[[#This Row],[KAWAL_TRIP]]</f>
        <v>45681428.285714284</v>
      </c>
      <c r="O3" s="5">
        <f>Table3[[#This Row],[BBM_DIST]]</f>
        <v>0</v>
      </c>
      <c r="P3" s="2">
        <v>8</v>
      </c>
      <c r="Q3" s="2">
        <v>8</v>
      </c>
    </row>
    <row r="4" spans="1:17" x14ac:dyDescent="0.25">
      <c r="A4" t="s">
        <v>135</v>
      </c>
      <c r="B4" t="s">
        <v>50</v>
      </c>
      <c r="C4" s="5">
        <v>83852</v>
      </c>
      <c r="D4" s="5">
        <v>5000</v>
      </c>
      <c r="E4" s="5">
        <v>0</v>
      </c>
      <c r="F4" s="5">
        <v>400000</v>
      </c>
      <c r="G4" s="5">
        <v>9585714</v>
      </c>
      <c r="H4" s="5">
        <v>0</v>
      </c>
      <c r="I4" s="5">
        <v>380000</v>
      </c>
      <c r="J4" s="5">
        <v>12975000</v>
      </c>
      <c r="K4" s="5">
        <v>33650000</v>
      </c>
      <c r="L4">
        <v>8250</v>
      </c>
      <c r="M4" s="5">
        <f>SUM(Table3[[#This Row],[CT_cost]:[BM_PICK_PETI]])</f>
        <v>88852</v>
      </c>
      <c r="N4" s="5">
        <f>F4+Table3[[#This Row],[AKOM_TRIP]]+Table3[[#This Row],[BBM_TRIP]]+Table3[[#This Row],[PDDN_TRIP]]+Table3[[#This Row],[KAWAL_TRIP]]</f>
        <v>56990714</v>
      </c>
      <c r="O4" s="5">
        <f>Table3[[#This Row],[BBM_DIST]]</f>
        <v>0</v>
      </c>
      <c r="P4" s="2">
        <v>12</v>
      </c>
      <c r="Q4" s="2">
        <v>12</v>
      </c>
    </row>
    <row r="5" spans="1:17" x14ac:dyDescent="0.25">
      <c r="A5" t="s">
        <v>136</v>
      </c>
      <c r="B5" t="s">
        <v>50</v>
      </c>
      <c r="C5" s="5">
        <v>54740</v>
      </c>
      <c r="D5" s="5">
        <v>5000</v>
      </c>
      <c r="E5" s="5">
        <v>4000</v>
      </c>
      <c r="F5" s="5">
        <v>0</v>
      </c>
      <c r="G5" s="5">
        <v>0</v>
      </c>
      <c r="H5" s="5">
        <v>0</v>
      </c>
      <c r="I5" s="5">
        <v>0</v>
      </c>
      <c r="J5" s="5">
        <v>23200000</v>
      </c>
      <c r="K5" s="5">
        <v>25343928.571428571</v>
      </c>
      <c r="L5">
        <v>3000</v>
      </c>
      <c r="M5" s="5">
        <f>SUM(Table3[[#This Row],[CT_cost]:[BM_PICK_PETI]])</f>
        <v>63740</v>
      </c>
      <c r="N5" s="5">
        <f>F5+Table3[[#This Row],[AKOM_TRIP]]+Table3[[#This Row],[BBM_TRIP]]+Table3[[#This Row],[PDDN_TRIP]]+Table3[[#This Row],[KAWAL_TRIP]]</f>
        <v>48543928.571428567</v>
      </c>
      <c r="O5" s="5">
        <f>Table3[[#This Row],[BBM_DIST]]</f>
        <v>0</v>
      </c>
      <c r="P5" s="2">
        <v>4</v>
      </c>
      <c r="Q5" s="2">
        <v>4</v>
      </c>
    </row>
    <row r="7" spans="1:17" x14ac:dyDescent="0.25">
      <c r="M7" s="5"/>
      <c r="N7" s="5"/>
    </row>
    <row r="8" spans="1:17" x14ac:dyDescent="0.25">
      <c r="M8" s="5"/>
      <c r="N8" s="5"/>
    </row>
    <row r="9" spans="1:17" x14ac:dyDescent="0.25">
      <c r="M9" s="5"/>
      <c r="N9" s="5"/>
    </row>
    <row r="10" spans="1:17" x14ac:dyDescent="0.25">
      <c r="M10" s="5"/>
      <c r="N1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239"/>
  <sheetViews>
    <sheetView zoomScaleNormal="100" workbookViewId="0">
      <selection activeCell="I241" sqref="I240:I241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131</v>
      </c>
      <c r="B1" t="s">
        <v>132</v>
      </c>
      <c r="C1" t="s">
        <v>138</v>
      </c>
      <c r="D1" t="s">
        <v>128</v>
      </c>
      <c r="E1" t="s">
        <v>129</v>
      </c>
      <c r="F1" t="s">
        <v>151</v>
      </c>
      <c r="G1" t="s">
        <v>130</v>
      </c>
      <c r="H1" t="s">
        <v>140</v>
      </c>
    </row>
    <row r="2" spans="1:8" x14ac:dyDescent="0.25">
      <c r="A2" s="17" t="s">
        <v>80</v>
      </c>
      <c r="B2" s="18" t="s">
        <v>73</v>
      </c>
      <c r="C2" t="s">
        <v>135</v>
      </c>
      <c r="D2">
        <f>INDEX(distances!$B$2:$AU$47,MATCH(A2,distances!$A$2:$A$47,0),MATCH(B2,distances!$B$1:$AU$1,0))</f>
        <v>1135</v>
      </c>
      <c r="E2" s="5">
        <f>INDEX(param!$M$2:$M$5,MATCH(Table10[[#This Row],[Moda]],param!$A$2:$A$5,0))</f>
        <v>88852</v>
      </c>
      <c r="F2" s="5">
        <f>INDEX(param!$N$2:$N$5,MATCH(Table10[[#This Row],[Moda]],param!$A$2:$A$5,0))+(INDEX(param!$O$2:$O$5,MATCH(Table10[[#This Row],[Moda]],param!$A$2:$A$5,0))*Table10[[#This Row],[jarak]])</f>
        <v>56990714</v>
      </c>
      <c r="G2" s="2">
        <f>INDEX(param!$L$2:$L$5,MATCH(Table10[[#This Row],[Moda]],param!$A$2:$A$5,0))</f>
        <v>8250</v>
      </c>
      <c r="H2">
        <f>IF(Table10[[#This Row],[Asal]]="Jakarta",INDEX(param!$P$2:$P$5,MATCH(Table10[[#This Row],[Moda]],param!$A$2:$A$5,0)),INDEX(Table3[limit_non_jakarta],MATCH(Table10[[#This Row],[Moda]],param!$A$2:$A$5,0)))</f>
        <v>12</v>
      </c>
    </row>
    <row r="3" spans="1:8" x14ac:dyDescent="0.25">
      <c r="A3" s="15" t="s">
        <v>80</v>
      </c>
      <c r="B3" s="16" t="s">
        <v>73</v>
      </c>
      <c r="C3" t="s">
        <v>135</v>
      </c>
      <c r="D3">
        <f>INDEX(distances!$B$2:$AU$47,MATCH(A3,distances!$A$2:$A$47,0),MATCH(B3,distances!$B$1:$AU$1,0))</f>
        <v>1135</v>
      </c>
      <c r="E3" s="5">
        <f>INDEX(param!$M$2:$M$5,MATCH(Table10[[#This Row],[Moda]],param!$A$2:$A$5,0))</f>
        <v>88852</v>
      </c>
      <c r="F3" s="5">
        <f>INDEX(param!$N$2:$N$5,MATCH(Table10[[#This Row],[Moda]],param!$A$2:$A$5,0))+(INDEX(param!$O$2:$O$5,MATCH(Table10[[#This Row],[Moda]],param!$A$2:$A$5,0))*Table10[[#This Row],[jarak]])</f>
        <v>56990714</v>
      </c>
      <c r="G3" s="2">
        <f>INDEX(param!$L$2:$L$5,MATCH(Table10[[#This Row],[Moda]],param!$A$2:$A$5,0))</f>
        <v>8250</v>
      </c>
      <c r="H3">
        <f>IF(Table10[[#This Row],[Asal]]="Jakarta",INDEX(param!$P$2:$P$5,MATCH(Table10[[#This Row],[Moda]],param!$A$2:$A$5,0)),INDEX(Table3[limit_non_jakarta],MATCH(Table10[[#This Row],[Moda]],param!$A$2:$A$5,0)))</f>
        <v>12</v>
      </c>
    </row>
    <row r="4" spans="1:8" x14ac:dyDescent="0.25">
      <c r="A4" s="15" t="s">
        <v>69</v>
      </c>
      <c r="B4" s="16" t="s">
        <v>70</v>
      </c>
      <c r="C4" t="s">
        <v>133</v>
      </c>
      <c r="D4">
        <f>INDEX(distances!$B$2:$AU$47,MATCH(A4,distances!$A$2:$A$47,0),MATCH(B4,distances!$B$1:$AU$1,0))</f>
        <v>121</v>
      </c>
      <c r="E4" s="5">
        <f>INDEX(param!$M$2:$M$5,MATCH(Table10[[#This Row],[Moda]],param!$A$2:$A$5,0))</f>
        <v>8000</v>
      </c>
      <c r="F4" s="5">
        <f>INDEX(param!$N$2:$N$5,MATCH(Table10[[#This Row],[Moda]],param!$A$2:$A$5,0))+(INDEX(param!$O$2:$O$5,MATCH(Table10[[#This Row],[Moda]],param!$A$2:$A$5,0))*Table10[[#This Row],[jarak]])</f>
        <v>32841908.333333332</v>
      </c>
      <c r="G4" s="2">
        <f>INDEX(param!$L$2:$L$5,MATCH(Table10[[#This Row],[Moda]],param!$A$2:$A$5,0))</f>
        <v>250</v>
      </c>
      <c r="H4">
        <f>IF(Table10[[#This Row],[Asal]]="Jakarta",INDEX(param!$P$2:$P$5,MATCH(Table10[[#This Row],[Moda]],param!$A$2:$A$5,0)),INDEX(Table3[limit_non_jakarta],MATCH(Table10[[#This Row],[Moda]],param!$A$2:$A$5,0)))</f>
        <v>30</v>
      </c>
    </row>
    <row r="5" spans="1:8" x14ac:dyDescent="0.25">
      <c r="A5" s="17" t="s">
        <v>69</v>
      </c>
      <c r="B5" s="18" t="s">
        <v>71</v>
      </c>
      <c r="C5" t="s">
        <v>133</v>
      </c>
      <c r="D5">
        <f>INDEX(distances!$B$2:$AU$47,MATCH(A5,distances!$A$2:$A$47,0),MATCH(B5,distances!$B$1:$AU$1,0))</f>
        <v>783</v>
      </c>
      <c r="E5" s="5">
        <f>INDEX(param!$M$2:$M$5,MATCH(Table10[[#This Row],[Moda]],param!$A$2:$A$5,0))</f>
        <v>8000</v>
      </c>
      <c r="F5" s="5">
        <f>INDEX(param!$N$2:$N$5,MATCH(Table10[[#This Row],[Moda]],param!$A$2:$A$5,0))+(INDEX(param!$O$2:$O$5,MATCH(Table10[[#This Row],[Moda]],param!$A$2:$A$5,0))*Table10[[#This Row],[jarak]])</f>
        <v>49524308.333333328</v>
      </c>
      <c r="G5" s="2">
        <f>INDEX(param!$L$2:$L$5,MATCH(Table10[[#This Row],[Moda]],param!$A$2:$A$5,0))</f>
        <v>250</v>
      </c>
      <c r="H5">
        <f>IF(Table10[[#This Row],[Asal]]="Jakarta",INDEX(param!$P$2:$P$5,MATCH(Table10[[#This Row],[Moda]],param!$A$2:$A$5,0)),INDEX(Table3[limit_non_jakarta],MATCH(Table10[[#This Row],[Moda]],param!$A$2:$A$5,0)))</f>
        <v>30</v>
      </c>
    </row>
    <row r="6" spans="1:8" x14ac:dyDescent="0.25">
      <c r="A6" s="15" t="s">
        <v>69</v>
      </c>
      <c r="B6" s="16" t="s">
        <v>50</v>
      </c>
      <c r="C6" t="s">
        <v>134</v>
      </c>
      <c r="D6">
        <f>INDEX(distances!$B$2:$AU$47,MATCH(A6,distances!$A$2:$A$47,0),MATCH(B6,distances!$B$1:$AU$1,0))</f>
        <v>1875</v>
      </c>
      <c r="E6" s="5">
        <f>INDEX(param!$M$2:$M$5,MATCH(Table10[[#This Row],[Moda]],param!$A$2:$A$5,0))</f>
        <v>55920</v>
      </c>
      <c r="F6" s="5">
        <f>INDEX(param!$N$2:$N$5,MATCH(Table10[[#This Row],[Moda]],param!$A$2:$A$5,0))+(INDEX(param!$O$2:$O$5,MATCH(Table10[[#This Row],[Moda]],param!$A$2:$A$5,0))*Table10[[#This Row],[jarak]])</f>
        <v>45681428.285714284</v>
      </c>
      <c r="G6" s="2">
        <f>INDEX(param!$L$2:$L$5,MATCH(Table10[[#This Row],[Moda]],param!$A$2:$A$5,0))</f>
        <v>8250</v>
      </c>
      <c r="H6">
        <f>IF(Table10[[#This Row],[Asal]]="Jakarta",INDEX(param!$P$2:$P$5,MATCH(Table10[[#This Row],[Moda]],param!$A$2:$A$5,0)),INDEX(Table3[limit_non_jakarta],MATCH(Table10[[#This Row],[Moda]],param!$A$2:$A$5,0)))</f>
        <v>8</v>
      </c>
    </row>
    <row r="7" spans="1:8" x14ac:dyDescent="0.25">
      <c r="A7" s="15" t="s">
        <v>69</v>
      </c>
      <c r="B7" s="16" t="s">
        <v>70</v>
      </c>
      <c r="C7" t="s">
        <v>134</v>
      </c>
      <c r="D7">
        <f>INDEX(distances!$B$2:$AU$47,MATCH(A7,distances!$A$2:$A$47,0),MATCH(B7,distances!$B$1:$AU$1,0))</f>
        <v>121</v>
      </c>
      <c r="E7" s="5">
        <f>INDEX(param!$M$2:$M$5,MATCH(Table10[[#This Row],[Moda]],param!$A$2:$A$5,0))</f>
        <v>55920</v>
      </c>
      <c r="F7" s="5">
        <f>INDEX(param!$N$2:$N$5,MATCH(Table10[[#This Row],[Moda]],param!$A$2:$A$5,0))+(INDEX(param!$O$2:$O$5,MATCH(Table10[[#This Row],[Moda]],param!$A$2:$A$5,0))*Table10[[#This Row],[jarak]])</f>
        <v>45681428.285714284</v>
      </c>
      <c r="G7" s="2">
        <f>INDEX(param!$L$2:$L$5,MATCH(Table10[[#This Row],[Moda]],param!$A$2:$A$5,0))</f>
        <v>8250</v>
      </c>
      <c r="H7">
        <f>IF(Table10[[#This Row],[Asal]]="Jakarta",INDEX(param!$P$2:$P$5,MATCH(Table10[[#This Row],[Moda]],param!$A$2:$A$5,0)),INDEX(Table3[limit_non_jakarta],MATCH(Table10[[#This Row],[Moda]],param!$A$2:$A$5,0)))</f>
        <v>8</v>
      </c>
    </row>
    <row r="8" spans="1:8" x14ac:dyDescent="0.25">
      <c r="A8" s="17" t="s">
        <v>69</v>
      </c>
      <c r="B8" s="18" t="s">
        <v>74</v>
      </c>
      <c r="C8" t="s">
        <v>134</v>
      </c>
      <c r="D8">
        <f>INDEX(distances!$B$2:$AU$47,MATCH(A8,distances!$A$2:$A$47,0),MATCH(B8,distances!$B$1:$AU$1,0))</f>
        <v>379</v>
      </c>
      <c r="E8" s="5">
        <f>INDEX(param!$M$2:$M$5,MATCH(Table10[[#This Row],[Moda]],param!$A$2:$A$5,0))</f>
        <v>55920</v>
      </c>
      <c r="F8" s="5">
        <f>INDEX(param!$N$2:$N$5,MATCH(Table10[[#This Row],[Moda]],param!$A$2:$A$5,0))+(INDEX(param!$O$2:$O$5,MATCH(Table10[[#This Row],[Moda]],param!$A$2:$A$5,0))*Table10[[#This Row],[jarak]])</f>
        <v>45681428.285714284</v>
      </c>
      <c r="G8" s="2">
        <f>INDEX(param!$L$2:$L$5,MATCH(Table10[[#This Row],[Moda]],param!$A$2:$A$5,0))</f>
        <v>8250</v>
      </c>
      <c r="H8">
        <f>IF(Table10[[#This Row],[Asal]]="Jakarta",INDEX(param!$P$2:$P$5,MATCH(Table10[[#This Row],[Moda]],param!$A$2:$A$5,0)),INDEX(Table3[limit_non_jakarta],MATCH(Table10[[#This Row],[Moda]],param!$A$2:$A$5,0)))</f>
        <v>8</v>
      </c>
    </row>
    <row r="9" spans="1:8" x14ac:dyDescent="0.25">
      <c r="A9" s="17" t="s">
        <v>48</v>
      </c>
      <c r="B9" s="18" t="s">
        <v>25</v>
      </c>
      <c r="C9" t="s">
        <v>133</v>
      </c>
      <c r="D9">
        <f>INDEX(distances!$B$2:$AU$47,MATCH(A9,distances!$A$2:$A$47,0),MATCH(B9,distances!$B$1:$AU$1,0))</f>
        <v>601</v>
      </c>
      <c r="E9" s="5">
        <f>INDEX(param!$M$2:$M$5,MATCH(Table10[[#This Row],[Moda]],param!$A$2:$A$5,0))</f>
        <v>8000</v>
      </c>
      <c r="F9" s="5">
        <f>INDEX(param!$N$2:$N$5,MATCH(Table10[[#This Row],[Moda]],param!$A$2:$A$5,0))+(INDEX(param!$O$2:$O$5,MATCH(Table10[[#This Row],[Moda]],param!$A$2:$A$5,0))*Table10[[#This Row],[jarak]])</f>
        <v>44937908.333333328</v>
      </c>
      <c r="G9" s="2">
        <f>INDEX(param!$L$2:$L$5,MATCH(Table10[[#This Row],[Moda]],param!$A$2:$A$5,0))</f>
        <v>250</v>
      </c>
      <c r="H9">
        <f>IF(Table10[[#This Row],[Asal]]="Jakarta",INDEX(param!$P$2:$P$5,MATCH(Table10[[#This Row],[Moda]],param!$A$2:$A$5,0)),INDEX(Table3[limit_non_jakarta],MATCH(Table10[[#This Row],[Moda]],param!$A$2:$A$5,0)))</f>
        <v>30</v>
      </c>
    </row>
    <row r="10" spans="1:8" x14ac:dyDescent="0.25">
      <c r="A10" s="17" t="s">
        <v>51</v>
      </c>
      <c r="B10" s="18" t="s">
        <v>50</v>
      </c>
      <c r="C10" t="s">
        <v>133</v>
      </c>
      <c r="D10">
        <f>INDEX(distances!$B$2:$AU$47,MATCH(A10,distances!$A$2:$A$47,0),MATCH(B10,distances!$B$1:$AU$1,0))</f>
        <v>150</v>
      </c>
      <c r="E10" s="5">
        <f>INDEX(param!$M$2:$M$5,MATCH(Table10[[#This Row],[Moda]],param!$A$2:$A$5,0))</f>
        <v>8000</v>
      </c>
      <c r="F10" s="5">
        <f>INDEX(param!$N$2:$N$5,MATCH(Table10[[#This Row],[Moda]],param!$A$2:$A$5,0))+(INDEX(param!$O$2:$O$5,MATCH(Table10[[#This Row],[Moda]],param!$A$2:$A$5,0))*Table10[[#This Row],[jarak]])</f>
        <v>33572708.333333328</v>
      </c>
      <c r="G10" s="2">
        <f>INDEX(param!$L$2:$L$5,MATCH(Table10[[#This Row],[Moda]],param!$A$2:$A$5,0))</f>
        <v>250</v>
      </c>
      <c r="H10">
        <f>IF(Table10[[#This Row],[Asal]]="Jakarta",INDEX(param!$P$2:$P$5,MATCH(Table10[[#This Row],[Moda]],param!$A$2:$A$5,0)),INDEX(Table3[limit_non_jakarta],MATCH(Table10[[#This Row],[Moda]],param!$A$2:$A$5,0)))</f>
        <v>30</v>
      </c>
    </row>
    <row r="11" spans="1:8" x14ac:dyDescent="0.25">
      <c r="A11" s="15" t="s">
        <v>51</v>
      </c>
      <c r="B11" s="16" t="s">
        <v>52</v>
      </c>
      <c r="C11" t="s">
        <v>133</v>
      </c>
      <c r="D11">
        <f>INDEX(distances!$B$2:$AU$47,MATCH(A11,distances!$A$2:$A$47,0),MATCH(B11,distances!$B$1:$AU$1,0))</f>
        <v>114</v>
      </c>
      <c r="E11" s="5">
        <f>INDEX(param!$M$2:$M$5,MATCH(Table10[[#This Row],[Moda]],param!$A$2:$A$5,0))</f>
        <v>8000</v>
      </c>
      <c r="F11" s="5">
        <f>INDEX(param!$N$2:$N$5,MATCH(Table10[[#This Row],[Moda]],param!$A$2:$A$5,0))+(INDEX(param!$O$2:$O$5,MATCH(Table10[[#This Row],[Moda]],param!$A$2:$A$5,0))*Table10[[#This Row],[jarak]])</f>
        <v>32665508.333333332</v>
      </c>
      <c r="G11" s="2">
        <f>INDEX(param!$L$2:$L$5,MATCH(Table10[[#This Row],[Moda]],param!$A$2:$A$5,0))</f>
        <v>250</v>
      </c>
      <c r="H11">
        <f>IF(Table10[[#This Row],[Asal]]="Jakarta",INDEX(param!$P$2:$P$5,MATCH(Table10[[#This Row],[Moda]],param!$A$2:$A$5,0)),INDEX(Table3[limit_non_jakarta],MATCH(Table10[[#This Row],[Moda]],param!$A$2:$A$5,0)))</f>
        <v>30</v>
      </c>
    </row>
    <row r="12" spans="1:8" x14ac:dyDescent="0.25">
      <c r="A12" s="40" t="s">
        <v>51</v>
      </c>
      <c r="B12" s="54" t="s">
        <v>50</v>
      </c>
      <c r="C12" t="s">
        <v>136</v>
      </c>
      <c r="D12">
        <f>INDEX(distances!$B$2:$AU$47,MATCH(A12,distances!$A$2:$A$47,0),MATCH(B12,distances!$B$1:$AU$1,0))</f>
        <v>150</v>
      </c>
      <c r="E12" s="5">
        <f>INDEX(param!$M$2:$M$5,MATCH(Table10[[#This Row],[Moda]],param!$A$2:$A$5,0))</f>
        <v>63740</v>
      </c>
      <c r="F12" s="5">
        <f>INDEX(param!$N$2:$N$5,MATCH(Table10[[#This Row],[Moda]],param!$A$2:$A$5,0))+(INDEX(param!$O$2:$O$5,MATCH(Table10[[#This Row],[Moda]],param!$A$2:$A$5,0))*Table10[[#This Row],[jarak]])</f>
        <v>48543928.571428567</v>
      </c>
      <c r="G12" s="2">
        <f>INDEX(param!$L$2:$L$5,MATCH(Table10[[#This Row],[Moda]],param!$A$2:$A$5,0))</f>
        <v>3000</v>
      </c>
      <c r="H12">
        <f>IF(Table10[[#This Row],[Asal]]="Jakarta",INDEX(param!$P$2:$P$5,MATCH(Table10[[#This Row],[Moda]],param!$A$2:$A$5,0)),INDEX(Table3[limit_non_jakarta],MATCH(Table10[[#This Row],[Moda]],param!$A$2:$A$5,0)))</f>
        <v>4</v>
      </c>
    </row>
    <row r="13" spans="1:8" x14ac:dyDescent="0.25">
      <c r="A13" s="34" t="s">
        <v>51</v>
      </c>
      <c r="B13" s="48" t="s">
        <v>52</v>
      </c>
      <c r="C13" t="s">
        <v>136</v>
      </c>
      <c r="D13">
        <f>INDEX(distances!$B$2:$AU$47,MATCH(A13,distances!$A$2:$A$47,0),MATCH(B13,distances!$B$1:$AU$1,0))</f>
        <v>114</v>
      </c>
      <c r="E13" s="5">
        <f>INDEX(param!$M$2:$M$5,MATCH(Table10[[#This Row],[Moda]],param!$A$2:$A$5,0))</f>
        <v>63740</v>
      </c>
      <c r="F13" s="5">
        <f>INDEX(param!$N$2:$N$5,MATCH(Table10[[#This Row],[Moda]],param!$A$2:$A$5,0))+(INDEX(param!$O$2:$O$5,MATCH(Table10[[#This Row],[Moda]],param!$A$2:$A$5,0))*Table10[[#This Row],[jarak]])</f>
        <v>48543928.571428567</v>
      </c>
      <c r="G13" s="2">
        <f>INDEX(param!$L$2:$L$5,MATCH(Table10[[#This Row],[Moda]],param!$A$2:$A$5,0))</f>
        <v>3000</v>
      </c>
      <c r="H13">
        <f>IF(Table10[[#This Row],[Asal]]="Jakarta",INDEX(param!$P$2:$P$5,MATCH(Table10[[#This Row],[Moda]],param!$A$2:$A$5,0)),INDEX(Table3[limit_non_jakarta],MATCH(Table10[[#This Row],[Moda]],param!$A$2:$A$5,0)))</f>
        <v>4</v>
      </c>
    </row>
    <row r="14" spans="1:8" x14ac:dyDescent="0.25">
      <c r="A14" s="34" t="s">
        <v>51</v>
      </c>
      <c r="B14" s="48" t="s">
        <v>52</v>
      </c>
      <c r="C14" t="s">
        <v>136</v>
      </c>
      <c r="D14">
        <f>INDEX(distances!$B$2:$AU$47,MATCH(A14,distances!$A$2:$A$47,0),MATCH(B14,distances!$B$1:$AU$1,0))</f>
        <v>114</v>
      </c>
      <c r="E14" s="5">
        <f>INDEX(param!$M$2:$M$5,MATCH(Table10[[#This Row],[Moda]],param!$A$2:$A$5,0))</f>
        <v>63740</v>
      </c>
      <c r="F14" s="5">
        <f>INDEX(param!$N$2:$N$5,MATCH(Table10[[#This Row],[Moda]],param!$A$2:$A$5,0))+(INDEX(param!$O$2:$O$5,MATCH(Table10[[#This Row],[Moda]],param!$A$2:$A$5,0))*Table10[[#This Row],[jarak]])</f>
        <v>48543928.571428567</v>
      </c>
      <c r="G14" s="2">
        <f>INDEX(param!$L$2:$L$5,MATCH(Table10[[#This Row],[Moda]],param!$A$2:$A$5,0))</f>
        <v>3000</v>
      </c>
      <c r="H14">
        <f>IF(Table10[[#This Row],[Asal]]="Jakarta",INDEX(param!$P$2:$P$5,MATCH(Table10[[#This Row],[Moda]],param!$A$2:$A$5,0)),INDEX(Table3[limit_non_jakarta],MATCH(Table10[[#This Row],[Moda]],param!$A$2:$A$5,0)))</f>
        <v>4</v>
      </c>
    </row>
    <row r="15" spans="1:8" x14ac:dyDescent="0.25">
      <c r="A15" s="34" t="s">
        <v>51</v>
      </c>
      <c r="B15" s="48" t="s">
        <v>52</v>
      </c>
      <c r="C15" t="s">
        <v>136</v>
      </c>
      <c r="D15">
        <f>INDEX(distances!$B$2:$AU$47,MATCH(A15,distances!$A$2:$A$47,0),MATCH(B15,distances!$B$1:$AU$1,0))</f>
        <v>114</v>
      </c>
      <c r="E15" s="5">
        <f>INDEX(param!$M$2:$M$5,MATCH(Table10[[#This Row],[Moda]],param!$A$2:$A$5,0))</f>
        <v>63740</v>
      </c>
      <c r="F15" s="5">
        <f>INDEX(param!$N$2:$N$5,MATCH(Table10[[#This Row],[Moda]],param!$A$2:$A$5,0))+(INDEX(param!$O$2:$O$5,MATCH(Table10[[#This Row],[Moda]],param!$A$2:$A$5,0))*Table10[[#This Row],[jarak]])</f>
        <v>48543928.571428567</v>
      </c>
      <c r="G15" s="2">
        <f>INDEX(param!$L$2:$L$5,MATCH(Table10[[#This Row],[Moda]],param!$A$2:$A$5,0))</f>
        <v>3000</v>
      </c>
      <c r="H15">
        <f>IF(Table10[[#This Row],[Asal]]="Jakarta",INDEX(param!$P$2:$P$5,MATCH(Table10[[#This Row],[Moda]],param!$A$2:$A$5,0)),INDEX(Table3[limit_non_jakarta],MATCH(Table10[[#This Row],[Moda]],param!$A$2:$A$5,0)))</f>
        <v>4</v>
      </c>
    </row>
    <row r="16" spans="1:8" x14ac:dyDescent="0.25">
      <c r="A16" s="34" t="s">
        <v>51</v>
      </c>
      <c r="B16" s="48" t="s">
        <v>52</v>
      </c>
      <c r="C16" t="s">
        <v>136</v>
      </c>
      <c r="D16">
        <f>INDEX(distances!$B$2:$AU$47,MATCH(A16,distances!$A$2:$A$47,0),MATCH(B16,distances!$B$1:$AU$1,0))</f>
        <v>114</v>
      </c>
      <c r="E16" s="5">
        <f>INDEX(param!$M$2:$M$5,MATCH(Table10[[#This Row],[Moda]],param!$A$2:$A$5,0))</f>
        <v>63740</v>
      </c>
      <c r="F16" s="5">
        <f>INDEX(param!$N$2:$N$5,MATCH(Table10[[#This Row],[Moda]],param!$A$2:$A$5,0))+(INDEX(param!$O$2:$O$5,MATCH(Table10[[#This Row],[Moda]],param!$A$2:$A$5,0))*Table10[[#This Row],[jarak]])</f>
        <v>48543928.571428567</v>
      </c>
      <c r="G16" s="2">
        <f>INDEX(param!$L$2:$L$5,MATCH(Table10[[#This Row],[Moda]],param!$A$2:$A$5,0))</f>
        <v>3000</v>
      </c>
      <c r="H16">
        <f>IF(Table10[[#This Row],[Asal]]="Jakarta",INDEX(param!$P$2:$P$5,MATCH(Table10[[#This Row],[Moda]],param!$A$2:$A$5,0)),INDEX(Table3[limit_non_jakarta],MATCH(Table10[[#This Row],[Moda]],param!$A$2:$A$5,0)))</f>
        <v>4</v>
      </c>
    </row>
    <row r="17" spans="1:8" x14ac:dyDescent="0.25">
      <c r="A17" s="34" t="s">
        <v>51</v>
      </c>
      <c r="B17" s="48" t="s">
        <v>52</v>
      </c>
      <c r="C17" t="s">
        <v>136</v>
      </c>
      <c r="D17">
        <f>INDEX(distances!$B$2:$AU$47,MATCH(A17,distances!$A$2:$A$47,0),MATCH(B17,distances!$B$1:$AU$1,0))</f>
        <v>114</v>
      </c>
      <c r="E17" s="5">
        <f>INDEX(param!$M$2:$M$5,MATCH(Table10[[#This Row],[Moda]],param!$A$2:$A$5,0))</f>
        <v>63740</v>
      </c>
      <c r="F17" s="5">
        <f>INDEX(param!$N$2:$N$5,MATCH(Table10[[#This Row],[Moda]],param!$A$2:$A$5,0))+(INDEX(param!$O$2:$O$5,MATCH(Table10[[#This Row],[Moda]],param!$A$2:$A$5,0))*Table10[[#This Row],[jarak]])</f>
        <v>48543928.571428567</v>
      </c>
      <c r="G17" s="2">
        <f>INDEX(param!$L$2:$L$5,MATCH(Table10[[#This Row],[Moda]],param!$A$2:$A$5,0))</f>
        <v>3000</v>
      </c>
      <c r="H17">
        <f>IF(Table10[[#This Row],[Asal]]="Jakarta",INDEX(param!$P$2:$P$5,MATCH(Table10[[#This Row],[Moda]],param!$A$2:$A$5,0)),INDEX(Table3[limit_non_jakarta],MATCH(Table10[[#This Row],[Moda]],param!$A$2:$A$5,0)))</f>
        <v>4</v>
      </c>
    </row>
    <row r="18" spans="1:8" x14ac:dyDescent="0.25">
      <c r="A18" s="34" t="s">
        <v>51</v>
      </c>
      <c r="B18" s="48" t="s">
        <v>52</v>
      </c>
      <c r="C18" t="s">
        <v>136</v>
      </c>
      <c r="D18">
        <f>INDEX(distances!$B$2:$AU$47,MATCH(A18,distances!$A$2:$A$47,0),MATCH(B18,distances!$B$1:$AU$1,0))</f>
        <v>114</v>
      </c>
      <c r="E18" s="5">
        <f>INDEX(param!$M$2:$M$5,MATCH(Table10[[#This Row],[Moda]],param!$A$2:$A$5,0))</f>
        <v>63740</v>
      </c>
      <c r="F18" s="5">
        <f>INDEX(param!$N$2:$N$5,MATCH(Table10[[#This Row],[Moda]],param!$A$2:$A$5,0))+(INDEX(param!$O$2:$O$5,MATCH(Table10[[#This Row],[Moda]],param!$A$2:$A$5,0))*Table10[[#This Row],[jarak]])</f>
        <v>48543928.571428567</v>
      </c>
      <c r="G18" s="2">
        <f>INDEX(param!$L$2:$L$5,MATCH(Table10[[#This Row],[Moda]],param!$A$2:$A$5,0))</f>
        <v>3000</v>
      </c>
      <c r="H18">
        <f>IF(Table10[[#This Row],[Asal]]="Jakarta",INDEX(param!$P$2:$P$5,MATCH(Table10[[#This Row],[Moda]],param!$A$2:$A$5,0)),INDEX(Table3[limit_non_jakarta],MATCH(Table10[[#This Row],[Moda]],param!$A$2:$A$5,0)))</f>
        <v>4</v>
      </c>
    </row>
    <row r="19" spans="1:8" x14ac:dyDescent="0.25">
      <c r="A19" s="32" t="s">
        <v>51</v>
      </c>
      <c r="B19" s="47" t="s">
        <v>52</v>
      </c>
      <c r="C19" t="s">
        <v>136</v>
      </c>
      <c r="D19">
        <f>INDEX(distances!$B$2:$AU$47,MATCH(A19,distances!$A$2:$A$47,0),MATCH(B19,distances!$B$1:$AU$1,0))</f>
        <v>114</v>
      </c>
      <c r="E19" s="5">
        <f>INDEX(param!$M$2:$M$5,MATCH(Table10[[#This Row],[Moda]],param!$A$2:$A$5,0))</f>
        <v>63740</v>
      </c>
      <c r="F19" s="5">
        <f>INDEX(param!$N$2:$N$5,MATCH(Table10[[#This Row],[Moda]],param!$A$2:$A$5,0))+(INDEX(param!$O$2:$O$5,MATCH(Table10[[#This Row],[Moda]],param!$A$2:$A$5,0))*Table10[[#This Row],[jarak]])</f>
        <v>48543928.571428567</v>
      </c>
      <c r="G19" s="2">
        <f>INDEX(param!$L$2:$L$5,MATCH(Table10[[#This Row],[Moda]],param!$A$2:$A$5,0))</f>
        <v>3000</v>
      </c>
      <c r="H19">
        <f>IF(Table10[[#This Row],[Asal]]="Jakarta",INDEX(param!$P$2:$P$5,MATCH(Table10[[#This Row],[Moda]],param!$A$2:$A$5,0)),INDEX(Table3[limit_non_jakarta],MATCH(Table10[[#This Row],[Moda]],param!$A$2:$A$5,0)))</f>
        <v>4</v>
      </c>
    </row>
    <row r="20" spans="1:8" x14ac:dyDescent="0.25">
      <c r="A20" s="30" t="s">
        <v>51</v>
      </c>
      <c r="B20" s="47" t="s">
        <v>52</v>
      </c>
      <c r="C20" t="s">
        <v>136</v>
      </c>
      <c r="D20">
        <f>INDEX(distances!$B$2:$AU$47,MATCH(A20,distances!$A$2:$A$47,0),MATCH(B20,distances!$B$1:$AU$1,0))</f>
        <v>114</v>
      </c>
      <c r="E20" s="5">
        <f>INDEX(param!$M$2:$M$5,MATCH(Table10[[#This Row],[Moda]],param!$A$2:$A$5,0))</f>
        <v>63740</v>
      </c>
      <c r="F20" s="5">
        <f>INDEX(param!$N$2:$N$5,MATCH(Table10[[#This Row],[Moda]],param!$A$2:$A$5,0))+(INDEX(param!$O$2:$O$5,MATCH(Table10[[#This Row],[Moda]],param!$A$2:$A$5,0))*Table10[[#This Row],[jarak]])</f>
        <v>48543928.571428567</v>
      </c>
      <c r="G20" s="2">
        <f>INDEX(param!$L$2:$L$5,MATCH(Table10[[#This Row],[Moda]],param!$A$2:$A$5,0))</f>
        <v>3000</v>
      </c>
      <c r="H20">
        <f>IF(Table10[[#This Row],[Asal]]="Jakarta",INDEX(param!$P$2:$P$5,MATCH(Table10[[#This Row],[Moda]],param!$A$2:$A$5,0)),INDEX(Table3[limit_non_jakarta],MATCH(Table10[[#This Row],[Moda]],param!$A$2:$A$5,0)))</f>
        <v>4</v>
      </c>
    </row>
    <row r="21" spans="1:8" x14ac:dyDescent="0.25">
      <c r="A21" s="17" t="s">
        <v>65</v>
      </c>
      <c r="B21" s="18" t="s">
        <v>64</v>
      </c>
      <c r="C21" t="s">
        <v>133</v>
      </c>
      <c r="D21">
        <f>INDEX(distances!$B$2:$AU$47,MATCH(A21,distances!$A$2:$A$47,0),MATCH(B21,distances!$B$1:$AU$1,0))</f>
        <v>193</v>
      </c>
      <c r="E21" s="5">
        <f>INDEX(param!$M$2:$M$5,MATCH(Table10[[#This Row],[Moda]],param!$A$2:$A$5,0))</f>
        <v>8000</v>
      </c>
      <c r="F21" s="5">
        <f>INDEX(param!$N$2:$N$5,MATCH(Table10[[#This Row],[Moda]],param!$A$2:$A$5,0))+(INDEX(param!$O$2:$O$5,MATCH(Table10[[#This Row],[Moda]],param!$A$2:$A$5,0))*Table10[[#This Row],[jarak]])</f>
        <v>34656308.333333328</v>
      </c>
      <c r="G21" s="2">
        <f>INDEX(param!$L$2:$L$5,MATCH(Table10[[#This Row],[Moda]],param!$A$2:$A$5,0))</f>
        <v>250</v>
      </c>
      <c r="H21">
        <f>IF(Table10[[#This Row],[Asal]]="Jakarta",INDEX(param!$P$2:$P$5,MATCH(Table10[[#This Row],[Moda]],param!$A$2:$A$5,0)),INDEX(Table3[limit_non_jakarta],MATCH(Table10[[#This Row],[Moda]],param!$A$2:$A$5,0)))</f>
        <v>30</v>
      </c>
    </row>
    <row r="22" spans="1:8" x14ac:dyDescent="0.25">
      <c r="A22" s="37" t="s">
        <v>65</v>
      </c>
      <c r="B22" s="51" t="s">
        <v>50</v>
      </c>
      <c r="C22" t="s">
        <v>134</v>
      </c>
      <c r="D22">
        <f>INDEX(distances!$B$2:$AU$47,MATCH(A22,distances!$A$2:$A$47,0),MATCH(B22,distances!$B$1:$AU$1,0))</f>
        <v>1474</v>
      </c>
      <c r="E22" s="5">
        <f>INDEX(param!$M$2:$M$5,MATCH(Table10[[#This Row],[Moda]],param!$A$2:$A$5,0))</f>
        <v>55920</v>
      </c>
      <c r="F22" s="5">
        <f>INDEX(param!$N$2:$N$5,MATCH(Table10[[#This Row],[Moda]],param!$A$2:$A$5,0))+(INDEX(param!$O$2:$O$5,MATCH(Table10[[#This Row],[Moda]],param!$A$2:$A$5,0))*Table10[[#This Row],[jarak]])</f>
        <v>45681428.285714284</v>
      </c>
      <c r="G22" s="2">
        <f>INDEX(param!$L$2:$L$5,MATCH(Table10[[#This Row],[Moda]],param!$A$2:$A$5,0))</f>
        <v>8250</v>
      </c>
      <c r="H22">
        <f>IF(Table10[[#This Row],[Asal]]="Jakarta",INDEX(param!$P$2:$P$5,MATCH(Table10[[#This Row],[Moda]],param!$A$2:$A$5,0)),INDEX(Table3[limit_non_jakarta],MATCH(Table10[[#This Row],[Moda]],param!$A$2:$A$5,0)))</f>
        <v>8</v>
      </c>
    </row>
    <row r="23" spans="1:8" x14ac:dyDescent="0.25">
      <c r="A23" s="37" t="s">
        <v>34</v>
      </c>
      <c r="B23" s="51" t="s">
        <v>50</v>
      </c>
      <c r="C23" t="s">
        <v>134</v>
      </c>
      <c r="D23">
        <f>INDEX(distances!$B$2:$AU$47,MATCH(A23,distances!$A$2:$A$47,0),MATCH(B23,distances!$B$1:$AU$1,0))</f>
        <v>1148</v>
      </c>
      <c r="E23" s="5">
        <f>INDEX(param!$M$2:$M$5,MATCH(Table10[[#This Row],[Moda]],param!$A$2:$A$5,0))</f>
        <v>55920</v>
      </c>
      <c r="F23" s="5">
        <f>INDEX(param!$N$2:$N$5,MATCH(Table10[[#This Row],[Moda]],param!$A$2:$A$5,0))+(INDEX(param!$O$2:$O$5,MATCH(Table10[[#This Row],[Moda]],param!$A$2:$A$5,0))*Table10[[#This Row],[jarak]])</f>
        <v>45681428.285714284</v>
      </c>
      <c r="G23" s="2">
        <f>INDEX(param!$L$2:$L$5,MATCH(Table10[[#This Row],[Moda]],param!$A$2:$A$5,0))</f>
        <v>8250</v>
      </c>
      <c r="H23">
        <f>IF(Table10[[#This Row],[Asal]]="Jakarta",INDEX(param!$P$2:$P$5,MATCH(Table10[[#This Row],[Moda]],param!$A$2:$A$5,0)),INDEX(Table3[limit_non_jakarta],MATCH(Table10[[#This Row],[Moda]],param!$A$2:$A$5,0)))</f>
        <v>8</v>
      </c>
    </row>
    <row r="24" spans="1:8" x14ac:dyDescent="0.25">
      <c r="A24" s="15" t="s">
        <v>34</v>
      </c>
      <c r="B24" s="16" t="s">
        <v>50</v>
      </c>
      <c r="C24" t="s">
        <v>135</v>
      </c>
      <c r="D24">
        <f>INDEX(distances!$B$2:$AU$47,MATCH(A24,distances!$A$2:$A$47,0),MATCH(B24,distances!$B$1:$AU$1,0))</f>
        <v>1148</v>
      </c>
      <c r="E24" s="5">
        <f>INDEX(param!$M$2:$M$5,MATCH(Table10[[#This Row],[Moda]],param!$A$2:$A$5,0))</f>
        <v>88852</v>
      </c>
      <c r="F24" s="5">
        <f>INDEX(param!$N$2:$N$5,MATCH(Table10[[#This Row],[Moda]],param!$A$2:$A$5,0))+(INDEX(param!$O$2:$O$5,MATCH(Table10[[#This Row],[Moda]],param!$A$2:$A$5,0))*Table10[[#This Row],[jarak]])</f>
        <v>56990714</v>
      </c>
      <c r="G24" s="2">
        <f>INDEX(param!$L$2:$L$5,MATCH(Table10[[#This Row],[Moda]],param!$A$2:$A$5,0))</f>
        <v>8250</v>
      </c>
      <c r="H24">
        <f>IF(Table10[[#This Row],[Asal]]="Jakarta",INDEX(param!$P$2:$P$5,MATCH(Table10[[#This Row],[Moda]],param!$A$2:$A$5,0)),INDEX(Table3[limit_non_jakarta],MATCH(Table10[[#This Row],[Moda]],param!$A$2:$A$5,0)))</f>
        <v>12</v>
      </c>
    </row>
    <row r="25" spans="1:8" x14ac:dyDescent="0.25">
      <c r="A25" s="15" t="s">
        <v>31</v>
      </c>
      <c r="B25" s="16" t="s">
        <v>37</v>
      </c>
      <c r="C25" t="s">
        <v>133</v>
      </c>
      <c r="D25">
        <f>INDEX(distances!$B$2:$AU$47,MATCH(A25,distances!$A$2:$A$47,0),MATCH(B25,distances!$B$1:$AU$1,0))</f>
        <v>589</v>
      </c>
      <c r="E25" s="5">
        <f>INDEX(param!$M$2:$M$5,MATCH(Table10[[#This Row],[Moda]],param!$A$2:$A$5,0))</f>
        <v>8000</v>
      </c>
      <c r="F25" s="5">
        <f>INDEX(param!$N$2:$N$5,MATCH(Table10[[#This Row],[Moda]],param!$A$2:$A$5,0))+(INDEX(param!$O$2:$O$5,MATCH(Table10[[#This Row],[Moda]],param!$A$2:$A$5,0))*Table10[[#This Row],[jarak]])</f>
        <v>44635508.333333328</v>
      </c>
      <c r="G25" s="2">
        <f>INDEX(param!$L$2:$L$5,MATCH(Table10[[#This Row],[Moda]],param!$A$2:$A$5,0))</f>
        <v>250</v>
      </c>
      <c r="H25">
        <f>IF(Table10[[#This Row],[Asal]]="Jakarta",INDEX(param!$P$2:$P$5,MATCH(Table10[[#This Row],[Moda]],param!$A$2:$A$5,0)),INDEX(Table3[limit_non_jakarta],MATCH(Table10[[#This Row],[Moda]],param!$A$2:$A$5,0)))</f>
        <v>30</v>
      </c>
    </row>
    <row r="26" spans="1:8" x14ac:dyDescent="0.25">
      <c r="A26" s="17" t="s">
        <v>53</v>
      </c>
      <c r="B26" s="18" t="s">
        <v>50</v>
      </c>
      <c r="C26" t="s">
        <v>133</v>
      </c>
      <c r="D26">
        <f>INDEX(distances!$B$2:$AU$47,MATCH(A26,distances!$A$2:$A$47,0),MATCH(B26,distances!$B$1:$AU$1,0))</f>
        <v>217</v>
      </c>
      <c r="E26" s="5">
        <f>INDEX(param!$M$2:$M$5,MATCH(Table10[[#This Row],[Moda]],param!$A$2:$A$5,0))</f>
        <v>8000</v>
      </c>
      <c r="F26" s="5">
        <f>INDEX(param!$N$2:$N$5,MATCH(Table10[[#This Row],[Moda]],param!$A$2:$A$5,0))+(INDEX(param!$O$2:$O$5,MATCH(Table10[[#This Row],[Moda]],param!$A$2:$A$5,0))*Table10[[#This Row],[jarak]])</f>
        <v>35261108.333333328</v>
      </c>
      <c r="G26" s="2">
        <f>INDEX(param!$L$2:$L$5,MATCH(Table10[[#This Row],[Moda]],param!$A$2:$A$5,0))</f>
        <v>250</v>
      </c>
      <c r="H26">
        <f>IF(Table10[[#This Row],[Asal]]="Jakarta",INDEX(param!$P$2:$P$5,MATCH(Table10[[#This Row],[Moda]],param!$A$2:$A$5,0)),INDEX(Table3[limit_non_jakarta],MATCH(Table10[[#This Row],[Moda]],param!$A$2:$A$5,0)))</f>
        <v>30</v>
      </c>
    </row>
    <row r="27" spans="1:8" x14ac:dyDescent="0.25">
      <c r="A27" s="40" t="s">
        <v>53</v>
      </c>
      <c r="B27" s="54" t="s">
        <v>50</v>
      </c>
      <c r="C27" t="s">
        <v>136</v>
      </c>
      <c r="D27">
        <f>INDEX(distances!$B$2:$AU$47,MATCH(A27,distances!$A$2:$A$47,0),MATCH(B27,distances!$B$1:$AU$1,0))</f>
        <v>217</v>
      </c>
      <c r="E27" s="5">
        <f>INDEX(param!$M$2:$M$5,MATCH(Table10[[#This Row],[Moda]],param!$A$2:$A$5,0))</f>
        <v>63740</v>
      </c>
      <c r="F27" s="5">
        <f>INDEX(param!$N$2:$N$5,MATCH(Table10[[#This Row],[Moda]],param!$A$2:$A$5,0))+(INDEX(param!$O$2:$O$5,MATCH(Table10[[#This Row],[Moda]],param!$A$2:$A$5,0))*Table10[[#This Row],[jarak]])</f>
        <v>48543928.571428567</v>
      </c>
      <c r="G27" s="2">
        <f>INDEX(param!$L$2:$L$5,MATCH(Table10[[#This Row],[Moda]],param!$A$2:$A$5,0))</f>
        <v>3000</v>
      </c>
      <c r="H27">
        <f>IF(Table10[[#This Row],[Asal]]="Jakarta",INDEX(param!$P$2:$P$5,MATCH(Table10[[#This Row],[Moda]],param!$A$2:$A$5,0)),INDEX(Table3[limit_non_jakarta],MATCH(Table10[[#This Row],[Moda]],param!$A$2:$A$5,0)))</f>
        <v>4</v>
      </c>
    </row>
    <row r="28" spans="1:8" x14ac:dyDescent="0.25">
      <c r="A28" s="40" t="s">
        <v>53</v>
      </c>
      <c r="B28" s="54" t="s">
        <v>50</v>
      </c>
      <c r="C28" t="s">
        <v>136</v>
      </c>
      <c r="D28">
        <f>INDEX(distances!$B$2:$AU$47,MATCH(A28,distances!$A$2:$A$47,0),MATCH(B28,distances!$B$1:$AU$1,0))</f>
        <v>217</v>
      </c>
      <c r="E28" s="5">
        <f>INDEX(param!$M$2:$M$5,MATCH(Table10[[#This Row],[Moda]],param!$A$2:$A$5,0))</f>
        <v>63740</v>
      </c>
      <c r="F28" s="5">
        <f>INDEX(param!$N$2:$N$5,MATCH(Table10[[#This Row],[Moda]],param!$A$2:$A$5,0))+(INDEX(param!$O$2:$O$5,MATCH(Table10[[#This Row],[Moda]],param!$A$2:$A$5,0))*Table10[[#This Row],[jarak]])</f>
        <v>48543928.571428567</v>
      </c>
      <c r="G28" s="2">
        <f>INDEX(param!$L$2:$L$5,MATCH(Table10[[#This Row],[Moda]],param!$A$2:$A$5,0))</f>
        <v>3000</v>
      </c>
      <c r="H28">
        <f>IF(Table10[[#This Row],[Asal]]="Jakarta",INDEX(param!$P$2:$P$5,MATCH(Table10[[#This Row],[Moda]],param!$A$2:$A$5,0)),INDEX(Table3[limit_non_jakarta],MATCH(Table10[[#This Row],[Moda]],param!$A$2:$A$5,0)))</f>
        <v>4</v>
      </c>
    </row>
    <row r="29" spans="1:8" x14ac:dyDescent="0.25">
      <c r="A29" s="44" t="s">
        <v>67</v>
      </c>
      <c r="B29" s="58" t="s">
        <v>50</v>
      </c>
      <c r="C29" t="s">
        <v>133</v>
      </c>
      <c r="D29">
        <f>INDEX(distances!$B$2:$AU$47,MATCH(A29,distances!$A$2:$A$47,0),MATCH(B29,distances!$B$1:$AU$1,0))</f>
        <v>1209</v>
      </c>
      <c r="E29" s="5">
        <f>INDEX(param!$M$2:$M$5,MATCH(Table10[[#This Row],[Moda]],param!$A$2:$A$5,0))</f>
        <v>8000</v>
      </c>
      <c r="F29" s="5">
        <f>INDEX(param!$N$2:$N$5,MATCH(Table10[[#This Row],[Moda]],param!$A$2:$A$5,0))+(INDEX(param!$O$2:$O$5,MATCH(Table10[[#This Row],[Moda]],param!$A$2:$A$5,0))*Table10[[#This Row],[jarak]])</f>
        <v>60259508.333333328</v>
      </c>
      <c r="G29" s="2">
        <f>INDEX(param!$L$2:$L$5,MATCH(Table10[[#This Row],[Moda]],param!$A$2:$A$5,0))</f>
        <v>250</v>
      </c>
      <c r="H29" s="10">
        <f>IF(Table10[[#This Row],[Asal]]="Jakarta",INDEX(param!$P$2:$P$5,MATCH(Table10[[#This Row],[Moda]],param!$A$2:$A$5,0)),INDEX(Table3[limit_non_jakarta],MATCH(Table10[[#This Row],[Moda]],param!$A$2:$A$5,0)))</f>
        <v>30</v>
      </c>
    </row>
    <row r="30" spans="1:8" x14ac:dyDescent="0.25">
      <c r="A30" s="42" t="s">
        <v>67</v>
      </c>
      <c r="B30" s="56" t="s">
        <v>68</v>
      </c>
      <c r="C30" t="s">
        <v>133</v>
      </c>
      <c r="D30">
        <f>INDEX(distances!$B$2:$AU$47,MATCH(A30,distances!$A$2:$A$47,0),MATCH(B30,distances!$B$1:$AU$1,0))</f>
        <v>137</v>
      </c>
      <c r="E30" s="5">
        <f>INDEX(param!$M$2:$M$5,MATCH(Table10[[#This Row],[Moda]],param!$A$2:$A$5,0))</f>
        <v>8000</v>
      </c>
      <c r="F30" s="5">
        <f>INDEX(param!$N$2:$N$5,MATCH(Table10[[#This Row],[Moda]],param!$A$2:$A$5,0))+(INDEX(param!$O$2:$O$5,MATCH(Table10[[#This Row],[Moda]],param!$A$2:$A$5,0))*Table10[[#This Row],[jarak]])</f>
        <v>33245108.333333332</v>
      </c>
      <c r="G30" s="2">
        <f>INDEX(param!$L$2:$L$5,MATCH(Table10[[#This Row],[Moda]],param!$A$2:$A$5,0))</f>
        <v>250</v>
      </c>
      <c r="H30">
        <f>IF(Table10[[#This Row],[Asal]]="Jakarta",INDEX(param!$P$2:$P$5,MATCH(Table10[[#This Row],[Moda]],param!$A$2:$A$5,0)),INDEX(Table3[limit_non_jakarta],MATCH(Table10[[#This Row],[Moda]],param!$A$2:$A$5,0)))</f>
        <v>30</v>
      </c>
    </row>
    <row r="31" spans="1:8" x14ac:dyDescent="0.25">
      <c r="A31" s="15" t="s">
        <v>76</v>
      </c>
      <c r="B31" s="16" t="s">
        <v>78</v>
      </c>
      <c r="C31" t="s">
        <v>133</v>
      </c>
      <c r="D31">
        <f>INDEX(distances!$B$2:$AU$47,MATCH(A31,distances!$A$2:$A$47,0),MATCH(B31,distances!$B$1:$AU$1,0))</f>
        <v>408</v>
      </c>
      <c r="E31" s="5">
        <f>INDEX(param!$M$2:$M$5,MATCH(Table10[[#This Row],[Moda]],param!$A$2:$A$5,0))</f>
        <v>8000</v>
      </c>
      <c r="F31" s="5">
        <f>INDEX(param!$N$2:$N$5,MATCH(Table10[[#This Row],[Moda]],param!$A$2:$A$5,0))+(INDEX(param!$O$2:$O$5,MATCH(Table10[[#This Row],[Moda]],param!$A$2:$A$5,0))*Table10[[#This Row],[jarak]])</f>
        <v>40074308.333333328</v>
      </c>
      <c r="G31" s="2">
        <f>INDEX(param!$L$2:$L$5,MATCH(Table10[[#This Row],[Moda]],param!$A$2:$A$5,0))</f>
        <v>250</v>
      </c>
      <c r="H31">
        <f>IF(Table10[[#This Row],[Asal]]="Jakarta",INDEX(param!$P$2:$P$5,MATCH(Table10[[#This Row],[Moda]],param!$A$2:$A$5,0)),INDEX(Table3[limit_non_jakarta],MATCH(Table10[[#This Row],[Moda]],param!$A$2:$A$5,0)))</f>
        <v>30</v>
      </c>
    </row>
    <row r="32" spans="1:8" x14ac:dyDescent="0.25">
      <c r="A32" s="17" t="s">
        <v>50</v>
      </c>
      <c r="B32" s="18" t="s">
        <v>47</v>
      </c>
      <c r="C32" t="s">
        <v>133</v>
      </c>
      <c r="D32">
        <f>INDEX(distances!$B$2:$AU$47,MATCH(A32,distances!$A$2:$A$47,0),MATCH(B32,distances!$B$1:$AU$1,0))</f>
        <v>128</v>
      </c>
      <c r="E32" s="5">
        <f>INDEX(param!$M$2:$M$5,MATCH(Table10[[#This Row],[Moda]],param!$A$2:$A$5,0))</f>
        <v>8000</v>
      </c>
      <c r="F32" s="5">
        <f>INDEX(param!$N$2:$N$5,MATCH(Table10[[#This Row],[Moda]],param!$A$2:$A$5,0))+(INDEX(param!$O$2:$O$5,MATCH(Table10[[#This Row],[Moda]],param!$A$2:$A$5,0))*Table10[[#This Row],[jarak]])</f>
        <v>33018308.333333332</v>
      </c>
      <c r="G32" s="2">
        <f>INDEX(param!$L$2:$L$5,MATCH(Table10[[#This Row],[Moda]],param!$A$2:$A$5,0))</f>
        <v>250</v>
      </c>
      <c r="H32">
        <f>IF(Table10[[#This Row],[Asal]]="Jakarta",INDEX(param!$P$2:$P$5,MATCH(Table10[[#This Row],[Moda]],param!$A$2:$A$5,0)),INDEX(Table3[limit_non_jakarta],MATCH(Table10[[#This Row],[Moda]],param!$A$2:$A$5,0)))</f>
        <v>30</v>
      </c>
    </row>
    <row r="33" spans="1:8" x14ac:dyDescent="0.25">
      <c r="A33" s="28" t="s">
        <v>50</v>
      </c>
      <c r="B33" s="29" t="s">
        <v>56</v>
      </c>
      <c r="C33" t="s">
        <v>134</v>
      </c>
      <c r="D33">
        <f>INDEX(distances!$B$2:$AU$47,MATCH(A33,distances!$A$2:$A$47,0),MATCH(B33,distances!$B$1:$AU$1,0))</f>
        <v>794</v>
      </c>
      <c r="E33" s="5">
        <f>INDEX(param!$M$2:$M$5,MATCH(Table10[[#This Row],[Moda]],param!$A$2:$A$5,0))</f>
        <v>55920</v>
      </c>
      <c r="F33" s="5">
        <f>INDEX(param!$N$2:$N$5,MATCH(Table10[[#This Row],[Moda]],param!$A$2:$A$5,0))+(INDEX(param!$O$2:$O$5,MATCH(Table10[[#This Row],[Moda]],param!$A$2:$A$5,0))*Table10[[#This Row],[jarak]])</f>
        <v>45681428.285714284</v>
      </c>
      <c r="G33" s="2">
        <f>INDEX(param!$L$2:$L$5,MATCH(Table10[[#This Row],[Moda]],param!$A$2:$A$5,0))</f>
        <v>8250</v>
      </c>
      <c r="H33" s="10">
        <f>IF(Table10[[#This Row],[Asal]]="Jakarta",INDEX(param!$P$2:$P$5,MATCH(Table10[[#This Row],[Moda]],param!$A$2:$A$5,0)),INDEX(Table3[limit_non_jakarta],MATCH(Table10[[#This Row],[Moda]],param!$A$2:$A$5,0)))</f>
        <v>8</v>
      </c>
    </row>
    <row r="34" spans="1:8" x14ac:dyDescent="0.25">
      <c r="A34" s="15" t="s">
        <v>50</v>
      </c>
      <c r="B34" s="16" t="s">
        <v>51</v>
      </c>
      <c r="C34" t="s">
        <v>133</v>
      </c>
      <c r="D34">
        <f>INDEX(distances!$B$2:$AU$47,MATCH(A34,distances!$A$2:$A$47,0),MATCH(B34,distances!$B$1:$AU$1,0))</f>
        <v>150</v>
      </c>
      <c r="E34" s="5">
        <f>INDEX(param!$M$2:$M$5,MATCH(Table10[[#This Row],[Moda]],param!$A$2:$A$5,0))</f>
        <v>8000</v>
      </c>
      <c r="F34" s="5">
        <f>INDEX(param!$N$2:$N$5,MATCH(Table10[[#This Row],[Moda]],param!$A$2:$A$5,0))+(INDEX(param!$O$2:$O$5,MATCH(Table10[[#This Row],[Moda]],param!$A$2:$A$5,0))*Table10[[#This Row],[jarak]])</f>
        <v>33572708.333333328</v>
      </c>
      <c r="G34" s="2">
        <f>INDEX(param!$L$2:$L$5,MATCH(Table10[[#This Row],[Moda]],param!$A$2:$A$5,0))</f>
        <v>250</v>
      </c>
      <c r="H34">
        <f>IF(Table10[[#This Row],[Asal]]="Jakarta",INDEX(param!$P$2:$P$5,MATCH(Table10[[#This Row],[Moda]],param!$A$2:$A$5,0)),INDEX(Table3[limit_non_jakarta],MATCH(Table10[[#This Row],[Moda]],param!$A$2:$A$5,0)))</f>
        <v>30</v>
      </c>
    </row>
    <row r="35" spans="1:8" x14ac:dyDescent="0.25">
      <c r="A35" s="44" t="s">
        <v>50</v>
      </c>
      <c r="B35" s="58" t="s">
        <v>37</v>
      </c>
      <c r="C35" t="s">
        <v>133</v>
      </c>
      <c r="D35">
        <f>INDEX(distances!$B$2:$AU$47,MATCH(A35,distances!$A$2:$A$47,0),MATCH(B35,distances!$B$1:$AU$1,0))</f>
        <v>345</v>
      </c>
      <c r="E35" s="5">
        <f>INDEX(param!$M$2:$M$5,MATCH(Table10[[#This Row],[Moda]],param!$A$2:$A$5,0))</f>
        <v>8000</v>
      </c>
      <c r="F35" s="5">
        <f>INDEX(param!$N$2:$N$5,MATCH(Table10[[#This Row],[Moda]],param!$A$2:$A$5,0))+(INDEX(param!$O$2:$O$5,MATCH(Table10[[#This Row],[Moda]],param!$A$2:$A$5,0))*Table10[[#This Row],[jarak]])</f>
        <v>38486708.333333328</v>
      </c>
      <c r="G35" s="2">
        <f>INDEX(param!$L$2:$L$5,MATCH(Table10[[#This Row],[Moda]],param!$A$2:$A$5,0))</f>
        <v>250</v>
      </c>
      <c r="H35" s="10">
        <f>IF(Table10[[#This Row],[Asal]]="Jakarta",INDEX(param!$P$2:$P$5,MATCH(Table10[[#This Row],[Moda]],param!$A$2:$A$5,0)),INDEX(Table3[limit_non_jakarta],MATCH(Table10[[#This Row],[Moda]],param!$A$2:$A$5,0)))</f>
        <v>30</v>
      </c>
    </row>
    <row r="36" spans="1:8" x14ac:dyDescent="0.25">
      <c r="A36" s="15" t="s">
        <v>50</v>
      </c>
      <c r="B36" s="16" t="s">
        <v>53</v>
      </c>
      <c r="C36" t="s">
        <v>133</v>
      </c>
      <c r="D36">
        <f>INDEX(distances!$B$2:$AU$47,MATCH(A36,distances!$A$2:$A$47,0),MATCH(B36,distances!$B$1:$AU$1,0))</f>
        <v>217</v>
      </c>
      <c r="E36" s="5">
        <f>INDEX(param!$M$2:$M$5,MATCH(Table10[[#This Row],[Moda]],param!$A$2:$A$5,0))</f>
        <v>8000</v>
      </c>
      <c r="F36" s="5">
        <f>INDEX(param!$N$2:$N$5,MATCH(Table10[[#This Row],[Moda]],param!$A$2:$A$5,0))+(INDEX(param!$O$2:$O$5,MATCH(Table10[[#This Row],[Moda]],param!$A$2:$A$5,0))*Table10[[#This Row],[jarak]])</f>
        <v>35261108.333333328</v>
      </c>
      <c r="G36" s="2">
        <f>INDEX(param!$L$2:$L$5,MATCH(Table10[[#This Row],[Moda]],param!$A$2:$A$5,0))</f>
        <v>250</v>
      </c>
      <c r="H36">
        <f>IF(Table10[[#This Row],[Asal]]="Jakarta",INDEX(param!$P$2:$P$5,MATCH(Table10[[#This Row],[Moda]],param!$A$2:$A$5,0)),INDEX(Table3[limit_non_jakarta],MATCH(Table10[[#This Row],[Moda]],param!$A$2:$A$5,0)))</f>
        <v>30</v>
      </c>
    </row>
    <row r="37" spans="1:8" x14ac:dyDescent="0.25">
      <c r="A37" s="15" t="s">
        <v>50</v>
      </c>
      <c r="B37" s="16" t="s">
        <v>58</v>
      </c>
      <c r="C37" t="s">
        <v>133</v>
      </c>
      <c r="D37">
        <f>INDEX(distances!$B$2:$AU$47,MATCH(A37,distances!$A$2:$A$47,0),MATCH(B37,distances!$B$1:$AU$1,0))</f>
        <v>460</v>
      </c>
      <c r="E37" s="5">
        <f>INDEX(param!$M$2:$M$5,MATCH(Table10[[#This Row],[Moda]],param!$A$2:$A$5,0))</f>
        <v>8000</v>
      </c>
      <c r="F37" s="5">
        <f>INDEX(param!$N$2:$N$5,MATCH(Table10[[#This Row],[Moda]],param!$A$2:$A$5,0))+(INDEX(param!$O$2:$O$5,MATCH(Table10[[#This Row],[Moda]],param!$A$2:$A$5,0))*Table10[[#This Row],[jarak]])</f>
        <v>41384708.333333328</v>
      </c>
      <c r="G37" s="2">
        <f>INDEX(param!$L$2:$L$5,MATCH(Table10[[#This Row],[Moda]],param!$A$2:$A$5,0))</f>
        <v>250</v>
      </c>
      <c r="H37">
        <f>IF(Table10[[#This Row],[Asal]]="Jakarta",INDEX(param!$P$2:$P$5,MATCH(Table10[[#This Row],[Moda]],param!$A$2:$A$5,0)),INDEX(Table3[limit_non_jakarta],MATCH(Table10[[#This Row],[Moda]],param!$A$2:$A$5,0)))</f>
        <v>30</v>
      </c>
    </row>
    <row r="38" spans="1:8" x14ac:dyDescent="0.25">
      <c r="A38" s="45" t="s">
        <v>50</v>
      </c>
      <c r="B38" s="59" t="s">
        <v>62</v>
      </c>
      <c r="C38" t="s">
        <v>133</v>
      </c>
      <c r="D38">
        <f>INDEX(distances!$B$2:$AU$47,MATCH(A38,distances!$A$2:$A$47,0),MATCH(B38,distances!$B$1:$AU$1,0))</f>
        <v>814</v>
      </c>
      <c r="E38" s="5">
        <f>INDEX(param!$M$2:$M$5,MATCH(Table10[[#This Row],[Moda]],param!$A$2:$A$5,0))</f>
        <v>8000</v>
      </c>
      <c r="F38" s="5">
        <f>INDEX(param!$N$2:$N$5,MATCH(Table10[[#This Row],[Moda]],param!$A$2:$A$5,0))+(INDEX(param!$O$2:$O$5,MATCH(Table10[[#This Row],[Moda]],param!$A$2:$A$5,0))*Table10[[#This Row],[jarak]])</f>
        <v>50305508.333333328</v>
      </c>
      <c r="G38" s="2">
        <f>INDEX(param!$L$2:$L$5,MATCH(Table10[[#This Row],[Moda]],param!$A$2:$A$5,0))</f>
        <v>250</v>
      </c>
      <c r="H38">
        <f>IF(Table10[[#This Row],[Asal]]="Jakarta",INDEX(param!$P$2:$P$5,MATCH(Table10[[#This Row],[Moda]],param!$A$2:$A$5,0)),INDEX(Table3[limit_non_jakarta],MATCH(Table10[[#This Row],[Moda]],param!$A$2:$A$5,0)))</f>
        <v>30</v>
      </c>
    </row>
    <row r="39" spans="1:8" x14ac:dyDescent="0.25">
      <c r="A39" s="44" t="s">
        <v>50</v>
      </c>
      <c r="B39" s="58" t="s">
        <v>67</v>
      </c>
      <c r="C39" t="s">
        <v>133</v>
      </c>
      <c r="D39">
        <f>INDEX(distances!$B$2:$AU$47,MATCH(A39,distances!$A$2:$A$47,0),MATCH(B39,distances!$B$1:$AU$1,0))</f>
        <v>1209</v>
      </c>
      <c r="E39" s="5">
        <f>INDEX(param!$M$2:$M$5,MATCH(Table10[[#This Row],[Moda]],param!$A$2:$A$5,0))</f>
        <v>8000</v>
      </c>
      <c r="F39" s="5">
        <f>INDEX(param!$N$2:$N$5,MATCH(Table10[[#This Row],[Moda]],param!$A$2:$A$5,0))+(INDEX(param!$O$2:$O$5,MATCH(Table10[[#This Row],[Moda]],param!$A$2:$A$5,0))*Table10[[#This Row],[jarak]])</f>
        <v>60259508.333333328</v>
      </c>
      <c r="G39" s="2">
        <f>INDEX(param!$L$2:$L$5,MATCH(Table10[[#This Row],[Moda]],param!$A$2:$A$5,0))</f>
        <v>250</v>
      </c>
      <c r="H39" s="10">
        <f>IF(Table10[[#This Row],[Asal]]="Jakarta",INDEX(param!$P$2:$P$5,MATCH(Table10[[#This Row],[Moda]],param!$A$2:$A$5,0)),INDEX(Table3[limit_non_jakarta],MATCH(Table10[[#This Row],[Moda]],param!$A$2:$A$5,0)))</f>
        <v>30</v>
      </c>
    </row>
    <row r="40" spans="1:8" x14ac:dyDescent="0.25">
      <c r="A40" s="15" t="s">
        <v>50</v>
      </c>
      <c r="B40" s="16" t="s">
        <v>62</v>
      </c>
      <c r="C40" t="s">
        <v>134</v>
      </c>
      <c r="D40">
        <f>INDEX(distances!$B$2:$AU$47,MATCH(A40,distances!$A$2:$A$47,0),MATCH(B40,distances!$B$1:$AU$1,0))</f>
        <v>814</v>
      </c>
      <c r="E40" s="5">
        <f>INDEX(param!$M$2:$M$5,MATCH(Table10[[#This Row],[Moda]],param!$A$2:$A$5,0))</f>
        <v>55920</v>
      </c>
      <c r="F40" s="5">
        <f>INDEX(param!$N$2:$N$5,MATCH(Table10[[#This Row],[Moda]],param!$A$2:$A$5,0))+(INDEX(param!$O$2:$O$5,MATCH(Table10[[#This Row],[Moda]],param!$A$2:$A$5,0))*Table10[[#This Row],[jarak]])</f>
        <v>45681428.285714284</v>
      </c>
      <c r="G40" s="2">
        <f>INDEX(param!$L$2:$L$5,MATCH(Table10[[#This Row],[Moda]],param!$A$2:$A$5,0))</f>
        <v>8250</v>
      </c>
      <c r="H40">
        <f>IF(Table10[[#This Row],[Asal]]="Jakarta",INDEX(param!$P$2:$P$5,MATCH(Table10[[#This Row],[Moda]],param!$A$2:$A$5,0)),INDEX(Table3[limit_non_jakarta],MATCH(Table10[[#This Row],[Moda]],param!$A$2:$A$5,0)))</f>
        <v>8</v>
      </c>
    </row>
    <row r="41" spans="1:8" x14ac:dyDescent="0.25">
      <c r="A41" s="17" t="s">
        <v>50</v>
      </c>
      <c r="B41" s="18" t="s">
        <v>69</v>
      </c>
      <c r="C41" t="s">
        <v>134</v>
      </c>
      <c r="D41">
        <f>INDEX(distances!$B$2:$AU$47,MATCH(A41,distances!$A$2:$A$47,0),MATCH(B41,distances!$B$1:$AU$1,0))</f>
        <v>1875</v>
      </c>
      <c r="E41" s="5">
        <f>INDEX(param!$M$2:$M$5,MATCH(Table10[[#This Row],[Moda]],param!$A$2:$A$5,0))</f>
        <v>55920</v>
      </c>
      <c r="F41" s="5">
        <f>INDEX(param!$N$2:$N$5,MATCH(Table10[[#This Row],[Moda]],param!$A$2:$A$5,0))+(INDEX(param!$O$2:$O$5,MATCH(Table10[[#This Row],[Moda]],param!$A$2:$A$5,0))*Table10[[#This Row],[jarak]])</f>
        <v>45681428.285714284</v>
      </c>
      <c r="G41" s="2">
        <f>INDEX(param!$L$2:$L$5,MATCH(Table10[[#This Row],[Moda]],param!$A$2:$A$5,0))</f>
        <v>8250</v>
      </c>
      <c r="H41">
        <f>IF(Table10[[#This Row],[Asal]]="Jakarta",INDEX(param!$P$2:$P$5,MATCH(Table10[[#This Row],[Moda]],param!$A$2:$A$5,0)),INDEX(Table3[limit_non_jakarta],MATCH(Table10[[#This Row],[Moda]],param!$A$2:$A$5,0)))</f>
        <v>8</v>
      </c>
    </row>
    <row r="42" spans="1:8" x14ac:dyDescent="0.25">
      <c r="A42" s="15" t="s">
        <v>50</v>
      </c>
      <c r="B42" s="16" t="s">
        <v>78</v>
      </c>
      <c r="C42" t="s">
        <v>134</v>
      </c>
      <c r="D42">
        <f>INDEX(distances!$B$2:$AU$47,MATCH(A42,distances!$A$2:$A$47,0),MATCH(B42,distances!$B$1:$AU$1,0))</f>
        <v>3357</v>
      </c>
      <c r="E42" s="5">
        <f>INDEX(param!$M$2:$M$5,MATCH(Table10[[#This Row],[Moda]],param!$A$2:$A$5,0))</f>
        <v>55920</v>
      </c>
      <c r="F42" s="5">
        <f>INDEX(param!$N$2:$N$5,MATCH(Table10[[#This Row],[Moda]],param!$A$2:$A$5,0))+(INDEX(param!$O$2:$O$5,MATCH(Table10[[#This Row],[Moda]],param!$A$2:$A$5,0))*Table10[[#This Row],[jarak]])</f>
        <v>45681428.285714284</v>
      </c>
      <c r="G42" s="2">
        <f>INDEX(param!$L$2:$L$5,MATCH(Table10[[#This Row],[Moda]],param!$A$2:$A$5,0))</f>
        <v>8250</v>
      </c>
      <c r="H42">
        <f>IF(Table10[[#This Row],[Asal]]="Jakarta",INDEX(param!$P$2:$P$5,MATCH(Table10[[#This Row],[Moda]],param!$A$2:$A$5,0)),INDEX(Table3[limit_non_jakarta],MATCH(Table10[[#This Row],[Moda]],param!$A$2:$A$5,0)))</f>
        <v>8</v>
      </c>
    </row>
    <row r="43" spans="1:8" x14ac:dyDescent="0.25">
      <c r="A43" s="15" t="s">
        <v>50</v>
      </c>
      <c r="B43" s="16" t="s">
        <v>25</v>
      </c>
      <c r="C43" t="s">
        <v>134</v>
      </c>
      <c r="D43">
        <f>INDEX(distances!$B$2:$AU$47,MATCH(A43,distances!$A$2:$A$47,0),MATCH(B43,distances!$B$1:$AU$1,0))</f>
        <v>1961</v>
      </c>
      <c r="E43" s="5">
        <f>INDEX(param!$M$2:$M$5,MATCH(Table10[[#This Row],[Moda]],param!$A$2:$A$5,0))</f>
        <v>55920</v>
      </c>
      <c r="F43" s="5">
        <f>INDEX(param!$N$2:$N$5,MATCH(Table10[[#This Row],[Moda]],param!$A$2:$A$5,0))+(INDEX(param!$O$2:$O$5,MATCH(Table10[[#This Row],[Moda]],param!$A$2:$A$5,0))*Table10[[#This Row],[jarak]])</f>
        <v>45681428.285714284</v>
      </c>
      <c r="G43" s="2">
        <f>INDEX(param!$L$2:$L$5,MATCH(Table10[[#This Row],[Moda]],param!$A$2:$A$5,0))</f>
        <v>8250</v>
      </c>
      <c r="H43">
        <f>IF(Table10[[#This Row],[Asal]]="Jakarta",INDEX(param!$P$2:$P$5,MATCH(Table10[[#This Row],[Moda]],param!$A$2:$A$5,0)),INDEX(Table3[limit_non_jakarta],MATCH(Table10[[#This Row],[Moda]],param!$A$2:$A$5,0)))</f>
        <v>8</v>
      </c>
    </row>
    <row r="44" spans="1:8" x14ac:dyDescent="0.25">
      <c r="A44" s="15" t="s">
        <v>50</v>
      </c>
      <c r="B44" s="16" t="s">
        <v>30</v>
      </c>
      <c r="C44" t="s">
        <v>134</v>
      </c>
      <c r="D44">
        <f>INDEX(distances!$B$2:$AU$47,MATCH(A44,distances!$A$2:$A$47,0),MATCH(B44,distances!$B$1:$AU$1,0))</f>
        <v>1327</v>
      </c>
      <c r="E44" s="5">
        <f>INDEX(param!$M$2:$M$5,MATCH(Table10[[#This Row],[Moda]],param!$A$2:$A$5,0))</f>
        <v>55920</v>
      </c>
      <c r="F44" s="5">
        <f>INDEX(param!$N$2:$N$5,MATCH(Table10[[#This Row],[Moda]],param!$A$2:$A$5,0))+(INDEX(param!$O$2:$O$5,MATCH(Table10[[#This Row],[Moda]],param!$A$2:$A$5,0))*Table10[[#This Row],[jarak]])</f>
        <v>45681428.285714284</v>
      </c>
      <c r="G44" s="2">
        <f>INDEX(param!$L$2:$L$5,MATCH(Table10[[#This Row],[Moda]],param!$A$2:$A$5,0))</f>
        <v>8250</v>
      </c>
      <c r="H44">
        <f>IF(Table10[[#This Row],[Asal]]="Jakarta",INDEX(param!$P$2:$P$5,MATCH(Table10[[#This Row],[Moda]],param!$A$2:$A$5,0)),INDEX(Table3[limit_non_jakarta],MATCH(Table10[[#This Row],[Moda]],param!$A$2:$A$5,0)))</f>
        <v>8</v>
      </c>
    </row>
    <row r="45" spans="1:8" x14ac:dyDescent="0.25">
      <c r="A45" s="15" t="s">
        <v>50</v>
      </c>
      <c r="B45" s="16" t="s">
        <v>36</v>
      </c>
      <c r="C45" t="s">
        <v>134</v>
      </c>
      <c r="D45">
        <f>INDEX(distances!$B$2:$AU$47,MATCH(A45,distances!$A$2:$A$47,0),MATCH(B45,distances!$B$1:$AU$1,0))</f>
        <v>613</v>
      </c>
      <c r="E45" s="5">
        <f>INDEX(param!$M$2:$M$5,MATCH(Table10[[#This Row],[Moda]],param!$A$2:$A$5,0))</f>
        <v>55920</v>
      </c>
      <c r="F45" s="5">
        <f>INDEX(param!$N$2:$N$5,MATCH(Table10[[#This Row],[Moda]],param!$A$2:$A$5,0))+(INDEX(param!$O$2:$O$5,MATCH(Table10[[#This Row],[Moda]],param!$A$2:$A$5,0))*Table10[[#This Row],[jarak]])</f>
        <v>45681428.285714284</v>
      </c>
      <c r="G45" s="2">
        <f>INDEX(param!$L$2:$L$5,MATCH(Table10[[#This Row],[Moda]],param!$A$2:$A$5,0))</f>
        <v>8250</v>
      </c>
      <c r="H45">
        <f>IF(Table10[[#This Row],[Asal]]="Jakarta",INDEX(param!$P$2:$P$5,MATCH(Table10[[#This Row],[Moda]],param!$A$2:$A$5,0)),INDEX(Table3[limit_non_jakarta],MATCH(Table10[[#This Row],[Moda]],param!$A$2:$A$5,0)))</f>
        <v>8</v>
      </c>
    </row>
    <row r="46" spans="1:8" x14ac:dyDescent="0.25">
      <c r="A46" s="15" t="s">
        <v>50</v>
      </c>
      <c r="B46" s="16" t="s">
        <v>65</v>
      </c>
      <c r="C46" t="s">
        <v>134</v>
      </c>
      <c r="D46">
        <f>INDEX(distances!$B$2:$AU$47,MATCH(A46,distances!$A$2:$A$47,0),MATCH(B46,distances!$B$1:$AU$1,0))</f>
        <v>1474</v>
      </c>
      <c r="E46" s="5">
        <f>INDEX(param!$M$2:$M$5,MATCH(Table10[[#This Row],[Moda]],param!$A$2:$A$5,0))</f>
        <v>55920</v>
      </c>
      <c r="F46" s="5">
        <f>INDEX(param!$N$2:$N$5,MATCH(Table10[[#This Row],[Moda]],param!$A$2:$A$5,0))+(INDEX(param!$O$2:$O$5,MATCH(Table10[[#This Row],[Moda]],param!$A$2:$A$5,0))*Table10[[#This Row],[jarak]])</f>
        <v>45681428.285714284</v>
      </c>
      <c r="G46" s="2">
        <f>INDEX(param!$L$2:$L$5,MATCH(Table10[[#This Row],[Moda]],param!$A$2:$A$5,0))</f>
        <v>8250</v>
      </c>
      <c r="H46">
        <f>IF(Table10[[#This Row],[Asal]]="Jakarta",INDEX(param!$P$2:$P$5,MATCH(Table10[[#This Row],[Moda]],param!$A$2:$A$5,0)),INDEX(Table3[limit_non_jakarta],MATCH(Table10[[#This Row],[Moda]],param!$A$2:$A$5,0)))</f>
        <v>8</v>
      </c>
    </row>
    <row r="47" spans="1:8" x14ac:dyDescent="0.25">
      <c r="A47" s="15" t="s">
        <v>50</v>
      </c>
      <c r="B47" s="16" t="s">
        <v>34</v>
      </c>
      <c r="C47" t="s">
        <v>134</v>
      </c>
      <c r="D47">
        <f>INDEX(distances!$B$2:$AU$47,MATCH(A47,distances!$A$2:$A$47,0),MATCH(B47,distances!$B$1:$AU$1,0))</f>
        <v>1148</v>
      </c>
      <c r="E47" s="5">
        <f>INDEX(param!$M$2:$M$5,MATCH(Table10[[#This Row],[Moda]],param!$A$2:$A$5,0))</f>
        <v>55920</v>
      </c>
      <c r="F47" s="5">
        <f>INDEX(param!$N$2:$N$5,MATCH(Table10[[#This Row],[Moda]],param!$A$2:$A$5,0))+(INDEX(param!$O$2:$O$5,MATCH(Table10[[#This Row],[Moda]],param!$A$2:$A$5,0))*Table10[[#This Row],[jarak]])</f>
        <v>45681428.285714284</v>
      </c>
      <c r="G47" s="2">
        <f>INDEX(param!$L$2:$L$5,MATCH(Table10[[#This Row],[Moda]],param!$A$2:$A$5,0))</f>
        <v>8250</v>
      </c>
      <c r="H47">
        <f>IF(Table10[[#This Row],[Asal]]="Jakarta",INDEX(param!$P$2:$P$5,MATCH(Table10[[#This Row],[Moda]],param!$A$2:$A$5,0)),INDEX(Table3[limit_non_jakarta],MATCH(Table10[[#This Row],[Moda]],param!$A$2:$A$5,0)))</f>
        <v>8</v>
      </c>
    </row>
    <row r="48" spans="1:8" x14ac:dyDescent="0.25">
      <c r="A48" s="15" t="s">
        <v>50</v>
      </c>
      <c r="B48" s="16" t="s">
        <v>73</v>
      </c>
      <c r="C48" t="s">
        <v>134</v>
      </c>
      <c r="D48">
        <f>INDEX(distances!$B$2:$AU$47,MATCH(A48,distances!$A$2:$A$47,0),MATCH(B48,distances!$B$1:$AU$1,0))</f>
        <v>1636</v>
      </c>
      <c r="E48" s="5">
        <f>INDEX(param!$M$2:$M$5,MATCH(Table10[[#This Row],[Moda]],param!$A$2:$A$5,0))</f>
        <v>55920</v>
      </c>
      <c r="F48" s="5">
        <f>INDEX(param!$N$2:$N$5,MATCH(Table10[[#This Row],[Moda]],param!$A$2:$A$5,0))+(INDEX(param!$O$2:$O$5,MATCH(Table10[[#This Row],[Moda]],param!$A$2:$A$5,0))*Table10[[#This Row],[jarak]])</f>
        <v>45681428.285714284</v>
      </c>
      <c r="G48" s="2">
        <f>INDEX(param!$L$2:$L$5,MATCH(Table10[[#This Row],[Moda]],param!$A$2:$A$5,0))</f>
        <v>8250</v>
      </c>
      <c r="H48">
        <f>IF(Table10[[#This Row],[Asal]]="Jakarta",INDEX(param!$P$2:$P$5,MATCH(Table10[[#This Row],[Moda]],param!$A$2:$A$5,0)),INDEX(Table3[limit_non_jakarta],MATCH(Table10[[#This Row],[Moda]],param!$A$2:$A$5,0)))</f>
        <v>8</v>
      </c>
    </row>
    <row r="49" spans="1:8" x14ac:dyDescent="0.25">
      <c r="A49" s="15" t="s">
        <v>50</v>
      </c>
      <c r="B49" s="16" t="s">
        <v>34</v>
      </c>
      <c r="C49" t="s">
        <v>135</v>
      </c>
      <c r="D49">
        <f>INDEX(distances!$B$2:$AU$47,MATCH(A49,distances!$A$2:$A$47,0),MATCH(B49,distances!$B$1:$AU$1,0))</f>
        <v>1148</v>
      </c>
      <c r="E49" s="5">
        <f>INDEX(param!$M$2:$M$5,MATCH(Table10[[#This Row],[Moda]],param!$A$2:$A$5,0))</f>
        <v>88852</v>
      </c>
      <c r="F49" s="5">
        <f>INDEX(param!$N$2:$N$5,MATCH(Table10[[#This Row],[Moda]],param!$A$2:$A$5,0))+(INDEX(param!$O$2:$O$5,MATCH(Table10[[#This Row],[Moda]],param!$A$2:$A$5,0))*Table10[[#This Row],[jarak]])</f>
        <v>56990714</v>
      </c>
      <c r="G49" s="2">
        <f>INDEX(param!$L$2:$L$5,MATCH(Table10[[#This Row],[Moda]],param!$A$2:$A$5,0))</f>
        <v>8250</v>
      </c>
      <c r="H49">
        <f>IF(Table10[[#This Row],[Asal]]="Jakarta",INDEX(param!$P$2:$P$5,MATCH(Table10[[#This Row],[Moda]],param!$A$2:$A$5,0)),INDEX(Table3[limit_non_jakarta],MATCH(Table10[[#This Row],[Moda]],param!$A$2:$A$5,0)))</f>
        <v>12</v>
      </c>
    </row>
    <row r="50" spans="1:8" x14ac:dyDescent="0.25">
      <c r="A50" s="17" t="s">
        <v>50</v>
      </c>
      <c r="B50" s="18" t="s">
        <v>25</v>
      </c>
      <c r="C50" t="s">
        <v>135</v>
      </c>
      <c r="D50">
        <f>INDEX(distances!$B$2:$AU$47,MATCH(A50,distances!$A$2:$A$47,0),MATCH(B50,distances!$B$1:$AU$1,0))</f>
        <v>1961</v>
      </c>
      <c r="E50" s="5">
        <f>INDEX(param!$M$2:$M$5,MATCH(Table10[[#This Row],[Moda]],param!$A$2:$A$5,0))</f>
        <v>88852</v>
      </c>
      <c r="F50" s="5">
        <f>INDEX(param!$N$2:$N$5,MATCH(Table10[[#This Row],[Moda]],param!$A$2:$A$5,0))+(INDEX(param!$O$2:$O$5,MATCH(Table10[[#This Row],[Moda]],param!$A$2:$A$5,0))*Table10[[#This Row],[jarak]])</f>
        <v>56990714</v>
      </c>
      <c r="G50" s="2">
        <f>INDEX(param!$L$2:$L$5,MATCH(Table10[[#This Row],[Moda]],param!$A$2:$A$5,0))</f>
        <v>8250</v>
      </c>
      <c r="H50">
        <f>IF(Table10[[#This Row],[Asal]]="Jakarta",INDEX(param!$P$2:$P$5,MATCH(Table10[[#This Row],[Moda]],param!$A$2:$A$5,0)),INDEX(Table3[limit_non_jakarta],MATCH(Table10[[#This Row],[Moda]],param!$A$2:$A$5,0)))</f>
        <v>12</v>
      </c>
    </row>
    <row r="51" spans="1:8" x14ac:dyDescent="0.25">
      <c r="A51" s="15" t="s">
        <v>50</v>
      </c>
      <c r="B51" s="16" t="s">
        <v>62</v>
      </c>
      <c r="C51" t="s">
        <v>135</v>
      </c>
      <c r="D51">
        <f>INDEX(distances!$B$2:$AU$47,MATCH(A51,distances!$A$2:$A$47,0),MATCH(B51,distances!$B$1:$AU$1,0))</f>
        <v>814</v>
      </c>
      <c r="E51" s="5">
        <f>INDEX(param!$M$2:$M$5,MATCH(Table10[[#This Row],[Moda]],param!$A$2:$A$5,0))</f>
        <v>88852</v>
      </c>
      <c r="F51" s="5">
        <f>INDEX(param!$N$2:$N$5,MATCH(Table10[[#This Row],[Moda]],param!$A$2:$A$5,0))+(INDEX(param!$O$2:$O$5,MATCH(Table10[[#This Row],[Moda]],param!$A$2:$A$5,0))*Table10[[#This Row],[jarak]])</f>
        <v>56990714</v>
      </c>
      <c r="G51" s="2">
        <f>INDEX(param!$L$2:$L$5,MATCH(Table10[[#This Row],[Moda]],param!$A$2:$A$5,0))</f>
        <v>8250</v>
      </c>
      <c r="H51">
        <f>IF(Table10[[#This Row],[Asal]]="Jakarta",INDEX(param!$P$2:$P$5,MATCH(Table10[[#This Row],[Moda]],param!$A$2:$A$5,0)),INDEX(Table3[limit_non_jakarta],MATCH(Table10[[#This Row],[Moda]],param!$A$2:$A$5,0)))</f>
        <v>12</v>
      </c>
    </row>
    <row r="52" spans="1:8" x14ac:dyDescent="0.25">
      <c r="A52" s="17" t="s">
        <v>50</v>
      </c>
      <c r="B52" s="18" t="s">
        <v>73</v>
      </c>
      <c r="C52" t="s">
        <v>135</v>
      </c>
      <c r="D52">
        <f>INDEX(distances!$B$2:$AU$47,MATCH(A52,distances!$A$2:$A$47,0),MATCH(B52,distances!$B$1:$AU$1,0))</f>
        <v>1636</v>
      </c>
      <c r="E52" s="5">
        <f>INDEX(param!$M$2:$M$5,MATCH(Table10[[#This Row],[Moda]],param!$A$2:$A$5,0))</f>
        <v>88852</v>
      </c>
      <c r="F52" s="5">
        <f>INDEX(param!$N$2:$N$5,MATCH(Table10[[#This Row],[Moda]],param!$A$2:$A$5,0))+(INDEX(param!$O$2:$O$5,MATCH(Table10[[#This Row],[Moda]],param!$A$2:$A$5,0))*Table10[[#This Row],[jarak]])</f>
        <v>56990714</v>
      </c>
      <c r="G52" s="2">
        <f>INDEX(param!$L$2:$L$5,MATCH(Table10[[#This Row],[Moda]],param!$A$2:$A$5,0))</f>
        <v>8250</v>
      </c>
      <c r="H52">
        <f>IF(Table10[[#This Row],[Asal]]="Jakarta",INDEX(param!$P$2:$P$5,MATCH(Table10[[#This Row],[Moda]],param!$A$2:$A$5,0)),INDEX(Table3[limit_non_jakarta],MATCH(Table10[[#This Row],[Moda]],param!$A$2:$A$5,0)))</f>
        <v>12</v>
      </c>
    </row>
    <row r="53" spans="1:8" x14ac:dyDescent="0.25">
      <c r="A53" s="15" t="s">
        <v>50</v>
      </c>
      <c r="B53" s="16" t="s">
        <v>78</v>
      </c>
      <c r="C53" t="s">
        <v>135</v>
      </c>
      <c r="D53">
        <f>INDEX(distances!$B$2:$AU$47,MATCH(A53,distances!$A$2:$A$47,0),MATCH(B53,distances!$B$1:$AU$1,0))</f>
        <v>3357</v>
      </c>
      <c r="E53" s="5">
        <f>INDEX(param!$M$2:$M$5,MATCH(Table10[[#This Row],[Moda]],param!$A$2:$A$5,0))</f>
        <v>88852</v>
      </c>
      <c r="F53" s="5">
        <f>INDEX(param!$N$2:$N$5,MATCH(Table10[[#This Row],[Moda]],param!$A$2:$A$5,0))+(INDEX(param!$O$2:$O$5,MATCH(Table10[[#This Row],[Moda]],param!$A$2:$A$5,0))*Table10[[#This Row],[jarak]])</f>
        <v>56990714</v>
      </c>
      <c r="G53" s="2">
        <f>INDEX(param!$L$2:$L$5,MATCH(Table10[[#This Row],[Moda]],param!$A$2:$A$5,0))</f>
        <v>8250</v>
      </c>
      <c r="H53">
        <f>IF(Table10[[#This Row],[Asal]]="Jakarta",INDEX(param!$P$2:$P$5,MATCH(Table10[[#This Row],[Moda]],param!$A$2:$A$5,0)),INDEX(Table3[limit_non_jakarta],MATCH(Table10[[#This Row],[Moda]],param!$A$2:$A$5,0)))</f>
        <v>12</v>
      </c>
    </row>
    <row r="54" spans="1:8" x14ac:dyDescent="0.25">
      <c r="A54" s="15" t="s">
        <v>50</v>
      </c>
      <c r="B54" s="16" t="s">
        <v>62</v>
      </c>
      <c r="C54" t="s">
        <v>135</v>
      </c>
      <c r="D54">
        <f>INDEX(distances!$B$2:$AU$47,MATCH(A54,distances!$A$2:$A$47,0),MATCH(B54,distances!$B$1:$AU$1,0))</f>
        <v>814</v>
      </c>
      <c r="E54" s="5">
        <f>INDEX(param!$M$2:$M$5,MATCH(Table10[[#This Row],[Moda]],param!$A$2:$A$5,0))</f>
        <v>88852</v>
      </c>
      <c r="F54" s="5">
        <f>INDEX(param!$N$2:$N$5,MATCH(Table10[[#This Row],[Moda]],param!$A$2:$A$5,0))+(INDEX(param!$O$2:$O$5,MATCH(Table10[[#This Row],[Moda]],param!$A$2:$A$5,0))*Table10[[#This Row],[jarak]])</f>
        <v>56990714</v>
      </c>
      <c r="G54" s="2">
        <f>INDEX(param!$L$2:$L$5,MATCH(Table10[[#This Row],[Moda]],param!$A$2:$A$5,0))</f>
        <v>8250</v>
      </c>
      <c r="H54">
        <f>IF(Table10[[#This Row],[Asal]]="Jakarta",INDEX(param!$P$2:$P$5,MATCH(Table10[[#This Row],[Moda]],param!$A$2:$A$5,0)),INDEX(Table3[limit_non_jakarta],MATCH(Table10[[#This Row],[Moda]],param!$A$2:$A$5,0)))</f>
        <v>12</v>
      </c>
    </row>
    <row r="55" spans="1:8" x14ac:dyDescent="0.25">
      <c r="A55" s="17" t="s">
        <v>50</v>
      </c>
      <c r="B55" s="18" t="s">
        <v>73</v>
      </c>
      <c r="C55" t="s">
        <v>135</v>
      </c>
      <c r="D55">
        <f>INDEX(distances!$B$2:$AU$47,MATCH(A55,distances!$A$2:$A$47,0),MATCH(B55,distances!$B$1:$AU$1,0))</f>
        <v>1636</v>
      </c>
      <c r="E55" s="5">
        <f>INDEX(param!$M$2:$M$5,MATCH(Table10[[#This Row],[Moda]],param!$A$2:$A$5,0))</f>
        <v>88852</v>
      </c>
      <c r="F55" s="5">
        <f>INDEX(param!$N$2:$N$5,MATCH(Table10[[#This Row],[Moda]],param!$A$2:$A$5,0))+(INDEX(param!$O$2:$O$5,MATCH(Table10[[#This Row],[Moda]],param!$A$2:$A$5,0))*Table10[[#This Row],[jarak]])</f>
        <v>56990714</v>
      </c>
      <c r="G55" s="2">
        <f>INDEX(param!$L$2:$L$5,MATCH(Table10[[#This Row],[Moda]],param!$A$2:$A$5,0))</f>
        <v>8250</v>
      </c>
      <c r="H55">
        <f>IF(Table10[[#This Row],[Asal]]="Jakarta",INDEX(param!$P$2:$P$5,MATCH(Table10[[#This Row],[Moda]],param!$A$2:$A$5,0)),INDEX(Table3[limit_non_jakarta],MATCH(Table10[[#This Row],[Moda]],param!$A$2:$A$5,0)))</f>
        <v>12</v>
      </c>
    </row>
    <row r="56" spans="1:8" x14ac:dyDescent="0.25">
      <c r="A56" s="15" t="s">
        <v>50</v>
      </c>
      <c r="B56" s="16" t="s">
        <v>62</v>
      </c>
      <c r="C56" t="s">
        <v>135</v>
      </c>
      <c r="D56">
        <f>INDEX(distances!$B$2:$AU$47,MATCH(A56,distances!$A$2:$A$47,0),MATCH(B56,distances!$B$1:$AU$1,0))</f>
        <v>814</v>
      </c>
      <c r="E56" s="5">
        <f>INDEX(param!$M$2:$M$5,MATCH(Table10[[#This Row],[Moda]],param!$A$2:$A$5,0))</f>
        <v>88852</v>
      </c>
      <c r="F56" s="5">
        <f>INDEX(param!$N$2:$N$5,MATCH(Table10[[#This Row],[Moda]],param!$A$2:$A$5,0))+(INDEX(param!$O$2:$O$5,MATCH(Table10[[#This Row],[Moda]],param!$A$2:$A$5,0))*Table10[[#This Row],[jarak]])</f>
        <v>56990714</v>
      </c>
      <c r="G56" s="2">
        <f>INDEX(param!$L$2:$L$5,MATCH(Table10[[#This Row],[Moda]],param!$A$2:$A$5,0))</f>
        <v>8250</v>
      </c>
      <c r="H56">
        <f>IF(Table10[[#This Row],[Asal]]="Jakarta",INDEX(param!$P$2:$P$5,MATCH(Table10[[#This Row],[Moda]],param!$A$2:$A$5,0)),INDEX(Table3[limit_non_jakarta],MATCH(Table10[[#This Row],[Moda]],param!$A$2:$A$5,0)))</f>
        <v>12</v>
      </c>
    </row>
    <row r="57" spans="1:8" x14ac:dyDescent="0.25">
      <c r="A57" s="17" t="s">
        <v>50</v>
      </c>
      <c r="B57" s="18" t="s">
        <v>73</v>
      </c>
      <c r="C57" t="s">
        <v>135</v>
      </c>
      <c r="D57">
        <f>INDEX(distances!$B$2:$AU$47,MATCH(A57,distances!$A$2:$A$47,0),MATCH(B57,distances!$B$1:$AU$1,0))</f>
        <v>1636</v>
      </c>
      <c r="E57" s="5">
        <f>INDEX(param!$M$2:$M$5,MATCH(Table10[[#This Row],[Moda]],param!$A$2:$A$5,0))</f>
        <v>88852</v>
      </c>
      <c r="F57" s="5">
        <f>INDEX(param!$N$2:$N$5,MATCH(Table10[[#This Row],[Moda]],param!$A$2:$A$5,0))+(INDEX(param!$O$2:$O$5,MATCH(Table10[[#This Row],[Moda]],param!$A$2:$A$5,0))*Table10[[#This Row],[jarak]])</f>
        <v>56990714</v>
      </c>
      <c r="G57" s="2">
        <f>INDEX(param!$L$2:$L$5,MATCH(Table10[[#This Row],[Moda]],param!$A$2:$A$5,0))</f>
        <v>8250</v>
      </c>
      <c r="H57">
        <f>IF(Table10[[#This Row],[Asal]]="Jakarta",INDEX(param!$P$2:$P$5,MATCH(Table10[[#This Row],[Moda]],param!$A$2:$A$5,0)),INDEX(Table3[limit_non_jakarta],MATCH(Table10[[#This Row],[Moda]],param!$A$2:$A$5,0)))</f>
        <v>12</v>
      </c>
    </row>
    <row r="58" spans="1:8" x14ac:dyDescent="0.25">
      <c r="A58" s="15" t="s">
        <v>50</v>
      </c>
      <c r="B58" s="16" t="s">
        <v>62</v>
      </c>
      <c r="C58" t="s">
        <v>135</v>
      </c>
      <c r="D58">
        <f>INDEX(distances!$B$2:$AU$47,MATCH(A58,distances!$A$2:$A$47,0),MATCH(B58,distances!$B$1:$AU$1,0))</f>
        <v>814</v>
      </c>
      <c r="E58" s="5">
        <f>INDEX(param!$M$2:$M$5,MATCH(Table10[[#This Row],[Moda]],param!$A$2:$A$5,0))</f>
        <v>88852</v>
      </c>
      <c r="F58" s="5">
        <f>INDEX(param!$N$2:$N$5,MATCH(Table10[[#This Row],[Moda]],param!$A$2:$A$5,0))+(INDEX(param!$O$2:$O$5,MATCH(Table10[[#This Row],[Moda]],param!$A$2:$A$5,0))*Table10[[#This Row],[jarak]])</f>
        <v>56990714</v>
      </c>
      <c r="G58" s="2">
        <f>INDEX(param!$L$2:$L$5,MATCH(Table10[[#This Row],[Moda]],param!$A$2:$A$5,0))</f>
        <v>8250</v>
      </c>
      <c r="H58">
        <f>IF(Table10[[#This Row],[Asal]]="Jakarta",INDEX(param!$P$2:$P$5,MATCH(Table10[[#This Row],[Moda]],param!$A$2:$A$5,0)),INDEX(Table3[limit_non_jakarta],MATCH(Table10[[#This Row],[Moda]],param!$A$2:$A$5,0)))</f>
        <v>12</v>
      </c>
    </row>
    <row r="59" spans="1:8" x14ac:dyDescent="0.25">
      <c r="A59" s="17" t="s">
        <v>50</v>
      </c>
      <c r="B59" s="18" t="s">
        <v>73</v>
      </c>
      <c r="C59" t="s">
        <v>135</v>
      </c>
      <c r="D59">
        <f>INDEX(distances!$B$2:$AU$47,MATCH(A59,distances!$A$2:$A$47,0),MATCH(B59,distances!$B$1:$AU$1,0))</f>
        <v>1636</v>
      </c>
      <c r="E59" s="5">
        <f>INDEX(param!$M$2:$M$5,MATCH(Table10[[#This Row],[Moda]],param!$A$2:$A$5,0))</f>
        <v>88852</v>
      </c>
      <c r="F59" s="5">
        <f>INDEX(param!$N$2:$N$5,MATCH(Table10[[#This Row],[Moda]],param!$A$2:$A$5,0))+(INDEX(param!$O$2:$O$5,MATCH(Table10[[#This Row],[Moda]],param!$A$2:$A$5,0))*Table10[[#This Row],[jarak]])</f>
        <v>56990714</v>
      </c>
      <c r="G59" s="2">
        <f>INDEX(param!$L$2:$L$5,MATCH(Table10[[#This Row],[Moda]],param!$A$2:$A$5,0))</f>
        <v>8250</v>
      </c>
      <c r="H59">
        <f>IF(Table10[[#This Row],[Asal]]="Jakarta",INDEX(param!$P$2:$P$5,MATCH(Table10[[#This Row],[Moda]],param!$A$2:$A$5,0)),INDEX(Table3[limit_non_jakarta],MATCH(Table10[[#This Row],[Moda]],param!$A$2:$A$5,0)))</f>
        <v>12</v>
      </c>
    </row>
    <row r="60" spans="1:8" x14ac:dyDescent="0.25">
      <c r="A60" s="40" t="s">
        <v>50</v>
      </c>
      <c r="B60" s="54" t="s">
        <v>62</v>
      </c>
      <c r="C60" t="s">
        <v>136</v>
      </c>
      <c r="D60">
        <f>INDEX(distances!$B$2:$AU$47,MATCH(A60,distances!$A$2:$A$47,0),MATCH(B60,distances!$B$1:$AU$1,0))</f>
        <v>814</v>
      </c>
      <c r="E60" s="5">
        <f>INDEX(param!$M$2:$M$5,MATCH(Table10[[#This Row],[Moda]],param!$A$2:$A$5,0))</f>
        <v>63740</v>
      </c>
      <c r="F60" s="5">
        <f>INDEX(param!$N$2:$N$5,MATCH(Table10[[#This Row],[Moda]],param!$A$2:$A$5,0))+(INDEX(param!$O$2:$O$5,MATCH(Table10[[#This Row],[Moda]],param!$A$2:$A$5,0))*Table10[[#This Row],[jarak]])</f>
        <v>48543928.571428567</v>
      </c>
      <c r="G60" s="2">
        <f>INDEX(param!$L$2:$L$5,MATCH(Table10[[#This Row],[Moda]],param!$A$2:$A$5,0))</f>
        <v>3000</v>
      </c>
      <c r="H60">
        <f>IF(Table10[[#This Row],[Asal]]="Jakarta",INDEX(param!$P$2:$P$5,MATCH(Table10[[#This Row],[Moda]],param!$A$2:$A$5,0)),INDEX(Table3[limit_non_jakarta],MATCH(Table10[[#This Row],[Moda]],param!$A$2:$A$5,0)))</f>
        <v>4</v>
      </c>
    </row>
    <row r="61" spans="1:8" x14ac:dyDescent="0.25">
      <c r="A61" s="40" t="s">
        <v>50</v>
      </c>
      <c r="B61" s="54" t="s">
        <v>53</v>
      </c>
      <c r="C61" t="s">
        <v>136</v>
      </c>
      <c r="D61">
        <f>INDEX(distances!$B$2:$AU$47,MATCH(A61,distances!$A$2:$A$47,0),MATCH(B61,distances!$B$1:$AU$1,0))</f>
        <v>217</v>
      </c>
      <c r="E61" s="5">
        <f>INDEX(param!$M$2:$M$5,MATCH(Table10[[#This Row],[Moda]],param!$A$2:$A$5,0))</f>
        <v>63740</v>
      </c>
      <c r="F61" s="5">
        <f>INDEX(param!$N$2:$N$5,MATCH(Table10[[#This Row],[Moda]],param!$A$2:$A$5,0))+(INDEX(param!$O$2:$O$5,MATCH(Table10[[#This Row],[Moda]],param!$A$2:$A$5,0))*Table10[[#This Row],[jarak]])</f>
        <v>48543928.571428567</v>
      </c>
      <c r="G61" s="2">
        <f>INDEX(param!$L$2:$L$5,MATCH(Table10[[#This Row],[Moda]],param!$A$2:$A$5,0))</f>
        <v>3000</v>
      </c>
      <c r="H61">
        <f>IF(Table10[[#This Row],[Asal]]="Jakarta",INDEX(param!$P$2:$P$5,MATCH(Table10[[#This Row],[Moda]],param!$A$2:$A$5,0)),INDEX(Table3[limit_non_jakarta],MATCH(Table10[[#This Row],[Moda]],param!$A$2:$A$5,0)))</f>
        <v>4</v>
      </c>
    </row>
    <row r="62" spans="1:8" x14ac:dyDescent="0.25">
      <c r="A62" s="40" t="s">
        <v>50</v>
      </c>
      <c r="B62" s="54" t="s">
        <v>58</v>
      </c>
      <c r="C62" t="s">
        <v>136</v>
      </c>
      <c r="D62">
        <f>INDEX(distances!$B$2:$AU$47,MATCH(A62,distances!$A$2:$A$47,0),MATCH(B62,distances!$B$1:$AU$1,0))</f>
        <v>460</v>
      </c>
      <c r="E62" s="5">
        <f>INDEX(param!$M$2:$M$5,MATCH(Table10[[#This Row],[Moda]],param!$A$2:$A$5,0))</f>
        <v>63740</v>
      </c>
      <c r="F62" s="5">
        <f>INDEX(param!$N$2:$N$5,MATCH(Table10[[#This Row],[Moda]],param!$A$2:$A$5,0))+(INDEX(param!$O$2:$O$5,MATCH(Table10[[#This Row],[Moda]],param!$A$2:$A$5,0))*Table10[[#This Row],[jarak]])</f>
        <v>48543928.571428567</v>
      </c>
      <c r="G62" s="2">
        <f>INDEX(param!$L$2:$L$5,MATCH(Table10[[#This Row],[Moda]],param!$A$2:$A$5,0))</f>
        <v>3000</v>
      </c>
      <c r="H62">
        <f>IF(Table10[[#This Row],[Asal]]="Jakarta",INDEX(param!$P$2:$P$5,MATCH(Table10[[#This Row],[Moda]],param!$A$2:$A$5,0)),INDEX(Table3[limit_non_jakarta],MATCH(Table10[[#This Row],[Moda]],param!$A$2:$A$5,0)))</f>
        <v>4</v>
      </c>
    </row>
    <row r="63" spans="1:8" x14ac:dyDescent="0.25">
      <c r="A63" s="40" t="s">
        <v>50</v>
      </c>
      <c r="B63" s="54" t="s">
        <v>62</v>
      </c>
      <c r="C63" t="s">
        <v>136</v>
      </c>
      <c r="D63">
        <f>INDEX(distances!$B$2:$AU$47,MATCH(A63,distances!$A$2:$A$47,0),MATCH(B63,distances!$B$1:$AU$1,0))</f>
        <v>814</v>
      </c>
      <c r="E63" s="5">
        <f>INDEX(param!$M$2:$M$5,MATCH(Table10[[#This Row],[Moda]],param!$A$2:$A$5,0))</f>
        <v>63740</v>
      </c>
      <c r="F63" s="5">
        <f>INDEX(param!$N$2:$N$5,MATCH(Table10[[#This Row],[Moda]],param!$A$2:$A$5,0))+(INDEX(param!$O$2:$O$5,MATCH(Table10[[#This Row],[Moda]],param!$A$2:$A$5,0))*Table10[[#This Row],[jarak]])</f>
        <v>48543928.571428567</v>
      </c>
      <c r="G63" s="2">
        <f>INDEX(param!$L$2:$L$5,MATCH(Table10[[#This Row],[Moda]],param!$A$2:$A$5,0))</f>
        <v>3000</v>
      </c>
      <c r="H63">
        <f>IF(Table10[[#This Row],[Asal]]="Jakarta",INDEX(param!$P$2:$P$5,MATCH(Table10[[#This Row],[Moda]],param!$A$2:$A$5,0)),INDEX(Table3[limit_non_jakarta],MATCH(Table10[[#This Row],[Moda]],param!$A$2:$A$5,0)))</f>
        <v>4</v>
      </c>
    </row>
    <row r="64" spans="1:8" x14ac:dyDescent="0.25">
      <c r="A64" s="40" t="s">
        <v>50</v>
      </c>
      <c r="B64" s="54" t="s">
        <v>58</v>
      </c>
      <c r="C64" t="s">
        <v>136</v>
      </c>
      <c r="D64">
        <f>INDEX(distances!$B$2:$AU$47,MATCH(A64,distances!$A$2:$A$47,0),MATCH(B64,distances!$B$1:$AU$1,0))</f>
        <v>460</v>
      </c>
      <c r="E64" s="5">
        <f>INDEX(param!$M$2:$M$5,MATCH(Table10[[#This Row],[Moda]],param!$A$2:$A$5,0))</f>
        <v>63740</v>
      </c>
      <c r="F64" s="5">
        <f>INDEX(param!$N$2:$N$5,MATCH(Table10[[#This Row],[Moda]],param!$A$2:$A$5,0))+(INDEX(param!$O$2:$O$5,MATCH(Table10[[#This Row],[Moda]],param!$A$2:$A$5,0))*Table10[[#This Row],[jarak]])</f>
        <v>48543928.571428567</v>
      </c>
      <c r="G64" s="2">
        <f>INDEX(param!$L$2:$L$5,MATCH(Table10[[#This Row],[Moda]],param!$A$2:$A$5,0))</f>
        <v>3000</v>
      </c>
      <c r="H64">
        <f>IF(Table10[[#This Row],[Asal]]="Jakarta",INDEX(param!$P$2:$P$5,MATCH(Table10[[#This Row],[Moda]],param!$A$2:$A$5,0)),INDEX(Table3[limit_non_jakarta],MATCH(Table10[[#This Row],[Moda]],param!$A$2:$A$5,0)))</f>
        <v>4</v>
      </c>
    </row>
    <row r="65" spans="1:8" x14ac:dyDescent="0.25">
      <c r="A65" s="40" t="s">
        <v>50</v>
      </c>
      <c r="B65" s="54" t="s">
        <v>53</v>
      </c>
      <c r="C65" t="s">
        <v>136</v>
      </c>
      <c r="D65">
        <f>INDEX(distances!$B$2:$AU$47,MATCH(A65,distances!$A$2:$A$47,0),MATCH(B65,distances!$B$1:$AU$1,0))</f>
        <v>217</v>
      </c>
      <c r="E65" s="5">
        <f>INDEX(param!$M$2:$M$5,MATCH(Table10[[#This Row],[Moda]],param!$A$2:$A$5,0))</f>
        <v>63740</v>
      </c>
      <c r="F65" s="5">
        <f>INDEX(param!$N$2:$N$5,MATCH(Table10[[#This Row],[Moda]],param!$A$2:$A$5,0))+(INDEX(param!$O$2:$O$5,MATCH(Table10[[#This Row],[Moda]],param!$A$2:$A$5,0))*Table10[[#This Row],[jarak]])</f>
        <v>48543928.571428567</v>
      </c>
      <c r="G65" s="2">
        <f>INDEX(param!$L$2:$L$5,MATCH(Table10[[#This Row],[Moda]],param!$A$2:$A$5,0))</f>
        <v>3000</v>
      </c>
      <c r="H65">
        <f>IF(Table10[[#This Row],[Asal]]="Jakarta",INDEX(param!$P$2:$P$5,MATCH(Table10[[#This Row],[Moda]],param!$A$2:$A$5,0)),INDEX(Table3[limit_non_jakarta],MATCH(Table10[[#This Row],[Moda]],param!$A$2:$A$5,0)))</f>
        <v>4</v>
      </c>
    </row>
    <row r="66" spans="1:8" x14ac:dyDescent="0.25">
      <c r="A66" s="40" t="s">
        <v>50</v>
      </c>
      <c r="B66" s="54" t="s">
        <v>58</v>
      </c>
      <c r="C66" t="s">
        <v>136</v>
      </c>
      <c r="D66">
        <f>INDEX(distances!$B$2:$AU$47,MATCH(A66,distances!$A$2:$A$47,0),MATCH(B66,distances!$B$1:$AU$1,0))</f>
        <v>460</v>
      </c>
      <c r="E66" s="5">
        <f>INDEX(param!$M$2:$M$5,MATCH(Table10[[#This Row],[Moda]],param!$A$2:$A$5,0))</f>
        <v>63740</v>
      </c>
      <c r="F66" s="5">
        <f>INDEX(param!$N$2:$N$5,MATCH(Table10[[#This Row],[Moda]],param!$A$2:$A$5,0))+(INDEX(param!$O$2:$O$5,MATCH(Table10[[#This Row],[Moda]],param!$A$2:$A$5,0))*Table10[[#This Row],[jarak]])</f>
        <v>48543928.571428567</v>
      </c>
      <c r="G66" s="2">
        <f>INDEX(param!$L$2:$L$5,MATCH(Table10[[#This Row],[Moda]],param!$A$2:$A$5,0))</f>
        <v>3000</v>
      </c>
      <c r="H66">
        <f>IF(Table10[[#This Row],[Asal]]="Jakarta",INDEX(param!$P$2:$P$5,MATCH(Table10[[#This Row],[Moda]],param!$A$2:$A$5,0)),INDEX(Table3[limit_non_jakarta],MATCH(Table10[[#This Row],[Moda]],param!$A$2:$A$5,0)))</f>
        <v>4</v>
      </c>
    </row>
    <row r="67" spans="1:8" x14ac:dyDescent="0.25">
      <c r="A67" s="40" t="s">
        <v>50</v>
      </c>
      <c r="B67" s="54" t="s">
        <v>58</v>
      </c>
      <c r="C67" t="s">
        <v>136</v>
      </c>
      <c r="D67">
        <f>INDEX(distances!$B$2:$AU$47,MATCH(A67,distances!$A$2:$A$47,0),MATCH(B67,distances!$B$1:$AU$1,0))</f>
        <v>460</v>
      </c>
      <c r="E67" s="5">
        <f>INDEX(param!$M$2:$M$5,MATCH(Table10[[#This Row],[Moda]],param!$A$2:$A$5,0))</f>
        <v>63740</v>
      </c>
      <c r="F67" s="5">
        <f>INDEX(param!$N$2:$N$5,MATCH(Table10[[#This Row],[Moda]],param!$A$2:$A$5,0))+(INDEX(param!$O$2:$O$5,MATCH(Table10[[#This Row],[Moda]],param!$A$2:$A$5,0))*Table10[[#This Row],[jarak]])</f>
        <v>48543928.571428567</v>
      </c>
      <c r="G67" s="2">
        <f>INDEX(param!$L$2:$L$5,MATCH(Table10[[#This Row],[Moda]],param!$A$2:$A$5,0))</f>
        <v>3000</v>
      </c>
      <c r="H67">
        <f>IF(Table10[[#This Row],[Asal]]="Jakarta",INDEX(param!$P$2:$P$5,MATCH(Table10[[#This Row],[Moda]],param!$A$2:$A$5,0)),INDEX(Table3[limit_non_jakarta],MATCH(Table10[[#This Row],[Moda]],param!$A$2:$A$5,0)))</f>
        <v>4</v>
      </c>
    </row>
    <row r="68" spans="1:8" x14ac:dyDescent="0.25">
      <c r="A68" s="40" t="s">
        <v>50</v>
      </c>
      <c r="B68" s="54" t="s">
        <v>53</v>
      </c>
      <c r="C68" t="s">
        <v>136</v>
      </c>
      <c r="D68">
        <f>INDEX(distances!$B$2:$AU$47,MATCH(A68,distances!$A$2:$A$47,0),MATCH(B68,distances!$B$1:$AU$1,0))</f>
        <v>217</v>
      </c>
      <c r="E68" s="5">
        <f>INDEX(param!$M$2:$M$5,MATCH(Table10[[#This Row],[Moda]],param!$A$2:$A$5,0))</f>
        <v>63740</v>
      </c>
      <c r="F68" s="5">
        <f>INDEX(param!$N$2:$N$5,MATCH(Table10[[#This Row],[Moda]],param!$A$2:$A$5,0))+(INDEX(param!$O$2:$O$5,MATCH(Table10[[#This Row],[Moda]],param!$A$2:$A$5,0))*Table10[[#This Row],[jarak]])</f>
        <v>48543928.571428567</v>
      </c>
      <c r="G68" s="2">
        <f>INDEX(param!$L$2:$L$5,MATCH(Table10[[#This Row],[Moda]],param!$A$2:$A$5,0))</f>
        <v>3000</v>
      </c>
      <c r="H68">
        <f>IF(Table10[[#This Row],[Asal]]="Jakarta",INDEX(param!$P$2:$P$5,MATCH(Table10[[#This Row],[Moda]],param!$A$2:$A$5,0)),INDEX(Table3[limit_non_jakarta],MATCH(Table10[[#This Row],[Moda]],param!$A$2:$A$5,0)))</f>
        <v>4</v>
      </c>
    </row>
    <row r="69" spans="1:8" x14ac:dyDescent="0.25">
      <c r="A69" s="40" t="s">
        <v>50</v>
      </c>
      <c r="B69" s="54" t="s">
        <v>58</v>
      </c>
      <c r="C69" t="s">
        <v>136</v>
      </c>
      <c r="D69">
        <f>INDEX(distances!$B$2:$AU$47,MATCH(A69,distances!$A$2:$A$47,0),MATCH(B69,distances!$B$1:$AU$1,0))</f>
        <v>460</v>
      </c>
      <c r="E69" s="5">
        <f>INDEX(param!$M$2:$M$5,MATCH(Table10[[#This Row],[Moda]],param!$A$2:$A$5,0))</f>
        <v>63740</v>
      </c>
      <c r="F69" s="5">
        <f>INDEX(param!$N$2:$N$5,MATCH(Table10[[#This Row],[Moda]],param!$A$2:$A$5,0))+(INDEX(param!$O$2:$O$5,MATCH(Table10[[#This Row],[Moda]],param!$A$2:$A$5,0))*Table10[[#This Row],[jarak]])</f>
        <v>48543928.571428567</v>
      </c>
      <c r="G69" s="2">
        <f>INDEX(param!$L$2:$L$5,MATCH(Table10[[#This Row],[Moda]],param!$A$2:$A$5,0))</f>
        <v>3000</v>
      </c>
      <c r="H69">
        <f>IF(Table10[[#This Row],[Asal]]="Jakarta",INDEX(param!$P$2:$P$5,MATCH(Table10[[#This Row],[Moda]],param!$A$2:$A$5,0)),INDEX(Table3[limit_non_jakarta],MATCH(Table10[[#This Row],[Moda]],param!$A$2:$A$5,0)))</f>
        <v>4</v>
      </c>
    </row>
    <row r="70" spans="1:8" x14ac:dyDescent="0.25">
      <c r="A70" s="40" t="s">
        <v>50</v>
      </c>
      <c r="B70" s="54" t="s">
        <v>62</v>
      </c>
      <c r="C70" t="s">
        <v>136</v>
      </c>
      <c r="D70">
        <f>INDEX(distances!$B$2:$AU$47,MATCH(A70,distances!$A$2:$A$47,0),MATCH(B70,distances!$B$1:$AU$1,0))</f>
        <v>814</v>
      </c>
      <c r="E70" s="5">
        <f>INDEX(param!$M$2:$M$5,MATCH(Table10[[#This Row],[Moda]],param!$A$2:$A$5,0))</f>
        <v>63740</v>
      </c>
      <c r="F70" s="5">
        <f>INDEX(param!$N$2:$N$5,MATCH(Table10[[#This Row],[Moda]],param!$A$2:$A$5,0))+(INDEX(param!$O$2:$O$5,MATCH(Table10[[#This Row],[Moda]],param!$A$2:$A$5,0))*Table10[[#This Row],[jarak]])</f>
        <v>48543928.571428567</v>
      </c>
      <c r="G70" s="2">
        <f>INDEX(param!$L$2:$L$5,MATCH(Table10[[#This Row],[Moda]],param!$A$2:$A$5,0))</f>
        <v>3000</v>
      </c>
      <c r="H70">
        <f>IF(Table10[[#This Row],[Asal]]="Jakarta",INDEX(param!$P$2:$P$5,MATCH(Table10[[#This Row],[Moda]],param!$A$2:$A$5,0)),INDEX(Table3[limit_non_jakarta],MATCH(Table10[[#This Row],[Moda]],param!$A$2:$A$5,0)))</f>
        <v>4</v>
      </c>
    </row>
    <row r="71" spans="1:8" x14ac:dyDescent="0.25">
      <c r="A71" s="40" t="s">
        <v>50</v>
      </c>
      <c r="B71" s="54" t="s">
        <v>53</v>
      </c>
      <c r="C71" t="s">
        <v>136</v>
      </c>
      <c r="D71">
        <f>INDEX(distances!$B$2:$AU$47,MATCH(A71,distances!$A$2:$A$47,0),MATCH(B71,distances!$B$1:$AU$1,0))</f>
        <v>217</v>
      </c>
      <c r="E71" s="5">
        <f>INDEX(param!$M$2:$M$5,MATCH(Table10[[#This Row],[Moda]],param!$A$2:$A$5,0))</f>
        <v>63740</v>
      </c>
      <c r="F71" s="5">
        <f>INDEX(param!$N$2:$N$5,MATCH(Table10[[#This Row],[Moda]],param!$A$2:$A$5,0))+(INDEX(param!$O$2:$O$5,MATCH(Table10[[#This Row],[Moda]],param!$A$2:$A$5,0))*Table10[[#This Row],[jarak]])</f>
        <v>48543928.571428567</v>
      </c>
      <c r="G71" s="2">
        <f>INDEX(param!$L$2:$L$5,MATCH(Table10[[#This Row],[Moda]],param!$A$2:$A$5,0))</f>
        <v>3000</v>
      </c>
      <c r="H71">
        <f>IF(Table10[[#This Row],[Asal]]="Jakarta",INDEX(param!$P$2:$P$5,MATCH(Table10[[#This Row],[Moda]],param!$A$2:$A$5,0)),INDEX(Table3[limit_non_jakarta],MATCH(Table10[[#This Row],[Moda]],param!$A$2:$A$5,0)))</f>
        <v>4</v>
      </c>
    </row>
    <row r="72" spans="1:8" x14ac:dyDescent="0.25">
      <c r="A72" s="40" t="s">
        <v>50</v>
      </c>
      <c r="B72" s="54" t="s">
        <v>58</v>
      </c>
      <c r="C72" t="s">
        <v>136</v>
      </c>
      <c r="D72">
        <f>INDEX(distances!$B$2:$AU$47,MATCH(A72,distances!$A$2:$A$47,0),MATCH(B72,distances!$B$1:$AU$1,0))</f>
        <v>460</v>
      </c>
      <c r="E72" s="5">
        <f>INDEX(param!$M$2:$M$5,MATCH(Table10[[#This Row],[Moda]],param!$A$2:$A$5,0))</f>
        <v>63740</v>
      </c>
      <c r="F72" s="5">
        <f>INDEX(param!$N$2:$N$5,MATCH(Table10[[#This Row],[Moda]],param!$A$2:$A$5,0))+(INDEX(param!$O$2:$O$5,MATCH(Table10[[#This Row],[Moda]],param!$A$2:$A$5,0))*Table10[[#This Row],[jarak]])</f>
        <v>48543928.571428567</v>
      </c>
      <c r="G72" s="2">
        <f>INDEX(param!$L$2:$L$5,MATCH(Table10[[#This Row],[Moda]],param!$A$2:$A$5,0))</f>
        <v>3000</v>
      </c>
      <c r="H72">
        <f>IF(Table10[[#This Row],[Asal]]="Jakarta",INDEX(param!$P$2:$P$5,MATCH(Table10[[#This Row],[Moda]],param!$A$2:$A$5,0)),INDEX(Table3[limit_non_jakarta],MATCH(Table10[[#This Row],[Moda]],param!$A$2:$A$5,0)))</f>
        <v>4</v>
      </c>
    </row>
    <row r="73" spans="1:8" x14ac:dyDescent="0.25">
      <c r="A73" s="40" t="s">
        <v>50</v>
      </c>
      <c r="B73" s="54" t="s">
        <v>62</v>
      </c>
      <c r="C73" t="s">
        <v>136</v>
      </c>
      <c r="D73">
        <f>INDEX(distances!$B$2:$AU$47,MATCH(A73,distances!$A$2:$A$47,0),MATCH(B73,distances!$B$1:$AU$1,0))</f>
        <v>814</v>
      </c>
      <c r="E73" s="5">
        <f>INDEX(param!$M$2:$M$5,MATCH(Table10[[#This Row],[Moda]],param!$A$2:$A$5,0))</f>
        <v>63740</v>
      </c>
      <c r="F73" s="5">
        <f>INDEX(param!$N$2:$N$5,MATCH(Table10[[#This Row],[Moda]],param!$A$2:$A$5,0))+(INDEX(param!$O$2:$O$5,MATCH(Table10[[#This Row],[Moda]],param!$A$2:$A$5,0))*Table10[[#This Row],[jarak]])</f>
        <v>48543928.571428567</v>
      </c>
      <c r="G73" s="2">
        <f>INDEX(param!$L$2:$L$5,MATCH(Table10[[#This Row],[Moda]],param!$A$2:$A$5,0))</f>
        <v>3000</v>
      </c>
      <c r="H73">
        <f>IF(Table10[[#This Row],[Asal]]="Jakarta",INDEX(param!$P$2:$P$5,MATCH(Table10[[#This Row],[Moda]],param!$A$2:$A$5,0)),INDEX(Table3[limit_non_jakarta],MATCH(Table10[[#This Row],[Moda]],param!$A$2:$A$5,0)))</f>
        <v>4</v>
      </c>
    </row>
    <row r="74" spans="1:8" x14ac:dyDescent="0.25">
      <c r="A74" s="40" t="s">
        <v>50</v>
      </c>
      <c r="B74" s="54" t="s">
        <v>62</v>
      </c>
      <c r="C74" t="s">
        <v>136</v>
      </c>
      <c r="D74">
        <f>INDEX(distances!$B$2:$AU$47,MATCH(A74,distances!$A$2:$A$47,0),MATCH(B74,distances!$B$1:$AU$1,0))</f>
        <v>814</v>
      </c>
      <c r="E74" s="5">
        <f>INDEX(param!$M$2:$M$5,MATCH(Table10[[#This Row],[Moda]],param!$A$2:$A$5,0))</f>
        <v>63740</v>
      </c>
      <c r="F74" s="5">
        <f>INDEX(param!$N$2:$N$5,MATCH(Table10[[#This Row],[Moda]],param!$A$2:$A$5,0))+(INDEX(param!$O$2:$O$5,MATCH(Table10[[#This Row],[Moda]],param!$A$2:$A$5,0))*Table10[[#This Row],[jarak]])</f>
        <v>48543928.571428567</v>
      </c>
      <c r="G74" s="2">
        <f>INDEX(param!$L$2:$L$5,MATCH(Table10[[#This Row],[Moda]],param!$A$2:$A$5,0))</f>
        <v>3000</v>
      </c>
      <c r="H74">
        <f>IF(Table10[[#This Row],[Asal]]="Jakarta",INDEX(param!$P$2:$P$5,MATCH(Table10[[#This Row],[Moda]],param!$A$2:$A$5,0)),INDEX(Table3[limit_non_jakarta],MATCH(Table10[[#This Row],[Moda]],param!$A$2:$A$5,0)))</f>
        <v>4</v>
      </c>
    </row>
    <row r="75" spans="1:8" x14ac:dyDescent="0.25">
      <c r="A75" s="40" t="s">
        <v>50</v>
      </c>
      <c r="B75" s="54" t="s">
        <v>53</v>
      </c>
      <c r="C75" t="s">
        <v>136</v>
      </c>
      <c r="D75">
        <f>INDEX(distances!$B$2:$AU$47,MATCH(A75,distances!$A$2:$A$47,0),MATCH(B75,distances!$B$1:$AU$1,0))</f>
        <v>217</v>
      </c>
      <c r="E75" s="5">
        <f>INDEX(param!$M$2:$M$5,MATCH(Table10[[#This Row],[Moda]],param!$A$2:$A$5,0))</f>
        <v>63740</v>
      </c>
      <c r="F75" s="5">
        <f>INDEX(param!$N$2:$N$5,MATCH(Table10[[#This Row],[Moda]],param!$A$2:$A$5,0))+(INDEX(param!$O$2:$O$5,MATCH(Table10[[#This Row],[Moda]],param!$A$2:$A$5,0))*Table10[[#This Row],[jarak]])</f>
        <v>48543928.571428567</v>
      </c>
      <c r="G75" s="2">
        <f>INDEX(param!$L$2:$L$5,MATCH(Table10[[#This Row],[Moda]],param!$A$2:$A$5,0))</f>
        <v>3000</v>
      </c>
      <c r="H75">
        <f>IF(Table10[[#This Row],[Asal]]="Jakarta",INDEX(param!$P$2:$P$5,MATCH(Table10[[#This Row],[Moda]],param!$A$2:$A$5,0)),INDEX(Table3[limit_non_jakarta],MATCH(Table10[[#This Row],[Moda]],param!$A$2:$A$5,0)))</f>
        <v>4</v>
      </c>
    </row>
    <row r="76" spans="1:8" x14ac:dyDescent="0.25">
      <c r="A76" s="40" t="s">
        <v>50</v>
      </c>
      <c r="B76" s="54" t="s">
        <v>58</v>
      </c>
      <c r="C76" t="s">
        <v>136</v>
      </c>
      <c r="D76">
        <f>INDEX(distances!$B$2:$AU$47,MATCH(A76,distances!$A$2:$A$47,0),MATCH(B76,distances!$B$1:$AU$1,0))</f>
        <v>460</v>
      </c>
      <c r="E76" s="5">
        <f>INDEX(param!$M$2:$M$5,MATCH(Table10[[#This Row],[Moda]],param!$A$2:$A$5,0))</f>
        <v>63740</v>
      </c>
      <c r="F76" s="5">
        <f>INDEX(param!$N$2:$N$5,MATCH(Table10[[#This Row],[Moda]],param!$A$2:$A$5,0))+(INDEX(param!$O$2:$O$5,MATCH(Table10[[#This Row],[Moda]],param!$A$2:$A$5,0))*Table10[[#This Row],[jarak]])</f>
        <v>48543928.571428567</v>
      </c>
      <c r="G76" s="2">
        <f>INDEX(param!$L$2:$L$5,MATCH(Table10[[#This Row],[Moda]],param!$A$2:$A$5,0))</f>
        <v>3000</v>
      </c>
      <c r="H76">
        <f>IF(Table10[[#This Row],[Asal]]="Jakarta",INDEX(param!$P$2:$P$5,MATCH(Table10[[#This Row],[Moda]],param!$A$2:$A$5,0)),INDEX(Table3[limit_non_jakarta],MATCH(Table10[[#This Row],[Moda]],param!$A$2:$A$5,0)))</f>
        <v>4</v>
      </c>
    </row>
    <row r="77" spans="1:8" x14ac:dyDescent="0.25">
      <c r="A77" s="40" t="s">
        <v>50</v>
      </c>
      <c r="B77" s="54" t="s">
        <v>62</v>
      </c>
      <c r="C77" t="s">
        <v>136</v>
      </c>
      <c r="D77">
        <f>INDEX(distances!$B$2:$AU$47,MATCH(A77,distances!$A$2:$A$47,0),MATCH(B77,distances!$B$1:$AU$1,0))</f>
        <v>814</v>
      </c>
      <c r="E77" s="5">
        <f>INDEX(param!$M$2:$M$5,MATCH(Table10[[#This Row],[Moda]],param!$A$2:$A$5,0))</f>
        <v>63740</v>
      </c>
      <c r="F77" s="5">
        <f>INDEX(param!$N$2:$N$5,MATCH(Table10[[#This Row],[Moda]],param!$A$2:$A$5,0))+(INDEX(param!$O$2:$O$5,MATCH(Table10[[#This Row],[Moda]],param!$A$2:$A$5,0))*Table10[[#This Row],[jarak]])</f>
        <v>48543928.571428567</v>
      </c>
      <c r="G77" s="2">
        <f>INDEX(param!$L$2:$L$5,MATCH(Table10[[#This Row],[Moda]],param!$A$2:$A$5,0))</f>
        <v>3000</v>
      </c>
      <c r="H77">
        <f>IF(Table10[[#This Row],[Asal]]="Jakarta",INDEX(param!$P$2:$P$5,MATCH(Table10[[#This Row],[Moda]],param!$A$2:$A$5,0)),INDEX(Table3[limit_non_jakarta],MATCH(Table10[[#This Row],[Moda]],param!$A$2:$A$5,0)))</f>
        <v>4</v>
      </c>
    </row>
    <row r="78" spans="1:8" x14ac:dyDescent="0.25">
      <c r="A78" s="40" t="s">
        <v>50</v>
      </c>
      <c r="B78" s="54" t="s">
        <v>58</v>
      </c>
      <c r="C78" t="s">
        <v>136</v>
      </c>
      <c r="D78">
        <f>INDEX(distances!$B$2:$AU$47,MATCH(A78,distances!$A$2:$A$47,0),MATCH(B78,distances!$B$1:$AU$1,0))</f>
        <v>460</v>
      </c>
      <c r="E78" s="5">
        <f>INDEX(param!$M$2:$M$5,MATCH(Table10[[#This Row],[Moda]],param!$A$2:$A$5,0))</f>
        <v>63740</v>
      </c>
      <c r="F78" s="5">
        <f>INDEX(param!$N$2:$N$5,MATCH(Table10[[#This Row],[Moda]],param!$A$2:$A$5,0))+(INDEX(param!$O$2:$O$5,MATCH(Table10[[#This Row],[Moda]],param!$A$2:$A$5,0))*Table10[[#This Row],[jarak]])</f>
        <v>48543928.571428567</v>
      </c>
      <c r="G78" s="2">
        <f>INDEX(param!$L$2:$L$5,MATCH(Table10[[#This Row],[Moda]],param!$A$2:$A$5,0))</f>
        <v>3000</v>
      </c>
      <c r="H78">
        <f>IF(Table10[[#This Row],[Asal]]="Jakarta",INDEX(param!$P$2:$P$5,MATCH(Table10[[#This Row],[Moda]],param!$A$2:$A$5,0)),INDEX(Table3[limit_non_jakarta],MATCH(Table10[[#This Row],[Moda]],param!$A$2:$A$5,0)))</f>
        <v>4</v>
      </c>
    </row>
    <row r="79" spans="1:8" x14ac:dyDescent="0.25">
      <c r="A79" s="40" t="s">
        <v>50</v>
      </c>
      <c r="B79" s="54" t="s">
        <v>53</v>
      </c>
      <c r="C79" t="s">
        <v>136</v>
      </c>
      <c r="D79">
        <f>INDEX(distances!$B$2:$AU$47,MATCH(A79,distances!$A$2:$A$47,0),MATCH(B79,distances!$B$1:$AU$1,0))</f>
        <v>217</v>
      </c>
      <c r="E79" s="5">
        <f>INDEX(param!$M$2:$M$5,MATCH(Table10[[#This Row],[Moda]],param!$A$2:$A$5,0))</f>
        <v>63740</v>
      </c>
      <c r="F79" s="5">
        <f>INDEX(param!$N$2:$N$5,MATCH(Table10[[#This Row],[Moda]],param!$A$2:$A$5,0))+(INDEX(param!$O$2:$O$5,MATCH(Table10[[#This Row],[Moda]],param!$A$2:$A$5,0))*Table10[[#This Row],[jarak]])</f>
        <v>48543928.571428567</v>
      </c>
      <c r="G79" s="2">
        <f>INDEX(param!$L$2:$L$5,MATCH(Table10[[#This Row],[Moda]],param!$A$2:$A$5,0))</f>
        <v>3000</v>
      </c>
      <c r="H79">
        <f>IF(Table10[[#This Row],[Asal]]="Jakarta",INDEX(param!$P$2:$P$5,MATCH(Table10[[#This Row],[Moda]],param!$A$2:$A$5,0)),INDEX(Table3[limit_non_jakarta],MATCH(Table10[[#This Row],[Moda]],param!$A$2:$A$5,0)))</f>
        <v>4</v>
      </c>
    </row>
    <row r="80" spans="1:8" x14ac:dyDescent="0.25">
      <c r="A80" s="40" t="s">
        <v>50</v>
      </c>
      <c r="B80" s="54" t="s">
        <v>58</v>
      </c>
      <c r="C80" t="s">
        <v>136</v>
      </c>
      <c r="D80">
        <f>INDEX(distances!$B$2:$AU$47,MATCH(A80,distances!$A$2:$A$47,0),MATCH(B80,distances!$B$1:$AU$1,0))</f>
        <v>460</v>
      </c>
      <c r="E80" s="5">
        <f>INDEX(param!$M$2:$M$5,MATCH(Table10[[#This Row],[Moda]],param!$A$2:$A$5,0))</f>
        <v>63740</v>
      </c>
      <c r="F80" s="5">
        <f>INDEX(param!$N$2:$N$5,MATCH(Table10[[#This Row],[Moda]],param!$A$2:$A$5,0))+(INDEX(param!$O$2:$O$5,MATCH(Table10[[#This Row],[Moda]],param!$A$2:$A$5,0))*Table10[[#This Row],[jarak]])</f>
        <v>48543928.571428567</v>
      </c>
      <c r="G80" s="2">
        <f>INDEX(param!$L$2:$L$5,MATCH(Table10[[#This Row],[Moda]],param!$A$2:$A$5,0))</f>
        <v>3000</v>
      </c>
      <c r="H80">
        <f>IF(Table10[[#This Row],[Asal]]="Jakarta",INDEX(param!$P$2:$P$5,MATCH(Table10[[#This Row],[Moda]],param!$A$2:$A$5,0)),INDEX(Table3[limit_non_jakarta],MATCH(Table10[[#This Row],[Moda]],param!$A$2:$A$5,0)))</f>
        <v>4</v>
      </c>
    </row>
    <row r="81" spans="1:8" x14ac:dyDescent="0.25">
      <c r="A81" s="39" t="s">
        <v>50</v>
      </c>
      <c r="B81" s="53" t="s">
        <v>58</v>
      </c>
      <c r="C81" t="s">
        <v>136</v>
      </c>
      <c r="D81">
        <f>INDEX(distances!$B$2:$AU$47,MATCH(A81,distances!$A$2:$A$47,0),MATCH(B81,distances!$B$1:$AU$1,0))</f>
        <v>460</v>
      </c>
      <c r="E81" s="5">
        <f>INDEX(param!$M$2:$M$5,MATCH(Table10[[#This Row],[Moda]],param!$A$2:$A$5,0))</f>
        <v>63740</v>
      </c>
      <c r="F81" s="5">
        <f>INDEX(param!$N$2:$N$5,MATCH(Table10[[#This Row],[Moda]],param!$A$2:$A$5,0))+(INDEX(param!$O$2:$O$5,MATCH(Table10[[#This Row],[Moda]],param!$A$2:$A$5,0))*Table10[[#This Row],[jarak]])</f>
        <v>48543928.571428567</v>
      </c>
      <c r="G81" s="2">
        <f>INDEX(param!$L$2:$L$5,MATCH(Table10[[#This Row],[Moda]],param!$A$2:$A$5,0))</f>
        <v>3000</v>
      </c>
      <c r="H81">
        <f>IF(Table10[[#This Row],[Asal]]="Jakarta",INDEX(param!$P$2:$P$5,MATCH(Table10[[#This Row],[Moda]],param!$A$2:$A$5,0)),INDEX(Table3[limit_non_jakarta],MATCH(Table10[[#This Row],[Moda]],param!$A$2:$A$5,0)))</f>
        <v>4</v>
      </c>
    </row>
    <row r="82" spans="1:8" x14ac:dyDescent="0.25">
      <c r="A82" s="40" t="s">
        <v>50</v>
      </c>
      <c r="B82" s="54" t="s">
        <v>53</v>
      </c>
      <c r="C82" t="s">
        <v>136</v>
      </c>
      <c r="D82">
        <f>INDEX(distances!$B$2:$AU$47,MATCH(A82,distances!$A$2:$A$47,0),MATCH(B82,distances!$B$1:$AU$1,0))</f>
        <v>217</v>
      </c>
      <c r="E82" s="5">
        <f>INDEX(param!$M$2:$M$5,MATCH(Table10[[#This Row],[Moda]],param!$A$2:$A$5,0))</f>
        <v>63740</v>
      </c>
      <c r="F82" s="5">
        <f>INDEX(param!$N$2:$N$5,MATCH(Table10[[#This Row],[Moda]],param!$A$2:$A$5,0))+(INDEX(param!$O$2:$O$5,MATCH(Table10[[#This Row],[Moda]],param!$A$2:$A$5,0))*Table10[[#This Row],[jarak]])</f>
        <v>48543928.571428567</v>
      </c>
      <c r="G82" s="2">
        <f>INDEX(param!$L$2:$L$5,MATCH(Table10[[#This Row],[Moda]],param!$A$2:$A$5,0))</f>
        <v>3000</v>
      </c>
      <c r="H82">
        <f>IF(Table10[[#This Row],[Asal]]="Jakarta",INDEX(param!$P$2:$P$5,MATCH(Table10[[#This Row],[Moda]],param!$A$2:$A$5,0)),INDEX(Table3[limit_non_jakarta],MATCH(Table10[[#This Row],[Moda]],param!$A$2:$A$5,0)))</f>
        <v>4</v>
      </c>
    </row>
    <row r="83" spans="1:8" x14ac:dyDescent="0.25">
      <c r="A83" s="40" t="s">
        <v>50</v>
      </c>
      <c r="B83" s="54" t="s">
        <v>58</v>
      </c>
      <c r="C83" t="s">
        <v>136</v>
      </c>
      <c r="D83">
        <f>INDEX(distances!$B$2:$AU$47,MATCH(A83,distances!$A$2:$A$47,0),MATCH(B83,distances!$B$1:$AU$1,0))</f>
        <v>460</v>
      </c>
      <c r="E83" s="5">
        <f>INDEX(param!$M$2:$M$5,MATCH(Table10[[#This Row],[Moda]],param!$A$2:$A$5,0))</f>
        <v>63740</v>
      </c>
      <c r="F83" s="5">
        <f>INDEX(param!$N$2:$N$5,MATCH(Table10[[#This Row],[Moda]],param!$A$2:$A$5,0))+(INDEX(param!$O$2:$O$5,MATCH(Table10[[#This Row],[Moda]],param!$A$2:$A$5,0))*Table10[[#This Row],[jarak]])</f>
        <v>48543928.571428567</v>
      </c>
      <c r="G83" s="2">
        <f>INDEX(param!$L$2:$L$5,MATCH(Table10[[#This Row],[Moda]],param!$A$2:$A$5,0))</f>
        <v>3000</v>
      </c>
      <c r="H83">
        <f>IF(Table10[[#This Row],[Asal]]="Jakarta",INDEX(param!$P$2:$P$5,MATCH(Table10[[#This Row],[Moda]],param!$A$2:$A$5,0)),INDEX(Table3[limit_non_jakarta],MATCH(Table10[[#This Row],[Moda]],param!$A$2:$A$5,0)))</f>
        <v>4</v>
      </c>
    </row>
    <row r="84" spans="1:8" x14ac:dyDescent="0.25">
      <c r="A84" s="40" t="s">
        <v>50</v>
      </c>
      <c r="B84" s="54" t="s">
        <v>62</v>
      </c>
      <c r="C84" t="s">
        <v>136</v>
      </c>
      <c r="D84">
        <f>INDEX(distances!$B$2:$AU$47,MATCH(A84,distances!$A$2:$A$47,0),MATCH(B84,distances!$B$1:$AU$1,0))</f>
        <v>814</v>
      </c>
      <c r="E84" s="5">
        <f>INDEX(param!$M$2:$M$5,MATCH(Table10[[#This Row],[Moda]],param!$A$2:$A$5,0))</f>
        <v>63740</v>
      </c>
      <c r="F84" s="5">
        <f>INDEX(param!$N$2:$N$5,MATCH(Table10[[#This Row],[Moda]],param!$A$2:$A$5,0))+(INDEX(param!$O$2:$O$5,MATCH(Table10[[#This Row],[Moda]],param!$A$2:$A$5,0))*Table10[[#This Row],[jarak]])</f>
        <v>48543928.571428567</v>
      </c>
      <c r="G84" s="2">
        <f>INDEX(param!$L$2:$L$5,MATCH(Table10[[#This Row],[Moda]],param!$A$2:$A$5,0))</f>
        <v>3000</v>
      </c>
      <c r="H84">
        <f>IF(Table10[[#This Row],[Asal]]="Jakarta",INDEX(param!$P$2:$P$5,MATCH(Table10[[#This Row],[Moda]],param!$A$2:$A$5,0)),INDEX(Table3[limit_non_jakarta],MATCH(Table10[[#This Row],[Moda]],param!$A$2:$A$5,0)))</f>
        <v>4</v>
      </c>
    </row>
    <row r="85" spans="1:8" x14ac:dyDescent="0.25">
      <c r="A85" s="40" t="s">
        <v>50</v>
      </c>
      <c r="B85" s="54" t="s">
        <v>53</v>
      </c>
      <c r="C85" t="s">
        <v>136</v>
      </c>
      <c r="D85">
        <f>INDEX(distances!$B$2:$AU$47,MATCH(A85,distances!$A$2:$A$47,0),MATCH(B85,distances!$B$1:$AU$1,0))</f>
        <v>217</v>
      </c>
      <c r="E85" s="5">
        <f>INDEX(param!$M$2:$M$5,MATCH(Table10[[#This Row],[Moda]],param!$A$2:$A$5,0))</f>
        <v>63740</v>
      </c>
      <c r="F85" s="5">
        <f>INDEX(param!$N$2:$N$5,MATCH(Table10[[#This Row],[Moda]],param!$A$2:$A$5,0))+(INDEX(param!$O$2:$O$5,MATCH(Table10[[#This Row],[Moda]],param!$A$2:$A$5,0))*Table10[[#This Row],[jarak]])</f>
        <v>48543928.571428567</v>
      </c>
      <c r="G85" s="2">
        <f>INDEX(param!$L$2:$L$5,MATCH(Table10[[#This Row],[Moda]],param!$A$2:$A$5,0))</f>
        <v>3000</v>
      </c>
      <c r="H85">
        <f>IF(Table10[[#This Row],[Asal]]="Jakarta",INDEX(param!$P$2:$P$5,MATCH(Table10[[#This Row],[Moda]],param!$A$2:$A$5,0)),INDEX(Table3[limit_non_jakarta],MATCH(Table10[[#This Row],[Moda]],param!$A$2:$A$5,0)))</f>
        <v>4</v>
      </c>
    </row>
    <row r="86" spans="1:8" x14ac:dyDescent="0.25">
      <c r="A86" s="40" t="s">
        <v>50</v>
      </c>
      <c r="B86" s="54" t="s">
        <v>58</v>
      </c>
      <c r="C86" t="s">
        <v>136</v>
      </c>
      <c r="D86">
        <f>INDEX(distances!$B$2:$AU$47,MATCH(A86,distances!$A$2:$A$47,0),MATCH(B86,distances!$B$1:$AU$1,0))</f>
        <v>460</v>
      </c>
      <c r="E86" s="5">
        <f>INDEX(param!$M$2:$M$5,MATCH(Table10[[#This Row],[Moda]],param!$A$2:$A$5,0))</f>
        <v>63740</v>
      </c>
      <c r="F86" s="5">
        <f>INDEX(param!$N$2:$N$5,MATCH(Table10[[#This Row],[Moda]],param!$A$2:$A$5,0))+(INDEX(param!$O$2:$O$5,MATCH(Table10[[#This Row],[Moda]],param!$A$2:$A$5,0))*Table10[[#This Row],[jarak]])</f>
        <v>48543928.571428567</v>
      </c>
      <c r="G86" s="2">
        <f>INDEX(param!$L$2:$L$5,MATCH(Table10[[#This Row],[Moda]],param!$A$2:$A$5,0))</f>
        <v>3000</v>
      </c>
      <c r="H86">
        <f>IF(Table10[[#This Row],[Asal]]="Jakarta",INDEX(param!$P$2:$P$5,MATCH(Table10[[#This Row],[Moda]],param!$A$2:$A$5,0)),INDEX(Table3[limit_non_jakarta],MATCH(Table10[[#This Row],[Moda]],param!$A$2:$A$5,0)))</f>
        <v>4</v>
      </c>
    </row>
    <row r="87" spans="1:8" x14ac:dyDescent="0.25">
      <c r="A87" s="40" t="s">
        <v>50</v>
      </c>
      <c r="B87" s="54" t="s">
        <v>62</v>
      </c>
      <c r="C87" t="s">
        <v>136</v>
      </c>
      <c r="D87">
        <f>INDEX(distances!$B$2:$AU$47,MATCH(A87,distances!$A$2:$A$47,0),MATCH(B87,distances!$B$1:$AU$1,0))</f>
        <v>814</v>
      </c>
      <c r="E87" s="5">
        <f>INDEX(param!$M$2:$M$5,MATCH(Table10[[#This Row],[Moda]],param!$A$2:$A$5,0))</f>
        <v>63740</v>
      </c>
      <c r="F87" s="5">
        <f>INDEX(param!$N$2:$N$5,MATCH(Table10[[#This Row],[Moda]],param!$A$2:$A$5,0))+(INDEX(param!$O$2:$O$5,MATCH(Table10[[#This Row],[Moda]],param!$A$2:$A$5,0))*Table10[[#This Row],[jarak]])</f>
        <v>48543928.571428567</v>
      </c>
      <c r="G87" s="2">
        <f>INDEX(param!$L$2:$L$5,MATCH(Table10[[#This Row],[Moda]],param!$A$2:$A$5,0))</f>
        <v>3000</v>
      </c>
      <c r="H87">
        <f>IF(Table10[[#This Row],[Asal]]="Jakarta",INDEX(param!$P$2:$P$5,MATCH(Table10[[#This Row],[Moda]],param!$A$2:$A$5,0)),INDEX(Table3[limit_non_jakarta],MATCH(Table10[[#This Row],[Moda]],param!$A$2:$A$5,0)))</f>
        <v>4</v>
      </c>
    </row>
    <row r="88" spans="1:8" x14ac:dyDescent="0.25">
      <c r="A88" s="41" t="s">
        <v>50</v>
      </c>
      <c r="B88" s="55" t="s">
        <v>58</v>
      </c>
      <c r="C88" t="s">
        <v>136</v>
      </c>
      <c r="D88">
        <f>INDEX(distances!$B$2:$AU$47,MATCH(A88,distances!$A$2:$A$47,0),MATCH(B88,distances!$B$1:$AU$1,0))</f>
        <v>460</v>
      </c>
      <c r="E88" s="5">
        <f>INDEX(param!$M$2:$M$5,MATCH(Table10[[#This Row],[Moda]],param!$A$2:$A$5,0))</f>
        <v>63740</v>
      </c>
      <c r="F88" s="5">
        <f>INDEX(param!$N$2:$N$5,MATCH(Table10[[#This Row],[Moda]],param!$A$2:$A$5,0))+(INDEX(param!$O$2:$O$5,MATCH(Table10[[#This Row],[Moda]],param!$A$2:$A$5,0))*Table10[[#This Row],[jarak]])</f>
        <v>48543928.571428567</v>
      </c>
      <c r="G88" s="2">
        <f>INDEX(param!$L$2:$L$5,MATCH(Table10[[#This Row],[Moda]],param!$A$2:$A$5,0))</f>
        <v>3000</v>
      </c>
      <c r="H88">
        <f>IF(Table10[[#This Row],[Asal]]="Jakarta",INDEX(param!$P$2:$P$5,MATCH(Table10[[#This Row],[Moda]],param!$A$2:$A$5,0)),INDEX(Table3[limit_non_jakarta],MATCH(Table10[[#This Row],[Moda]],param!$A$2:$A$5,0)))</f>
        <v>4</v>
      </c>
    </row>
    <row r="89" spans="1:8" x14ac:dyDescent="0.25">
      <c r="A89" s="41" t="s">
        <v>50</v>
      </c>
      <c r="B89" s="55" t="s">
        <v>53</v>
      </c>
      <c r="C89" t="s">
        <v>136</v>
      </c>
      <c r="D89">
        <f>INDEX(distances!$B$2:$AU$47,MATCH(A89,distances!$A$2:$A$47,0),MATCH(B89,distances!$B$1:$AU$1,0))</f>
        <v>217</v>
      </c>
      <c r="E89" s="5">
        <f>INDEX(param!$M$2:$M$5,MATCH(Table10[[#This Row],[Moda]],param!$A$2:$A$5,0))</f>
        <v>63740</v>
      </c>
      <c r="F89" s="5">
        <f>INDEX(param!$N$2:$N$5,MATCH(Table10[[#This Row],[Moda]],param!$A$2:$A$5,0))+(INDEX(param!$O$2:$O$5,MATCH(Table10[[#This Row],[Moda]],param!$A$2:$A$5,0))*Table10[[#This Row],[jarak]])</f>
        <v>48543928.571428567</v>
      </c>
      <c r="G89" s="2">
        <f>INDEX(param!$L$2:$L$5,MATCH(Table10[[#This Row],[Moda]],param!$A$2:$A$5,0))</f>
        <v>3000</v>
      </c>
      <c r="H89">
        <f>IF(Table10[[#This Row],[Asal]]="Jakarta",INDEX(param!$P$2:$P$5,MATCH(Table10[[#This Row],[Moda]],param!$A$2:$A$5,0)),INDEX(Table3[limit_non_jakarta],MATCH(Table10[[#This Row],[Moda]],param!$A$2:$A$5,0)))</f>
        <v>4</v>
      </c>
    </row>
    <row r="90" spans="1:8" x14ac:dyDescent="0.25">
      <c r="A90" s="41" t="s">
        <v>50</v>
      </c>
      <c r="B90" s="55" t="s">
        <v>58</v>
      </c>
      <c r="C90" t="s">
        <v>136</v>
      </c>
      <c r="D90">
        <f>INDEX(distances!$B$2:$AU$47,MATCH(A90,distances!$A$2:$A$47,0),MATCH(B90,distances!$B$1:$AU$1,0))</f>
        <v>460</v>
      </c>
      <c r="E90" s="5">
        <f>INDEX(param!$M$2:$M$5,MATCH(Table10[[#This Row],[Moda]],param!$A$2:$A$5,0))</f>
        <v>63740</v>
      </c>
      <c r="F90" s="5">
        <f>INDEX(param!$N$2:$N$5,MATCH(Table10[[#This Row],[Moda]],param!$A$2:$A$5,0))+(INDEX(param!$O$2:$O$5,MATCH(Table10[[#This Row],[Moda]],param!$A$2:$A$5,0))*Table10[[#This Row],[jarak]])</f>
        <v>48543928.571428567</v>
      </c>
      <c r="G90" s="2">
        <f>INDEX(param!$L$2:$L$5,MATCH(Table10[[#This Row],[Moda]],param!$A$2:$A$5,0))</f>
        <v>3000</v>
      </c>
      <c r="H90">
        <f>IF(Table10[[#This Row],[Asal]]="Jakarta",INDEX(param!$P$2:$P$5,MATCH(Table10[[#This Row],[Moda]],param!$A$2:$A$5,0)),INDEX(Table3[limit_non_jakarta],MATCH(Table10[[#This Row],[Moda]],param!$A$2:$A$5,0)))</f>
        <v>4</v>
      </c>
    </row>
    <row r="91" spans="1:8" x14ac:dyDescent="0.25">
      <c r="A91" s="40" t="s">
        <v>50</v>
      </c>
      <c r="B91" s="54" t="s">
        <v>53</v>
      </c>
      <c r="C91" t="s">
        <v>136</v>
      </c>
      <c r="D91">
        <f>INDEX(distances!$B$2:$AU$47,MATCH(A91,distances!$A$2:$A$47,0),MATCH(B91,distances!$B$1:$AU$1,0))</f>
        <v>217</v>
      </c>
      <c r="E91" s="5">
        <f>INDEX(param!$M$2:$M$5,MATCH(Table10[[#This Row],[Moda]],param!$A$2:$A$5,0))</f>
        <v>63740</v>
      </c>
      <c r="F91" s="5">
        <f>INDEX(param!$N$2:$N$5,MATCH(Table10[[#This Row],[Moda]],param!$A$2:$A$5,0))+(INDEX(param!$O$2:$O$5,MATCH(Table10[[#This Row],[Moda]],param!$A$2:$A$5,0))*Table10[[#This Row],[jarak]])</f>
        <v>48543928.571428567</v>
      </c>
      <c r="G91" s="2">
        <f>INDEX(param!$L$2:$L$5,MATCH(Table10[[#This Row],[Moda]],param!$A$2:$A$5,0))</f>
        <v>3000</v>
      </c>
      <c r="H91">
        <f>IF(Table10[[#This Row],[Asal]]="Jakarta",INDEX(param!$P$2:$P$5,MATCH(Table10[[#This Row],[Moda]],param!$A$2:$A$5,0)),INDEX(Table3[limit_non_jakarta],MATCH(Table10[[#This Row],[Moda]],param!$A$2:$A$5,0)))</f>
        <v>4</v>
      </c>
    </row>
    <row r="92" spans="1:8" x14ac:dyDescent="0.25">
      <c r="A92" s="40" t="s">
        <v>50</v>
      </c>
      <c r="B92" s="54" t="s">
        <v>62</v>
      </c>
      <c r="C92" t="s">
        <v>136</v>
      </c>
      <c r="D92">
        <f>INDEX(distances!$B$2:$AU$47,MATCH(A92,distances!$A$2:$A$47,0),MATCH(B92,distances!$B$1:$AU$1,0))</f>
        <v>814</v>
      </c>
      <c r="E92" s="5">
        <f>INDEX(param!$M$2:$M$5,MATCH(Table10[[#This Row],[Moda]],param!$A$2:$A$5,0))</f>
        <v>63740</v>
      </c>
      <c r="F92" s="5">
        <f>INDEX(param!$N$2:$N$5,MATCH(Table10[[#This Row],[Moda]],param!$A$2:$A$5,0))+(INDEX(param!$O$2:$O$5,MATCH(Table10[[#This Row],[Moda]],param!$A$2:$A$5,0))*Table10[[#This Row],[jarak]])</f>
        <v>48543928.571428567</v>
      </c>
      <c r="G92" s="2">
        <f>INDEX(param!$L$2:$L$5,MATCH(Table10[[#This Row],[Moda]],param!$A$2:$A$5,0))</f>
        <v>3000</v>
      </c>
      <c r="H92">
        <f>IF(Table10[[#This Row],[Asal]]="Jakarta",INDEX(param!$P$2:$P$5,MATCH(Table10[[#This Row],[Moda]],param!$A$2:$A$5,0)),INDEX(Table3[limit_non_jakarta],MATCH(Table10[[#This Row],[Moda]],param!$A$2:$A$5,0)))</f>
        <v>4</v>
      </c>
    </row>
    <row r="93" spans="1:8" x14ac:dyDescent="0.25">
      <c r="A93" s="40" t="s">
        <v>50</v>
      </c>
      <c r="B93" s="54" t="s">
        <v>53</v>
      </c>
      <c r="C93" t="s">
        <v>136</v>
      </c>
      <c r="D93">
        <f>INDEX(distances!$B$2:$AU$47,MATCH(A93,distances!$A$2:$A$47,0),MATCH(B93,distances!$B$1:$AU$1,0))</f>
        <v>217</v>
      </c>
      <c r="E93" s="5">
        <f>INDEX(param!$M$2:$M$5,MATCH(Table10[[#This Row],[Moda]],param!$A$2:$A$5,0))</f>
        <v>63740</v>
      </c>
      <c r="F93" s="5">
        <f>INDEX(param!$N$2:$N$5,MATCH(Table10[[#This Row],[Moda]],param!$A$2:$A$5,0))+(INDEX(param!$O$2:$O$5,MATCH(Table10[[#This Row],[Moda]],param!$A$2:$A$5,0))*Table10[[#This Row],[jarak]])</f>
        <v>48543928.571428567</v>
      </c>
      <c r="G93" s="2">
        <f>INDEX(param!$L$2:$L$5,MATCH(Table10[[#This Row],[Moda]],param!$A$2:$A$5,0))</f>
        <v>3000</v>
      </c>
      <c r="H93">
        <f>IF(Table10[[#This Row],[Asal]]="Jakarta",INDEX(param!$P$2:$P$5,MATCH(Table10[[#This Row],[Moda]],param!$A$2:$A$5,0)),INDEX(Table3[limit_non_jakarta],MATCH(Table10[[#This Row],[Moda]],param!$A$2:$A$5,0)))</f>
        <v>4</v>
      </c>
    </row>
    <row r="94" spans="1:8" x14ac:dyDescent="0.25">
      <c r="A94" s="40" t="s">
        <v>50</v>
      </c>
      <c r="B94" s="54" t="s">
        <v>58</v>
      </c>
      <c r="C94" t="s">
        <v>136</v>
      </c>
      <c r="D94">
        <f>INDEX(distances!$B$2:$AU$47,MATCH(A94,distances!$A$2:$A$47,0),MATCH(B94,distances!$B$1:$AU$1,0))</f>
        <v>460</v>
      </c>
      <c r="E94" s="5">
        <f>INDEX(param!$M$2:$M$5,MATCH(Table10[[#This Row],[Moda]],param!$A$2:$A$5,0))</f>
        <v>63740</v>
      </c>
      <c r="F94" s="5">
        <f>INDEX(param!$N$2:$N$5,MATCH(Table10[[#This Row],[Moda]],param!$A$2:$A$5,0))+(INDEX(param!$O$2:$O$5,MATCH(Table10[[#This Row],[Moda]],param!$A$2:$A$5,0))*Table10[[#This Row],[jarak]])</f>
        <v>48543928.571428567</v>
      </c>
      <c r="G94" s="2">
        <f>INDEX(param!$L$2:$L$5,MATCH(Table10[[#This Row],[Moda]],param!$A$2:$A$5,0))</f>
        <v>3000</v>
      </c>
      <c r="H94">
        <f>IF(Table10[[#This Row],[Asal]]="Jakarta",INDEX(param!$P$2:$P$5,MATCH(Table10[[#This Row],[Moda]],param!$A$2:$A$5,0)),INDEX(Table3[limit_non_jakarta],MATCH(Table10[[#This Row],[Moda]],param!$A$2:$A$5,0)))</f>
        <v>4</v>
      </c>
    </row>
    <row r="95" spans="1:8" x14ac:dyDescent="0.25">
      <c r="A95" s="40" t="s">
        <v>50</v>
      </c>
      <c r="B95" s="54" t="s">
        <v>62</v>
      </c>
      <c r="C95" t="s">
        <v>136</v>
      </c>
      <c r="D95">
        <f>INDEX(distances!$B$2:$AU$47,MATCH(A95,distances!$A$2:$A$47,0),MATCH(B95,distances!$B$1:$AU$1,0))</f>
        <v>814</v>
      </c>
      <c r="E95" s="5">
        <f>INDEX(param!$M$2:$M$5,MATCH(Table10[[#This Row],[Moda]],param!$A$2:$A$5,0))</f>
        <v>63740</v>
      </c>
      <c r="F95" s="5">
        <f>INDEX(param!$N$2:$N$5,MATCH(Table10[[#This Row],[Moda]],param!$A$2:$A$5,0))+(INDEX(param!$O$2:$O$5,MATCH(Table10[[#This Row],[Moda]],param!$A$2:$A$5,0))*Table10[[#This Row],[jarak]])</f>
        <v>48543928.571428567</v>
      </c>
      <c r="G95" s="2">
        <f>INDEX(param!$L$2:$L$5,MATCH(Table10[[#This Row],[Moda]],param!$A$2:$A$5,0))</f>
        <v>3000</v>
      </c>
      <c r="H95">
        <f>IF(Table10[[#This Row],[Asal]]="Jakarta",INDEX(param!$P$2:$P$5,MATCH(Table10[[#This Row],[Moda]],param!$A$2:$A$5,0)),INDEX(Table3[limit_non_jakarta],MATCH(Table10[[#This Row],[Moda]],param!$A$2:$A$5,0)))</f>
        <v>4</v>
      </c>
    </row>
    <row r="96" spans="1:8" x14ac:dyDescent="0.25">
      <c r="A96" s="41" t="s">
        <v>50</v>
      </c>
      <c r="B96" s="55" t="s">
        <v>53</v>
      </c>
      <c r="C96" t="s">
        <v>136</v>
      </c>
      <c r="D96">
        <f>INDEX(distances!$B$2:$AU$47,MATCH(A96,distances!$A$2:$A$47,0),MATCH(B96,distances!$B$1:$AU$1,0))</f>
        <v>217</v>
      </c>
      <c r="E96" s="5">
        <f>INDEX(param!$M$2:$M$5,MATCH(Table10[[#This Row],[Moda]],param!$A$2:$A$5,0))</f>
        <v>63740</v>
      </c>
      <c r="F96" s="5">
        <f>INDEX(param!$N$2:$N$5,MATCH(Table10[[#This Row],[Moda]],param!$A$2:$A$5,0))+(INDEX(param!$O$2:$O$5,MATCH(Table10[[#This Row],[Moda]],param!$A$2:$A$5,0))*Table10[[#This Row],[jarak]])</f>
        <v>48543928.571428567</v>
      </c>
      <c r="G96" s="2">
        <f>INDEX(param!$L$2:$L$5,MATCH(Table10[[#This Row],[Moda]],param!$A$2:$A$5,0))</f>
        <v>3000</v>
      </c>
      <c r="H96">
        <f>IF(Table10[[#This Row],[Asal]]="Jakarta",INDEX(param!$P$2:$P$5,MATCH(Table10[[#This Row],[Moda]],param!$A$2:$A$5,0)),INDEX(Table3[limit_non_jakarta],MATCH(Table10[[#This Row],[Moda]],param!$A$2:$A$5,0)))</f>
        <v>4</v>
      </c>
    </row>
    <row r="97" spans="1:8" x14ac:dyDescent="0.25">
      <c r="A97" s="41" t="s">
        <v>50</v>
      </c>
      <c r="B97" s="55" t="s">
        <v>53</v>
      </c>
      <c r="C97" t="s">
        <v>136</v>
      </c>
      <c r="D97">
        <f>INDEX(distances!$B$2:$AU$47,MATCH(A97,distances!$A$2:$A$47,0),MATCH(B97,distances!$B$1:$AU$1,0))</f>
        <v>217</v>
      </c>
      <c r="E97" s="5">
        <f>INDEX(param!$M$2:$M$5,MATCH(Table10[[#This Row],[Moda]],param!$A$2:$A$5,0))</f>
        <v>63740</v>
      </c>
      <c r="F97" s="5">
        <f>INDEX(param!$N$2:$N$5,MATCH(Table10[[#This Row],[Moda]],param!$A$2:$A$5,0))+(INDEX(param!$O$2:$O$5,MATCH(Table10[[#This Row],[Moda]],param!$A$2:$A$5,0))*Table10[[#This Row],[jarak]])</f>
        <v>48543928.571428567</v>
      </c>
      <c r="G97" s="2">
        <f>INDEX(param!$L$2:$L$5,MATCH(Table10[[#This Row],[Moda]],param!$A$2:$A$5,0))</f>
        <v>3000</v>
      </c>
      <c r="H97">
        <f>IF(Table10[[#This Row],[Asal]]="Jakarta",INDEX(param!$P$2:$P$5,MATCH(Table10[[#This Row],[Moda]],param!$A$2:$A$5,0)),INDEX(Table3[limit_non_jakarta],MATCH(Table10[[#This Row],[Moda]],param!$A$2:$A$5,0)))</f>
        <v>4</v>
      </c>
    </row>
    <row r="98" spans="1:8" x14ac:dyDescent="0.25">
      <c r="A98" s="41" t="s">
        <v>50</v>
      </c>
      <c r="B98" s="55" t="s">
        <v>53</v>
      </c>
      <c r="C98" t="s">
        <v>136</v>
      </c>
      <c r="D98">
        <f>INDEX(distances!$B$2:$AU$47,MATCH(A98,distances!$A$2:$A$47,0),MATCH(B98,distances!$B$1:$AU$1,0))</f>
        <v>217</v>
      </c>
      <c r="E98" s="5">
        <f>INDEX(param!$M$2:$M$5,MATCH(Table10[[#This Row],[Moda]],param!$A$2:$A$5,0))</f>
        <v>63740</v>
      </c>
      <c r="F98" s="5">
        <f>INDEX(param!$N$2:$N$5,MATCH(Table10[[#This Row],[Moda]],param!$A$2:$A$5,0))+(INDEX(param!$O$2:$O$5,MATCH(Table10[[#This Row],[Moda]],param!$A$2:$A$5,0))*Table10[[#This Row],[jarak]])</f>
        <v>48543928.571428567</v>
      </c>
      <c r="G98" s="2">
        <f>INDEX(param!$L$2:$L$5,MATCH(Table10[[#This Row],[Moda]],param!$A$2:$A$5,0))</f>
        <v>3000</v>
      </c>
      <c r="H98">
        <f>IF(Table10[[#This Row],[Asal]]="Jakarta",INDEX(param!$P$2:$P$5,MATCH(Table10[[#This Row],[Moda]],param!$A$2:$A$5,0)),INDEX(Table3[limit_non_jakarta],MATCH(Table10[[#This Row],[Moda]],param!$A$2:$A$5,0)))</f>
        <v>4</v>
      </c>
    </row>
    <row r="99" spans="1:8" x14ac:dyDescent="0.25">
      <c r="A99" s="40" t="s">
        <v>50</v>
      </c>
      <c r="B99" s="54" t="s">
        <v>53</v>
      </c>
      <c r="C99" t="s">
        <v>136</v>
      </c>
      <c r="D99">
        <f>INDEX(distances!$B$2:$AU$47,MATCH(A99,distances!$A$2:$A$47,0),MATCH(B99,distances!$B$1:$AU$1,0))</f>
        <v>217</v>
      </c>
      <c r="E99" s="5">
        <f>INDEX(param!$M$2:$M$5,MATCH(Table10[[#This Row],[Moda]],param!$A$2:$A$5,0))</f>
        <v>63740</v>
      </c>
      <c r="F99" s="5">
        <f>INDEX(param!$N$2:$N$5,MATCH(Table10[[#This Row],[Moda]],param!$A$2:$A$5,0))+(INDEX(param!$O$2:$O$5,MATCH(Table10[[#This Row],[Moda]],param!$A$2:$A$5,0))*Table10[[#This Row],[jarak]])</f>
        <v>48543928.571428567</v>
      </c>
      <c r="G99" s="2">
        <f>INDEX(param!$L$2:$L$5,MATCH(Table10[[#This Row],[Moda]],param!$A$2:$A$5,0))</f>
        <v>3000</v>
      </c>
      <c r="H99">
        <f>IF(Table10[[#This Row],[Asal]]="Jakarta",INDEX(param!$P$2:$P$5,MATCH(Table10[[#This Row],[Moda]],param!$A$2:$A$5,0)),INDEX(Table3[limit_non_jakarta],MATCH(Table10[[#This Row],[Moda]],param!$A$2:$A$5,0)))</f>
        <v>4</v>
      </c>
    </row>
    <row r="100" spans="1:8" x14ac:dyDescent="0.25">
      <c r="A100" s="40" t="s">
        <v>50</v>
      </c>
      <c r="B100" s="54" t="s">
        <v>53</v>
      </c>
      <c r="C100" t="s">
        <v>136</v>
      </c>
      <c r="D100">
        <f>INDEX(distances!$B$2:$AU$47,MATCH(A100,distances!$A$2:$A$47,0),MATCH(B100,distances!$B$1:$AU$1,0))</f>
        <v>217</v>
      </c>
      <c r="E100" s="5">
        <f>INDEX(param!$M$2:$M$5,MATCH(Table10[[#This Row],[Moda]],param!$A$2:$A$5,0))</f>
        <v>63740</v>
      </c>
      <c r="F100" s="5">
        <f>INDEX(param!$N$2:$N$5,MATCH(Table10[[#This Row],[Moda]],param!$A$2:$A$5,0))+(INDEX(param!$O$2:$O$5,MATCH(Table10[[#This Row],[Moda]],param!$A$2:$A$5,0))*Table10[[#This Row],[jarak]])</f>
        <v>48543928.571428567</v>
      </c>
      <c r="G100" s="2">
        <f>INDEX(param!$L$2:$L$5,MATCH(Table10[[#This Row],[Moda]],param!$A$2:$A$5,0))</f>
        <v>3000</v>
      </c>
      <c r="H100">
        <f>IF(Table10[[#This Row],[Asal]]="Jakarta",INDEX(param!$P$2:$P$5,MATCH(Table10[[#This Row],[Moda]],param!$A$2:$A$5,0)),INDEX(Table3[limit_non_jakarta],MATCH(Table10[[#This Row],[Moda]],param!$A$2:$A$5,0)))</f>
        <v>4</v>
      </c>
    </row>
    <row r="101" spans="1:8" x14ac:dyDescent="0.25">
      <c r="A101" s="40" t="s">
        <v>50</v>
      </c>
      <c r="B101" s="54" t="s">
        <v>53</v>
      </c>
      <c r="C101" t="s">
        <v>136</v>
      </c>
      <c r="D101">
        <f>INDEX(distances!$B$2:$AU$47,MATCH(A101,distances!$A$2:$A$47,0),MATCH(B101,distances!$B$1:$AU$1,0))</f>
        <v>217</v>
      </c>
      <c r="E101" s="5">
        <f>INDEX(param!$M$2:$M$5,MATCH(Table10[[#This Row],[Moda]],param!$A$2:$A$5,0))</f>
        <v>63740</v>
      </c>
      <c r="F101" s="5">
        <f>INDEX(param!$N$2:$N$5,MATCH(Table10[[#This Row],[Moda]],param!$A$2:$A$5,0))+(INDEX(param!$O$2:$O$5,MATCH(Table10[[#This Row],[Moda]],param!$A$2:$A$5,0))*Table10[[#This Row],[jarak]])</f>
        <v>48543928.571428567</v>
      </c>
      <c r="G101" s="2">
        <f>INDEX(param!$L$2:$L$5,MATCH(Table10[[#This Row],[Moda]],param!$A$2:$A$5,0))</f>
        <v>3000</v>
      </c>
      <c r="H101">
        <f>IF(Table10[[#This Row],[Asal]]="Jakarta",INDEX(param!$P$2:$P$5,MATCH(Table10[[#This Row],[Moda]],param!$A$2:$A$5,0)),INDEX(Table3[limit_non_jakarta],MATCH(Table10[[#This Row],[Moda]],param!$A$2:$A$5,0)))</f>
        <v>4</v>
      </c>
    </row>
    <row r="102" spans="1:8" x14ac:dyDescent="0.25">
      <c r="A102" s="40" t="s">
        <v>50</v>
      </c>
      <c r="B102" s="54" t="s">
        <v>62</v>
      </c>
      <c r="C102" t="s">
        <v>136</v>
      </c>
      <c r="D102">
        <f>INDEX(distances!$B$2:$AU$47,MATCH(A102,distances!$A$2:$A$47,0),MATCH(B102,distances!$B$1:$AU$1,0))</f>
        <v>814</v>
      </c>
      <c r="E102" s="5">
        <f>INDEX(param!$M$2:$M$5,MATCH(Table10[[#This Row],[Moda]],param!$A$2:$A$5,0))</f>
        <v>63740</v>
      </c>
      <c r="F102" s="5">
        <f>INDEX(param!$N$2:$N$5,MATCH(Table10[[#This Row],[Moda]],param!$A$2:$A$5,0))+(INDEX(param!$O$2:$O$5,MATCH(Table10[[#This Row],[Moda]],param!$A$2:$A$5,0))*Table10[[#This Row],[jarak]])</f>
        <v>48543928.571428567</v>
      </c>
      <c r="G102" s="2">
        <f>INDEX(param!$L$2:$L$5,MATCH(Table10[[#This Row],[Moda]],param!$A$2:$A$5,0))</f>
        <v>3000</v>
      </c>
      <c r="H102">
        <f>IF(Table10[[#This Row],[Asal]]="Jakarta",INDEX(param!$P$2:$P$5,MATCH(Table10[[#This Row],[Moda]],param!$A$2:$A$5,0)),INDEX(Table3[limit_non_jakarta],MATCH(Table10[[#This Row],[Moda]],param!$A$2:$A$5,0)))</f>
        <v>4</v>
      </c>
    </row>
    <row r="103" spans="1:8" x14ac:dyDescent="0.25">
      <c r="A103" s="40" t="s">
        <v>50</v>
      </c>
      <c r="B103" s="54" t="s">
        <v>53</v>
      </c>
      <c r="C103" t="s">
        <v>136</v>
      </c>
      <c r="D103">
        <f>INDEX(distances!$B$2:$AU$47,MATCH(A103,distances!$A$2:$A$47,0),MATCH(B103,distances!$B$1:$AU$1,0))</f>
        <v>217</v>
      </c>
      <c r="E103" s="5">
        <f>INDEX(param!$M$2:$M$5,MATCH(Table10[[#This Row],[Moda]],param!$A$2:$A$5,0))</f>
        <v>63740</v>
      </c>
      <c r="F103" s="5">
        <f>INDEX(param!$N$2:$N$5,MATCH(Table10[[#This Row],[Moda]],param!$A$2:$A$5,0))+(INDEX(param!$O$2:$O$5,MATCH(Table10[[#This Row],[Moda]],param!$A$2:$A$5,0))*Table10[[#This Row],[jarak]])</f>
        <v>48543928.571428567</v>
      </c>
      <c r="G103" s="2">
        <f>INDEX(param!$L$2:$L$5,MATCH(Table10[[#This Row],[Moda]],param!$A$2:$A$5,0))</f>
        <v>3000</v>
      </c>
      <c r="H103">
        <f>IF(Table10[[#This Row],[Asal]]="Jakarta",INDEX(param!$P$2:$P$5,MATCH(Table10[[#This Row],[Moda]],param!$A$2:$A$5,0)),INDEX(Table3[limit_non_jakarta],MATCH(Table10[[#This Row],[Moda]],param!$A$2:$A$5,0)))</f>
        <v>4</v>
      </c>
    </row>
    <row r="104" spans="1:8" x14ac:dyDescent="0.25">
      <c r="A104" s="41" t="s">
        <v>50</v>
      </c>
      <c r="B104" s="55" t="s">
        <v>53</v>
      </c>
      <c r="C104" t="s">
        <v>136</v>
      </c>
      <c r="D104">
        <f>INDEX(distances!$B$2:$AU$47,MATCH(A104,distances!$A$2:$A$47,0),MATCH(B104,distances!$B$1:$AU$1,0))</f>
        <v>217</v>
      </c>
      <c r="E104" s="5">
        <f>INDEX(param!$M$2:$M$5,MATCH(Table10[[#This Row],[Moda]],param!$A$2:$A$5,0))</f>
        <v>63740</v>
      </c>
      <c r="F104" s="5">
        <f>INDEX(param!$N$2:$N$5,MATCH(Table10[[#This Row],[Moda]],param!$A$2:$A$5,0))+(INDEX(param!$O$2:$O$5,MATCH(Table10[[#This Row],[Moda]],param!$A$2:$A$5,0))*Table10[[#This Row],[jarak]])</f>
        <v>48543928.571428567</v>
      </c>
      <c r="G104" s="2">
        <f>INDEX(param!$L$2:$L$5,MATCH(Table10[[#This Row],[Moda]],param!$A$2:$A$5,0))</f>
        <v>3000</v>
      </c>
      <c r="H104">
        <f>IF(Table10[[#This Row],[Asal]]="Jakarta",INDEX(param!$P$2:$P$5,MATCH(Table10[[#This Row],[Moda]],param!$A$2:$A$5,0)),INDEX(Table3[limit_non_jakarta],MATCH(Table10[[#This Row],[Moda]],param!$A$2:$A$5,0)))</f>
        <v>4</v>
      </c>
    </row>
    <row r="105" spans="1:8" x14ac:dyDescent="0.25">
      <c r="A105" s="41" t="s">
        <v>50</v>
      </c>
      <c r="B105" s="55" t="s">
        <v>53</v>
      </c>
      <c r="C105" t="s">
        <v>136</v>
      </c>
      <c r="D105">
        <f>INDEX(distances!$B$2:$AU$47,MATCH(A105,distances!$A$2:$A$47,0),MATCH(B105,distances!$B$1:$AU$1,0))</f>
        <v>217</v>
      </c>
      <c r="E105" s="5">
        <f>INDEX(param!$M$2:$M$5,MATCH(Table10[[#This Row],[Moda]],param!$A$2:$A$5,0))</f>
        <v>63740</v>
      </c>
      <c r="F105" s="5">
        <f>INDEX(param!$N$2:$N$5,MATCH(Table10[[#This Row],[Moda]],param!$A$2:$A$5,0))+(INDEX(param!$O$2:$O$5,MATCH(Table10[[#This Row],[Moda]],param!$A$2:$A$5,0))*Table10[[#This Row],[jarak]])</f>
        <v>48543928.571428567</v>
      </c>
      <c r="G105" s="2">
        <f>INDEX(param!$L$2:$L$5,MATCH(Table10[[#This Row],[Moda]],param!$A$2:$A$5,0))</f>
        <v>3000</v>
      </c>
      <c r="H105">
        <f>IF(Table10[[#This Row],[Asal]]="Jakarta",INDEX(param!$P$2:$P$5,MATCH(Table10[[#This Row],[Moda]],param!$A$2:$A$5,0)),INDEX(Table3[limit_non_jakarta],MATCH(Table10[[#This Row],[Moda]],param!$A$2:$A$5,0)))</f>
        <v>4</v>
      </c>
    </row>
    <row r="106" spans="1:8" x14ac:dyDescent="0.25">
      <c r="A106" s="34" t="s">
        <v>50</v>
      </c>
      <c r="B106" s="48" t="s">
        <v>53</v>
      </c>
      <c r="C106" t="s">
        <v>136</v>
      </c>
      <c r="D106">
        <f>INDEX(distances!$B$2:$AU$47,MATCH(A106,distances!$A$2:$A$47,0),MATCH(B106,distances!$B$1:$AU$1,0))</f>
        <v>217</v>
      </c>
      <c r="E106" s="5">
        <f>INDEX(param!$M$2:$M$5,MATCH(Table10[[#This Row],[Moda]],param!$A$2:$A$5,0))</f>
        <v>63740</v>
      </c>
      <c r="F106" s="5">
        <f>INDEX(param!$N$2:$N$5,MATCH(Table10[[#This Row],[Moda]],param!$A$2:$A$5,0))+(INDEX(param!$O$2:$O$5,MATCH(Table10[[#This Row],[Moda]],param!$A$2:$A$5,0))*Table10[[#This Row],[jarak]])</f>
        <v>48543928.571428567</v>
      </c>
      <c r="G106" s="2">
        <f>INDEX(param!$L$2:$L$5,MATCH(Table10[[#This Row],[Moda]],param!$A$2:$A$5,0))</f>
        <v>3000</v>
      </c>
      <c r="H106">
        <f>IF(Table10[[#This Row],[Asal]]="Jakarta",INDEX(param!$P$2:$P$5,MATCH(Table10[[#This Row],[Moda]],param!$A$2:$A$5,0)),INDEX(Table3[limit_non_jakarta],MATCH(Table10[[#This Row],[Moda]],param!$A$2:$A$5,0)))</f>
        <v>4</v>
      </c>
    </row>
    <row r="107" spans="1:8" x14ac:dyDescent="0.25">
      <c r="A107" s="34" t="s">
        <v>50</v>
      </c>
      <c r="B107" s="48" t="s">
        <v>53</v>
      </c>
      <c r="C107" t="s">
        <v>136</v>
      </c>
      <c r="D107">
        <f>INDEX(distances!$B$2:$AU$47,MATCH(A107,distances!$A$2:$A$47,0),MATCH(B107,distances!$B$1:$AU$1,0))</f>
        <v>217</v>
      </c>
      <c r="E107" s="5">
        <f>INDEX(param!$M$2:$M$5,MATCH(Table10[[#This Row],[Moda]],param!$A$2:$A$5,0))</f>
        <v>63740</v>
      </c>
      <c r="F107" s="5">
        <f>INDEX(param!$N$2:$N$5,MATCH(Table10[[#This Row],[Moda]],param!$A$2:$A$5,0))+(INDEX(param!$O$2:$O$5,MATCH(Table10[[#This Row],[Moda]],param!$A$2:$A$5,0))*Table10[[#This Row],[jarak]])</f>
        <v>48543928.571428567</v>
      </c>
      <c r="G107" s="2">
        <f>INDEX(param!$L$2:$L$5,MATCH(Table10[[#This Row],[Moda]],param!$A$2:$A$5,0))</f>
        <v>3000</v>
      </c>
      <c r="H107">
        <f>IF(Table10[[#This Row],[Asal]]="Jakarta",INDEX(param!$P$2:$P$5,MATCH(Table10[[#This Row],[Moda]],param!$A$2:$A$5,0)),INDEX(Table3[limit_non_jakarta],MATCH(Table10[[#This Row],[Moda]],param!$A$2:$A$5,0)))</f>
        <v>4</v>
      </c>
    </row>
    <row r="108" spans="1:8" x14ac:dyDescent="0.25">
      <c r="A108" s="34" t="s">
        <v>50</v>
      </c>
      <c r="B108" s="48" t="s">
        <v>58</v>
      </c>
      <c r="C108" t="s">
        <v>136</v>
      </c>
      <c r="D108">
        <f>INDEX(distances!$B$2:$AU$47,MATCH(A108,distances!$A$2:$A$47,0),MATCH(B108,distances!$B$1:$AU$1,0))</f>
        <v>460</v>
      </c>
      <c r="E108" s="5">
        <f>INDEX(param!$M$2:$M$5,MATCH(Table10[[#This Row],[Moda]],param!$A$2:$A$5,0))</f>
        <v>63740</v>
      </c>
      <c r="F108" s="5">
        <f>INDEX(param!$N$2:$N$5,MATCH(Table10[[#This Row],[Moda]],param!$A$2:$A$5,0))+(INDEX(param!$O$2:$O$5,MATCH(Table10[[#This Row],[Moda]],param!$A$2:$A$5,0))*Table10[[#This Row],[jarak]])</f>
        <v>48543928.571428567</v>
      </c>
      <c r="G108" s="2">
        <f>INDEX(param!$L$2:$L$5,MATCH(Table10[[#This Row],[Moda]],param!$A$2:$A$5,0))</f>
        <v>3000</v>
      </c>
      <c r="H108">
        <f>IF(Table10[[#This Row],[Asal]]="Jakarta",INDEX(param!$P$2:$P$5,MATCH(Table10[[#This Row],[Moda]],param!$A$2:$A$5,0)),INDEX(Table3[limit_non_jakarta],MATCH(Table10[[#This Row],[Moda]],param!$A$2:$A$5,0)))</f>
        <v>4</v>
      </c>
    </row>
    <row r="109" spans="1:8" x14ac:dyDescent="0.25">
      <c r="A109" s="40" t="s">
        <v>50</v>
      </c>
      <c r="B109" s="54" t="s">
        <v>62</v>
      </c>
      <c r="C109" t="s">
        <v>136</v>
      </c>
      <c r="D109">
        <f>INDEX(distances!$B$2:$AU$47,MATCH(A109,distances!$A$2:$A$47,0),MATCH(B109,distances!$B$1:$AU$1,0))</f>
        <v>814</v>
      </c>
      <c r="E109" s="5">
        <f>INDEX(param!$M$2:$M$5,MATCH(Table10[[#This Row],[Moda]],param!$A$2:$A$5,0))</f>
        <v>63740</v>
      </c>
      <c r="F109" s="5">
        <f>INDEX(param!$N$2:$N$5,MATCH(Table10[[#This Row],[Moda]],param!$A$2:$A$5,0))+(INDEX(param!$O$2:$O$5,MATCH(Table10[[#This Row],[Moda]],param!$A$2:$A$5,0))*Table10[[#This Row],[jarak]])</f>
        <v>48543928.571428567</v>
      </c>
      <c r="G109" s="2">
        <f>INDEX(param!$L$2:$L$5,MATCH(Table10[[#This Row],[Moda]],param!$A$2:$A$5,0))</f>
        <v>3000</v>
      </c>
      <c r="H109">
        <f>IF(Table10[[#This Row],[Asal]]="Jakarta",INDEX(param!$P$2:$P$5,MATCH(Table10[[#This Row],[Moda]],param!$A$2:$A$5,0)),INDEX(Table3[limit_non_jakarta],MATCH(Table10[[#This Row],[Moda]],param!$A$2:$A$5,0)))</f>
        <v>4</v>
      </c>
    </row>
    <row r="110" spans="1:8" x14ac:dyDescent="0.25">
      <c r="A110" s="34" t="s">
        <v>50</v>
      </c>
      <c r="B110" s="48" t="s">
        <v>53</v>
      </c>
      <c r="C110" t="s">
        <v>136</v>
      </c>
      <c r="D110">
        <f>INDEX(distances!$B$2:$AU$47,MATCH(A110,distances!$A$2:$A$47,0),MATCH(B110,distances!$B$1:$AU$1,0))</f>
        <v>217</v>
      </c>
      <c r="E110" s="5">
        <f>INDEX(param!$M$2:$M$5,MATCH(Table10[[#This Row],[Moda]],param!$A$2:$A$5,0))</f>
        <v>63740</v>
      </c>
      <c r="F110" s="5">
        <f>INDEX(param!$N$2:$N$5,MATCH(Table10[[#This Row],[Moda]],param!$A$2:$A$5,0))+(INDEX(param!$O$2:$O$5,MATCH(Table10[[#This Row],[Moda]],param!$A$2:$A$5,0))*Table10[[#This Row],[jarak]])</f>
        <v>48543928.571428567</v>
      </c>
      <c r="G110" s="2">
        <f>INDEX(param!$L$2:$L$5,MATCH(Table10[[#This Row],[Moda]],param!$A$2:$A$5,0))</f>
        <v>3000</v>
      </c>
      <c r="H110">
        <f>IF(Table10[[#This Row],[Asal]]="Jakarta",INDEX(param!$P$2:$P$5,MATCH(Table10[[#This Row],[Moda]],param!$A$2:$A$5,0)),INDEX(Table3[limit_non_jakarta],MATCH(Table10[[#This Row],[Moda]],param!$A$2:$A$5,0)))</f>
        <v>4</v>
      </c>
    </row>
    <row r="111" spans="1:8" x14ac:dyDescent="0.25">
      <c r="A111" s="34" t="s">
        <v>50</v>
      </c>
      <c r="B111" s="48" t="s">
        <v>62</v>
      </c>
      <c r="C111" t="s">
        <v>136</v>
      </c>
      <c r="D111">
        <f>INDEX(distances!$B$2:$AU$47,MATCH(A111,distances!$A$2:$A$47,0),MATCH(B111,distances!$B$1:$AU$1,0))</f>
        <v>814</v>
      </c>
      <c r="E111" s="5">
        <f>INDEX(param!$M$2:$M$5,MATCH(Table10[[#This Row],[Moda]],param!$A$2:$A$5,0))</f>
        <v>63740</v>
      </c>
      <c r="F111" s="5">
        <f>INDEX(param!$N$2:$N$5,MATCH(Table10[[#This Row],[Moda]],param!$A$2:$A$5,0))+(INDEX(param!$O$2:$O$5,MATCH(Table10[[#This Row],[Moda]],param!$A$2:$A$5,0))*Table10[[#This Row],[jarak]])</f>
        <v>48543928.571428567</v>
      </c>
      <c r="G111" s="2">
        <f>INDEX(param!$L$2:$L$5,MATCH(Table10[[#This Row],[Moda]],param!$A$2:$A$5,0))</f>
        <v>3000</v>
      </c>
      <c r="H111">
        <f>IF(Table10[[#This Row],[Asal]]="Jakarta",INDEX(param!$P$2:$P$5,MATCH(Table10[[#This Row],[Moda]],param!$A$2:$A$5,0)),INDEX(Table3[limit_non_jakarta],MATCH(Table10[[#This Row],[Moda]],param!$A$2:$A$5,0)))</f>
        <v>4</v>
      </c>
    </row>
    <row r="112" spans="1:8" x14ac:dyDescent="0.25">
      <c r="A112" s="40" t="s">
        <v>50</v>
      </c>
      <c r="B112" s="54" t="s">
        <v>51</v>
      </c>
      <c r="C112" t="s">
        <v>136</v>
      </c>
      <c r="D112">
        <f>INDEX(distances!$B$2:$AU$47,MATCH(A112,distances!$A$2:$A$47,0),MATCH(B112,distances!$B$1:$AU$1,0))</f>
        <v>150</v>
      </c>
      <c r="E112" s="5">
        <f>INDEX(param!$M$2:$M$5,MATCH(Table10[[#This Row],[Moda]],param!$A$2:$A$5,0))</f>
        <v>63740</v>
      </c>
      <c r="F112" s="5">
        <f>INDEX(param!$N$2:$N$5,MATCH(Table10[[#This Row],[Moda]],param!$A$2:$A$5,0))+(INDEX(param!$O$2:$O$5,MATCH(Table10[[#This Row],[Moda]],param!$A$2:$A$5,0))*Table10[[#This Row],[jarak]])</f>
        <v>48543928.571428567</v>
      </c>
      <c r="G112" s="2">
        <f>INDEX(param!$L$2:$L$5,MATCH(Table10[[#This Row],[Moda]],param!$A$2:$A$5,0))</f>
        <v>3000</v>
      </c>
      <c r="H112">
        <f>IF(Table10[[#This Row],[Asal]]="Jakarta",INDEX(param!$P$2:$P$5,MATCH(Table10[[#This Row],[Moda]],param!$A$2:$A$5,0)),INDEX(Table3[limit_non_jakarta],MATCH(Table10[[#This Row],[Moda]],param!$A$2:$A$5,0)))</f>
        <v>4</v>
      </c>
    </row>
    <row r="113" spans="1:8" x14ac:dyDescent="0.25">
      <c r="A113" s="30" t="s">
        <v>50</v>
      </c>
      <c r="B113" s="46" t="s">
        <v>53</v>
      </c>
      <c r="C113" t="s">
        <v>136</v>
      </c>
      <c r="D113">
        <f>INDEX(distances!$B$2:$AU$47,MATCH(A113,distances!$A$2:$A$47,0),MATCH(B113,distances!$B$1:$AU$1,0))</f>
        <v>217</v>
      </c>
      <c r="E113" s="5">
        <f>INDEX(param!$M$2:$M$5,MATCH(Table10[[#This Row],[Moda]],param!$A$2:$A$5,0))</f>
        <v>63740</v>
      </c>
      <c r="F113" s="5">
        <f>INDEX(param!$N$2:$N$5,MATCH(Table10[[#This Row],[Moda]],param!$A$2:$A$5,0))+(INDEX(param!$O$2:$O$5,MATCH(Table10[[#This Row],[Moda]],param!$A$2:$A$5,0))*Table10[[#This Row],[jarak]])</f>
        <v>48543928.571428567</v>
      </c>
      <c r="G113" s="2">
        <f>INDEX(param!$L$2:$L$5,MATCH(Table10[[#This Row],[Moda]],param!$A$2:$A$5,0))</f>
        <v>3000</v>
      </c>
      <c r="H113">
        <f>IF(Table10[[#This Row],[Asal]]="Jakarta",INDEX(param!$P$2:$P$5,MATCH(Table10[[#This Row],[Moda]],param!$A$2:$A$5,0)),INDEX(Table3[limit_non_jakarta],MATCH(Table10[[#This Row],[Moda]],param!$A$2:$A$5,0)))</f>
        <v>4</v>
      </c>
    </row>
    <row r="114" spans="1:8" x14ac:dyDescent="0.25">
      <c r="A114" s="30" t="s">
        <v>50</v>
      </c>
      <c r="B114" s="46" t="s">
        <v>53</v>
      </c>
      <c r="C114" t="s">
        <v>136</v>
      </c>
      <c r="D114">
        <f>INDEX(distances!$B$2:$AU$47,MATCH(A114,distances!$A$2:$A$47,0),MATCH(B114,distances!$B$1:$AU$1,0))</f>
        <v>217</v>
      </c>
      <c r="E114" s="5">
        <f>INDEX(param!$M$2:$M$5,MATCH(Table10[[#This Row],[Moda]],param!$A$2:$A$5,0))</f>
        <v>63740</v>
      </c>
      <c r="F114" s="5">
        <f>INDEX(param!$N$2:$N$5,MATCH(Table10[[#This Row],[Moda]],param!$A$2:$A$5,0))+(INDEX(param!$O$2:$O$5,MATCH(Table10[[#This Row],[Moda]],param!$A$2:$A$5,0))*Table10[[#This Row],[jarak]])</f>
        <v>48543928.571428567</v>
      </c>
      <c r="G114" s="2">
        <f>INDEX(param!$L$2:$L$5,MATCH(Table10[[#This Row],[Moda]],param!$A$2:$A$5,0))</f>
        <v>3000</v>
      </c>
      <c r="H114">
        <f>IF(Table10[[#This Row],[Asal]]="Jakarta",INDEX(param!$P$2:$P$5,MATCH(Table10[[#This Row],[Moda]],param!$A$2:$A$5,0)),INDEX(Table3[limit_non_jakarta],MATCH(Table10[[#This Row],[Moda]],param!$A$2:$A$5,0)))</f>
        <v>4</v>
      </c>
    </row>
    <row r="115" spans="1:8" x14ac:dyDescent="0.25">
      <c r="A115" s="30" t="s">
        <v>50</v>
      </c>
      <c r="B115" s="46" t="s">
        <v>53</v>
      </c>
      <c r="C115" t="s">
        <v>136</v>
      </c>
      <c r="D115">
        <f>INDEX(distances!$B$2:$AU$47,MATCH(A115,distances!$A$2:$A$47,0),MATCH(B115,distances!$B$1:$AU$1,0))</f>
        <v>217</v>
      </c>
      <c r="E115" s="5">
        <f>INDEX(param!$M$2:$M$5,MATCH(Table10[[#This Row],[Moda]],param!$A$2:$A$5,0))</f>
        <v>63740</v>
      </c>
      <c r="F115" s="5">
        <f>INDEX(param!$N$2:$N$5,MATCH(Table10[[#This Row],[Moda]],param!$A$2:$A$5,0))+(INDEX(param!$O$2:$O$5,MATCH(Table10[[#This Row],[Moda]],param!$A$2:$A$5,0))*Table10[[#This Row],[jarak]])</f>
        <v>48543928.571428567</v>
      </c>
      <c r="G115" s="2">
        <f>INDEX(param!$L$2:$L$5,MATCH(Table10[[#This Row],[Moda]],param!$A$2:$A$5,0))</f>
        <v>3000</v>
      </c>
      <c r="H115">
        <f>IF(Table10[[#This Row],[Asal]]="Jakarta",INDEX(param!$P$2:$P$5,MATCH(Table10[[#This Row],[Moda]],param!$A$2:$A$5,0)),INDEX(Table3[limit_non_jakarta],MATCH(Table10[[#This Row],[Moda]],param!$A$2:$A$5,0)))</f>
        <v>4</v>
      </c>
    </row>
    <row r="116" spans="1:8" x14ac:dyDescent="0.25">
      <c r="A116" s="30" t="s">
        <v>50</v>
      </c>
      <c r="B116" s="46" t="s">
        <v>53</v>
      </c>
      <c r="C116" t="s">
        <v>136</v>
      </c>
      <c r="D116">
        <f>INDEX(distances!$B$2:$AU$47,MATCH(A116,distances!$A$2:$A$47,0),MATCH(B116,distances!$B$1:$AU$1,0))</f>
        <v>217</v>
      </c>
      <c r="E116" s="5">
        <f>INDEX(param!$M$2:$M$5,MATCH(Table10[[#This Row],[Moda]],param!$A$2:$A$5,0))</f>
        <v>63740</v>
      </c>
      <c r="F116" s="5">
        <f>INDEX(param!$N$2:$N$5,MATCH(Table10[[#This Row],[Moda]],param!$A$2:$A$5,0))+(INDEX(param!$O$2:$O$5,MATCH(Table10[[#This Row],[Moda]],param!$A$2:$A$5,0))*Table10[[#This Row],[jarak]])</f>
        <v>48543928.571428567</v>
      </c>
      <c r="G116" s="2">
        <f>INDEX(param!$L$2:$L$5,MATCH(Table10[[#This Row],[Moda]],param!$A$2:$A$5,0))</f>
        <v>3000</v>
      </c>
      <c r="H116">
        <f>IF(Table10[[#This Row],[Asal]]="Jakarta",INDEX(param!$P$2:$P$5,MATCH(Table10[[#This Row],[Moda]],param!$A$2:$A$5,0)),INDEX(Table3[limit_non_jakarta],MATCH(Table10[[#This Row],[Moda]],param!$A$2:$A$5,0)))</f>
        <v>4</v>
      </c>
    </row>
    <row r="117" spans="1:8" x14ac:dyDescent="0.25">
      <c r="A117" s="30" t="s">
        <v>50</v>
      </c>
      <c r="B117" s="46" t="s">
        <v>53</v>
      </c>
      <c r="C117" t="s">
        <v>136</v>
      </c>
      <c r="D117">
        <f>INDEX(distances!$B$2:$AU$47,MATCH(A117,distances!$A$2:$A$47,0),MATCH(B117,distances!$B$1:$AU$1,0))</f>
        <v>217</v>
      </c>
      <c r="E117" s="5">
        <f>INDEX(param!$M$2:$M$5,MATCH(Table10[[#This Row],[Moda]],param!$A$2:$A$5,0))</f>
        <v>63740</v>
      </c>
      <c r="F117" s="5">
        <f>INDEX(param!$N$2:$N$5,MATCH(Table10[[#This Row],[Moda]],param!$A$2:$A$5,0))+(INDEX(param!$O$2:$O$5,MATCH(Table10[[#This Row],[Moda]],param!$A$2:$A$5,0))*Table10[[#This Row],[jarak]])</f>
        <v>48543928.571428567</v>
      </c>
      <c r="G117" s="2">
        <f>INDEX(param!$L$2:$L$5,MATCH(Table10[[#This Row],[Moda]],param!$A$2:$A$5,0))</f>
        <v>3000</v>
      </c>
      <c r="H117">
        <f>IF(Table10[[#This Row],[Asal]]="Jakarta",INDEX(param!$P$2:$P$5,MATCH(Table10[[#This Row],[Moda]],param!$A$2:$A$5,0)),INDEX(Table3[limit_non_jakarta],MATCH(Table10[[#This Row],[Moda]],param!$A$2:$A$5,0)))</f>
        <v>4</v>
      </c>
    </row>
    <row r="118" spans="1:8" x14ac:dyDescent="0.25">
      <c r="A118" s="32" t="s">
        <v>50</v>
      </c>
      <c r="B118" s="47" t="s">
        <v>53</v>
      </c>
      <c r="C118" t="s">
        <v>136</v>
      </c>
      <c r="D118">
        <f>INDEX(distances!$B$2:$AU$47,MATCH(A118,distances!$A$2:$A$47,0),MATCH(B118,distances!$B$1:$AU$1,0))</f>
        <v>217</v>
      </c>
      <c r="E118" s="5">
        <f>INDEX(param!$M$2:$M$5,MATCH(Table10[[#This Row],[Moda]],param!$A$2:$A$5,0))</f>
        <v>63740</v>
      </c>
      <c r="F118" s="5">
        <f>INDEX(param!$N$2:$N$5,MATCH(Table10[[#This Row],[Moda]],param!$A$2:$A$5,0))+(INDEX(param!$O$2:$O$5,MATCH(Table10[[#This Row],[Moda]],param!$A$2:$A$5,0))*Table10[[#This Row],[jarak]])</f>
        <v>48543928.571428567</v>
      </c>
      <c r="G118" s="2">
        <f>INDEX(param!$L$2:$L$5,MATCH(Table10[[#This Row],[Moda]],param!$A$2:$A$5,0))</f>
        <v>3000</v>
      </c>
      <c r="H118">
        <f>IF(Table10[[#This Row],[Asal]]="Jakarta",INDEX(param!$P$2:$P$5,MATCH(Table10[[#This Row],[Moda]],param!$A$2:$A$5,0)),INDEX(Table3[limit_non_jakarta],MATCH(Table10[[#This Row],[Moda]],param!$A$2:$A$5,0)))</f>
        <v>4</v>
      </c>
    </row>
    <row r="119" spans="1:8" x14ac:dyDescent="0.25">
      <c r="A119" s="30" t="s">
        <v>50</v>
      </c>
      <c r="B119" s="46" t="s">
        <v>53</v>
      </c>
      <c r="C119" t="s">
        <v>136</v>
      </c>
      <c r="D119">
        <f>INDEX(distances!$B$2:$AU$47,MATCH(A119,distances!$A$2:$A$47,0),MATCH(B119,distances!$B$1:$AU$1,0))</f>
        <v>217</v>
      </c>
      <c r="E119" s="5">
        <f>INDEX(param!$M$2:$M$5,MATCH(Table10[[#This Row],[Moda]],param!$A$2:$A$5,0))</f>
        <v>63740</v>
      </c>
      <c r="F119" s="5">
        <f>INDEX(param!$N$2:$N$5,MATCH(Table10[[#This Row],[Moda]],param!$A$2:$A$5,0))+(INDEX(param!$O$2:$O$5,MATCH(Table10[[#This Row],[Moda]],param!$A$2:$A$5,0))*Table10[[#This Row],[jarak]])</f>
        <v>48543928.571428567</v>
      </c>
      <c r="G119" s="2">
        <f>INDEX(param!$L$2:$L$5,MATCH(Table10[[#This Row],[Moda]],param!$A$2:$A$5,0))</f>
        <v>3000</v>
      </c>
      <c r="H119">
        <f>IF(Table10[[#This Row],[Asal]]="Jakarta",INDEX(param!$P$2:$P$5,MATCH(Table10[[#This Row],[Moda]],param!$A$2:$A$5,0)),INDEX(Table3[limit_non_jakarta],MATCH(Table10[[#This Row],[Moda]],param!$A$2:$A$5,0)))</f>
        <v>4</v>
      </c>
    </row>
    <row r="120" spans="1:8" x14ac:dyDescent="0.25">
      <c r="A120" s="30" t="s">
        <v>50</v>
      </c>
      <c r="B120" s="46" t="s">
        <v>51</v>
      </c>
      <c r="C120" t="s">
        <v>136</v>
      </c>
      <c r="D120">
        <f>INDEX(distances!$B$2:$AU$47,MATCH(A120,distances!$A$2:$A$47,0),MATCH(B120,distances!$B$1:$AU$1,0))</f>
        <v>150</v>
      </c>
      <c r="E120" s="5">
        <f>INDEX(param!$M$2:$M$5,MATCH(Table10[[#This Row],[Moda]],param!$A$2:$A$5,0))</f>
        <v>63740</v>
      </c>
      <c r="F120" s="5">
        <f>INDEX(param!$N$2:$N$5,MATCH(Table10[[#This Row],[Moda]],param!$A$2:$A$5,0))+(INDEX(param!$O$2:$O$5,MATCH(Table10[[#This Row],[Moda]],param!$A$2:$A$5,0))*Table10[[#This Row],[jarak]])</f>
        <v>48543928.571428567</v>
      </c>
      <c r="G120" s="2">
        <f>INDEX(param!$L$2:$L$5,MATCH(Table10[[#This Row],[Moda]],param!$A$2:$A$5,0))</f>
        <v>3000</v>
      </c>
      <c r="H120">
        <f>IF(Table10[[#This Row],[Asal]]="Jakarta",INDEX(param!$P$2:$P$5,MATCH(Table10[[#This Row],[Moda]],param!$A$2:$A$5,0)),INDEX(Table3[limit_non_jakarta],MATCH(Table10[[#This Row],[Moda]],param!$A$2:$A$5,0)))</f>
        <v>4</v>
      </c>
    </row>
    <row r="121" spans="1:8" x14ac:dyDescent="0.25">
      <c r="A121" s="30" t="s">
        <v>50</v>
      </c>
      <c r="B121" s="46" t="s">
        <v>53</v>
      </c>
      <c r="C121" t="s">
        <v>136</v>
      </c>
      <c r="D121">
        <f>INDEX(distances!$B$2:$AU$47,MATCH(A121,distances!$A$2:$A$47,0),MATCH(B121,distances!$B$1:$AU$1,0))</f>
        <v>217</v>
      </c>
      <c r="E121" s="5">
        <f>INDEX(param!$M$2:$M$5,MATCH(Table10[[#This Row],[Moda]],param!$A$2:$A$5,0))</f>
        <v>63740</v>
      </c>
      <c r="F121" s="5">
        <f>INDEX(param!$N$2:$N$5,MATCH(Table10[[#This Row],[Moda]],param!$A$2:$A$5,0))+(INDEX(param!$O$2:$O$5,MATCH(Table10[[#This Row],[Moda]],param!$A$2:$A$5,0))*Table10[[#This Row],[jarak]])</f>
        <v>48543928.571428567</v>
      </c>
      <c r="G121" s="2">
        <f>INDEX(param!$L$2:$L$5,MATCH(Table10[[#This Row],[Moda]],param!$A$2:$A$5,0))</f>
        <v>3000</v>
      </c>
      <c r="H121">
        <f>IF(Table10[[#This Row],[Asal]]="Jakarta",INDEX(param!$P$2:$P$5,MATCH(Table10[[#This Row],[Moda]],param!$A$2:$A$5,0)),INDEX(Table3[limit_non_jakarta],MATCH(Table10[[#This Row],[Moda]],param!$A$2:$A$5,0)))</f>
        <v>4</v>
      </c>
    </row>
    <row r="122" spans="1:8" x14ac:dyDescent="0.25">
      <c r="A122" s="30" t="s">
        <v>50</v>
      </c>
      <c r="B122" s="46" t="s">
        <v>58</v>
      </c>
      <c r="C122" t="s">
        <v>136</v>
      </c>
      <c r="D122">
        <f>INDEX(distances!$B$2:$AU$47,MATCH(A122,distances!$A$2:$A$47,0),MATCH(B122,distances!$B$1:$AU$1,0))</f>
        <v>460</v>
      </c>
      <c r="E122" s="5">
        <f>INDEX(param!$M$2:$M$5,MATCH(Table10[[#This Row],[Moda]],param!$A$2:$A$5,0))</f>
        <v>63740</v>
      </c>
      <c r="F122" s="5">
        <f>INDEX(param!$N$2:$N$5,MATCH(Table10[[#This Row],[Moda]],param!$A$2:$A$5,0))+(INDEX(param!$O$2:$O$5,MATCH(Table10[[#This Row],[Moda]],param!$A$2:$A$5,0))*Table10[[#This Row],[jarak]])</f>
        <v>48543928.571428567</v>
      </c>
      <c r="G122" s="2">
        <f>INDEX(param!$L$2:$L$5,MATCH(Table10[[#This Row],[Moda]],param!$A$2:$A$5,0))</f>
        <v>3000</v>
      </c>
      <c r="H122">
        <f>IF(Table10[[#This Row],[Asal]]="Jakarta",INDEX(param!$P$2:$P$5,MATCH(Table10[[#This Row],[Moda]],param!$A$2:$A$5,0)),INDEX(Table3[limit_non_jakarta],MATCH(Table10[[#This Row],[Moda]],param!$A$2:$A$5,0)))</f>
        <v>4</v>
      </c>
    </row>
    <row r="123" spans="1:8" x14ac:dyDescent="0.25">
      <c r="A123" s="30" t="s">
        <v>50</v>
      </c>
      <c r="B123" s="46" t="s">
        <v>53</v>
      </c>
      <c r="C123" t="s">
        <v>136</v>
      </c>
      <c r="D123">
        <f>INDEX(distances!$B$2:$AU$47,MATCH(A123,distances!$A$2:$A$47,0),MATCH(B123,distances!$B$1:$AU$1,0))</f>
        <v>217</v>
      </c>
      <c r="E123" s="5">
        <f>INDEX(param!$M$2:$M$5,MATCH(Table10[[#This Row],[Moda]],param!$A$2:$A$5,0))</f>
        <v>63740</v>
      </c>
      <c r="F123" s="5">
        <f>INDEX(param!$N$2:$N$5,MATCH(Table10[[#This Row],[Moda]],param!$A$2:$A$5,0))+(INDEX(param!$O$2:$O$5,MATCH(Table10[[#This Row],[Moda]],param!$A$2:$A$5,0))*Table10[[#This Row],[jarak]])</f>
        <v>48543928.571428567</v>
      </c>
      <c r="G123" s="2">
        <f>INDEX(param!$L$2:$L$5,MATCH(Table10[[#This Row],[Moda]],param!$A$2:$A$5,0))</f>
        <v>3000</v>
      </c>
      <c r="H123">
        <f>IF(Table10[[#This Row],[Asal]]="Jakarta",INDEX(param!$P$2:$P$5,MATCH(Table10[[#This Row],[Moda]],param!$A$2:$A$5,0)),INDEX(Table3[limit_non_jakarta],MATCH(Table10[[#This Row],[Moda]],param!$A$2:$A$5,0)))</f>
        <v>4</v>
      </c>
    </row>
    <row r="124" spans="1:8" x14ac:dyDescent="0.25">
      <c r="A124" s="30" t="s">
        <v>50</v>
      </c>
      <c r="B124" s="46" t="s">
        <v>58</v>
      </c>
      <c r="C124" t="s">
        <v>136</v>
      </c>
      <c r="D124">
        <f>INDEX(distances!$B$2:$AU$47,MATCH(A124,distances!$A$2:$A$47,0),MATCH(B124,distances!$B$1:$AU$1,0))</f>
        <v>460</v>
      </c>
      <c r="E124" s="5">
        <f>INDEX(param!$M$2:$M$5,MATCH(Table10[[#This Row],[Moda]],param!$A$2:$A$5,0))</f>
        <v>63740</v>
      </c>
      <c r="F124" s="5">
        <f>INDEX(param!$N$2:$N$5,MATCH(Table10[[#This Row],[Moda]],param!$A$2:$A$5,0))+(INDEX(param!$O$2:$O$5,MATCH(Table10[[#This Row],[Moda]],param!$A$2:$A$5,0))*Table10[[#This Row],[jarak]])</f>
        <v>48543928.571428567</v>
      </c>
      <c r="G124" s="2">
        <f>INDEX(param!$L$2:$L$5,MATCH(Table10[[#This Row],[Moda]],param!$A$2:$A$5,0))</f>
        <v>3000</v>
      </c>
      <c r="H124">
        <f>IF(Table10[[#This Row],[Asal]]="Jakarta",INDEX(param!$P$2:$P$5,MATCH(Table10[[#This Row],[Moda]],param!$A$2:$A$5,0)),INDEX(Table3[limit_non_jakarta],MATCH(Table10[[#This Row],[Moda]],param!$A$2:$A$5,0)))</f>
        <v>4</v>
      </c>
    </row>
    <row r="125" spans="1:8" x14ac:dyDescent="0.25">
      <c r="A125" s="34" t="s">
        <v>50</v>
      </c>
      <c r="B125" s="48" t="s">
        <v>53</v>
      </c>
      <c r="C125" t="s">
        <v>136</v>
      </c>
      <c r="D125">
        <f>INDEX(distances!$B$2:$AU$47,MATCH(A125,distances!$A$2:$A$47,0),MATCH(B125,distances!$B$1:$AU$1,0))</f>
        <v>217</v>
      </c>
      <c r="E125" s="5">
        <f>INDEX(param!$M$2:$M$5,MATCH(Table10[[#This Row],[Moda]],param!$A$2:$A$5,0))</f>
        <v>63740</v>
      </c>
      <c r="F125" s="5">
        <f>INDEX(param!$N$2:$N$5,MATCH(Table10[[#This Row],[Moda]],param!$A$2:$A$5,0))+(INDEX(param!$O$2:$O$5,MATCH(Table10[[#This Row],[Moda]],param!$A$2:$A$5,0))*Table10[[#This Row],[jarak]])</f>
        <v>48543928.571428567</v>
      </c>
      <c r="G125" s="2">
        <f>INDEX(param!$L$2:$L$5,MATCH(Table10[[#This Row],[Moda]],param!$A$2:$A$5,0))</f>
        <v>3000</v>
      </c>
      <c r="H125">
        <f>IF(Table10[[#This Row],[Asal]]="Jakarta",INDEX(param!$P$2:$P$5,MATCH(Table10[[#This Row],[Moda]],param!$A$2:$A$5,0)),INDEX(Table3[limit_non_jakarta],MATCH(Table10[[#This Row],[Moda]],param!$A$2:$A$5,0)))</f>
        <v>4</v>
      </c>
    </row>
    <row r="126" spans="1:8" x14ac:dyDescent="0.25">
      <c r="A126" s="30" t="s">
        <v>50</v>
      </c>
      <c r="B126" s="46" t="s">
        <v>53</v>
      </c>
      <c r="C126" t="s">
        <v>136</v>
      </c>
      <c r="D126">
        <f>INDEX(distances!$B$2:$AU$47,MATCH(A126,distances!$A$2:$A$47,0),MATCH(B126,distances!$B$1:$AU$1,0))</f>
        <v>217</v>
      </c>
      <c r="E126" s="5">
        <f>INDEX(param!$M$2:$M$5,MATCH(Table10[[#This Row],[Moda]],param!$A$2:$A$5,0))</f>
        <v>63740</v>
      </c>
      <c r="F126" s="5">
        <f>INDEX(param!$N$2:$N$5,MATCH(Table10[[#This Row],[Moda]],param!$A$2:$A$5,0))+(INDEX(param!$O$2:$O$5,MATCH(Table10[[#This Row],[Moda]],param!$A$2:$A$5,0))*Table10[[#This Row],[jarak]])</f>
        <v>48543928.571428567</v>
      </c>
      <c r="G126" s="2">
        <f>INDEX(param!$L$2:$L$5,MATCH(Table10[[#This Row],[Moda]],param!$A$2:$A$5,0))</f>
        <v>3000</v>
      </c>
      <c r="H126">
        <f>IF(Table10[[#This Row],[Asal]]="Jakarta",INDEX(param!$P$2:$P$5,MATCH(Table10[[#This Row],[Moda]],param!$A$2:$A$5,0)),INDEX(Table3[limit_non_jakarta],MATCH(Table10[[#This Row],[Moda]],param!$A$2:$A$5,0)))</f>
        <v>4</v>
      </c>
    </row>
    <row r="127" spans="1:8" x14ac:dyDescent="0.25">
      <c r="A127" s="15" t="s">
        <v>32</v>
      </c>
      <c r="B127" s="16" t="s">
        <v>36</v>
      </c>
      <c r="C127" t="s">
        <v>133</v>
      </c>
      <c r="D127">
        <f>INDEX(distances!$B$2:$AU$47,MATCH(A127,distances!$A$2:$A$47,0),MATCH(B127,distances!$B$1:$AU$1,0))</f>
        <v>276</v>
      </c>
      <c r="E127" s="5">
        <f>INDEX(param!$M$2:$M$5,MATCH(Table10[[#This Row],[Moda]],param!$A$2:$A$5,0))</f>
        <v>8000</v>
      </c>
      <c r="F127" s="5">
        <f>INDEX(param!$N$2:$N$5,MATCH(Table10[[#This Row],[Moda]],param!$A$2:$A$5,0))+(INDEX(param!$O$2:$O$5,MATCH(Table10[[#This Row],[Moda]],param!$A$2:$A$5,0))*Table10[[#This Row],[jarak]])</f>
        <v>36747908.333333328</v>
      </c>
      <c r="G127" s="2">
        <f>INDEX(param!$L$2:$L$5,MATCH(Table10[[#This Row],[Moda]],param!$A$2:$A$5,0))</f>
        <v>250</v>
      </c>
      <c r="H127">
        <f>IF(Table10[[#This Row],[Asal]]="Jakarta",INDEX(param!$P$2:$P$5,MATCH(Table10[[#This Row],[Moda]],param!$A$2:$A$5,0)),INDEX(Table3[limit_non_jakarta],MATCH(Table10[[#This Row],[Moda]],param!$A$2:$A$5,0)))</f>
        <v>30</v>
      </c>
    </row>
    <row r="128" spans="1:8" x14ac:dyDescent="0.25">
      <c r="A128" s="15" t="s">
        <v>82</v>
      </c>
      <c r="B128" s="16" t="s">
        <v>73</v>
      </c>
      <c r="C128" t="s">
        <v>135</v>
      </c>
      <c r="D128">
        <f>INDEX(distances!$B$2:$AU$47,MATCH(A128,distances!$A$2:$A$47,0),MATCH(B128,distances!$B$1:$AU$1,0))</f>
        <v>3838</v>
      </c>
      <c r="E128" s="5">
        <f>INDEX(param!$M$2:$M$5,MATCH(Table10[[#This Row],[Moda]],param!$A$2:$A$5,0))</f>
        <v>88852</v>
      </c>
      <c r="F128" s="5">
        <f>INDEX(param!$N$2:$N$5,MATCH(Table10[[#This Row],[Moda]],param!$A$2:$A$5,0))+(INDEX(param!$O$2:$O$5,MATCH(Table10[[#This Row],[Moda]],param!$A$2:$A$5,0))*Table10[[#This Row],[jarak]])</f>
        <v>56990714</v>
      </c>
      <c r="G128" s="2">
        <f>INDEX(param!$L$2:$L$5,MATCH(Table10[[#This Row],[Moda]],param!$A$2:$A$5,0))</f>
        <v>8250</v>
      </c>
      <c r="H128">
        <f>IF(Table10[[#This Row],[Asal]]="Jakarta",INDEX(param!$P$2:$P$5,MATCH(Table10[[#This Row],[Moda]],param!$A$2:$A$5,0)),INDEX(Table3[limit_non_jakarta],MATCH(Table10[[#This Row],[Moda]],param!$A$2:$A$5,0)))</f>
        <v>12</v>
      </c>
    </row>
    <row r="129" spans="1:8" x14ac:dyDescent="0.25">
      <c r="A129" s="15" t="s">
        <v>82</v>
      </c>
      <c r="B129" s="16" t="s">
        <v>73</v>
      </c>
      <c r="C129" t="s">
        <v>135</v>
      </c>
      <c r="D129">
        <f>INDEX(distances!$B$2:$AU$47,MATCH(A129,distances!$A$2:$A$47,0),MATCH(B129,distances!$B$1:$AU$1,0))</f>
        <v>3838</v>
      </c>
      <c r="E129" s="5">
        <f>INDEX(param!$M$2:$M$5,MATCH(Table10[[#This Row],[Moda]],param!$A$2:$A$5,0))</f>
        <v>88852</v>
      </c>
      <c r="F129" s="5">
        <f>INDEX(param!$N$2:$N$5,MATCH(Table10[[#This Row],[Moda]],param!$A$2:$A$5,0))+(INDEX(param!$O$2:$O$5,MATCH(Table10[[#This Row],[Moda]],param!$A$2:$A$5,0))*Table10[[#This Row],[jarak]])</f>
        <v>56990714</v>
      </c>
      <c r="G129" s="2">
        <f>INDEX(param!$L$2:$L$5,MATCH(Table10[[#This Row],[Moda]],param!$A$2:$A$5,0))</f>
        <v>8250</v>
      </c>
      <c r="H129">
        <f>IF(Table10[[#This Row],[Asal]]="Jakarta",INDEX(param!$P$2:$P$5,MATCH(Table10[[#This Row],[Moda]],param!$A$2:$A$5,0)),INDEX(Table3[limit_non_jakarta],MATCH(Table10[[#This Row],[Moda]],param!$A$2:$A$5,0)))</f>
        <v>12</v>
      </c>
    </row>
    <row r="130" spans="1:8" x14ac:dyDescent="0.25">
      <c r="A130" s="17" t="s">
        <v>63</v>
      </c>
      <c r="B130" s="18" t="s">
        <v>62</v>
      </c>
      <c r="C130" t="s">
        <v>133</v>
      </c>
      <c r="D130">
        <f>INDEX(distances!$B$2:$AU$47,MATCH(A130,distances!$A$2:$A$47,0),MATCH(B130,distances!$B$1:$AU$1,0))</f>
        <v>201</v>
      </c>
      <c r="E130" s="5">
        <f>INDEX(param!$M$2:$M$5,MATCH(Table10[[#This Row],[Moda]],param!$A$2:$A$5,0))</f>
        <v>8000</v>
      </c>
      <c r="F130" s="5">
        <f>INDEX(param!$N$2:$N$5,MATCH(Table10[[#This Row],[Moda]],param!$A$2:$A$5,0))+(INDEX(param!$O$2:$O$5,MATCH(Table10[[#This Row],[Moda]],param!$A$2:$A$5,0))*Table10[[#This Row],[jarak]])</f>
        <v>34857908.333333328</v>
      </c>
      <c r="G130" s="2">
        <f>INDEX(param!$L$2:$L$5,MATCH(Table10[[#This Row],[Moda]],param!$A$2:$A$5,0))</f>
        <v>250</v>
      </c>
      <c r="H130">
        <f>IF(Table10[[#This Row],[Asal]]="Jakarta",INDEX(param!$P$2:$P$5,MATCH(Table10[[#This Row],[Moda]],param!$A$2:$A$5,0)),INDEX(Table3[limit_non_jakarta],MATCH(Table10[[#This Row],[Moda]],param!$A$2:$A$5,0)))</f>
        <v>30</v>
      </c>
    </row>
    <row r="131" spans="1:8" x14ac:dyDescent="0.25">
      <c r="A131" s="30" t="s">
        <v>63</v>
      </c>
      <c r="B131" s="46" t="s">
        <v>62</v>
      </c>
      <c r="C131" t="s">
        <v>136</v>
      </c>
      <c r="D131">
        <f>INDEX(distances!$B$2:$AU$47,MATCH(A131,distances!$A$2:$A$47,0),MATCH(B131,distances!$B$1:$AU$1,0))</f>
        <v>201</v>
      </c>
      <c r="E131" s="5">
        <f>INDEX(param!$M$2:$M$5,MATCH(Table10[[#This Row],[Moda]],param!$A$2:$A$5,0))</f>
        <v>63740</v>
      </c>
      <c r="F131" s="5">
        <f>INDEX(param!$N$2:$N$5,MATCH(Table10[[#This Row],[Moda]],param!$A$2:$A$5,0))+(INDEX(param!$O$2:$O$5,MATCH(Table10[[#This Row],[Moda]],param!$A$2:$A$5,0))*Table10[[#This Row],[jarak]])</f>
        <v>48543928.571428567</v>
      </c>
      <c r="G131" s="2">
        <f>INDEX(param!$L$2:$L$5,MATCH(Table10[[#This Row],[Moda]],param!$A$2:$A$5,0))</f>
        <v>3000</v>
      </c>
      <c r="H131">
        <f>IF(Table10[[#This Row],[Asal]]="Jakarta",INDEX(param!$P$2:$P$5,MATCH(Table10[[#This Row],[Moda]],param!$A$2:$A$5,0)),INDEX(Table3[limit_non_jakarta],MATCH(Table10[[#This Row],[Moda]],param!$A$2:$A$5,0)))</f>
        <v>4</v>
      </c>
    </row>
    <row r="132" spans="1:8" x14ac:dyDescent="0.25">
      <c r="A132" s="30" t="s">
        <v>63</v>
      </c>
      <c r="B132" s="46" t="s">
        <v>62</v>
      </c>
      <c r="C132" t="s">
        <v>136</v>
      </c>
      <c r="D132">
        <f>INDEX(distances!$B$2:$AU$47,MATCH(A132,distances!$A$2:$A$47,0),MATCH(B132,distances!$B$1:$AU$1,0))</f>
        <v>201</v>
      </c>
      <c r="E132" s="5">
        <f>INDEX(param!$M$2:$M$5,MATCH(Table10[[#This Row],[Moda]],param!$A$2:$A$5,0))</f>
        <v>63740</v>
      </c>
      <c r="F132" s="5">
        <f>INDEX(param!$N$2:$N$5,MATCH(Table10[[#This Row],[Moda]],param!$A$2:$A$5,0))+(INDEX(param!$O$2:$O$5,MATCH(Table10[[#This Row],[Moda]],param!$A$2:$A$5,0))*Table10[[#This Row],[jarak]])</f>
        <v>48543928.571428567</v>
      </c>
      <c r="G132" s="2">
        <f>INDEX(param!$L$2:$L$5,MATCH(Table10[[#This Row],[Moda]],param!$A$2:$A$5,0))</f>
        <v>3000</v>
      </c>
      <c r="H132">
        <f>IF(Table10[[#This Row],[Asal]]="Jakarta",INDEX(param!$P$2:$P$5,MATCH(Table10[[#This Row],[Moda]],param!$A$2:$A$5,0)),INDEX(Table3[limit_non_jakarta],MATCH(Table10[[#This Row],[Moda]],param!$A$2:$A$5,0)))</f>
        <v>4</v>
      </c>
    </row>
    <row r="133" spans="1:8" x14ac:dyDescent="0.25">
      <c r="A133" s="30" t="s">
        <v>63</v>
      </c>
      <c r="B133" s="46" t="s">
        <v>62</v>
      </c>
      <c r="C133" t="s">
        <v>136</v>
      </c>
      <c r="D133">
        <f>INDEX(distances!$B$2:$AU$47,MATCH(A133,distances!$A$2:$A$47,0),MATCH(B133,distances!$B$1:$AU$1,0))</f>
        <v>201</v>
      </c>
      <c r="E133" s="5">
        <f>INDEX(param!$M$2:$M$5,MATCH(Table10[[#This Row],[Moda]],param!$A$2:$A$5,0))</f>
        <v>63740</v>
      </c>
      <c r="F133" s="5">
        <f>INDEX(param!$N$2:$N$5,MATCH(Table10[[#This Row],[Moda]],param!$A$2:$A$5,0))+(INDEX(param!$O$2:$O$5,MATCH(Table10[[#This Row],[Moda]],param!$A$2:$A$5,0))*Table10[[#This Row],[jarak]])</f>
        <v>48543928.571428567</v>
      </c>
      <c r="G133" s="2">
        <f>INDEX(param!$L$2:$L$5,MATCH(Table10[[#This Row],[Moda]],param!$A$2:$A$5,0))</f>
        <v>3000</v>
      </c>
      <c r="H133">
        <f>IF(Table10[[#This Row],[Asal]]="Jakarta",INDEX(param!$P$2:$P$5,MATCH(Table10[[#This Row],[Moda]],param!$A$2:$A$5,0)),INDEX(Table3[limit_non_jakarta],MATCH(Table10[[#This Row],[Moda]],param!$A$2:$A$5,0)))</f>
        <v>4</v>
      </c>
    </row>
    <row r="134" spans="1:8" x14ac:dyDescent="0.25">
      <c r="A134" s="30" t="s">
        <v>63</v>
      </c>
      <c r="B134" s="46" t="s">
        <v>62</v>
      </c>
      <c r="C134" t="s">
        <v>136</v>
      </c>
      <c r="D134">
        <f>INDEX(distances!$B$2:$AU$47,MATCH(A134,distances!$A$2:$A$47,0),MATCH(B134,distances!$B$1:$AU$1,0))</f>
        <v>201</v>
      </c>
      <c r="E134" s="5">
        <f>INDEX(param!$M$2:$M$5,MATCH(Table10[[#This Row],[Moda]],param!$A$2:$A$5,0))</f>
        <v>63740</v>
      </c>
      <c r="F134" s="5">
        <f>INDEX(param!$N$2:$N$5,MATCH(Table10[[#This Row],[Moda]],param!$A$2:$A$5,0))+(INDEX(param!$O$2:$O$5,MATCH(Table10[[#This Row],[Moda]],param!$A$2:$A$5,0))*Table10[[#This Row],[jarak]])</f>
        <v>48543928.571428567</v>
      </c>
      <c r="G134" s="2">
        <f>INDEX(param!$L$2:$L$5,MATCH(Table10[[#This Row],[Moda]],param!$A$2:$A$5,0))</f>
        <v>3000</v>
      </c>
      <c r="H134">
        <f>IF(Table10[[#This Row],[Asal]]="Jakarta",INDEX(param!$P$2:$P$5,MATCH(Table10[[#This Row],[Moda]],param!$A$2:$A$5,0)),INDEX(Table3[limit_non_jakarta],MATCH(Table10[[#This Row],[Moda]],param!$A$2:$A$5,0)))</f>
        <v>4</v>
      </c>
    </row>
    <row r="135" spans="1:8" x14ac:dyDescent="0.25">
      <c r="A135" s="30" t="s">
        <v>63</v>
      </c>
      <c r="B135" s="46" t="s">
        <v>62</v>
      </c>
      <c r="C135" t="s">
        <v>136</v>
      </c>
      <c r="D135">
        <f>INDEX(distances!$B$2:$AU$47,MATCH(A135,distances!$A$2:$A$47,0),MATCH(B135,distances!$B$1:$AU$1,0))</f>
        <v>201</v>
      </c>
      <c r="E135" s="5">
        <f>INDEX(param!$M$2:$M$5,MATCH(Table10[[#This Row],[Moda]],param!$A$2:$A$5,0))</f>
        <v>63740</v>
      </c>
      <c r="F135" s="5">
        <f>INDEX(param!$N$2:$N$5,MATCH(Table10[[#This Row],[Moda]],param!$A$2:$A$5,0))+(INDEX(param!$O$2:$O$5,MATCH(Table10[[#This Row],[Moda]],param!$A$2:$A$5,0))*Table10[[#This Row],[jarak]])</f>
        <v>48543928.571428567</v>
      </c>
      <c r="G135" s="2">
        <f>INDEX(param!$L$2:$L$5,MATCH(Table10[[#This Row],[Moda]],param!$A$2:$A$5,0))</f>
        <v>3000</v>
      </c>
      <c r="H135">
        <f>IF(Table10[[#This Row],[Asal]]="Jakarta",INDEX(param!$P$2:$P$5,MATCH(Table10[[#This Row],[Moda]],param!$A$2:$A$5,0)),INDEX(Table3[limit_non_jakarta],MATCH(Table10[[#This Row],[Moda]],param!$A$2:$A$5,0)))</f>
        <v>4</v>
      </c>
    </row>
    <row r="136" spans="1:8" x14ac:dyDescent="0.25">
      <c r="A136" s="17" t="s">
        <v>60</v>
      </c>
      <c r="B136" s="18" t="s">
        <v>62</v>
      </c>
      <c r="C136" t="s">
        <v>133</v>
      </c>
      <c r="D136">
        <f>INDEX(distances!$B$2:$AU$47,MATCH(A136,distances!$A$2:$A$47,0),MATCH(B136,distances!$B$1:$AU$1,0))</f>
        <v>123</v>
      </c>
      <c r="E136" s="5">
        <f>INDEX(param!$M$2:$M$5,MATCH(Table10[[#This Row],[Moda]],param!$A$2:$A$5,0))</f>
        <v>8000</v>
      </c>
      <c r="F136" s="5">
        <f>INDEX(param!$N$2:$N$5,MATCH(Table10[[#This Row],[Moda]],param!$A$2:$A$5,0))+(INDEX(param!$O$2:$O$5,MATCH(Table10[[#This Row],[Moda]],param!$A$2:$A$5,0))*Table10[[#This Row],[jarak]])</f>
        <v>32892308.333333332</v>
      </c>
      <c r="G136" s="2">
        <f>INDEX(param!$L$2:$L$5,MATCH(Table10[[#This Row],[Moda]],param!$A$2:$A$5,0))</f>
        <v>250</v>
      </c>
      <c r="H136">
        <f>IF(Table10[[#This Row],[Asal]]="Jakarta",INDEX(param!$P$2:$P$5,MATCH(Table10[[#This Row],[Moda]],param!$A$2:$A$5,0)),INDEX(Table3[limit_non_jakarta],MATCH(Table10[[#This Row],[Moda]],param!$A$2:$A$5,0)))</f>
        <v>30</v>
      </c>
    </row>
    <row r="137" spans="1:8" x14ac:dyDescent="0.25">
      <c r="A137" s="15" t="s">
        <v>75</v>
      </c>
      <c r="B137" s="16" t="s">
        <v>73</v>
      </c>
      <c r="C137" t="s">
        <v>133</v>
      </c>
      <c r="D137">
        <f>INDEX(distances!$B$2:$AU$47,MATCH(A137,distances!$A$2:$A$47,0),MATCH(B137,distances!$B$1:$AU$1,0))</f>
        <v>1020</v>
      </c>
      <c r="E137" s="5">
        <f>INDEX(param!$M$2:$M$5,MATCH(Table10[[#This Row],[Moda]],param!$A$2:$A$5,0))</f>
        <v>8000</v>
      </c>
      <c r="F137" s="5">
        <f>INDEX(param!$N$2:$N$5,MATCH(Table10[[#This Row],[Moda]],param!$A$2:$A$5,0))+(INDEX(param!$O$2:$O$5,MATCH(Table10[[#This Row],[Moda]],param!$A$2:$A$5,0))*Table10[[#This Row],[jarak]])</f>
        <v>55496708.333333328</v>
      </c>
      <c r="G137" s="2">
        <f>INDEX(param!$L$2:$L$5,MATCH(Table10[[#This Row],[Moda]],param!$A$2:$A$5,0))</f>
        <v>250</v>
      </c>
      <c r="H137">
        <f>IF(Table10[[#This Row],[Asal]]="Jakarta",INDEX(param!$P$2:$P$5,MATCH(Table10[[#This Row],[Moda]],param!$A$2:$A$5,0)),INDEX(Table3[limit_non_jakarta],MATCH(Table10[[#This Row],[Moda]],param!$A$2:$A$5,0)))</f>
        <v>30</v>
      </c>
    </row>
    <row r="138" spans="1:8" x14ac:dyDescent="0.25">
      <c r="A138" s="17" t="s">
        <v>77</v>
      </c>
      <c r="B138" s="18" t="s">
        <v>73</v>
      </c>
      <c r="C138" t="s">
        <v>135</v>
      </c>
      <c r="D138">
        <f>INDEX(distances!$B$2:$AU$47,MATCH(A138,distances!$A$2:$A$47,0),MATCH(B138,distances!$B$1:$AU$1,0))</f>
        <v>897</v>
      </c>
      <c r="E138" s="5">
        <f>INDEX(param!$M$2:$M$5,MATCH(Table10[[#This Row],[Moda]],param!$A$2:$A$5,0))</f>
        <v>88852</v>
      </c>
      <c r="F138" s="5">
        <f>INDEX(param!$N$2:$N$5,MATCH(Table10[[#This Row],[Moda]],param!$A$2:$A$5,0))+(INDEX(param!$O$2:$O$5,MATCH(Table10[[#This Row],[Moda]],param!$A$2:$A$5,0))*Table10[[#This Row],[jarak]])</f>
        <v>56990714</v>
      </c>
      <c r="G138" s="2">
        <f>INDEX(param!$L$2:$L$5,MATCH(Table10[[#This Row],[Moda]],param!$A$2:$A$5,0))</f>
        <v>8250</v>
      </c>
      <c r="H138">
        <f>IF(Table10[[#This Row],[Asal]]="Jakarta",INDEX(param!$P$2:$P$5,MATCH(Table10[[#This Row],[Moda]],param!$A$2:$A$5,0)),INDEX(Table3[limit_non_jakarta],MATCH(Table10[[#This Row],[Moda]],param!$A$2:$A$5,0)))</f>
        <v>12</v>
      </c>
    </row>
    <row r="139" spans="1:8" x14ac:dyDescent="0.25">
      <c r="A139" s="28" t="s">
        <v>37</v>
      </c>
      <c r="B139" s="29" t="s">
        <v>50</v>
      </c>
      <c r="C139" t="s">
        <v>133</v>
      </c>
      <c r="D139">
        <f>INDEX(distances!$B$2:$AU$47,MATCH(A139,distances!$A$2:$A$47,0),MATCH(B139,distances!$B$1:$AU$1,0))</f>
        <v>345</v>
      </c>
      <c r="E139" s="5">
        <f>INDEX(param!$M$2:$M$5,MATCH(Table10[[#This Row],[Moda]],param!$A$2:$A$5,0))</f>
        <v>8000</v>
      </c>
      <c r="F139" s="5">
        <f>INDEX(param!$N$2:$N$5,MATCH(Table10[[#This Row],[Moda]],param!$A$2:$A$5,0))+(INDEX(param!$O$2:$O$5,MATCH(Table10[[#This Row],[Moda]],param!$A$2:$A$5,0))*Table10[[#This Row],[jarak]])</f>
        <v>38486708.333333328</v>
      </c>
      <c r="G139" s="2">
        <f>INDEX(param!$L$2:$L$5,MATCH(Table10[[#This Row],[Moda]],param!$A$2:$A$5,0))</f>
        <v>250</v>
      </c>
      <c r="H139" s="10">
        <f>IF(Table10[[#This Row],[Asal]]="Jakarta",INDEX(param!$P$2:$P$5,MATCH(Table10[[#This Row],[Moda]],param!$A$2:$A$5,0)),INDEX(Table3[limit_non_jakarta],MATCH(Table10[[#This Row],[Moda]],param!$A$2:$A$5,0)))</f>
        <v>30</v>
      </c>
    </row>
    <row r="140" spans="1:8" x14ac:dyDescent="0.25">
      <c r="A140" s="17" t="s">
        <v>37</v>
      </c>
      <c r="B140" s="18" t="s">
        <v>31</v>
      </c>
      <c r="C140" t="s">
        <v>133</v>
      </c>
      <c r="D140">
        <f>INDEX(distances!$B$2:$AU$47,MATCH(A140,distances!$A$2:$A$47,0),MATCH(B140,distances!$B$1:$AU$1,0))</f>
        <v>589</v>
      </c>
      <c r="E140" s="5">
        <f>INDEX(param!$M$2:$M$5,MATCH(Table10[[#This Row],[Moda]],param!$A$2:$A$5,0))</f>
        <v>8000</v>
      </c>
      <c r="F140" s="5">
        <f>INDEX(param!$N$2:$N$5,MATCH(Table10[[#This Row],[Moda]],param!$A$2:$A$5,0))+(INDEX(param!$O$2:$O$5,MATCH(Table10[[#This Row],[Moda]],param!$A$2:$A$5,0))*Table10[[#This Row],[jarak]])</f>
        <v>44635508.333333328</v>
      </c>
      <c r="G140" s="2">
        <f>INDEX(param!$L$2:$L$5,MATCH(Table10[[#This Row],[Moda]],param!$A$2:$A$5,0))</f>
        <v>250</v>
      </c>
      <c r="H140">
        <f>IF(Table10[[#This Row],[Asal]]="Jakarta",INDEX(param!$P$2:$P$5,MATCH(Table10[[#This Row],[Moda]],param!$A$2:$A$5,0)),INDEX(Table3[limit_non_jakarta],MATCH(Table10[[#This Row],[Moda]],param!$A$2:$A$5,0)))</f>
        <v>30</v>
      </c>
    </row>
    <row r="141" spans="1:8" x14ac:dyDescent="0.25">
      <c r="A141" s="15" t="s">
        <v>24</v>
      </c>
      <c r="B141" s="16" t="s">
        <v>25</v>
      </c>
      <c r="C141" t="s">
        <v>133</v>
      </c>
      <c r="D141">
        <f>INDEX(distances!$B$2:$AU$47,MATCH(A141,distances!$A$2:$A$47,0),MATCH(B141,distances!$B$1:$AU$1,0))</f>
        <v>334</v>
      </c>
      <c r="E141" s="5">
        <f>INDEX(param!$M$2:$M$5,MATCH(Table10[[#This Row],[Moda]],param!$A$2:$A$5,0))</f>
        <v>8000</v>
      </c>
      <c r="F141" s="5">
        <f>INDEX(param!$N$2:$N$5,MATCH(Table10[[#This Row],[Moda]],param!$A$2:$A$5,0))+(INDEX(param!$O$2:$O$5,MATCH(Table10[[#This Row],[Moda]],param!$A$2:$A$5,0))*Table10[[#This Row],[jarak]])</f>
        <v>38209508.333333328</v>
      </c>
      <c r="G141" s="2">
        <f>INDEX(param!$L$2:$L$5,MATCH(Table10[[#This Row],[Moda]],param!$A$2:$A$5,0))</f>
        <v>250</v>
      </c>
      <c r="H141">
        <f>IF(Table10[[#This Row],[Asal]]="Jakarta",INDEX(param!$P$2:$P$5,MATCH(Table10[[#This Row],[Moda]],param!$A$2:$A$5,0)),INDEX(Table3[limit_non_jakarta],MATCH(Table10[[#This Row],[Moda]],param!$A$2:$A$5,0)))</f>
        <v>30</v>
      </c>
    </row>
    <row r="142" spans="1:8" x14ac:dyDescent="0.25">
      <c r="A142" s="17" t="s">
        <v>73</v>
      </c>
      <c r="B142" s="18" t="s">
        <v>72</v>
      </c>
      <c r="C142" t="s">
        <v>133</v>
      </c>
      <c r="D142">
        <f>INDEX(distances!$B$2:$AU$47,MATCH(A142,distances!$A$2:$A$47,0),MATCH(B142,distances!$B$1:$AU$1,0))</f>
        <v>441</v>
      </c>
      <c r="E142" s="5">
        <f>INDEX(param!$M$2:$M$5,MATCH(Table10[[#This Row],[Moda]],param!$A$2:$A$5,0))</f>
        <v>8000</v>
      </c>
      <c r="F142" s="5">
        <f>INDEX(param!$N$2:$N$5,MATCH(Table10[[#This Row],[Moda]],param!$A$2:$A$5,0))+(INDEX(param!$O$2:$O$5,MATCH(Table10[[#This Row],[Moda]],param!$A$2:$A$5,0))*Table10[[#This Row],[jarak]])</f>
        <v>40905908.333333328</v>
      </c>
      <c r="G142" s="2">
        <f>INDEX(param!$L$2:$L$5,MATCH(Table10[[#This Row],[Moda]],param!$A$2:$A$5,0))</f>
        <v>250</v>
      </c>
      <c r="H142">
        <f>IF(Table10[[#This Row],[Asal]]="Jakarta",INDEX(param!$P$2:$P$5,MATCH(Table10[[#This Row],[Moda]],param!$A$2:$A$5,0)),INDEX(Table3[limit_non_jakarta],MATCH(Table10[[#This Row],[Moda]],param!$A$2:$A$5,0)))</f>
        <v>30</v>
      </c>
    </row>
    <row r="143" spans="1:8" x14ac:dyDescent="0.25">
      <c r="A143" s="17" t="s">
        <v>73</v>
      </c>
      <c r="B143" s="18" t="s">
        <v>75</v>
      </c>
      <c r="C143" t="s">
        <v>133</v>
      </c>
      <c r="D143">
        <f>INDEX(distances!$B$2:$AU$47,MATCH(A143,distances!$A$2:$A$47,0),MATCH(B143,distances!$B$1:$AU$1,0))</f>
        <v>1020</v>
      </c>
      <c r="E143" s="5">
        <f>INDEX(param!$M$2:$M$5,MATCH(Table10[[#This Row],[Moda]],param!$A$2:$A$5,0))</f>
        <v>8000</v>
      </c>
      <c r="F143" s="5">
        <f>INDEX(param!$N$2:$N$5,MATCH(Table10[[#This Row],[Moda]],param!$A$2:$A$5,0))+(INDEX(param!$O$2:$O$5,MATCH(Table10[[#This Row],[Moda]],param!$A$2:$A$5,0))*Table10[[#This Row],[jarak]])</f>
        <v>55496708.333333328</v>
      </c>
      <c r="G143" s="2">
        <f>INDEX(param!$L$2:$L$5,MATCH(Table10[[#This Row],[Moda]],param!$A$2:$A$5,0))</f>
        <v>250</v>
      </c>
      <c r="H143">
        <f>IF(Table10[[#This Row],[Asal]]="Jakarta",INDEX(param!$P$2:$P$5,MATCH(Table10[[#This Row],[Moda]],param!$A$2:$A$5,0)),INDEX(Table3[limit_non_jakarta],MATCH(Table10[[#This Row],[Moda]],param!$A$2:$A$5,0)))</f>
        <v>30</v>
      </c>
    </row>
    <row r="144" spans="1:8" x14ac:dyDescent="0.25">
      <c r="A144" s="37" t="s">
        <v>73</v>
      </c>
      <c r="B144" s="51" t="s">
        <v>50</v>
      </c>
      <c r="C144" t="s">
        <v>134</v>
      </c>
      <c r="D144">
        <f>INDEX(distances!$B$2:$AU$47,MATCH(A144,distances!$A$2:$A$47,0),MATCH(B144,distances!$B$1:$AU$1,0))</f>
        <v>1636</v>
      </c>
      <c r="E144" s="5">
        <f>INDEX(param!$M$2:$M$5,MATCH(Table10[[#This Row],[Moda]],param!$A$2:$A$5,0))</f>
        <v>55920</v>
      </c>
      <c r="F144" s="5">
        <f>INDEX(param!$N$2:$N$5,MATCH(Table10[[#This Row],[Moda]],param!$A$2:$A$5,0))+(INDEX(param!$O$2:$O$5,MATCH(Table10[[#This Row],[Moda]],param!$A$2:$A$5,0))*Table10[[#This Row],[jarak]])</f>
        <v>45681428.285714284</v>
      </c>
      <c r="G144" s="2">
        <f>INDEX(param!$L$2:$L$5,MATCH(Table10[[#This Row],[Moda]],param!$A$2:$A$5,0))</f>
        <v>8250</v>
      </c>
      <c r="H144">
        <f>IF(Table10[[#This Row],[Asal]]="Jakarta",INDEX(param!$P$2:$P$5,MATCH(Table10[[#This Row],[Moda]],param!$A$2:$A$5,0)),INDEX(Table3[limit_non_jakarta],MATCH(Table10[[#This Row],[Moda]],param!$A$2:$A$5,0)))</f>
        <v>8</v>
      </c>
    </row>
    <row r="145" spans="1:8" x14ac:dyDescent="0.25">
      <c r="A145" s="15" t="s">
        <v>73</v>
      </c>
      <c r="B145" s="16" t="s">
        <v>50</v>
      </c>
      <c r="C145" t="s">
        <v>135</v>
      </c>
      <c r="D145">
        <f>INDEX(distances!$B$2:$AU$47,MATCH(A145,distances!$A$2:$A$47,0),MATCH(B145,distances!$B$1:$AU$1,0))</f>
        <v>1636</v>
      </c>
      <c r="E145" s="5">
        <f>INDEX(param!$M$2:$M$5,MATCH(Table10[[#This Row],[Moda]],param!$A$2:$A$5,0))</f>
        <v>88852</v>
      </c>
      <c r="F145" s="5">
        <f>INDEX(param!$N$2:$N$5,MATCH(Table10[[#This Row],[Moda]],param!$A$2:$A$5,0))+(INDEX(param!$O$2:$O$5,MATCH(Table10[[#This Row],[Moda]],param!$A$2:$A$5,0))*Table10[[#This Row],[jarak]])</f>
        <v>56990714</v>
      </c>
      <c r="G145" s="2">
        <f>INDEX(param!$L$2:$L$5,MATCH(Table10[[#This Row],[Moda]],param!$A$2:$A$5,0))</f>
        <v>8250</v>
      </c>
      <c r="H145">
        <f>IF(Table10[[#This Row],[Asal]]="Jakarta",INDEX(param!$P$2:$P$5,MATCH(Table10[[#This Row],[Moda]],param!$A$2:$A$5,0)),INDEX(Table3[limit_non_jakarta],MATCH(Table10[[#This Row],[Moda]],param!$A$2:$A$5,0)))</f>
        <v>12</v>
      </c>
    </row>
    <row r="146" spans="1:8" x14ac:dyDescent="0.25">
      <c r="A146" s="15" t="s">
        <v>73</v>
      </c>
      <c r="B146" s="16" t="s">
        <v>80</v>
      </c>
      <c r="C146" t="s">
        <v>135</v>
      </c>
      <c r="D146">
        <f>INDEX(distances!$B$2:$AU$47,MATCH(A146,distances!$A$2:$A$47,0),MATCH(B146,distances!$B$1:$AU$1,0))</f>
        <v>1135</v>
      </c>
      <c r="E146" s="5">
        <f>INDEX(param!$M$2:$M$5,MATCH(Table10[[#This Row],[Moda]],param!$A$2:$A$5,0))</f>
        <v>88852</v>
      </c>
      <c r="F146" s="5">
        <f>INDEX(param!$N$2:$N$5,MATCH(Table10[[#This Row],[Moda]],param!$A$2:$A$5,0))+(INDEX(param!$O$2:$O$5,MATCH(Table10[[#This Row],[Moda]],param!$A$2:$A$5,0))*Table10[[#This Row],[jarak]])</f>
        <v>56990714</v>
      </c>
      <c r="G146" s="2">
        <f>INDEX(param!$L$2:$L$5,MATCH(Table10[[#This Row],[Moda]],param!$A$2:$A$5,0))</f>
        <v>8250</v>
      </c>
      <c r="H146">
        <f>IF(Table10[[#This Row],[Asal]]="Jakarta",INDEX(param!$P$2:$P$5,MATCH(Table10[[#This Row],[Moda]],param!$A$2:$A$5,0)),INDEX(Table3[limit_non_jakarta],MATCH(Table10[[#This Row],[Moda]],param!$A$2:$A$5,0)))</f>
        <v>12</v>
      </c>
    </row>
    <row r="147" spans="1:8" x14ac:dyDescent="0.25">
      <c r="A147" s="15" t="s">
        <v>73</v>
      </c>
      <c r="B147" s="16" t="s">
        <v>50</v>
      </c>
      <c r="C147" t="s">
        <v>135</v>
      </c>
      <c r="D147">
        <f>INDEX(distances!$B$2:$AU$47,MATCH(A147,distances!$A$2:$A$47,0),MATCH(B147,distances!$B$1:$AU$1,0))</f>
        <v>1636</v>
      </c>
      <c r="E147" s="5">
        <f>INDEX(param!$M$2:$M$5,MATCH(Table10[[#This Row],[Moda]],param!$A$2:$A$5,0))</f>
        <v>88852</v>
      </c>
      <c r="F147" s="5">
        <f>INDEX(param!$N$2:$N$5,MATCH(Table10[[#This Row],[Moda]],param!$A$2:$A$5,0))+(INDEX(param!$O$2:$O$5,MATCH(Table10[[#This Row],[Moda]],param!$A$2:$A$5,0))*Table10[[#This Row],[jarak]])</f>
        <v>56990714</v>
      </c>
      <c r="G147" s="2">
        <f>INDEX(param!$L$2:$L$5,MATCH(Table10[[#This Row],[Moda]],param!$A$2:$A$5,0))</f>
        <v>8250</v>
      </c>
      <c r="H147">
        <f>IF(Table10[[#This Row],[Asal]]="Jakarta",INDEX(param!$P$2:$P$5,MATCH(Table10[[#This Row],[Moda]],param!$A$2:$A$5,0)),INDEX(Table3[limit_non_jakarta],MATCH(Table10[[#This Row],[Moda]],param!$A$2:$A$5,0)))</f>
        <v>12</v>
      </c>
    </row>
    <row r="148" spans="1:8" x14ac:dyDescent="0.25">
      <c r="A148" s="15" t="s">
        <v>73</v>
      </c>
      <c r="B148" s="16" t="s">
        <v>81</v>
      </c>
      <c r="C148" t="s">
        <v>135</v>
      </c>
      <c r="D148">
        <f>INDEX(distances!$B$2:$AU$47,MATCH(A148,distances!$A$2:$A$47,0),MATCH(B148,distances!$B$1:$AU$1,0))</f>
        <v>3029</v>
      </c>
      <c r="E148" s="5">
        <f>INDEX(param!$M$2:$M$5,MATCH(Table10[[#This Row],[Moda]],param!$A$2:$A$5,0))</f>
        <v>88852</v>
      </c>
      <c r="F148" s="5">
        <f>INDEX(param!$N$2:$N$5,MATCH(Table10[[#This Row],[Moda]],param!$A$2:$A$5,0))+(INDEX(param!$O$2:$O$5,MATCH(Table10[[#This Row],[Moda]],param!$A$2:$A$5,0))*Table10[[#This Row],[jarak]])</f>
        <v>56990714</v>
      </c>
      <c r="G148" s="2">
        <f>INDEX(param!$L$2:$L$5,MATCH(Table10[[#This Row],[Moda]],param!$A$2:$A$5,0))</f>
        <v>8250</v>
      </c>
      <c r="H148">
        <f>IF(Table10[[#This Row],[Asal]]="Jakarta",INDEX(param!$P$2:$P$5,MATCH(Table10[[#This Row],[Moda]],param!$A$2:$A$5,0)),INDEX(Table3[limit_non_jakarta],MATCH(Table10[[#This Row],[Moda]],param!$A$2:$A$5,0)))</f>
        <v>12</v>
      </c>
    </row>
    <row r="149" spans="1:8" x14ac:dyDescent="0.25">
      <c r="A149" s="17" t="s">
        <v>73</v>
      </c>
      <c r="B149" s="18" t="s">
        <v>82</v>
      </c>
      <c r="C149" t="s">
        <v>135</v>
      </c>
      <c r="D149">
        <f>INDEX(distances!$B$2:$AU$47,MATCH(A149,distances!$A$2:$A$47,0),MATCH(B149,distances!$B$1:$AU$1,0))</f>
        <v>3838</v>
      </c>
      <c r="E149" s="5">
        <f>INDEX(param!$M$2:$M$5,MATCH(Table10[[#This Row],[Moda]],param!$A$2:$A$5,0))</f>
        <v>88852</v>
      </c>
      <c r="F149" s="5">
        <f>INDEX(param!$N$2:$N$5,MATCH(Table10[[#This Row],[Moda]],param!$A$2:$A$5,0))+(INDEX(param!$O$2:$O$5,MATCH(Table10[[#This Row],[Moda]],param!$A$2:$A$5,0))*Table10[[#This Row],[jarak]])</f>
        <v>56990714</v>
      </c>
      <c r="G149" s="2">
        <f>INDEX(param!$L$2:$L$5,MATCH(Table10[[#This Row],[Moda]],param!$A$2:$A$5,0))</f>
        <v>8250</v>
      </c>
      <c r="H149">
        <f>IF(Table10[[#This Row],[Asal]]="Jakarta",INDEX(param!$P$2:$P$5,MATCH(Table10[[#This Row],[Moda]],param!$A$2:$A$5,0)),INDEX(Table3[limit_non_jakarta],MATCH(Table10[[#This Row],[Moda]],param!$A$2:$A$5,0)))</f>
        <v>12</v>
      </c>
    </row>
    <row r="150" spans="1:8" x14ac:dyDescent="0.25">
      <c r="A150" s="15" t="s">
        <v>73</v>
      </c>
      <c r="B150" s="16" t="s">
        <v>50</v>
      </c>
      <c r="C150" t="s">
        <v>135</v>
      </c>
      <c r="D150">
        <f>INDEX(distances!$B$2:$AU$47,MATCH(A150,distances!$A$2:$A$47,0),MATCH(B150,distances!$B$1:$AU$1,0))</f>
        <v>1636</v>
      </c>
      <c r="E150" s="5">
        <f>INDEX(param!$M$2:$M$5,MATCH(Table10[[#This Row],[Moda]],param!$A$2:$A$5,0))</f>
        <v>88852</v>
      </c>
      <c r="F150" s="5">
        <f>INDEX(param!$N$2:$N$5,MATCH(Table10[[#This Row],[Moda]],param!$A$2:$A$5,0))+(INDEX(param!$O$2:$O$5,MATCH(Table10[[#This Row],[Moda]],param!$A$2:$A$5,0))*Table10[[#This Row],[jarak]])</f>
        <v>56990714</v>
      </c>
      <c r="G150" s="2">
        <f>INDEX(param!$L$2:$L$5,MATCH(Table10[[#This Row],[Moda]],param!$A$2:$A$5,0))</f>
        <v>8250</v>
      </c>
      <c r="H150">
        <f>IF(Table10[[#This Row],[Asal]]="Jakarta",INDEX(param!$P$2:$P$5,MATCH(Table10[[#This Row],[Moda]],param!$A$2:$A$5,0)),INDEX(Table3[limit_non_jakarta],MATCH(Table10[[#This Row],[Moda]],param!$A$2:$A$5,0)))</f>
        <v>12</v>
      </c>
    </row>
    <row r="151" spans="1:8" x14ac:dyDescent="0.25">
      <c r="A151" s="15" t="s">
        <v>73</v>
      </c>
      <c r="B151" s="16" t="s">
        <v>77</v>
      </c>
      <c r="C151" t="s">
        <v>135</v>
      </c>
      <c r="D151">
        <f>INDEX(distances!$B$2:$AU$47,MATCH(A151,distances!$A$2:$A$47,0),MATCH(B151,distances!$B$1:$AU$1,0))</f>
        <v>897</v>
      </c>
      <c r="E151" s="5">
        <f>INDEX(param!$M$2:$M$5,MATCH(Table10[[#This Row],[Moda]],param!$A$2:$A$5,0))</f>
        <v>88852</v>
      </c>
      <c r="F151" s="5">
        <f>INDEX(param!$N$2:$N$5,MATCH(Table10[[#This Row],[Moda]],param!$A$2:$A$5,0))+(INDEX(param!$O$2:$O$5,MATCH(Table10[[#This Row],[Moda]],param!$A$2:$A$5,0))*Table10[[#This Row],[jarak]])</f>
        <v>56990714</v>
      </c>
      <c r="G151" s="2">
        <f>INDEX(param!$L$2:$L$5,MATCH(Table10[[#This Row],[Moda]],param!$A$2:$A$5,0))</f>
        <v>8250</v>
      </c>
      <c r="H151">
        <f>IF(Table10[[#This Row],[Asal]]="Jakarta",INDEX(param!$P$2:$P$5,MATCH(Table10[[#This Row],[Moda]],param!$A$2:$A$5,0)),INDEX(Table3[limit_non_jakarta],MATCH(Table10[[#This Row],[Moda]],param!$A$2:$A$5,0)))</f>
        <v>12</v>
      </c>
    </row>
    <row r="152" spans="1:8" x14ac:dyDescent="0.25">
      <c r="A152" s="15" t="s">
        <v>73</v>
      </c>
      <c r="B152" s="16" t="s">
        <v>50</v>
      </c>
      <c r="C152" t="s">
        <v>135</v>
      </c>
      <c r="D152">
        <f>INDEX(distances!$B$2:$AU$47,MATCH(A152,distances!$A$2:$A$47,0),MATCH(B152,distances!$B$1:$AU$1,0))</f>
        <v>1636</v>
      </c>
      <c r="E152" s="5">
        <f>INDEX(param!$M$2:$M$5,MATCH(Table10[[#This Row],[Moda]],param!$A$2:$A$5,0))</f>
        <v>88852</v>
      </c>
      <c r="F152" s="5">
        <f>INDEX(param!$N$2:$N$5,MATCH(Table10[[#This Row],[Moda]],param!$A$2:$A$5,0))+(INDEX(param!$O$2:$O$5,MATCH(Table10[[#This Row],[Moda]],param!$A$2:$A$5,0))*Table10[[#This Row],[jarak]])</f>
        <v>56990714</v>
      </c>
      <c r="G152" s="2">
        <f>INDEX(param!$L$2:$L$5,MATCH(Table10[[#This Row],[Moda]],param!$A$2:$A$5,0))</f>
        <v>8250</v>
      </c>
      <c r="H152">
        <f>IF(Table10[[#This Row],[Asal]]="Jakarta",INDEX(param!$P$2:$P$5,MATCH(Table10[[#This Row],[Moda]],param!$A$2:$A$5,0)),INDEX(Table3[limit_non_jakarta],MATCH(Table10[[#This Row],[Moda]],param!$A$2:$A$5,0)))</f>
        <v>12</v>
      </c>
    </row>
    <row r="153" spans="1:8" x14ac:dyDescent="0.25">
      <c r="A153" s="15" t="s">
        <v>73</v>
      </c>
      <c r="B153" s="16" t="s">
        <v>80</v>
      </c>
      <c r="C153" t="s">
        <v>135</v>
      </c>
      <c r="D153">
        <f>INDEX(distances!$B$2:$AU$47,MATCH(A153,distances!$A$2:$A$47,0),MATCH(B153,distances!$B$1:$AU$1,0))</f>
        <v>1135</v>
      </c>
      <c r="E153" s="5">
        <f>INDEX(param!$M$2:$M$5,MATCH(Table10[[#This Row],[Moda]],param!$A$2:$A$5,0))</f>
        <v>88852</v>
      </c>
      <c r="F153" s="5">
        <f>INDEX(param!$N$2:$N$5,MATCH(Table10[[#This Row],[Moda]],param!$A$2:$A$5,0))+(INDEX(param!$O$2:$O$5,MATCH(Table10[[#This Row],[Moda]],param!$A$2:$A$5,0))*Table10[[#This Row],[jarak]])</f>
        <v>56990714</v>
      </c>
      <c r="G153" s="2">
        <f>INDEX(param!$L$2:$L$5,MATCH(Table10[[#This Row],[Moda]],param!$A$2:$A$5,0))</f>
        <v>8250</v>
      </c>
      <c r="H153">
        <f>IF(Table10[[#This Row],[Asal]]="Jakarta",INDEX(param!$P$2:$P$5,MATCH(Table10[[#This Row],[Moda]],param!$A$2:$A$5,0)),INDEX(Table3[limit_non_jakarta],MATCH(Table10[[#This Row],[Moda]],param!$A$2:$A$5,0)))</f>
        <v>12</v>
      </c>
    </row>
    <row r="154" spans="1:8" x14ac:dyDescent="0.25">
      <c r="A154" s="17" t="s">
        <v>73</v>
      </c>
      <c r="B154" s="18" t="s">
        <v>82</v>
      </c>
      <c r="C154" t="s">
        <v>135</v>
      </c>
      <c r="D154">
        <f>INDEX(distances!$B$2:$AU$47,MATCH(A154,distances!$A$2:$A$47,0),MATCH(B154,distances!$B$1:$AU$1,0))</f>
        <v>3838</v>
      </c>
      <c r="E154" s="5">
        <f>INDEX(param!$M$2:$M$5,MATCH(Table10[[#This Row],[Moda]],param!$A$2:$A$5,0))</f>
        <v>88852</v>
      </c>
      <c r="F154" s="5">
        <f>INDEX(param!$N$2:$N$5,MATCH(Table10[[#This Row],[Moda]],param!$A$2:$A$5,0))+(INDEX(param!$O$2:$O$5,MATCH(Table10[[#This Row],[Moda]],param!$A$2:$A$5,0))*Table10[[#This Row],[jarak]])</f>
        <v>56990714</v>
      </c>
      <c r="G154" s="2">
        <f>INDEX(param!$L$2:$L$5,MATCH(Table10[[#This Row],[Moda]],param!$A$2:$A$5,0))</f>
        <v>8250</v>
      </c>
      <c r="H154">
        <f>IF(Table10[[#This Row],[Asal]]="Jakarta",INDEX(param!$P$2:$P$5,MATCH(Table10[[#This Row],[Moda]],param!$A$2:$A$5,0)),INDEX(Table3[limit_non_jakarta],MATCH(Table10[[#This Row],[Moda]],param!$A$2:$A$5,0)))</f>
        <v>12</v>
      </c>
    </row>
    <row r="155" spans="1:8" x14ac:dyDescent="0.25">
      <c r="A155" s="15" t="s">
        <v>61</v>
      </c>
      <c r="B155" s="16" t="s">
        <v>62</v>
      </c>
      <c r="C155" t="s">
        <v>133</v>
      </c>
      <c r="D155">
        <f>INDEX(distances!$B$2:$AU$47,MATCH(A155,distances!$A$2:$A$47,0),MATCH(B155,distances!$B$1:$AU$1,0))</f>
        <v>99</v>
      </c>
      <c r="E155" s="5">
        <f>INDEX(param!$M$2:$M$5,MATCH(Table10[[#This Row],[Moda]],param!$A$2:$A$5,0))</f>
        <v>8000</v>
      </c>
      <c r="F155" s="5">
        <f>INDEX(param!$N$2:$N$5,MATCH(Table10[[#This Row],[Moda]],param!$A$2:$A$5,0))+(INDEX(param!$O$2:$O$5,MATCH(Table10[[#This Row],[Moda]],param!$A$2:$A$5,0))*Table10[[#This Row],[jarak]])</f>
        <v>32287508.333333332</v>
      </c>
      <c r="G155" s="2">
        <f>INDEX(param!$L$2:$L$5,MATCH(Table10[[#This Row],[Moda]],param!$A$2:$A$5,0))</f>
        <v>250</v>
      </c>
      <c r="H155">
        <f>IF(Table10[[#This Row],[Asal]]="Jakarta",INDEX(param!$P$2:$P$5,MATCH(Table10[[#This Row],[Moda]],param!$A$2:$A$5,0)),INDEX(Table3[limit_non_jakarta],MATCH(Table10[[#This Row],[Moda]],param!$A$2:$A$5,0)))</f>
        <v>30</v>
      </c>
    </row>
    <row r="156" spans="1:8" x14ac:dyDescent="0.25">
      <c r="A156" s="43" t="s">
        <v>61</v>
      </c>
      <c r="B156" s="57" t="s">
        <v>62</v>
      </c>
      <c r="C156" t="s">
        <v>136</v>
      </c>
      <c r="D156">
        <f>INDEX(distances!$B$2:$AU$47,MATCH(A156,distances!$A$2:$A$47,0),MATCH(B156,distances!$B$1:$AU$1,0))</f>
        <v>99</v>
      </c>
      <c r="E156" s="5">
        <f>INDEX(param!$M$2:$M$5,MATCH(Table10[[#This Row],[Moda]],param!$A$2:$A$5,0))</f>
        <v>63740</v>
      </c>
      <c r="F156" s="5">
        <f>INDEX(param!$N$2:$N$5,MATCH(Table10[[#This Row],[Moda]],param!$A$2:$A$5,0))+(INDEX(param!$O$2:$O$5,MATCH(Table10[[#This Row],[Moda]],param!$A$2:$A$5,0))*Table10[[#This Row],[jarak]])</f>
        <v>48543928.571428567</v>
      </c>
      <c r="G156" s="2">
        <f>INDEX(param!$L$2:$L$5,MATCH(Table10[[#This Row],[Moda]],param!$A$2:$A$5,0))</f>
        <v>3000</v>
      </c>
      <c r="H156">
        <f>IF(Table10[[#This Row],[Asal]]="Jakarta",INDEX(param!$P$2:$P$5,MATCH(Table10[[#This Row],[Moda]],param!$A$2:$A$5,0)),INDEX(Table3[limit_non_jakarta],MATCH(Table10[[#This Row],[Moda]],param!$A$2:$A$5,0)))</f>
        <v>4</v>
      </c>
    </row>
    <row r="157" spans="1:8" x14ac:dyDescent="0.25">
      <c r="A157" s="30" t="s">
        <v>61</v>
      </c>
      <c r="B157" s="46" t="s">
        <v>62</v>
      </c>
      <c r="C157" t="s">
        <v>136</v>
      </c>
      <c r="D157">
        <f>INDEX(distances!$B$2:$AU$47,MATCH(A157,distances!$A$2:$A$47,0),MATCH(B157,distances!$B$1:$AU$1,0))</f>
        <v>99</v>
      </c>
      <c r="E157" s="5">
        <f>INDEX(param!$M$2:$M$5,MATCH(Table10[[#This Row],[Moda]],param!$A$2:$A$5,0))</f>
        <v>63740</v>
      </c>
      <c r="F157" s="5">
        <f>INDEX(param!$N$2:$N$5,MATCH(Table10[[#This Row],[Moda]],param!$A$2:$A$5,0))+(INDEX(param!$O$2:$O$5,MATCH(Table10[[#This Row],[Moda]],param!$A$2:$A$5,0))*Table10[[#This Row],[jarak]])</f>
        <v>48543928.571428567</v>
      </c>
      <c r="G157" s="2">
        <f>INDEX(param!$L$2:$L$5,MATCH(Table10[[#This Row],[Moda]],param!$A$2:$A$5,0))</f>
        <v>3000</v>
      </c>
      <c r="H157">
        <f>IF(Table10[[#This Row],[Asal]]="Jakarta",INDEX(param!$P$2:$P$5,MATCH(Table10[[#This Row],[Moda]],param!$A$2:$A$5,0)),INDEX(Table3[limit_non_jakarta],MATCH(Table10[[#This Row],[Moda]],param!$A$2:$A$5,0)))</f>
        <v>4</v>
      </c>
    </row>
    <row r="158" spans="1:8" x14ac:dyDescent="0.25">
      <c r="A158" s="15" t="s">
        <v>72</v>
      </c>
      <c r="B158" s="16" t="s">
        <v>73</v>
      </c>
      <c r="C158" t="s">
        <v>133</v>
      </c>
      <c r="D158">
        <f>INDEX(distances!$B$2:$AU$47,MATCH(A158,distances!$A$2:$A$47,0),MATCH(B158,distances!$B$1:$AU$1,0))</f>
        <v>441</v>
      </c>
      <c r="E158" s="5">
        <f>INDEX(param!$M$2:$M$5,MATCH(Table10[[#This Row],[Moda]],param!$A$2:$A$5,0))</f>
        <v>8000</v>
      </c>
      <c r="F158" s="5">
        <f>INDEX(param!$N$2:$N$5,MATCH(Table10[[#This Row],[Moda]],param!$A$2:$A$5,0))+(INDEX(param!$O$2:$O$5,MATCH(Table10[[#This Row],[Moda]],param!$A$2:$A$5,0))*Table10[[#This Row],[jarak]])</f>
        <v>40905908.333333328</v>
      </c>
      <c r="G158" s="2">
        <f>INDEX(param!$L$2:$L$5,MATCH(Table10[[#This Row],[Moda]],param!$A$2:$A$5,0))</f>
        <v>250</v>
      </c>
      <c r="H158">
        <f>IF(Table10[[#This Row],[Asal]]="Jakarta",INDEX(param!$P$2:$P$5,MATCH(Table10[[#This Row],[Moda]],param!$A$2:$A$5,0)),INDEX(Table3[limit_non_jakarta],MATCH(Table10[[#This Row],[Moda]],param!$A$2:$A$5,0)))</f>
        <v>30</v>
      </c>
    </row>
    <row r="159" spans="1:8" x14ac:dyDescent="0.25">
      <c r="A159" s="17" t="s">
        <v>78</v>
      </c>
      <c r="B159" s="18" t="s">
        <v>76</v>
      </c>
      <c r="C159" t="s">
        <v>133</v>
      </c>
      <c r="D159">
        <f>INDEX(distances!$B$2:$AU$47,MATCH(A159,distances!$A$2:$A$47,0),MATCH(B159,distances!$B$1:$AU$1,0))</f>
        <v>408</v>
      </c>
      <c r="E159" s="5">
        <f>INDEX(param!$M$2:$M$5,MATCH(Table10[[#This Row],[Moda]],param!$A$2:$A$5,0))</f>
        <v>8000</v>
      </c>
      <c r="F159" s="5">
        <f>INDEX(param!$N$2:$N$5,MATCH(Table10[[#This Row],[Moda]],param!$A$2:$A$5,0))+(INDEX(param!$O$2:$O$5,MATCH(Table10[[#This Row],[Moda]],param!$A$2:$A$5,0))*Table10[[#This Row],[jarak]])</f>
        <v>40074308.333333328</v>
      </c>
      <c r="G159" s="2">
        <f>INDEX(param!$L$2:$L$5,MATCH(Table10[[#This Row],[Moda]],param!$A$2:$A$5,0))</f>
        <v>250</v>
      </c>
      <c r="H159">
        <f>IF(Table10[[#This Row],[Asal]]="Jakarta",INDEX(param!$P$2:$P$5,MATCH(Table10[[#This Row],[Moda]],param!$A$2:$A$5,0)),INDEX(Table3[limit_non_jakarta],MATCH(Table10[[#This Row],[Moda]],param!$A$2:$A$5,0)))</f>
        <v>30</v>
      </c>
    </row>
    <row r="160" spans="1:8" x14ac:dyDescent="0.25">
      <c r="A160" s="15" t="s">
        <v>78</v>
      </c>
      <c r="B160" s="16" t="s">
        <v>50</v>
      </c>
      <c r="C160" t="s">
        <v>134</v>
      </c>
      <c r="D160">
        <f>INDEX(distances!$B$2:$AU$47,MATCH(A160,distances!$A$2:$A$47,0),MATCH(B160,distances!$B$1:$AU$1,0))</f>
        <v>3357</v>
      </c>
      <c r="E160" s="5">
        <f>INDEX(param!$M$2:$M$5,MATCH(Table10[[#This Row],[Moda]],param!$A$2:$A$5,0))</f>
        <v>55920</v>
      </c>
      <c r="F160" s="5">
        <f>INDEX(param!$N$2:$N$5,MATCH(Table10[[#This Row],[Moda]],param!$A$2:$A$5,0))+(INDEX(param!$O$2:$O$5,MATCH(Table10[[#This Row],[Moda]],param!$A$2:$A$5,0))*Table10[[#This Row],[jarak]])</f>
        <v>45681428.285714284</v>
      </c>
      <c r="G160" s="2">
        <f>INDEX(param!$L$2:$L$5,MATCH(Table10[[#This Row],[Moda]],param!$A$2:$A$5,0))</f>
        <v>8250</v>
      </c>
      <c r="H160">
        <f>IF(Table10[[#This Row],[Asal]]="Jakarta",INDEX(param!$P$2:$P$5,MATCH(Table10[[#This Row],[Moda]],param!$A$2:$A$5,0)),INDEX(Table3[limit_non_jakarta],MATCH(Table10[[#This Row],[Moda]],param!$A$2:$A$5,0)))</f>
        <v>8</v>
      </c>
    </row>
    <row r="161" spans="1:8" x14ac:dyDescent="0.25">
      <c r="A161" s="36" t="s">
        <v>78</v>
      </c>
      <c r="B161" s="50" t="s">
        <v>50</v>
      </c>
      <c r="C161" t="s">
        <v>135</v>
      </c>
      <c r="D161">
        <f>INDEX(distances!$B$2:$AU$47,MATCH(A161,distances!$A$2:$A$47,0),MATCH(B161,distances!$B$1:$AU$1,0))</f>
        <v>3357</v>
      </c>
      <c r="E161" s="5">
        <f>INDEX(param!$M$2:$M$5,MATCH(Table10[[#This Row],[Moda]],param!$A$2:$A$5,0))</f>
        <v>88852</v>
      </c>
      <c r="F161" s="5">
        <f>INDEX(param!$N$2:$N$5,MATCH(Table10[[#This Row],[Moda]],param!$A$2:$A$5,0))+(INDEX(param!$O$2:$O$5,MATCH(Table10[[#This Row],[Moda]],param!$A$2:$A$5,0))*Table10[[#This Row],[jarak]])</f>
        <v>56990714</v>
      </c>
      <c r="G161" s="2">
        <f>INDEX(param!$L$2:$L$5,MATCH(Table10[[#This Row],[Moda]],param!$A$2:$A$5,0))</f>
        <v>8250</v>
      </c>
      <c r="H161">
        <f>IF(Table10[[#This Row],[Asal]]="Jakarta",INDEX(param!$P$2:$P$5,MATCH(Table10[[#This Row],[Moda]],param!$A$2:$A$5,0)),INDEX(Table3[limit_non_jakarta],MATCH(Table10[[#This Row],[Moda]],param!$A$2:$A$5,0)))</f>
        <v>12</v>
      </c>
    </row>
    <row r="162" spans="1:8" x14ac:dyDescent="0.25">
      <c r="A162" s="36" t="s">
        <v>78</v>
      </c>
      <c r="B162" s="50" t="s">
        <v>79</v>
      </c>
      <c r="C162" t="s">
        <v>135</v>
      </c>
      <c r="D162">
        <f>INDEX(distances!$B$2:$AU$47,MATCH(A162,distances!$A$2:$A$47,0),MATCH(B162,distances!$B$1:$AU$1,0))</f>
        <v>321</v>
      </c>
      <c r="E162" s="5">
        <f>INDEX(param!$M$2:$M$5,MATCH(Table10[[#This Row],[Moda]],param!$A$2:$A$5,0))</f>
        <v>88852</v>
      </c>
      <c r="F162" s="5">
        <f>INDEX(param!$N$2:$N$5,MATCH(Table10[[#This Row],[Moda]],param!$A$2:$A$5,0))+(INDEX(param!$O$2:$O$5,MATCH(Table10[[#This Row],[Moda]],param!$A$2:$A$5,0))*Table10[[#This Row],[jarak]])</f>
        <v>56990714</v>
      </c>
      <c r="G162" s="2">
        <f>INDEX(param!$L$2:$L$5,MATCH(Table10[[#This Row],[Moda]],param!$A$2:$A$5,0))</f>
        <v>8250</v>
      </c>
      <c r="H162">
        <f>IF(Table10[[#This Row],[Asal]]="Jakarta",INDEX(param!$P$2:$P$5,MATCH(Table10[[#This Row],[Moda]],param!$A$2:$A$5,0)),INDEX(Table3[limit_non_jakarta],MATCH(Table10[[#This Row],[Moda]],param!$A$2:$A$5,0)))</f>
        <v>12</v>
      </c>
    </row>
    <row r="163" spans="1:8" x14ac:dyDescent="0.25">
      <c r="A163" s="19" t="s">
        <v>81</v>
      </c>
      <c r="B163" s="20" t="s">
        <v>73</v>
      </c>
      <c r="C163" t="s">
        <v>135</v>
      </c>
      <c r="D163">
        <f>INDEX(distances!$B$2:$AU$47,MATCH(A163,distances!$A$2:$A$47,0),MATCH(B163,distances!$B$1:$AU$1,0))</f>
        <v>3029</v>
      </c>
      <c r="E163" s="5">
        <f>INDEX(param!$M$2:$M$5,MATCH(Table10[[#This Row],[Moda]],param!$A$2:$A$5,0))</f>
        <v>88852</v>
      </c>
      <c r="F163" s="5">
        <f>INDEX(param!$N$2:$N$5,MATCH(Table10[[#This Row],[Moda]],param!$A$2:$A$5,0))+(INDEX(param!$O$2:$O$5,MATCH(Table10[[#This Row],[Moda]],param!$A$2:$A$5,0))*Table10[[#This Row],[jarak]])</f>
        <v>56990714</v>
      </c>
      <c r="G163" s="2">
        <f>INDEX(param!$L$2:$L$5,MATCH(Table10[[#This Row],[Moda]],param!$A$2:$A$5,0))</f>
        <v>8250</v>
      </c>
      <c r="H163">
        <f>IF(Table10[[#This Row],[Asal]]="Jakarta",INDEX(param!$P$2:$P$5,MATCH(Table10[[#This Row],[Moda]],param!$A$2:$A$5,0)),INDEX(Table3[limit_non_jakarta],MATCH(Table10[[#This Row],[Moda]],param!$A$2:$A$5,0)))</f>
        <v>12</v>
      </c>
    </row>
    <row r="164" spans="1:8" x14ac:dyDescent="0.25">
      <c r="A164" s="38" t="s">
        <v>68</v>
      </c>
      <c r="B164" s="52" t="s">
        <v>67</v>
      </c>
      <c r="C164" t="s">
        <v>133</v>
      </c>
      <c r="D164">
        <f>INDEX(distances!$B$2:$AU$47,MATCH(A164,distances!$A$2:$A$47,0),MATCH(B164,distances!$B$1:$AU$1,0))</f>
        <v>137</v>
      </c>
      <c r="E164" s="5">
        <f>INDEX(param!$M$2:$M$5,MATCH(Table10[[#This Row],[Moda]],param!$A$2:$A$5,0))</f>
        <v>8000</v>
      </c>
      <c r="F164" s="5">
        <f>INDEX(param!$N$2:$N$5,MATCH(Table10[[#This Row],[Moda]],param!$A$2:$A$5,0))+(INDEX(param!$O$2:$O$5,MATCH(Table10[[#This Row],[Moda]],param!$A$2:$A$5,0))*Table10[[#This Row],[jarak]])</f>
        <v>33245108.333333332</v>
      </c>
      <c r="G164" s="2">
        <f>INDEX(param!$L$2:$L$5,MATCH(Table10[[#This Row],[Moda]],param!$A$2:$A$5,0))</f>
        <v>250</v>
      </c>
      <c r="H164">
        <f>IF(Table10[[#This Row],[Asal]]="Jakarta",INDEX(param!$P$2:$P$5,MATCH(Table10[[#This Row],[Moda]],param!$A$2:$A$5,0)),INDEX(Table3[limit_non_jakarta],MATCH(Table10[[#This Row],[Moda]],param!$A$2:$A$5,0)))</f>
        <v>30</v>
      </c>
    </row>
    <row r="165" spans="1:8" x14ac:dyDescent="0.25">
      <c r="A165" s="19" t="s">
        <v>25</v>
      </c>
      <c r="B165" s="20" t="s">
        <v>48</v>
      </c>
      <c r="C165" t="s">
        <v>133</v>
      </c>
      <c r="D165">
        <f>INDEX(distances!$B$2:$AU$47,MATCH(A165,distances!$A$2:$A$47,0),MATCH(B165,distances!$B$1:$AU$1,0))</f>
        <v>601</v>
      </c>
      <c r="E165" s="5">
        <f>INDEX(param!$M$2:$M$5,MATCH(Table10[[#This Row],[Moda]],param!$A$2:$A$5,0))</f>
        <v>8000</v>
      </c>
      <c r="F165" s="5">
        <f>INDEX(param!$N$2:$N$5,MATCH(Table10[[#This Row],[Moda]],param!$A$2:$A$5,0))+(INDEX(param!$O$2:$O$5,MATCH(Table10[[#This Row],[Moda]],param!$A$2:$A$5,0))*Table10[[#This Row],[jarak]])</f>
        <v>44937908.333333328</v>
      </c>
      <c r="G165" s="2">
        <f>INDEX(param!$L$2:$L$5,MATCH(Table10[[#This Row],[Moda]],param!$A$2:$A$5,0))</f>
        <v>250</v>
      </c>
      <c r="H165">
        <f>IF(Table10[[#This Row],[Asal]]="Jakarta",INDEX(param!$P$2:$P$5,MATCH(Table10[[#This Row],[Moda]],param!$A$2:$A$5,0)),INDEX(Table3[limit_non_jakarta],MATCH(Table10[[#This Row],[Moda]],param!$A$2:$A$5,0)))</f>
        <v>30</v>
      </c>
    </row>
    <row r="166" spans="1:8" x14ac:dyDescent="0.25">
      <c r="A166" s="36" t="s">
        <v>25</v>
      </c>
      <c r="B166" s="50" t="s">
        <v>24</v>
      </c>
      <c r="C166" t="s">
        <v>133</v>
      </c>
      <c r="D166">
        <f>INDEX(distances!$B$2:$AU$47,MATCH(A166,distances!$A$2:$A$47,0),MATCH(B166,distances!$B$1:$AU$1,0))</f>
        <v>334</v>
      </c>
      <c r="E166" s="5">
        <f>INDEX(param!$M$2:$M$5,MATCH(Table10[[#This Row],[Moda]],param!$A$2:$A$5,0))</f>
        <v>8000</v>
      </c>
      <c r="F166" s="5">
        <f>INDEX(param!$N$2:$N$5,MATCH(Table10[[#This Row],[Moda]],param!$A$2:$A$5,0))+(INDEX(param!$O$2:$O$5,MATCH(Table10[[#This Row],[Moda]],param!$A$2:$A$5,0))*Table10[[#This Row],[jarak]])</f>
        <v>38209508.333333328</v>
      </c>
      <c r="G166" s="2">
        <f>INDEX(param!$L$2:$L$5,MATCH(Table10[[#This Row],[Moda]],param!$A$2:$A$5,0))</f>
        <v>250</v>
      </c>
      <c r="H166">
        <f>IF(Table10[[#This Row],[Asal]]="Jakarta",INDEX(param!$P$2:$P$5,MATCH(Table10[[#This Row],[Moda]],param!$A$2:$A$5,0)),INDEX(Table3[limit_non_jakarta],MATCH(Table10[[#This Row],[Moda]],param!$A$2:$A$5,0)))</f>
        <v>30</v>
      </c>
    </row>
    <row r="167" spans="1:8" x14ac:dyDescent="0.25">
      <c r="A167" s="15" t="s">
        <v>25</v>
      </c>
      <c r="B167" s="16" t="s">
        <v>26</v>
      </c>
      <c r="C167" t="s">
        <v>133</v>
      </c>
      <c r="D167">
        <f>INDEX(distances!$B$2:$AU$47,MATCH(A167,distances!$A$2:$A$47,0),MATCH(B167,distances!$B$1:$AU$1,0))</f>
        <v>342</v>
      </c>
      <c r="E167" s="5">
        <f>INDEX(param!$M$2:$M$5,MATCH(Table10[[#This Row],[Moda]],param!$A$2:$A$5,0))</f>
        <v>8000</v>
      </c>
      <c r="F167" s="5">
        <f>INDEX(param!$N$2:$N$5,MATCH(Table10[[#This Row],[Moda]],param!$A$2:$A$5,0))+(INDEX(param!$O$2:$O$5,MATCH(Table10[[#This Row],[Moda]],param!$A$2:$A$5,0))*Table10[[#This Row],[jarak]])</f>
        <v>38411108.333333328</v>
      </c>
      <c r="G167" s="2">
        <f>INDEX(param!$L$2:$L$5,MATCH(Table10[[#This Row],[Moda]],param!$A$2:$A$5,0))</f>
        <v>250</v>
      </c>
      <c r="H167">
        <f>IF(Table10[[#This Row],[Asal]]="Jakarta",INDEX(param!$P$2:$P$5,MATCH(Table10[[#This Row],[Moda]],param!$A$2:$A$5,0)),INDEX(Table3[limit_non_jakarta],MATCH(Table10[[#This Row],[Moda]],param!$A$2:$A$5,0)))</f>
        <v>30</v>
      </c>
    </row>
    <row r="168" spans="1:8" x14ac:dyDescent="0.25">
      <c r="A168" s="17" t="s">
        <v>25</v>
      </c>
      <c r="B168" s="18" t="s">
        <v>27</v>
      </c>
      <c r="C168" t="s">
        <v>133</v>
      </c>
      <c r="D168">
        <f>INDEX(distances!$B$2:$AU$47,MATCH(A168,distances!$A$2:$A$47,0),MATCH(B168,distances!$B$1:$AU$1,0))</f>
        <v>128</v>
      </c>
      <c r="E168" s="5">
        <f>INDEX(param!$M$2:$M$5,MATCH(Table10[[#This Row],[Moda]],param!$A$2:$A$5,0))</f>
        <v>8000</v>
      </c>
      <c r="F168" s="5">
        <f>INDEX(param!$N$2:$N$5,MATCH(Table10[[#This Row],[Moda]],param!$A$2:$A$5,0))+(INDEX(param!$O$2:$O$5,MATCH(Table10[[#This Row],[Moda]],param!$A$2:$A$5,0))*Table10[[#This Row],[jarak]])</f>
        <v>33018308.333333332</v>
      </c>
      <c r="G168" s="2">
        <f>INDEX(param!$L$2:$L$5,MATCH(Table10[[#This Row],[Moda]],param!$A$2:$A$5,0))</f>
        <v>250</v>
      </c>
      <c r="H168">
        <f>IF(Table10[[#This Row],[Asal]]="Jakarta",INDEX(param!$P$2:$P$5,MATCH(Table10[[#This Row],[Moda]],param!$A$2:$A$5,0)),INDEX(Table3[limit_non_jakarta],MATCH(Table10[[#This Row],[Moda]],param!$A$2:$A$5,0)))</f>
        <v>30</v>
      </c>
    </row>
    <row r="169" spans="1:8" x14ac:dyDescent="0.25">
      <c r="A169" s="37" t="s">
        <v>25</v>
      </c>
      <c r="B169" s="51" t="s">
        <v>50</v>
      </c>
      <c r="C169" t="s">
        <v>134</v>
      </c>
      <c r="D169">
        <f>INDEX(distances!$B$2:$AU$47,MATCH(A169,distances!$A$2:$A$47,0),MATCH(B169,distances!$B$1:$AU$1,0))</f>
        <v>1961</v>
      </c>
      <c r="E169" s="5">
        <f>INDEX(param!$M$2:$M$5,MATCH(Table10[[#This Row],[Moda]],param!$A$2:$A$5,0))</f>
        <v>55920</v>
      </c>
      <c r="F169" s="5">
        <f>INDEX(param!$N$2:$N$5,MATCH(Table10[[#This Row],[Moda]],param!$A$2:$A$5,0))+(INDEX(param!$O$2:$O$5,MATCH(Table10[[#This Row],[Moda]],param!$A$2:$A$5,0))*Table10[[#This Row],[jarak]])</f>
        <v>45681428.285714284</v>
      </c>
      <c r="G169" s="2">
        <f>INDEX(param!$L$2:$L$5,MATCH(Table10[[#This Row],[Moda]],param!$A$2:$A$5,0))</f>
        <v>8250</v>
      </c>
      <c r="H169">
        <f>IF(Table10[[#This Row],[Asal]]="Jakarta",INDEX(param!$P$2:$P$5,MATCH(Table10[[#This Row],[Moda]],param!$A$2:$A$5,0)),INDEX(Table3[limit_non_jakarta],MATCH(Table10[[#This Row],[Moda]],param!$A$2:$A$5,0)))</f>
        <v>8</v>
      </c>
    </row>
    <row r="170" spans="1:8" x14ac:dyDescent="0.25">
      <c r="A170" s="15" t="s">
        <v>25</v>
      </c>
      <c r="B170" s="16" t="s">
        <v>50</v>
      </c>
      <c r="C170" t="s">
        <v>135</v>
      </c>
      <c r="D170">
        <f>INDEX(distances!$B$2:$AU$47,MATCH(A170,distances!$A$2:$A$47,0),MATCH(B170,distances!$B$1:$AU$1,0))</f>
        <v>1961</v>
      </c>
      <c r="E170" s="5">
        <f>INDEX(param!$M$2:$M$5,MATCH(Table10[[#This Row],[Moda]],param!$A$2:$A$5,0))</f>
        <v>88852</v>
      </c>
      <c r="F170" s="5">
        <f>INDEX(param!$N$2:$N$5,MATCH(Table10[[#This Row],[Moda]],param!$A$2:$A$5,0))+(INDEX(param!$O$2:$O$5,MATCH(Table10[[#This Row],[Moda]],param!$A$2:$A$5,0))*Table10[[#This Row],[jarak]])</f>
        <v>56990714</v>
      </c>
      <c r="G170" s="2">
        <f>INDEX(param!$L$2:$L$5,MATCH(Table10[[#This Row],[Moda]],param!$A$2:$A$5,0))</f>
        <v>8250</v>
      </c>
      <c r="H170">
        <f>IF(Table10[[#This Row],[Asal]]="Jakarta",INDEX(param!$P$2:$P$5,MATCH(Table10[[#This Row],[Moda]],param!$A$2:$A$5,0)),INDEX(Table3[limit_non_jakarta],MATCH(Table10[[#This Row],[Moda]],param!$A$2:$A$5,0)))</f>
        <v>12</v>
      </c>
    </row>
    <row r="171" spans="1:8" x14ac:dyDescent="0.25">
      <c r="A171" s="35" t="s">
        <v>25</v>
      </c>
      <c r="B171" s="49" t="s">
        <v>27</v>
      </c>
      <c r="C171" t="s">
        <v>136</v>
      </c>
      <c r="D171">
        <f>INDEX(distances!$B$2:$AU$47,MATCH(A171,distances!$A$2:$A$47,0),MATCH(B171,distances!$B$1:$AU$1,0))</f>
        <v>128</v>
      </c>
      <c r="E171" s="5">
        <f>INDEX(param!$M$2:$M$5,MATCH(Table10[[#This Row],[Moda]],param!$A$2:$A$5,0))</f>
        <v>63740</v>
      </c>
      <c r="F171" s="5">
        <f>INDEX(param!$N$2:$N$5,MATCH(Table10[[#This Row],[Moda]],param!$A$2:$A$5,0))+(INDEX(param!$O$2:$O$5,MATCH(Table10[[#This Row],[Moda]],param!$A$2:$A$5,0))*Table10[[#This Row],[jarak]])</f>
        <v>48543928.571428567</v>
      </c>
      <c r="G171" s="2">
        <f>INDEX(param!$L$2:$L$5,MATCH(Table10[[#This Row],[Moda]],param!$A$2:$A$5,0))</f>
        <v>3000</v>
      </c>
      <c r="H171">
        <f>IF(Table10[[#This Row],[Asal]]="Jakarta",INDEX(param!$P$2:$P$5,MATCH(Table10[[#This Row],[Moda]],param!$A$2:$A$5,0)),INDEX(Table3[limit_non_jakarta],MATCH(Table10[[#This Row],[Moda]],param!$A$2:$A$5,0)))</f>
        <v>4</v>
      </c>
    </row>
    <row r="172" spans="1:8" x14ac:dyDescent="0.25">
      <c r="A172" s="15" t="s">
        <v>29</v>
      </c>
      <c r="B172" s="16" t="s">
        <v>30</v>
      </c>
      <c r="C172" t="s">
        <v>133</v>
      </c>
      <c r="D172">
        <f>INDEX(distances!$B$2:$AU$47,MATCH(A172,distances!$A$2:$A$47,0),MATCH(B172,distances!$B$1:$AU$1,0))</f>
        <v>312</v>
      </c>
      <c r="E172" s="5">
        <f>INDEX(param!$M$2:$M$5,MATCH(Table10[[#This Row],[Moda]],param!$A$2:$A$5,0))</f>
        <v>8000</v>
      </c>
      <c r="F172" s="5">
        <f>INDEX(param!$N$2:$N$5,MATCH(Table10[[#This Row],[Moda]],param!$A$2:$A$5,0))+(INDEX(param!$O$2:$O$5,MATCH(Table10[[#This Row],[Moda]],param!$A$2:$A$5,0))*Table10[[#This Row],[jarak]])</f>
        <v>37655108.333333328</v>
      </c>
      <c r="G172" s="2">
        <f>INDEX(param!$L$2:$L$5,MATCH(Table10[[#This Row],[Moda]],param!$A$2:$A$5,0))</f>
        <v>250</v>
      </c>
      <c r="H172">
        <f>IF(Table10[[#This Row],[Asal]]="Jakarta",INDEX(param!$P$2:$P$5,MATCH(Table10[[#This Row],[Moda]],param!$A$2:$A$5,0)),INDEX(Table3[limit_non_jakarta],MATCH(Table10[[#This Row],[Moda]],param!$A$2:$A$5,0)))</f>
        <v>30</v>
      </c>
    </row>
    <row r="173" spans="1:8" x14ac:dyDescent="0.25">
      <c r="A173" s="15" t="s">
        <v>64</v>
      </c>
      <c r="B173" s="16" t="s">
        <v>65</v>
      </c>
      <c r="C173" t="s">
        <v>133</v>
      </c>
      <c r="D173">
        <f>INDEX(distances!$B$2:$AU$47,MATCH(A173,distances!$A$2:$A$47,0),MATCH(B173,distances!$B$1:$AU$1,0))</f>
        <v>193</v>
      </c>
      <c r="E173" s="5">
        <f>INDEX(param!$M$2:$M$5,MATCH(Table10[[#This Row],[Moda]],param!$A$2:$A$5,0))</f>
        <v>8000</v>
      </c>
      <c r="F173" s="5">
        <f>INDEX(param!$N$2:$N$5,MATCH(Table10[[#This Row],[Moda]],param!$A$2:$A$5,0))+(INDEX(param!$O$2:$O$5,MATCH(Table10[[#This Row],[Moda]],param!$A$2:$A$5,0))*Table10[[#This Row],[jarak]])</f>
        <v>34656308.333333328</v>
      </c>
      <c r="G173" s="2">
        <f>INDEX(param!$L$2:$L$5,MATCH(Table10[[#This Row],[Moda]],param!$A$2:$A$5,0))</f>
        <v>250</v>
      </c>
      <c r="H173">
        <f>IF(Table10[[#This Row],[Asal]]="Jakarta",INDEX(param!$P$2:$P$5,MATCH(Table10[[#This Row],[Moda]],param!$A$2:$A$5,0)),INDEX(Table3[limit_non_jakarta],MATCH(Table10[[#This Row],[Moda]],param!$A$2:$A$5,0)))</f>
        <v>30</v>
      </c>
    </row>
    <row r="174" spans="1:8" x14ac:dyDescent="0.25">
      <c r="A174" s="17" t="s">
        <v>36</v>
      </c>
      <c r="B174" s="18" t="s">
        <v>32</v>
      </c>
      <c r="C174" t="s">
        <v>133</v>
      </c>
      <c r="D174">
        <f>INDEX(distances!$B$2:$AU$47,MATCH(A174,distances!$A$2:$A$47,0),MATCH(B174,distances!$B$1:$AU$1,0))</f>
        <v>276</v>
      </c>
      <c r="E174" s="5">
        <f>INDEX(param!$M$2:$M$5,MATCH(Table10[[#This Row],[Moda]],param!$A$2:$A$5,0))</f>
        <v>8000</v>
      </c>
      <c r="F174" s="5">
        <f>INDEX(param!$N$2:$N$5,MATCH(Table10[[#This Row],[Moda]],param!$A$2:$A$5,0))+(INDEX(param!$O$2:$O$5,MATCH(Table10[[#This Row],[Moda]],param!$A$2:$A$5,0))*Table10[[#This Row],[jarak]])</f>
        <v>36747908.333333328</v>
      </c>
      <c r="G174" s="2">
        <f>INDEX(param!$L$2:$L$5,MATCH(Table10[[#This Row],[Moda]],param!$A$2:$A$5,0))</f>
        <v>250</v>
      </c>
      <c r="H174">
        <f>IF(Table10[[#This Row],[Asal]]="Jakarta",INDEX(param!$P$2:$P$5,MATCH(Table10[[#This Row],[Moda]],param!$A$2:$A$5,0)),INDEX(Table3[limit_non_jakarta],MATCH(Table10[[#This Row],[Moda]],param!$A$2:$A$5,0)))</f>
        <v>30</v>
      </c>
    </row>
    <row r="175" spans="1:8" x14ac:dyDescent="0.25">
      <c r="A175" s="17" t="s">
        <v>36</v>
      </c>
      <c r="B175" s="18" t="s">
        <v>49</v>
      </c>
      <c r="C175" t="s">
        <v>133</v>
      </c>
      <c r="D175">
        <f>INDEX(distances!$B$2:$AU$47,MATCH(A175,distances!$A$2:$A$47,0),MATCH(B175,distances!$B$1:$AU$1,0))</f>
        <v>1315</v>
      </c>
      <c r="E175" s="5">
        <f>INDEX(param!$M$2:$M$5,MATCH(Table10[[#This Row],[Moda]],param!$A$2:$A$5,0))</f>
        <v>8000</v>
      </c>
      <c r="F175" s="5">
        <f>INDEX(param!$N$2:$N$5,MATCH(Table10[[#This Row],[Moda]],param!$A$2:$A$5,0))+(INDEX(param!$O$2:$O$5,MATCH(Table10[[#This Row],[Moda]],param!$A$2:$A$5,0))*Table10[[#This Row],[jarak]])</f>
        <v>62930708.333333328</v>
      </c>
      <c r="G175" s="2">
        <f>INDEX(param!$L$2:$L$5,MATCH(Table10[[#This Row],[Moda]],param!$A$2:$A$5,0))</f>
        <v>250</v>
      </c>
      <c r="H175">
        <f>IF(Table10[[#This Row],[Asal]]="Jakarta",INDEX(param!$P$2:$P$5,MATCH(Table10[[#This Row],[Moda]],param!$A$2:$A$5,0)),INDEX(Table3[limit_non_jakarta],MATCH(Table10[[#This Row],[Moda]],param!$A$2:$A$5,0)))</f>
        <v>30</v>
      </c>
    </row>
    <row r="176" spans="1:8" x14ac:dyDescent="0.25">
      <c r="A176" s="37" t="s">
        <v>36</v>
      </c>
      <c r="B176" s="51" t="s">
        <v>50</v>
      </c>
      <c r="C176" t="s">
        <v>134</v>
      </c>
      <c r="D176">
        <f>INDEX(distances!$B$2:$AU$47,MATCH(A176,distances!$A$2:$A$47,0),MATCH(B176,distances!$B$1:$AU$1,0))</f>
        <v>613</v>
      </c>
      <c r="E176" s="5">
        <f>INDEX(param!$M$2:$M$5,MATCH(Table10[[#This Row],[Moda]],param!$A$2:$A$5,0))</f>
        <v>55920</v>
      </c>
      <c r="F176" s="5">
        <f>INDEX(param!$N$2:$N$5,MATCH(Table10[[#This Row],[Moda]],param!$A$2:$A$5,0))+(INDEX(param!$O$2:$O$5,MATCH(Table10[[#This Row],[Moda]],param!$A$2:$A$5,0))*Table10[[#This Row],[jarak]])</f>
        <v>45681428.285714284</v>
      </c>
      <c r="G176" s="2">
        <f>INDEX(param!$L$2:$L$5,MATCH(Table10[[#This Row],[Moda]],param!$A$2:$A$5,0))</f>
        <v>8250</v>
      </c>
      <c r="H176">
        <f>IF(Table10[[#This Row],[Asal]]="Jakarta",INDEX(param!$P$2:$P$5,MATCH(Table10[[#This Row],[Moda]],param!$A$2:$A$5,0)),INDEX(Table3[limit_non_jakarta],MATCH(Table10[[#This Row],[Moda]],param!$A$2:$A$5,0)))</f>
        <v>8</v>
      </c>
    </row>
    <row r="177" spans="1:8" x14ac:dyDescent="0.25">
      <c r="A177" s="15" t="s">
        <v>74</v>
      </c>
      <c r="B177" s="16" t="s">
        <v>69</v>
      </c>
      <c r="C177" t="s">
        <v>134</v>
      </c>
      <c r="D177">
        <f>INDEX(distances!$B$2:$AU$47,MATCH(A177,distances!$A$2:$A$47,0),MATCH(B177,distances!$B$1:$AU$1,0))</f>
        <v>379</v>
      </c>
      <c r="E177" s="5">
        <f>INDEX(param!$M$2:$M$5,MATCH(Table10[[#This Row],[Moda]],param!$A$2:$A$5,0))</f>
        <v>55920</v>
      </c>
      <c r="F177" s="5">
        <f>INDEX(param!$N$2:$N$5,MATCH(Table10[[#This Row],[Moda]],param!$A$2:$A$5,0))+(INDEX(param!$O$2:$O$5,MATCH(Table10[[#This Row],[Moda]],param!$A$2:$A$5,0))*Table10[[#This Row],[jarak]])</f>
        <v>45681428.285714284</v>
      </c>
      <c r="G177" s="2">
        <f>INDEX(param!$L$2:$L$5,MATCH(Table10[[#This Row],[Moda]],param!$A$2:$A$5,0))</f>
        <v>8250</v>
      </c>
      <c r="H177">
        <f>IF(Table10[[#This Row],[Asal]]="Jakarta",INDEX(param!$P$2:$P$5,MATCH(Table10[[#This Row],[Moda]],param!$A$2:$A$5,0)),INDEX(Table3[limit_non_jakarta],MATCH(Table10[[#This Row],[Moda]],param!$A$2:$A$5,0)))</f>
        <v>8</v>
      </c>
    </row>
    <row r="178" spans="1:8" x14ac:dyDescent="0.25">
      <c r="A178" s="15" t="s">
        <v>49</v>
      </c>
      <c r="B178" s="16" t="s">
        <v>36</v>
      </c>
      <c r="C178" t="s">
        <v>133</v>
      </c>
      <c r="D178">
        <f>INDEX(distances!$B$2:$AU$47,MATCH(A178,distances!$A$2:$A$47,0),MATCH(B178,distances!$B$1:$AU$1,0))</f>
        <v>1315</v>
      </c>
      <c r="E178" s="5">
        <f>INDEX(param!$M$2:$M$5,MATCH(Table10[[#This Row],[Moda]],param!$A$2:$A$5,0))</f>
        <v>8000</v>
      </c>
      <c r="F178" s="5">
        <f>INDEX(param!$N$2:$N$5,MATCH(Table10[[#This Row],[Moda]],param!$A$2:$A$5,0))+(INDEX(param!$O$2:$O$5,MATCH(Table10[[#This Row],[Moda]],param!$A$2:$A$5,0))*Table10[[#This Row],[jarak]])</f>
        <v>62930708.333333328</v>
      </c>
      <c r="G178" s="2">
        <f>INDEX(param!$L$2:$L$5,MATCH(Table10[[#This Row],[Moda]],param!$A$2:$A$5,0))</f>
        <v>250</v>
      </c>
      <c r="H178">
        <f>IF(Table10[[#This Row],[Asal]]="Jakarta",INDEX(param!$P$2:$P$5,MATCH(Table10[[#This Row],[Moda]],param!$A$2:$A$5,0)),INDEX(Table3[limit_non_jakarta],MATCH(Table10[[#This Row],[Moda]],param!$A$2:$A$5,0)))</f>
        <v>30</v>
      </c>
    </row>
    <row r="179" spans="1:8" x14ac:dyDescent="0.25">
      <c r="A179" s="17" t="s">
        <v>30</v>
      </c>
      <c r="B179" s="18" t="s">
        <v>29</v>
      </c>
      <c r="C179" t="s">
        <v>133</v>
      </c>
      <c r="D179">
        <f>INDEX(distances!$B$2:$AU$47,MATCH(A179,distances!$A$2:$A$47,0),MATCH(B179,distances!$B$1:$AU$1,0))</f>
        <v>312</v>
      </c>
      <c r="E179" s="5">
        <f>INDEX(param!$M$2:$M$5,MATCH(Table10[[#This Row],[Moda]],param!$A$2:$A$5,0))</f>
        <v>8000</v>
      </c>
      <c r="F179" s="5">
        <f>INDEX(param!$N$2:$N$5,MATCH(Table10[[#This Row],[Moda]],param!$A$2:$A$5,0))+(INDEX(param!$O$2:$O$5,MATCH(Table10[[#This Row],[Moda]],param!$A$2:$A$5,0))*Table10[[#This Row],[jarak]])</f>
        <v>37655108.333333328</v>
      </c>
      <c r="G179" s="2">
        <f>INDEX(param!$L$2:$L$5,MATCH(Table10[[#This Row],[Moda]],param!$A$2:$A$5,0))</f>
        <v>250</v>
      </c>
      <c r="H179">
        <f>IF(Table10[[#This Row],[Asal]]="Jakarta",INDEX(param!$P$2:$P$5,MATCH(Table10[[#This Row],[Moda]],param!$A$2:$A$5,0)),INDEX(Table3[limit_non_jakarta],MATCH(Table10[[#This Row],[Moda]],param!$A$2:$A$5,0)))</f>
        <v>30</v>
      </c>
    </row>
    <row r="180" spans="1:8" x14ac:dyDescent="0.25">
      <c r="A180" s="37" t="s">
        <v>30</v>
      </c>
      <c r="B180" s="51" t="s">
        <v>50</v>
      </c>
      <c r="C180" t="s">
        <v>134</v>
      </c>
      <c r="D180">
        <f>INDEX(distances!$B$2:$AU$47,MATCH(A180,distances!$A$2:$A$47,0),MATCH(B180,distances!$B$1:$AU$1,0))</f>
        <v>1327</v>
      </c>
      <c r="E180" s="5">
        <f>INDEX(param!$M$2:$M$5,MATCH(Table10[[#This Row],[Moda]],param!$A$2:$A$5,0))</f>
        <v>55920</v>
      </c>
      <c r="F180" s="5">
        <f>INDEX(param!$N$2:$N$5,MATCH(Table10[[#This Row],[Moda]],param!$A$2:$A$5,0))+(INDEX(param!$O$2:$O$5,MATCH(Table10[[#This Row],[Moda]],param!$A$2:$A$5,0))*Table10[[#This Row],[jarak]])</f>
        <v>45681428.285714284</v>
      </c>
      <c r="G180" s="2">
        <f>INDEX(param!$L$2:$L$5,MATCH(Table10[[#This Row],[Moda]],param!$A$2:$A$5,0))</f>
        <v>8250</v>
      </c>
      <c r="H180">
        <f>IF(Table10[[#This Row],[Asal]]="Jakarta",INDEX(param!$P$2:$P$5,MATCH(Table10[[#This Row],[Moda]],param!$A$2:$A$5,0)),INDEX(Table3[limit_non_jakarta],MATCH(Table10[[#This Row],[Moda]],param!$A$2:$A$5,0)))</f>
        <v>8</v>
      </c>
    </row>
    <row r="181" spans="1:8" x14ac:dyDescent="0.25">
      <c r="A181" s="15" t="s">
        <v>27</v>
      </c>
      <c r="B181" s="16" t="s">
        <v>25</v>
      </c>
      <c r="C181" t="s">
        <v>133</v>
      </c>
      <c r="D181">
        <f>INDEX(distances!$B$2:$AU$47,MATCH(A181,distances!$A$2:$A$47,0),MATCH(B181,distances!$B$1:$AU$1,0))</f>
        <v>128</v>
      </c>
      <c r="E181" s="5">
        <f>INDEX(param!$M$2:$M$5,MATCH(Table10[[#This Row],[Moda]],param!$A$2:$A$5,0))</f>
        <v>8000</v>
      </c>
      <c r="F181" s="5">
        <f>INDEX(param!$N$2:$N$5,MATCH(Table10[[#This Row],[Moda]],param!$A$2:$A$5,0))+(INDEX(param!$O$2:$O$5,MATCH(Table10[[#This Row],[Moda]],param!$A$2:$A$5,0))*Table10[[#This Row],[jarak]])</f>
        <v>33018308.333333332</v>
      </c>
      <c r="G181" s="2">
        <f>INDEX(param!$L$2:$L$5,MATCH(Table10[[#This Row],[Moda]],param!$A$2:$A$5,0))</f>
        <v>250</v>
      </c>
      <c r="H181">
        <f>IF(Table10[[#This Row],[Asal]]="Jakarta",INDEX(param!$P$2:$P$5,MATCH(Table10[[#This Row],[Moda]],param!$A$2:$A$5,0)),INDEX(Table3[limit_non_jakarta],MATCH(Table10[[#This Row],[Moda]],param!$A$2:$A$5,0)))</f>
        <v>30</v>
      </c>
    </row>
    <row r="182" spans="1:8" x14ac:dyDescent="0.25">
      <c r="A182" s="21" t="s">
        <v>27</v>
      </c>
      <c r="B182" s="21" t="s">
        <v>25</v>
      </c>
      <c r="C182" t="s">
        <v>136</v>
      </c>
      <c r="D182">
        <f>INDEX(distances!$B$2:$AU$47,MATCH(A182,distances!$A$2:$A$47,0),MATCH(B182,distances!$B$1:$AU$1,0))</f>
        <v>128</v>
      </c>
      <c r="E182" s="5">
        <f>INDEX(param!$M$2:$M$5,MATCH(Table10[[#This Row],[Moda]],param!$A$2:$A$5,0))</f>
        <v>63740</v>
      </c>
      <c r="F182" s="5">
        <f>INDEX(param!$N$2:$N$5,MATCH(Table10[[#This Row],[Moda]],param!$A$2:$A$5,0))+(INDEX(param!$O$2:$O$5,MATCH(Table10[[#This Row],[Moda]],param!$A$2:$A$5,0))*Table10[[#This Row],[jarak]])</f>
        <v>48543928.571428567</v>
      </c>
      <c r="G182" s="2">
        <f>INDEX(param!$L$2:$L$5,MATCH(Table10[[#This Row],[Moda]],param!$A$2:$A$5,0))</f>
        <v>3000</v>
      </c>
      <c r="H182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183" spans="1:8" x14ac:dyDescent="0.25">
      <c r="A183" s="28" t="s">
        <v>56</v>
      </c>
      <c r="B183" s="29" t="s">
        <v>50</v>
      </c>
      <c r="C183" t="s">
        <v>134</v>
      </c>
      <c r="D183">
        <f>INDEX(distances!$B$2:$AU$47,MATCH(A183,distances!$A$2:$A$47,0),MATCH(B183,distances!$B$1:$AU$1,0))</f>
        <v>794</v>
      </c>
      <c r="E183" s="5">
        <f>INDEX(param!$M$2:$M$5,MATCH(Table10[[#This Row],[Moda]],param!$A$2:$A$5,0))</f>
        <v>55920</v>
      </c>
      <c r="F183" s="5">
        <f>INDEX(param!$N$2:$N$5,MATCH(Table10[[#This Row],[Moda]],param!$A$2:$A$5,0))+(INDEX(param!$O$2:$O$5,MATCH(Table10[[#This Row],[Moda]],param!$A$2:$A$5,0))*Table10[[#This Row],[jarak]])</f>
        <v>45681428.285714284</v>
      </c>
      <c r="G183" s="2">
        <f>INDEX(param!$L$2:$L$5,MATCH(Table10[[#This Row],[Moda]],param!$A$2:$A$5,0))</f>
        <v>8250</v>
      </c>
      <c r="H183" s="10">
        <f>IF(Table10[[#This Row],[Asal]]="Jakarta",INDEX(param!$P$2:$P$5,MATCH(Table10[[#This Row],[Moda]],param!$A$2:$A$5,0)),INDEX(Table3[limit_non_jakarta],MATCH(Table10[[#This Row],[Moda]],param!$A$2:$A$5,0)))</f>
        <v>8</v>
      </c>
    </row>
    <row r="184" spans="1:8" x14ac:dyDescent="0.25">
      <c r="A184" s="33" t="s">
        <v>55</v>
      </c>
      <c r="B184" s="33" t="s">
        <v>58</v>
      </c>
      <c r="C184" t="s">
        <v>133</v>
      </c>
      <c r="D184">
        <f>INDEX(distances!$B$2:$AU$47,MATCH(A184,distances!$A$2:$A$47,0),MATCH(B184,distances!$B$1:$AU$1,0))</f>
        <v>200</v>
      </c>
      <c r="E184" s="5">
        <f>INDEX(param!$M$2:$M$5,MATCH(Table10[[#This Row],[Moda]],param!$A$2:$A$5,0))</f>
        <v>8000</v>
      </c>
      <c r="F184" s="5">
        <f>INDEX(param!$N$2:$N$5,MATCH(Table10[[#This Row],[Moda]],param!$A$2:$A$5,0))+(INDEX(param!$O$2:$O$5,MATCH(Table10[[#This Row],[Moda]],param!$A$2:$A$5,0))*Table10[[#This Row],[jarak]])</f>
        <v>34832708.333333328</v>
      </c>
      <c r="G184" s="2">
        <f>INDEX(param!$L$2:$L$5,MATCH(Table10[[#This Row],[Moda]],param!$A$2:$A$5,0))</f>
        <v>250</v>
      </c>
      <c r="H184">
        <f>IF(Table10[[#This Row],[Asal]]="Jakarta",INDEX(param!$P$2:$P$5,MATCH(Table10[[#This Row],[Moda]],param!$A$2:$A$5,0)),INDEX(Table3[limit_non_jakarta],MATCH(Table10[[#This Row],[Moda]],param!$A$2:$A$5,0)))</f>
        <v>30</v>
      </c>
    </row>
    <row r="185" spans="1:8" x14ac:dyDescent="0.25">
      <c r="A185" s="26" t="s">
        <v>55</v>
      </c>
      <c r="B185" s="27" t="s">
        <v>58</v>
      </c>
      <c r="C185" t="s">
        <v>136</v>
      </c>
      <c r="D185">
        <f>INDEX(distances!$B$2:$AU$47,MATCH(A185,distances!$A$2:$A$47,0),MATCH(B185,distances!$B$1:$AU$1,0))</f>
        <v>200</v>
      </c>
      <c r="E185" s="5">
        <f>INDEX(param!$M$2:$M$5,MATCH(Table10[[#This Row],[Moda]],param!$A$2:$A$5,0))</f>
        <v>63740</v>
      </c>
      <c r="F185" s="5">
        <f>INDEX(param!$N$2:$N$5,MATCH(Table10[[#This Row],[Moda]],param!$A$2:$A$5,0))+(INDEX(param!$O$2:$O$5,MATCH(Table10[[#This Row],[Moda]],param!$A$2:$A$5,0))*Table10[[#This Row],[jarak]])</f>
        <v>48543928.571428567</v>
      </c>
      <c r="G185" s="2">
        <f>INDEX(param!$L$2:$L$5,MATCH(Table10[[#This Row],[Moda]],param!$A$2:$A$5,0))</f>
        <v>3000</v>
      </c>
      <c r="H185">
        <f>IF(Table10[[#This Row],[Asal]]="Jakarta",INDEX(param!$P$2:$P$5,MATCH(Table10[[#This Row],[Moda]],param!$A$2:$A$5,0)),INDEX(Table3[limit_non_jakarta],MATCH(Table10[[#This Row],[Moda]],param!$A$2:$A$5,0)))</f>
        <v>4</v>
      </c>
    </row>
    <row r="186" spans="1:8" x14ac:dyDescent="0.25">
      <c r="A186" s="25" t="s">
        <v>55</v>
      </c>
      <c r="B186" s="25" t="s">
        <v>58</v>
      </c>
      <c r="C186" t="s">
        <v>136</v>
      </c>
      <c r="D186">
        <f>INDEX(distances!$B$2:$AU$47,MATCH(A186,distances!$A$2:$A$47,0),MATCH(B186,distances!$B$1:$AU$1,0))</f>
        <v>200</v>
      </c>
      <c r="E186" s="5">
        <f>INDEX(param!$M$2:$M$5,MATCH(Table10[[#This Row],[Moda]],param!$A$2:$A$5,0))</f>
        <v>63740</v>
      </c>
      <c r="F186" s="5">
        <f>INDEX(param!$N$2:$N$5,MATCH(Table10[[#This Row],[Moda]],param!$A$2:$A$5,0))+(INDEX(param!$O$2:$O$5,MATCH(Table10[[#This Row],[Moda]],param!$A$2:$A$5,0))*Table10[[#This Row],[jarak]])</f>
        <v>48543928.571428567</v>
      </c>
      <c r="G186" s="2">
        <f>INDEX(param!$L$2:$L$5,MATCH(Table10[[#This Row],[Moda]],param!$A$2:$A$5,0))</f>
        <v>3000</v>
      </c>
      <c r="H186">
        <f>IF(Table10[[#This Row],[Asal]]="Jakarta",INDEX(param!$P$2:$P$5,MATCH(Table10[[#This Row],[Moda]],param!$A$2:$A$5,0)),INDEX(Table3[limit_non_jakarta],MATCH(Table10[[#This Row],[Moda]],param!$A$2:$A$5,0)))</f>
        <v>4</v>
      </c>
    </row>
    <row r="187" spans="1:8" x14ac:dyDescent="0.25">
      <c r="A187" s="33" t="s">
        <v>70</v>
      </c>
      <c r="B187" s="33" t="s">
        <v>69</v>
      </c>
      <c r="C187" t="s">
        <v>133</v>
      </c>
      <c r="D187">
        <f>INDEX(distances!$B$2:$AU$47,MATCH(A187,distances!$A$2:$A$47,0),MATCH(B187,distances!$B$1:$AU$1,0))</f>
        <v>121</v>
      </c>
      <c r="E187" s="5">
        <f>INDEX(param!$M$2:$M$5,MATCH(Table10[[#This Row],[Moda]],param!$A$2:$A$5,0))</f>
        <v>8000</v>
      </c>
      <c r="F187" s="5">
        <f>INDEX(param!$N$2:$N$5,MATCH(Table10[[#This Row],[Moda]],param!$A$2:$A$5,0))+(INDEX(param!$O$2:$O$5,MATCH(Table10[[#This Row],[Moda]],param!$A$2:$A$5,0))*Table10[[#This Row],[jarak]])</f>
        <v>32841908.333333332</v>
      </c>
      <c r="G187" s="2">
        <f>INDEX(param!$L$2:$L$5,MATCH(Table10[[#This Row],[Moda]],param!$A$2:$A$5,0))</f>
        <v>250</v>
      </c>
      <c r="H187">
        <f>IF(Table10[[#This Row],[Asal]]="Jakarta",INDEX(param!$P$2:$P$5,MATCH(Table10[[#This Row],[Moda]],param!$A$2:$A$5,0)),INDEX(Table3[limit_non_jakarta],MATCH(Table10[[#This Row],[Moda]],param!$A$2:$A$5,0)))</f>
        <v>30</v>
      </c>
    </row>
    <row r="188" spans="1:8" x14ac:dyDescent="0.25">
      <c r="A188" s="31" t="s">
        <v>70</v>
      </c>
      <c r="B188" s="31" t="s">
        <v>69</v>
      </c>
      <c r="C188" t="s">
        <v>134</v>
      </c>
      <c r="D188">
        <f>INDEX(distances!$B$2:$AU$47,MATCH(A188,distances!$A$2:$A$47,0),MATCH(B188,distances!$B$1:$AU$1,0))</f>
        <v>121</v>
      </c>
      <c r="E188" s="5">
        <f>INDEX(param!$M$2:$M$5,MATCH(Table10[[#This Row],[Moda]],param!$A$2:$A$5,0))</f>
        <v>55920</v>
      </c>
      <c r="F188" s="5">
        <f>INDEX(param!$N$2:$N$5,MATCH(Table10[[#This Row],[Moda]],param!$A$2:$A$5,0))+(INDEX(param!$O$2:$O$5,MATCH(Table10[[#This Row],[Moda]],param!$A$2:$A$5,0))*Table10[[#This Row],[jarak]])</f>
        <v>45681428.285714284</v>
      </c>
      <c r="G188" s="2">
        <f>INDEX(param!$L$2:$L$5,MATCH(Table10[[#This Row],[Moda]],param!$A$2:$A$5,0))</f>
        <v>8250</v>
      </c>
      <c r="H188">
        <f>IF(Table10[[#This Row],[Asal]]="Jakarta",INDEX(param!$P$2:$P$5,MATCH(Table10[[#This Row],[Moda]],param!$A$2:$A$5,0)),INDEX(Table3[limit_non_jakarta],MATCH(Table10[[#This Row],[Moda]],param!$A$2:$A$5,0)))</f>
        <v>8</v>
      </c>
    </row>
    <row r="189" spans="1:8" x14ac:dyDescent="0.25">
      <c r="A189" s="33" t="s">
        <v>58</v>
      </c>
      <c r="B189" s="33" t="s">
        <v>54</v>
      </c>
      <c r="C189" t="s">
        <v>133</v>
      </c>
      <c r="D189">
        <f>INDEX(distances!$B$2:$AU$47,MATCH(A189,distances!$A$2:$A$47,0),MATCH(B189,distances!$B$1:$AU$1,0))</f>
        <v>170</v>
      </c>
      <c r="E189" s="5">
        <f>INDEX(param!$M$2:$M$5,MATCH(Table10[[#This Row],[Moda]],param!$A$2:$A$5,0))</f>
        <v>8000</v>
      </c>
      <c r="F189" s="5">
        <f>INDEX(param!$N$2:$N$5,MATCH(Table10[[#This Row],[Moda]],param!$A$2:$A$5,0))+(INDEX(param!$O$2:$O$5,MATCH(Table10[[#This Row],[Moda]],param!$A$2:$A$5,0))*Table10[[#This Row],[jarak]])</f>
        <v>34076708.333333328</v>
      </c>
      <c r="G189" s="2">
        <f>INDEX(param!$L$2:$L$5,MATCH(Table10[[#This Row],[Moda]],param!$A$2:$A$5,0))</f>
        <v>250</v>
      </c>
      <c r="H189">
        <f>IF(Table10[[#This Row],[Asal]]="Jakarta",INDEX(param!$P$2:$P$5,MATCH(Table10[[#This Row],[Moda]],param!$A$2:$A$5,0)),INDEX(Table3[limit_non_jakarta],MATCH(Table10[[#This Row],[Moda]],param!$A$2:$A$5,0)))</f>
        <v>30</v>
      </c>
    </row>
    <row r="190" spans="1:8" x14ac:dyDescent="0.25">
      <c r="A190" s="31" t="s">
        <v>58</v>
      </c>
      <c r="B190" s="31" t="s">
        <v>55</v>
      </c>
      <c r="C190" t="s">
        <v>133</v>
      </c>
      <c r="D190">
        <f>INDEX(distances!$B$2:$AU$47,MATCH(A190,distances!$A$2:$A$47,0),MATCH(B190,distances!$B$1:$AU$1,0))</f>
        <v>200</v>
      </c>
      <c r="E190" s="5">
        <f>INDEX(param!$M$2:$M$5,MATCH(Table10[[#This Row],[Moda]],param!$A$2:$A$5,0))</f>
        <v>8000</v>
      </c>
      <c r="F190" s="5">
        <f>INDEX(param!$N$2:$N$5,MATCH(Table10[[#This Row],[Moda]],param!$A$2:$A$5,0))+(INDEX(param!$O$2:$O$5,MATCH(Table10[[#This Row],[Moda]],param!$A$2:$A$5,0))*Table10[[#This Row],[jarak]])</f>
        <v>34832708.333333328</v>
      </c>
      <c r="G190" s="2">
        <f>INDEX(param!$L$2:$L$5,MATCH(Table10[[#This Row],[Moda]],param!$A$2:$A$5,0))</f>
        <v>250</v>
      </c>
      <c r="H190">
        <f>IF(Table10[[#This Row],[Asal]]="Jakarta",INDEX(param!$P$2:$P$5,MATCH(Table10[[#This Row],[Moda]],param!$A$2:$A$5,0)),INDEX(Table3[limit_non_jakarta],MATCH(Table10[[#This Row],[Moda]],param!$A$2:$A$5,0)))</f>
        <v>30</v>
      </c>
    </row>
    <row r="191" spans="1:8" x14ac:dyDescent="0.25">
      <c r="A191" s="33" t="s">
        <v>58</v>
      </c>
      <c r="B191" s="33" t="s">
        <v>57</v>
      </c>
      <c r="C191" t="s">
        <v>133</v>
      </c>
      <c r="D191">
        <f>INDEX(distances!$B$2:$AU$47,MATCH(A191,distances!$A$2:$A$47,0),MATCH(B191,distances!$B$1:$AU$1,0))</f>
        <v>124</v>
      </c>
      <c r="E191" s="5">
        <f>INDEX(param!$M$2:$M$5,MATCH(Table10[[#This Row],[Moda]],param!$A$2:$A$5,0))</f>
        <v>8000</v>
      </c>
      <c r="F191" s="5">
        <f>INDEX(param!$N$2:$N$5,MATCH(Table10[[#This Row],[Moda]],param!$A$2:$A$5,0))+(INDEX(param!$O$2:$O$5,MATCH(Table10[[#This Row],[Moda]],param!$A$2:$A$5,0))*Table10[[#This Row],[jarak]])</f>
        <v>32917508.333333332</v>
      </c>
      <c r="G191" s="2">
        <f>INDEX(param!$L$2:$L$5,MATCH(Table10[[#This Row],[Moda]],param!$A$2:$A$5,0))</f>
        <v>250</v>
      </c>
      <c r="H191">
        <f>IF(Table10[[#This Row],[Asal]]="Jakarta",INDEX(param!$P$2:$P$5,MATCH(Table10[[#This Row],[Moda]],param!$A$2:$A$5,0)),INDEX(Table3[limit_non_jakarta],MATCH(Table10[[#This Row],[Moda]],param!$A$2:$A$5,0)))</f>
        <v>30</v>
      </c>
    </row>
    <row r="192" spans="1:8" x14ac:dyDescent="0.25">
      <c r="A192" s="31" t="s">
        <v>58</v>
      </c>
      <c r="B192" s="31" t="s">
        <v>59</v>
      </c>
      <c r="C192" t="s">
        <v>133</v>
      </c>
      <c r="D192">
        <f>INDEX(distances!$B$2:$AU$47,MATCH(A192,distances!$A$2:$A$47,0),MATCH(B192,distances!$B$1:$AU$1,0))</f>
        <v>123</v>
      </c>
      <c r="E192" s="5">
        <f>INDEX(param!$M$2:$M$5,MATCH(Table10[[#This Row],[Moda]],param!$A$2:$A$5,0))</f>
        <v>8000</v>
      </c>
      <c r="F192" s="5">
        <f>INDEX(param!$N$2:$N$5,MATCH(Table10[[#This Row],[Moda]],param!$A$2:$A$5,0))+(INDEX(param!$O$2:$O$5,MATCH(Table10[[#This Row],[Moda]],param!$A$2:$A$5,0))*Table10[[#This Row],[jarak]])</f>
        <v>32892308.333333332</v>
      </c>
      <c r="G192" s="2">
        <f>INDEX(param!$L$2:$L$5,MATCH(Table10[[#This Row],[Moda]],param!$A$2:$A$5,0))</f>
        <v>250</v>
      </c>
      <c r="H192">
        <f>IF(Table10[[#This Row],[Asal]]="Jakarta",INDEX(param!$P$2:$P$5,MATCH(Table10[[#This Row],[Moda]],param!$A$2:$A$5,0)),INDEX(Table3[limit_non_jakarta],MATCH(Table10[[#This Row],[Moda]],param!$A$2:$A$5,0)))</f>
        <v>30</v>
      </c>
    </row>
    <row r="193" spans="1:8" x14ac:dyDescent="0.25">
      <c r="A193" s="22" t="s">
        <v>58</v>
      </c>
      <c r="B193" s="22" t="s">
        <v>54</v>
      </c>
      <c r="C193" t="s">
        <v>136</v>
      </c>
      <c r="D193">
        <f>INDEX(distances!$B$2:$AU$47,MATCH(A193,distances!$A$2:$A$47,0),MATCH(B193,distances!$B$1:$AU$1,0))</f>
        <v>170</v>
      </c>
      <c r="E193" s="5">
        <f>INDEX(param!$M$2:$M$5,MATCH(Table10[[#This Row],[Moda]],param!$A$2:$A$5,0))</f>
        <v>63740</v>
      </c>
      <c r="F193" s="5">
        <f>INDEX(param!$N$2:$N$5,MATCH(Table10[[#This Row],[Moda]],param!$A$2:$A$5,0))+(INDEX(param!$O$2:$O$5,MATCH(Table10[[#This Row],[Moda]],param!$A$2:$A$5,0))*Table10[[#This Row],[jarak]])</f>
        <v>48543928.571428567</v>
      </c>
      <c r="G193" s="2">
        <f>INDEX(param!$L$2:$L$5,MATCH(Table10[[#This Row],[Moda]],param!$A$2:$A$5,0))</f>
        <v>3000</v>
      </c>
      <c r="H193">
        <f>IF(Table10[[#This Row],[Asal]]="Jakarta",INDEX(param!$P$2:$P$5,MATCH(Table10[[#This Row],[Moda]],param!$A$2:$A$5,0)),INDEX(Table3[limit_non_jakarta],MATCH(Table10[[#This Row],[Moda]],param!$A$2:$A$5,0)))</f>
        <v>4</v>
      </c>
    </row>
    <row r="194" spans="1:8" x14ac:dyDescent="0.25">
      <c r="A194" s="22" t="s">
        <v>58</v>
      </c>
      <c r="B194" s="22" t="s">
        <v>54</v>
      </c>
      <c r="C194" t="s">
        <v>136</v>
      </c>
      <c r="D194">
        <f>INDEX(distances!$B$2:$AU$47,MATCH(A194,distances!$A$2:$A$47,0),MATCH(B194,distances!$B$1:$AU$1,0))</f>
        <v>170</v>
      </c>
      <c r="E194" s="5">
        <f>INDEX(param!$M$2:$M$5,MATCH(Table10[[#This Row],[Moda]],param!$A$2:$A$5,0))</f>
        <v>63740</v>
      </c>
      <c r="F194" s="5">
        <f>INDEX(param!$N$2:$N$5,MATCH(Table10[[#This Row],[Moda]],param!$A$2:$A$5,0))+(INDEX(param!$O$2:$O$5,MATCH(Table10[[#This Row],[Moda]],param!$A$2:$A$5,0))*Table10[[#This Row],[jarak]])</f>
        <v>48543928.571428567</v>
      </c>
      <c r="G194" s="2">
        <f>INDEX(param!$L$2:$L$5,MATCH(Table10[[#This Row],[Moda]],param!$A$2:$A$5,0))</f>
        <v>3000</v>
      </c>
      <c r="H194">
        <f>IF(Table10[[#This Row],[Asal]]="Jakarta",INDEX(param!$P$2:$P$5,MATCH(Table10[[#This Row],[Moda]],param!$A$2:$A$5,0)),INDEX(Table3[limit_non_jakarta],MATCH(Table10[[#This Row],[Moda]],param!$A$2:$A$5,0)))</f>
        <v>4</v>
      </c>
    </row>
    <row r="195" spans="1:8" x14ac:dyDescent="0.25">
      <c r="A195" s="22" t="s">
        <v>58</v>
      </c>
      <c r="B195" s="22" t="s">
        <v>54</v>
      </c>
      <c r="C195" t="s">
        <v>136</v>
      </c>
      <c r="D195">
        <f>INDEX(distances!$B$2:$AU$47,MATCH(A195,distances!$A$2:$A$47,0),MATCH(B195,distances!$B$1:$AU$1,0))</f>
        <v>170</v>
      </c>
      <c r="E195" s="5">
        <f>INDEX(param!$M$2:$M$5,MATCH(Table10[[#This Row],[Moda]],param!$A$2:$A$5,0))</f>
        <v>63740</v>
      </c>
      <c r="F195" s="5">
        <f>INDEX(param!$N$2:$N$5,MATCH(Table10[[#This Row],[Moda]],param!$A$2:$A$5,0))+(INDEX(param!$O$2:$O$5,MATCH(Table10[[#This Row],[Moda]],param!$A$2:$A$5,0))*Table10[[#This Row],[jarak]])</f>
        <v>48543928.571428567</v>
      </c>
      <c r="G195" s="2">
        <f>INDEX(param!$L$2:$L$5,MATCH(Table10[[#This Row],[Moda]],param!$A$2:$A$5,0))</f>
        <v>3000</v>
      </c>
      <c r="H195">
        <f>IF(Table10[[#This Row],[Asal]]="Jakarta",INDEX(param!$P$2:$P$5,MATCH(Table10[[#This Row],[Moda]],param!$A$2:$A$5,0)),INDEX(Table3[limit_non_jakarta],MATCH(Table10[[#This Row],[Moda]],param!$A$2:$A$5,0)))</f>
        <v>4</v>
      </c>
    </row>
    <row r="196" spans="1:8" x14ac:dyDescent="0.25">
      <c r="A196" s="22" t="s">
        <v>58</v>
      </c>
      <c r="B196" s="22" t="s">
        <v>54</v>
      </c>
      <c r="C196" t="s">
        <v>136</v>
      </c>
      <c r="D196">
        <f>INDEX(distances!$B$2:$AU$47,MATCH(A196,distances!$A$2:$A$47,0),MATCH(B196,distances!$B$1:$AU$1,0))</f>
        <v>170</v>
      </c>
      <c r="E196" s="5">
        <f>INDEX(param!$M$2:$M$5,MATCH(Table10[[#This Row],[Moda]],param!$A$2:$A$5,0))</f>
        <v>63740</v>
      </c>
      <c r="F196" s="5">
        <f>INDEX(param!$N$2:$N$5,MATCH(Table10[[#This Row],[Moda]],param!$A$2:$A$5,0))+(INDEX(param!$O$2:$O$5,MATCH(Table10[[#This Row],[Moda]],param!$A$2:$A$5,0))*Table10[[#This Row],[jarak]])</f>
        <v>48543928.571428567</v>
      </c>
      <c r="G196" s="2">
        <f>INDEX(param!$L$2:$L$5,MATCH(Table10[[#This Row],[Moda]],param!$A$2:$A$5,0))</f>
        <v>3000</v>
      </c>
      <c r="H196">
        <f>IF(Table10[[#This Row],[Asal]]="Jakarta",INDEX(param!$P$2:$P$5,MATCH(Table10[[#This Row],[Moda]],param!$A$2:$A$5,0)),INDEX(Table3[limit_non_jakarta],MATCH(Table10[[#This Row],[Moda]],param!$A$2:$A$5,0)))</f>
        <v>4</v>
      </c>
    </row>
    <row r="197" spans="1:8" x14ac:dyDescent="0.25">
      <c r="A197" s="22" t="s">
        <v>58</v>
      </c>
      <c r="B197" s="22" t="s">
        <v>54</v>
      </c>
      <c r="C197" t="s">
        <v>136</v>
      </c>
      <c r="D197">
        <f>INDEX(distances!$B$2:$AU$47,MATCH(A197,distances!$A$2:$A$47,0),MATCH(B197,distances!$B$1:$AU$1,0))</f>
        <v>170</v>
      </c>
      <c r="E197" s="5">
        <f>INDEX(param!$M$2:$M$5,MATCH(Table10[[#This Row],[Moda]],param!$A$2:$A$5,0))</f>
        <v>63740</v>
      </c>
      <c r="F197" s="5">
        <f>INDEX(param!$N$2:$N$5,MATCH(Table10[[#This Row],[Moda]],param!$A$2:$A$5,0))+(INDEX(param!$O$2:$O$5,MATCH(Table10[[#This Row],[Moda]],param!$A$2:$A$5,0))*Table10[[#This Row],[jarak]])</f>
        <v>48543928.571428567</v>
      </c>
      <c r="G197" s="2">
        <f>INDEX(param!$L$2:$L$5,MATCH(Table10[[#This Row],[Moda]],param!$A$2:$A$5,0))</f>
        <v>3000</v>
      </c>
      <c r="H197">
        <f>IF(Table10[[#This Row],[Asal]]="Jakarta",INDEX(param!$P$2:$P$5,MATCH(Table10[[#This Row],[Moda]],param!$A$2:$A$5,0)),INDEX(Table3[limit_non_jakarta],MATCH(Table10[[#This Row],[Moda]],param!$A$2:$A$5,0)))</f>
        <v>4</v>
      </c>
    </row>
    <row r="198" spans="1:8" x14ac:dyDescent="0.25">
      <c r="A198" s="25" t="s">
        <v>58</v>
      </c>
      <c r="B198" s="24" t="s">
        <v>55</v>
      </c>
      <c r="C198" t="s">
        <v>136</v>
      </c>
      <c r="D198">
        <f>INDEX(distances!$B$2:$AU$47,MATCH(A198,distances!$A$2:$A$47,0),MATCH(B198,distances!$B$1:$AU$1,0))</f>
        <v>200</v>
      </c>
      <c r="E198" s="5">
        <f>INDEX(param!$M$2:$M$5,MATCH(Table10[[#This Row],[Moda]],param!$A$2:$A$5,0))</f>
        <v>63740</v>
      </c>
      <c r="F198" s="5">
        <f>INDEX(param!$N$2:$N$5,MATCH(Table10[[#This Row],[Moda]],param!$A$2:$A$5,0))+(INDEX(param!$O$2:$O$5,MATCH(Table10[[#This Row],[Moda]],param!$A$2:$A$5,0))*Table10[[#This Row],[jarak]])</f>
        <v>48543928.571428567</v>
      </c>
      <c r="G198" s="2">
        <f>INDEX(param!$L$2:$L$5,MATCH(Table10[[#This Row],[Moda]],param!$A$2:$A$5,0))</f>
        <v>3000</v>
      </c>
      <c r="H198">
        <f>IF(Table10[[#This Row],[Asal]]="Jakarta",INDEX(param!$P$2:$P$5,MATCH(Table10[[#This Row],[Moda]],param!$A$2:$A$5,0)),INDEX(Table3[limit_non_jakarta],MATCH(Table10[[#This Row],[Moda]],param!$A$2:$A$5,0)))</f>
        <v>4</v>
      </c>
    </row>
    <row r="199" spans="1:8" x14ac:dyDescent="0.25">
      <c r="A199" s="25" t="s">
        <v>58</v>
      </c>
      <c r="B199" s="25" t="s">
        <v>54</v>
      </c>
      <c r="C199" t="s">
        <v>136</v>
      </c>
      <c r="D199">
        <f>INDEX(distances!$B$2:$AU$47,MATCH(A199,distances!$A$2:$A$47,0),MATCH(B199,distances!$B$1:$AU$1,0))</f>
        <v>170</v>
      </c>
      <c r="E199" s="5">
        <f>INDEX(param!$M$2:$M$5,MATCH(Table10[[#This Row],[Moda]],param!$A$2:$A$5,0))</f>
        <v>63740</v>
      </c>
      <c r="F199" s="5">
        <f>INDEX(param!$N$2:$N$5,MATCH(Table10[[#This Row],[Moda]],param!$A$2:$A$5,0))+(INDEX(param!$O$2:$O$5,MATCH(Table10[[#This Row],[Moda]],param!$A$2:$A$5,0))*Table10[[#This Row],[jarak]])</f>
        <v>48543928.571428567</v>
      </c>
      <c r="G199" s="2">
        <f>INDEX(param!$L$2:$L$5,MATCH(Table10[[#This Row],[Moda]],param!$A$2:$A$5,0))</f>
        <v>3000</v>
      </c>
      <c r="H199">
        <f>IF(Table10[[#This Row],[Asal]]="Jakarta",INDEX(param!$P$2:$P$5,MATCH(Table10[[#This Row],[Moda]],param!$A$2:$A$5,0)),INDEX(Table3[limit_non_jakarta],MATCH(Table10[[#This Row],[Moda]],param!$A$2:$A$5,0)))</f>
        <v>4</v>
      </c>
    </row>
    <row r="200" spans="1:8" x14ac:dyDescent="0.25">
      <c r="A200" s="25" t="s">
        <v>58</v>
      </c>
      <c r="B200" s="25" t="s">
        <v>55</v>
      </c>
      <c r="C200" t="s">
        <v>136</v>
      </c>
      <c r="D200">
        <f>INDEX(distances!$B$2:$AU$47,MATCH(A200,distances!$A$2:$A$47,0),MATCH(B200,distances!$B$1:$AU$1,0))</f>
        <v>200</v>
      </c>
      <c r="E200" s="5">
        <f>INDEX(param!$M$2:$M$5,MATCH(Table10[[#This Row],[Moda]],param!$A$2:$A$5,0))</f>
        <v>63740</v>
      </c>
      <c r="F200" s="5">
        <f>INDEX(param!$N$2:$N$5,MATCH(Table10[[#This Row],[Moda]],param!$A$2:$A$5,0))+(INDEX(param!$O$2:$O$5,MATCH(Table10[[#This Row],[Moda]],param!$A$2:$A$5,0))*Table10[[#This Row],[jarak]])</f>
        <v>48543928.571428567</v>
      </c>
      <c r="G200" s="2">
        <f>INDEX(param!$L$2:$L$5,MATCH(Table10[[#This Row],[Moda]],param!$A$2:$A$5,0))</f>
        <v>3000</v>
      </c>
      <c r="H200">
        <f>IF(Table10[[#This Row],[Asal]]="Jakarta",INDEX(param!$P$2:$P$5,MATCH(Table10[[#This Row],[Moda]],param!$A$2:$A$5,0)),INDEX(Table3[limit_non_jakarta],MATCH(Table10[[#This Row],[Moda]],param!$A$2:$A$5,0)))</f>
        <v>4</v>
      </c>
    </row>
    <row r="201" spans="1:8" x14ac:dyDescent="0.25">
      <c r="A201" s="25" t="s">
        <v>58</v>
      </c>
      <c r="B201" s="24" t="s">
        <v>59</v>
      </c>
      <c r="C201" t="s">
        <v>136</v>
      </c>
      <c r="D201">
        <f>INDEX(distances!$B$2:$AU$47,MATCH(A201,distances!$A$2:$A$47,0),MATCH(B201,distances!$B$1:$AU$1,0))</f>
        <v>123</v>
      </c>
      <c r="E201" s="5">
        <f>INDEX(param!$M$2:$M$5,MATCH(Table10[[#This Row],[Moda]],param!$A$2:$A$5,0))</f>
        <v>63740</v>
      </c>
      <c r="F201" s="5">
        <f>INDEX(param!$N$2:$N$5,MATCH(Table10[[#This Row],[Moda]],param!$A$2:$A$5,0))+(INDEX(param!$O$2:$O$5,MATCH(Table10[[#This Row],[Moda]],param!$A$2:$A$5,0))*Table10[[#This Row],[jarak]])</f>
        <v>48543928.571428567</v>
      </c>
      <c r="G201" s="2">
        <f>INDEX(param!$L$2:$L$5,MATCH(Table10[[#This Row],[Moda]],param!$A$2:$A$5,0))</f>
        <v>3000</v>
      </c>
      <c r="H201">
        <f>IF(Table10[[#This Row],[Asal]]="Jakarta",INDEX(param!$P$2:$P$5,MATCH(Table10[[#This Row],[Moda]],param!$A$2:$A$5,0)),INDEX(Table3[limit_non_jakarta],MATCH(Table10[[#This Row],[Moda]],param!$A$2:$A$5,0)))</f>
        <v>4</v>
      </c>
    </row>
    <row r="202" spans="1:8" x14ac:dyDescent="0.25">
      <c r="A202" s="25" t="s">
        <v>58</v>
      </c>
      <c r="B202" s="25" t="s">
        <v>59</v>
      </c>
      <c r="C202" t="s">
        <v>136</v>
      </c>
      <c r="D202">
        <f>INDEX(distances!$B$2:$AU$47,MATCH(A202,distances!$A$2:$A$47,0),MATCH(B202,distances!$B$1:$AU$1,0))</f>
        <v>123</v>
      </c>
      <c r="E202" s="5">
        <f>INDEX(param!$M$2:$M$5,MATCH(Table10[[#This Row],[Moda]],param!$A$2:$A$5,0))</f>
        <v>63740</v>
      </c>
      <c r="F202" s="5">
        <f>INDEX(param!$N$2:$N$5,MATCH(Table10[[#This Row],[Moda]],param!$A$2:$A$5,0))+(INDEX(param!$O$2:$O$5,MATCH(Table10[[#This Row],[Moda]],param!$A$2:$A$5,0))*Table10[[#This Row],[jarak]])</f>
        <v>48543928.571428567</v>
      </c>
      <c r="G202" s="2">
        <f>INDEX(param!$L$2:$L$5,MATCH(Table10[[#This Row],[Moda]],param!$A$2:$A$5,0))</f>
        <v>3000</v>
      </c>
      <c r="H202">
        <f>IF(Table10[[#This Row],[Asal]]="Jakarta",INDEX(param!$P$2:$P$5,MATCH(Table10[[#This Row],[Moda]],param!$A$2:$A$5,0)),INDEX(Table3[limit_non_jakarta],MATCH(Table10[[#This Row],[Moda]],param!$A$2:$A$5,0)))</f>
        <v>4</v>
      </c>
    </row>
    <row r="203" spans="1:8" x14ac:dyDescent="0.25">
      <c r="A203" s="31" t="s">
        <v>47</v>
      </c>
      <c r="B203" s="31" t="s">
        <v>50</v>
      </c>
      <c r="C203" t="s">
        <v>133</v>
      </c>
      <c r="D203">
        <f>INDEX(distances!$B$2:$AU$47,MATCH(A203,distances!$A$2:$A$47,0),MATCH(B203,distances!$B$1:$AU$1,0))</f>
        <v>128</v>
      </c>
      <c r="E203" s="5">
        <f>INDEX(param!$M$2:$M$5,MATCH(Table10[[#This Row],[Moda]],param!$A$2:$A$5,0))</f>
        <v>8000</v>
      </c>
      <c r="F203" s="5">
        <f>INDEX(param!$N$2:$N$5,MATCH(Table10[[#This Row],[Moda]],param!$A$2:$A$5,0))+(INDEX(param!$O$2:$O$5,MATCH(Table10[[#This Row],[Moda]],param!$A$2:$A$5,0))*Table10[[#This Row],[jarak]])</f>
        <v>33018308.333333332</v>
      </c>
      <c r="G203" s="2">
        <f>INDEX(param!$L$2:$L$5,MATCH(Table10[[#This Row],[Moda]],param!$A$2:$A$5,0))</f>
        <v>250</v>
      </c>
      <c r="H203">
        <f>IF(Table10[[#This Row],[Asal]]="Jakarta",INDEX(param!$P$2:$P$5,MATCH(Table10[[#This Row],[Moda]],param!$A$2:$A$5,0)),INDEX(Table3[limit_non_jakarta],MATCH(Table10[[#This Row],[Moda]],param!$A$2:$A$5,0)))</f>
        <v>30</v>
      </c>
    </row>
    <row r="204" spans="1:8" x14ac:dyDescent="0.25">
      <c r="A204" s="25" t="s">
        <v>47</v>
      </c>
      <c r="B204" s="25" t="s">
        <v>50</v>
      </c>
      <c r="C204" t="s">
        <v>136</v>
      </c>
      <c r="D204">
        <f>INDEX(distances!$B$2:$AU$47,MATCH(A204,distances!$A$2:$A$47,0),MATCH(B204,distances!$B$1:$AU$1,0))</f>
        <v>128</v>
      </c>
      <c r="E204" s="5">
        <f>INDEX(param!$M$2:$M$5,MATCH(Table10[[#This Row],[Moda]],param!$A$2:$A$5,0))</f>
        <v>63740</v>
      </c>
      <c r="F204" s="5">
        <f>INDEX(param!$N$2:$N$5,MATCH(Table10[[#This Row],[Moda]],param!$A$2:$A$5,0))+(INDEX(param!$O$2:$O$5,MATCH(Table10[[#This Row],[Moda]],param!$A$2:$A$5,0))*Table10[[#This Row],[jarak]])</f>
        <v>48543928.571428567</v>
      </c>
      <c r="G204" s="2">
        <f>INDEX(param!$L$2:$L$5,MATCH(Table10[[#This Row],[Moda]],param!$A$2:$A$5,0))</f>
        <v>3000</v>
      </c>
      <c r="H204">
        <f>IF(Table10[[#This Row],[Asal]]="Jakarta",INDEX(param!$P$2:$P$5,MATCH(Table10[[#This Row],[Moda]],param!$A$2:$A$5,0)),INDEX(Table3[limit_non_jakarta],MATCH(Table10[[#This Row],[Moda]],param!$A$2:$A$5,0)))</f>
        <v>4</v>
      </c>
    </row>
    <row r="205" spans="1:8" x14ac:dyDescent="0.25">
      <c r="A205" s="33" t="s">
        <v>26</v>
      </c>
      <c r="B205" s="33" t="s">
        <v>25</v>
      </c>
      <c r="C205" t="s">
        <v>133</v>
      </c>
      <c r="D205">
        <f>INDEX(distances!$B$2:$AU$47,MATCH(A205,distances!$A$2:$A$47,0),MATCH(B205,distances!$B$1:$AU$1,0))</f>
        <v>342</v>
      </c>
      <c r="E205" s="5">
        <f>INDEX(param!$M$2:$M$5,MATCH(Table10[[#This Row],[Moda]],param!$A$2:$A$5,0))</f>
        <v>8000</v>
      </c>
      <c r="F205" s="5">
        <f>INDEX(param!$N$2:$N$5,MATCH(Table10[[#This Row],[Moda]],param!$A$2:$A$5,0))+(INDEX(param!$O$2:$O$5,MATCH(Table10[[#This Row],[Moda]],param!$A$2:$A$5,0))*Table10[[#This Row],[jarak]])</f>
        <v>38411108.333333328</v>
      </c>
      <c r="G205" s="2">
        <f>INDEX(param!$L$2:$L$5,MATCH(Table10[[#This Row],[Moda]],param!$A$2:$A$5,0))</f>
        <v>250</v>
      </c>
      <c r="H205">
        <f>IF(Table10[[#This Row],[Asal]]="Jakarta",INDEX(param!$P$2:$P$5,MATCH(Table10[[#This Row],[Moda]],param!$A$2:$A$5,0)),INDEX(Table3[limit_non_jakarta],MATCH(Table10[[#This Row],[Moda]],param!$A$2:$A$5,0)))</f>
        <v>30</v>
      </c>
    </row>
    <row r="206" spans="1:8" x14ac:dyDescent="0.25">
      <c r="A206" s="33" t="s">
        <v>59</v>
      </c>
      <c r="B206" s="33" t="s">
        <v>58</v>
      </c>
      <c r="C206" t="s">
        <v>133</v>
      </c>
      <c r="D206">
        <f>INDEX(distances!$B$2:$AU$47,MATCH(A206,distances!$A$2:$A$47,0),MATCH(B206,distances!$B$1:$AU$1,0))</f>
        <v>123</v>
      </c>
      <c r="E206" s="5">
        <f>INDEX(param!$M$2:$M$5,MATCH(Table10[[#This Row],[Moda]],param!$A$2:$A$5,0))</f>
        <v>8000</v>
      </c>
      <c r="F206" s="5">
        <f>INDEX(param!$N$2:$N$5,MATCH(Table10[[#This Row],[Moda]],param!$A$2:$A$5,0))+(INDEX(param!$O$2:$O$5,MATCH(Table10[[#This Row],[Moda]],param!$A$2:$A$5,0))*Table10[[#This Row],[jarak]])</f>
        <v>32892308.333333332</v>
      </c>
      <c r="G206" s="2">
        <f>INDEX(param!$L$2:$L$5,MATCH(Table10[[#This Row],[Moda]],param!$A$2:$A$5,0))</f>
        <v>250</v>
      </c>
      <c r="H206">
        <f>IF(Table10[[#This Row],[Asal]]="Jakarta",INDEX(param!$P$2:$P$5,MATCH(Table10[[#This Row],[Moda]],param!$A$2:$A$5,0)),INDEX(Table3[limit_non_jakarta],MATCH(Table10[[#This Row],[Moda]],param!$A$2:$A$5,0)))</f>
        <v>30</v>
      </c>
    </row>
    <row r="207" spans="1:8" x14ac:dyDescent="0.25">
      <c r="A207" s="26" t="s">
        <v>59</v>
      </c>
      <c r="B207" s="27" t="s">
        <v>58</v>
      </c>
      <c r="C207" t="s">
        <v>136</v>
      </c>
      <c r="D207">
        <f>INDEX(distances!$B$2:$AU$47,MATCH(A207,distances!$A$2:$A$47,0),MATCH(B207,distances!$B$1:$AU$1,0))</f>
        <v>123</v>
      </c>
      <c r="E207" s="5">
        <f>INDEX(param!$M$2:$M$5,MATCH(Table10[[#This Row],[Moda]],param!$A$2:$A$5,0))</f>
        <v>63740</v>
      </c>
      <c r="F207" s="5">
        <f>INDEX(param!$N$2:$N$5,MATCH(Table10[[#This Row],[Moda]],param!$A$2:$A$5,0))+(INDEX(param!$O$2:$O$5,MATCH(Table10[[#This Row],[Moda]],param!$A$2:$A$5,0))*Table10[[#This Row],[jarak]])</f>
        <v>48543928.571428567</v>
      </c>
      <c r="G207" s="2">
        <f>INDEX(param!$L$2:$L$5,MATCH(Table10[[#This Row],[Moda]],param!$A$2:$A$5,0))</f>
        <v>3000</v>
      </c>
      <c r="H207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08" spans="1:8" x14ac:dyDescent="0.25">
      <c r="A208" s="25" t="s">
        <v>59</v>
      </c>
      <c r="B208" s="25" t="s">
        <v>58</v>
      </c>
      <c r="C208" t="s">
        <v>136</v>
      </c>
      <c r="D208">
        <f>INDEX(distances!$B$2:$AU$47,MATCH(A208,distances!$A$2:$A$47,0),MATCH(B208,distances!$B$1:$AU$1,0))</f>
        <v>123</v>
      </c>
      <c r="E208" s="5">
        <f>INDEX(param!$M$2:$M$5,MATCH(Table10[[#This Row],[Moda]],param!$A$2:$A$5,0))</f>
        <v>63740</v>
      </c>
      <c r="F208" s="5">
        <f>INDEX(param!$N$2:$N$5,MATCH(Table10[[#This Row],[Moda]],param!$A$2:$A$5,0))+(INDEX(param!$O$2:$O$5,MATCH(Table10[[#This Row],[Moda]],param!$A$2:$A$5,0))*Table10[[#This Row],[jarak]])</f>
        <v>48543928.571428567</v>
      </c>
      <c r="G208" s="2">
        <f>INDEX(param!$L$2:$L$5,MATCH(Table10[[#This Row],[Moda]],param!$A$2:$A$5,0))</f>
        <v>3000</v>
      </c>
      <c r="H208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09" spans="1:8" x14ac:dyDescent="0.25">
      <c r="A209" s="33" t="s">
        <v>62</v>
      </c>
      <c r="B209" s="33" t="s">
        <v>50</v>
      </c>
      <c r="C209" t="s">
        <v>133</v>
      </c>
      <c r="D209">
        <f>INDEX(distances!$B$2:$AU$47,MATCH(A209,distances!$A$2:$A$47,0),MATCH(B209,distances!$B$1:$AU$1,0))</f>
        <v>814</v>
      </c>
      <c r="E209" s="5">
        <f>INDEX(param!$M$2:$M$5,MATCH(Table10[[#This Row],[Moda]],param!$A$2:$A$5,0))</f>
        <v>8000</v>
      </c>
      <c r="F209" s="5">
        <f>INDEX(param!$N$2:$N$5,MATCH(Table10[[#This Row],[Moda]],param!$A$2:$A$5,0))+(INDEX(param!$O$2:$O$5,MATCH(Table10[[#This Row],[Moda]],param!$A$2:$A$5,0))*Table10[[#This Row],[jarak]])</f>
        <v>50305508.333333328</v>
      </c>
      <c r="G209" s="2">
        <f>INDEX(param!$L$2:$L$5,MATCH(Table10[[#This Row],[Moda]],param!$A$2:$A$5,0))</f>
        <v>250</v>
      </c>
      <c r="H209">
        <f>IF(Table10[[#This Row],[Asal]]="Jakarta",INDEX(param!$P$2:$P$5,MATCH(Table10[[#This Row],[Moda]],param!$A$2:$A$5,0)),INDEX(Table3[limit_non_jakarta],MATCH(Table10[[#This Row],[Moda]],param!$A$2:$A$5,0)))</f>
        <v>30</v>
      </c>
    </row>
    <row r="210" spans="1:8" x14ac:dyDescent="0.25">
      <c r="A210" s="31" t="s">
        <v>62</v>
      </c>
      <c r="B210" s="31" t="s">
        <v>60</v>
      </c>
      <c r="C210" t="s">
        <v>133</v>
      </c>
      <c r="D210">
        <f>INDEX(distances!$B$2:$AU$47,MATCH(A210,distances!$A$2:$A$47,0),MATCH(B210,distances!$B$1:$AU$1,0))</f>
        <v>123</v>
      </c>
      <c r="E210" s="5">
        <f>INDEX(param!$M$2:$M$5,MATCH(Table10[[#This Row],[Moda]],param!$A$2:$A$5,0))</f>
        <v>8000</v>
      </c>
      <c r="F210" s="5">
        <f>INDEX(param!$N$2:$N$5,MATCH(Table10[[#This Row],[Moda]],param!$A$2:$A$5,0))+(INDEX(param!$O$2:$O$5,MATCH(Table10[[#This Row],[Moda]],param!$A$2:$A$5,0))*Table10[[#This Row],[jarak]])</f>
        <v>32892308.333333332</v>
      </c>
      <c r="G210" s="2">
        <f>INDEX(param!$L$2:$L$5,MATCH(Table10[[#This Row],[Moda]],param!$A$2:$A$5,0))</f>
        <v>250</v>
      </c>
      <c r="H210">
        <f>IF(Table10[[#This Row],[Asal]]="Jakarta",INDEX(param!$P$2:$P$5,MATCH(Table10[[#This Row],[Moda]],param!$A$2:$A$5,0)),INDEX(Table3[limit_non_jakarta],MATCH(Table10[[#This Row],[Moda]],param!$A$2:$A$5,0)))</f>
        <v>30</v>
      </c>
    </row>
    <row r="211" spans="1:8" x14ac:dyDescent="0.25">
      <c r="A211" s="33" t="s">
        <v>62</v>
      </c>
      <c r="B211" s="33" t="s">
        <v>61</v>
      </c>
      <c r="C211" t="s">
        <v>133</v>
      </c>
      <c r="D211">
        <f>INDEX(distances!$B$2:$AU$47,MATCH(A211,distances!$A$2:$A$47,0),MATCH(B211,distances!$B$1:$AU$1,0))</f>
        <v>99</v>
      </c>
      <c r="E211" s="5">
        <f>INDEX(param!$M$2:$M$5,MATCH(Table10[[#This Row],[Moda]],param!$A$2:$A$5,0))</f>
        <v>8000</v>
      </c>
      <c r="F211" s="5">
        <f>INDEX(param!$N$2:$N$5,MATCH(Table10[[#This Row],[Moda]],param!$A$2:$A$5,0))+(INDEX(param!$O$2:$O$5,MATCH(Table10[[#This Row],[Moda]],param!$A$2:$A$5,0))*Table10[[#This Row],[jarak]])</f>
        <v>32287508.333333332</v>
      </c>
      <c r="G211" s="2">
        <f>INDEX(param!$L$2:$L$5,MATCH(Table10[[#This Row],[Moda]],param!$A$2:$A$5,0))</f>
        <v>250</v>
      </c>
      <c r="H211">
        <f>IF(Table10[[#This Row],[Asal]]="Jakarta",INDEX(param!$P$2:$P$5,MATCH(Table10[[#This Row],[Moda]],param!$A$2:$A$5,0)),INDEX(Table3[limit_non_jakarta],MATCH(Table10[[#This Row],[Moda]],param!$A$2:$A$5,0)))</f>
        <v>30</v>
      </c>
    </row>
    <row r="212" spans="1:8" x14ac:dyDescent="0.25">
      <c r="A212" s="31" t="s">
        <v>62</v>
      </c>
      <c r="B212" s="31" t="s">
        <v>63</v>
      </c>
      <c r="C212" t="s">
        <v>133</v>
      </c>
      <c r="D212">
        <f>INDEX(distances!$B$2:$AU$47,MATCH(A212,distances!$A$2:$A$47,0),MATCH(B212,distances!$B$1:$AU$1,0))</f>
        <v>201</v>
      </c>
      <c r="E212" s="5">
        <f>INDEX(param!$M$2:$M$5,MATCH(Table10[[#This Row],[Moda]],param!$A$2:$A$5,0))</f>
        <v>8000</v>
      </c>
      <c r="F212" s="5">
        <f>INDEX(param!$N$2:$N$5,MATCH(Table10[[#This Row],[Moda]],param!$A$2:$A$5,0))+(INDEX(param!$O$2:$O$5,MATCH(Table10[[#This Row],[Moda]],param!$A$2:$A$5,0))*Table10[[#This Row],[jarak]])</f>
        <v>34857908.333333328</v>
      </c>
      <c r="G212" s="2">
        <f>INDEX(param!$L$2:$L$5,MATCH(Table10[[#This Row],[Moda]],param!$A$2:$A$5,0))</f>
        <v>250</v>
      </c>
      <c r="H212">
        <f>IF(Table10[[#This Row],[Asal]]="Jakarta",INDEX(param!$P$2:$P$5,MATCH(Table10[[#This Row],[Moda]],param!$A$2:$A$5,0)),INDEX(Table3[limit_non_jakarta],MATCH(Table10[[#This Row],[Moda]],param!$A$2:$A$5,0)))</f>
        <v>30</v>
      </c>
    </row>
    <row r="213" spans="1:8" x14ac:dyDescent="0.25">
      <c r="A213" s="31" t="s">
        <v>62</v>
      </c>
      <c r="B213" s="31" t="s">
        <v>50</v>
      </c>
      <c r="C213" t="s">
        <v>134</v>
      </c>
      <c r="D213">
        <f>INDEX(distances!$B$2:$AU$47,MATCH(A213,distances!$A$2:$A$47,0),MATCH(B213,distances!$B$1:$AU$1,0))</f>
        <v>814</v>
      </c>
      <c r="E213" s="5">
        <f>INDEX(param!$M$2:$M$5,MATCH(Table10[[#This Row],[Moda]],param!$A$2:$A$5,0))</f>
        <v>55920</v>
      </c>
      <c r="F213" s="5">
        <f>INDEX(param!$N$2:$N$5,MATCH(Table10[[#This Row],[Moda]],param!$A$2:$A$5,0))+(INDEX(param!$O$2:$O$5,MATCH(Table10[[#This Row],[Moda]],param!$A$2:$A$5,0))*Table10[[#This Row],[jarak]])</f>
        <v>45681428.285714284</v>
      </c>
      <c r="G213" s="2">
        <f>INDEX(param!$L$2:$L$5,MATCH(Table10[[#This Row],[Moda]],param!$A$2:$A$5,0))</f>
        <v>8250</v>
      </c>
      <c r="H213">
        <f>IF(Table10[[#This Row],[Asal]]="Jakarta",INDEX(param!$P$2:$P$5,MATCH(Table10[[#This Row],[Moda]],param!$A$2:$A$5,0)),INDEX(Table3[limit_non_jakarta],MATCH(Table10[[#This Row],[Moda]],param!$A$2:$A$5,0)))</f>
        <v>8</v>
      </c>
    </row>
    <row r="214" spans="1:8" x14ac:dyDescent="0.25">
      <c r="A214" s="33" t="s">
        <v>62</v>
      </c>
      <c r="B214" s="33" t="s">
        <v>50</v>
      </c>
      <c r="C214" t="s">
        <v>135</v>
      </c>
      <c r="D214">
        <f>INDEX(distances!$B$2:$AU$47,MATCH(A214,distances!$A$2:$A$47,0),MATCH(B214,distances!$B$1:$AU$1,0))</f>
        <v>814</v>
      </c>
      <c r="E214" s="5">
        <f>INDEX(param!$M$2:$M$5,MATCH(Table10[[#This Row],[Moda]],param!$A$2:$A$5,0))</f>
        <v>88852</v>
      </c>
      <c r="F214" s="5">
        <f>INDEX(param!$N$2:$N$5,MATCH(Table10[[#This Row],[Moda]],param!$A$2:$A$5,0))+(INDEX(param!$O$2:$O$5,MATCH(Table10[[#This Row],[Moda]],param!$A$2:$A$5,0))*Table10[[#This Row],[jarak]])</f>
        <v>56990714</v>
      </c>
      <c r="G214" s="2">
        <f>INDEX(param!$L$2:$L$5,MATCH(Table10[[#This Row],[Moda]],param!$A$2:$A$5,0))</f>
        <v>8250</v>
      </c>
      <c r="H214">
        <f>IF(Table10[[#This Row],[Asal]]="Jakarta",INDEX(param!$P$2:$P$5,MATCH(Table10[[#This Row],[Moda]],param!$A$2:$A$5,0)),INDEX(Table3[limit_non_jakarta],MATCH(Table10[[#This Row],[Moda]],param!$A$2:$A$5,0)))</f>
        <v>12</v>
      </c>
    </row>
    <row r="215" spans="1:8" x14ac:dyDescent="0.25">
      <c r="A215" s="31" t="s">
        <v>62</v>
      </c>
      <c r="B215" s="31" t="s">
        <v>50</v>
      </c>
      <c r="C215" t="s">
        <v>135</v>
      </c>
      <c r="D215">
        <f>INDEX(distances!$B$2:$AU$47,MATCH(A215,distances!$A$2:$A$47,0),MATCH(B215,distances!$B$1:$AU$1,0))</f>
        <v>814</v>
      </c>
      <c r="E215" s="5">
        <f>INDEX(param!$M$2:$M$5,MATCH(Table10[[#This Row],[Moda]],param!$A$2:$A$5,0))</f>
        <v>88852</v>
      </c>
      <c r="F215" s="5">
        <f>INDEX(param!$N$2:$N$5,MATCH(Table10[[#This Row],[Moda]],param!$A$2:$A$5,0))+(INDEX(param!$O$2:$O$5,MATCH(Table10[[#This Row],[Moda]],param!$A$2:$A$5,0))*Table10[[#This Row],[jarak]])</f>
        <v>56990714</v>
      </c>
      <c r="G215" s="2">
        <f>INDEX(param!$L$2:$L$5,MATCH(Table10[[#This Row],[Moda]],param!$A$2:$A$5,0))</f>
        <v>8250</v>
      </c>
      <c r="H215">
        <f>IF(Table10[[#This Row],[Asal]]="Jakarta",INDEX(param!$P$2:$P$5,MATCH(Table10[[#This Row],[Moda]],param!$A$2:$A$5,0)),INDEX(Table3[limit_non_jakarta],MATCH(Table10[[#This Row],[Moda]],param!$A$2:$A$5,0)))</f>
        <v>12</v>
      </c>
    </row>
    <row r="216" spans="1:8" x14ac:dyDescent="0.25">
      <c r="A216" s="33" t="s">
        <v>62</v>
      </c>
      <c r="B216" s="33" t="s">
        <v>50</v>
      </c>
      <c r="C216" t="s">
        <v>135</v>
      </c>
      <c r="D216">
        <f>INDEX(distances!$B$2:$AU$47,MATCH(A216,distances!$A$2:$A$47,0),MATCH(B216,distances!$B$1:$AU$1,0))</f>
        <v>814</v>
      </c>
      <c r="E216" s="5">
        <f>INDEX(param!$M$2:$M$5,MATCH(Table10[[#This Row],[Moda]],param!$A$2:$A$5,0))</f>
        <v>88852</v>
      </c>
      <c r="F216" s="5">
        <f>INDEX(param!$N$2:$N$5,MATCH(Table10[[#This Row],[Moda]],param!$A$2:$A$5,0))+(INDEX(param!$O$2:$O$5,MATCH(Table10[[#This Row],[Moda]],param!$A$2:$A$5,0))*Table10[[#This Row],[jarak]])</f>
        <v>56990714</v>
      </c>
      <c r="G216" s="2">
        <f>INDEX(param!$L$2:$L$5,MATCH(Table10[[#This Row],[Moda]],param!$A$2:$A$5,0))</f>
        <v>8250</v>
      </c>
      <c r="H216">
        <f>IF(Table10[[#This Row],[Asal]]="Jakarta",INDEX(param!$P$2:$P$5,MATCH(Table10[[#This Row],[Moda]],param!$A$2:$A$5,0)),INDEX(Table3[limit_non_jakarta],MATCH(Table10[[#This Row],[Moda]],param!$A$2:$A$5,0)))</f>
        <v>12</v>
      </c>
    </row>
    <row r="217" spans="1:8" x14ac:dyDescent="0.25">
      <c r="A217" s="31" t="s">
        <v>62</v>
      </c>
      <c r="B217" s="31" t="s">
        <v>50</v>
      </c>
      <c r="C217" t="s">
        <v>135</v>
      </c>
      <c r="D217">
        <f>INDEX(distances!$B$2:$AU$47,MATCH(A217,distances!$A$2:$A$47,0),MATCH(B217,distances!$B$1:$AU$1,0))</f>
        <v>814</v>
      </c>
      <c r="E217" s="5">
        <f>INDEX(param!$M$2:$M$5,MATCH(Table10[[#This Row],[Moda]],param!$A$2:$A$5,0))</f>
        <v>88852</v>
      </c>
      <c r="F217" s="5">
        <f>INDEX(param!$N$2:$N$5,MATCH(Table10[[#This Row],[Moda]],param!$A$2:$A$5,0))+(INDEX(param!$O$2:$O$5,MATCH(Table10[[#This Row],[Moda]],param!$A$2:$A$5,0))*Table10[[#This Row],[jarak]])</f>
        <v>56990714</v>
      </c>
      <c r="G217" s="2">
        <f>INDEX(param!$L$2:$L$5,MATCH(Table10[[#This Row],[Moda]],param!$A$2:$A$5,0))</f>
        <v>8250</v>
      </c>
      <c r="H217">
        <f>IF(Table10[[#This Row],[Asal]]="Jakarta",INDEX(param!$P$2:$P$5,MATCH(Table10[[#This Row],[Moda]],param!$A$2:$A$5,0)),INDEX(Table3[limit_non_jakarta],MATCH(Table10[[#This Row],[Moda]],param!$A$2:$A$5,0)))</f>
        <v>12</v>
      </c>
    </row>
    <row r="218" spans="1:8" x14ac:dyDescent="0.25">
      <c r="A218" s="22" t="s">
        <v>62</v>
      </c>
      <c r="B218" s="22" t="s">
        <v>50</v>
      </c>
      <c r="C218" t="s">
        <v>136</v>
      </c>
      <c r="D218">
        <f>INDEX(distances!$B$2:$AU$47,MATCH(A218,distances!$A$2:$A$47,0),MATCH(B218,distances!$B$1:$AU$1,0))</f>
        <v>814</v>
      </c>
      <c r="E218" s="5">
        <f>INDEX(param!$M$2:$M$5,MATCH(Table10[[#This Row],[Moda]],param!$A$2:$A$5,0))</f>
        <v>63740</v>
      </c>
      <c r="F218" s="5">
        <f>INDEX(param!$N$2:$N$5,MATCH(Table10[[#This Row],[Moda]],param!$A$2:$A$5,0))+(INDEX(param!$O$2:$O$5,MATCH(Table10[[#This Row],[Moda]],param!$A$2:$A$5,0))*Table10[[#This Row],[jarak]])</f>
        <v>48543928.571428567</v>
      </c>
      <c r="G218" s="2">
        <f>INDEX(param!$L$2:$L$5,MATCH(Table10[[#This Row],[Moda]],param!$A$2:$A$5,0))</f>
        <v>3000</v>
      </c>
      <c r="H218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19" spans="1:8" x14ac:dyDescent="0.25">
      <c r="A219" s="22" t="s">
        <v>62</v>
      </c>
      <c r="B219" s="22" t="s">
        <v>50</v>
      </c>
      <c r="C219" t="s">
        <v>136</v>
      </c>
      <c r="D219">
        <f>INDEX(distances!$B$2:$AU$47,MATCH(A219,distances!$A$2:$A$47,0),MATCH(B219,distances!$B$1:$AU$1,0))</f>
        <v>814</v>
      </c>
      <c r="E219" s="5">
        <f>INDEX(param!$M$2:$M$5,MATCH(Table10[[#This Row],[Moda]],param!$A$2:$A$5,0))</f>
        <v>63740</v>
      </c>
      <c r="F219" s="5">
        <f>INDEX(param!$N$2:$N$5,MATCH(Table10[[#This Row],[Moda]],param!$A$2:$A$5,0))+(INDEX(param!$O$2:$O$5,MATCH(Table10[[#This Row],[Moda]],param!$A$2:$A$5,0))*Table10[[#This Row],[jarak]])</f>
        <v>48543928.571428567</v>
      </c>
      <c r="G219" s="2">
        <f>INDEX(param!$L$2:$L$5,MATCH(Table10[[#This Row],[Moda]],param!$A$2:$A$5,0))</f>
        <v>3000</v>
      </c>
      <c r="H219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0" spans="1:8" x14ac:dyDescent="0.25">
      <c r="A220" s="22" t="s">
        <v>62</v>
      </c>
      <c r="B220" s="22" t="s">
        <v>50</v>
      </c>
      <c r="C220" t="s">
        <v>136</v>
      </c>
      <c r="D220">
        <f>INDEX(distances!$B$2:$AU$47,MATCH(A220,distances!$A$2:$A$47,0),MATCH(B220,distances!$B$1:$AU$1,0))</f>
        <v>814</v>
      </c>
      <c r="E220" s="5">
        <f>INDEX(param!$M$2:$M$5,MATCH(Table10[[#This Row],[Moda]],param!$A$2:$A$5,0))</f>
        <v>63740</v>
      </c>
      <c r="F220" s="5">
        <f>INDEX(param!$N$2:$N$5,MATCH(Table10[[#This Row],[Moda]],param!$A$2:$A$5,0))+(INDEX(param!$O$2:$O$5,MATCH(Table10[[#This Row],[Moda]],param!$A$2:$A$5,0))*Table10[[#This Row],[jarak]])</f>
        <v>48543928.571428567</v>
      </c>
      <c r="G220" s="2">
        <f>INDEX(param!$L$2:$L$5,MATCH(Table10[[#This Row],[Moda]],param!$A$2:$A$5,0))</f>
        <v>3000</v>
      </c>
      <c r="H220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1" spans="1:8" x14ac:dyDescent="0.25">
      <c r="A221" s="22" t="s">
        <v>62</v>
      </c>
      <c r="B221" s="22" t="s">
        <v>50</v>
      </c>
      <c r="C221" t="s">
        <v>136</v>
      </c>
      <c r="D221">
        <f>INDEX(distances!$B$2:$AU$47,MATCH(A221,distances!$A$2:$A$47,0),MATCH(B221,distances!$B$1:$AU$1,0))</f>
        <v>814</v>
      </c>
      <c r="E221" s="5">
        <f>INDEX(param!$M$2:$M$5,MATCH(Table10[[#This Row],[Moda]],param!$A$2:$A$5,0))</f>
        <v>63740</v>
      </c>
      <c r="F221" s="5">
        <f>INDEX(param!$N$2:$N$5,MATCH(Table10[[#This Row],[Moda]],param!$A$2:$A$5,0))+(INDEX(param!$O$2:$O$5,MATCH(Table10[[#This Row],[Moda]],param!$A$2:$A$5,0))*Table10[[#This Row],[jarak]])</f>
        <v>48543928.571428567</v>
      </c>
      <c r="G221" s="2">
        <f>INDEX(param!$L$2:$L$5,MATCH(Table10[[#This Row],[Moda]],param!$A$2:$A$5,0))</f>
        <v>3000</v>
      </c>
      <c r="H221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2" spans="1:8" x14ac:dyDescent="0.25">
      <c r="A222" s="22" t="s">
        <v>62</v>
      </c>
      <c r="B222" s="22" t="s">
        <v>50</v>
      </c>
      <c r="C222" t="s">
        <v>136</v>
      </c>
      <c r="D222">
        <f>INDEX(distances!$B$2:$AU$47,MATCH(A222,distances!$A$2:$A$47,0),MATCH(B222,distances!$B$1:$AU$1,0))</f>
        <v>814</v>
      </c>
      <c r="E222" s="5">
        <f>INDEX(param!$M$2:$M$5,MATCH(Table10[[#This Row],[Moda]],param!$A$2:$A$5,0))</f>
        <v>63740</v>
      </c>
      <c r="F222" s="5">
        <f>INDEX(param!$N$2:$N$5,MATCH(Table10[[#This Row],[Moda]],param!$A$2:$A$5,0))+(INDEX(param!$O$2:$O$5,MATCH(Table10[[#This Row],[Moda]],param!$A$2:$A$5,0))*Table10[[#This Row],[jarak]])</f>
        <v>48543928.571428567</v>
      </c>
      <c r="G222" s="2">
        <f>INDEX(param!$L$2:$L$5,MATCH(Table10[[#This Row],[Moda]],param!$A$2:$A$5,0))</f>
        <v>3000</v>
      </c>
      <c r="H222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3" spans="1:8" x14ac:dyDescent="0.25">
      <c r="A223" s="22" t="s">
        <v>62</v>
      </c>
      <c r="B223" s="22" t="s">
        <v>50</v>
      </c>
      <c r="C223" t="s">
        <v>136</v>
      </c>
      <c r="D223">
        <f>INDEX(distances!$B$2:$AU$47,MATCH(A223,distances!$A$2:$A$47,0),MATCH(B223,distances!$B$1:$AU$1,0))</f>
        <v>814</v>
      </c>
      <c r="E223" s="5">
        <f>INDEX(param!$M$2:$M$5,MATCH(Table10[[#This Row],[Moda]],param!$A$2:$A$5,0))</f>
        <v>63740</v>
      </c>
      <c r="F223" s="5">
        <f>INDEX(param!$N$2:$N$5,MATCH(Table10[[#This Row],[Moda]],param!$A$2:$A$5,0))+(INDEX(param!$O$2:$O$5,MATCH(Table10[[#This Row],[Moda]],param!$A$2:$A$5,0))*Table10[[#This Row],[jarak]])</f>
        <v>48543928.571428567</v>
      </c>
      <c r="G223" s="2">
        <f>INDEX(param!$L$2:$L$5,MATCH(Table10[[#This Row],[Moda]],param!$A$2:$A$5,0))</f>
        <v>3000</v>
      </c>
      <c r="H223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4" spans="1:8" x14ac:dyDescent="0.25">
      <c r="A224" s="22" t="s">
        <v>62</v>
      </c>
      <c r="B224" s="22" t="s">
        <v>50</v>
      </c>
      <c r="C224" t="s">
        <v>136</v>
      </c>
      <c r="D224">
        <f>INDEX(distances!$B$2:$AU$47,MATCH(A224,distances!$A$2:$A$47,0),MATCH(B224,distances!$B$1:$AU$1,0))</f>
        <v>814</v>
      </c>
      <c r="E224" s="5">
        <f>INDEX(param!$M$2:$M$5,MATCH(Table10[[#This Row],[Moda]],param!$A$2:$A$5,0))</f>
        <v>63740</v>
      </c>
      <c r="F224" s="5">
        <f>INDEX(param!$N$2:$N$5,MATCH(Table10[[#This Row],[Moda]],param!$A$2:$A$5,0))+(INDEX(param!$O$2:$O$5,MATCH(Table10[[#This Row],[Moda]],param!$A$2:$A$5,0))*Table10[[#This Row],[jarak]])</f>
        <v>48543928.571428567</v>
      </c>
      <c r="G224" s="2">
        <f>INDEX(param!$L$2:$L$5,MATCH(Table10[[#This Row],[Moda]],param!$A$2:$A$5,0))</f>
        <v>3000</v>
      </c>
      <c r="H224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5" spans="1:8" x14ac:dyDescent="0.25">
      <c r="A225" s="22" t="s">
        <v>62</v>
      </c>
      <c r="B225" s="22" t="s">
        <v>50</v>
      </c>
      <c r="C225" t="s">
        <v>136</v>
      </c>
      <c r="D225">
        <f>INDEX(distances!$B$2:$AU$47,MATCH(A225,distances!$A$2:$A$47,0),MATCH(B225,distances!$B$1:$AU$1,0))</f>
        <v>814</v>
      </c>
      <c r="E225" s="5">
        <f>INDEX(param!$M$2:$M$5,MATCH(Table10[[#This Row],[Moda]],param!$A$2:$A$5,0))</f>
        <v>63740</v>
      </c>
      <c r="F225" s="5">
        <f>INDEX(param!$N$2:$N$5,MATCH(Table10[[#This Row],[Moda]],param!$A$2:$A$5,0))+(INDEX(param!$O$2:$O$5,MATCH(Table10[[#This Row],[Moda]],param!$A$2:$A$5,0))*Table10[[#This Row],[jarak]])</f>
        <v>48543928.571428567</v>
      </c>
      <c r="G225" s="2">
        <f>INDEX(param!$L$2:$L$5,MATCH(Table10[[#This Row],[Moda]],param!$A$2:$A$5,0))</f>
        <v>3000</v>
      </c>
      <c r="H225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6" spans="1:8" x14ac:dyDescent="0.25">
      <c r="A226" s="22" t="s">
        <v>62</v>
      </c>
      <c r="B226" s="22" t="s">
        <v>50</v>
      </c>
      <c r="C226" t="s">
        <v>136</v>
      </c>
      <c r="D226">
        <f>INDEX(distances!$B$2:$AU$47,MATCH(A226,distances!$A$2:$A$47,0),MATCH(B226,distances!$B$1:$AU$1,0))</f>
        <v>814</v>
      </c>
      <c r="E226" s="5">
        <f>INDEX(param!$M$2:$M$5,MATCH(Table10[[#This Row],[Moda]],param!$A$2:$A$5,0))</f>
        <v>63740</v>
      </c>
      <c r="F226" s="5">
        <f>INDEX(param!$N$2:$N$5,MATCH(Table10[[#This Row],[Moda]],param!$A$2:$A$5,0))+(INDEX(param!$O$2:$O$5,MATCH(Table10[[#This Row],[Moda]],param!$A$2:$A$5,0))*Table10[[#This Row],[jarak]])</f>
        <v>48543928.571428567</v>
      </c>
      <c r="G226" s="2">
        <f>INDEX(param!$L$2:$L$5,MATCH(Table10[[#This Row],[Moda]],param!$A$2:$A$5,0))</f>
        <v>3000</v>
      </c>
      <c r="H226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7" spans="1:8" x14ac:dyDescent="0.25">
      <c r="A227" s="22" t="s">
        <v>62</v>
      </c>
      <c r="B227" s="22" t="s">
        <v>50</v>
      </c>
      <c r="C227" t="s">
        <v>136</v>
      </c>
      <c r="D227">
        <f>INDEX(distances!$B$2:$AU$47,MATCH(A227,distances!$A$2:$A$47,0),MATCH(B227,distances!$B$1:$AU$1,0))</f>
        <v>814</v>
      </c>
      <c r="E227" s="5">
        <f>INDEX(param!$M$2:$M$5,MATCH(Table10[[#This Row],[Moda]],param!$A$2:$A$5,0))</f>
        <v>63740</v>
      </c>
      <c r="F227" s="5">
        <f>INDEX(param!$N$2:$N$5,MATCH(Table10[[#This Row],[Moda]],param!$A$2:$A$5,0))+(INDEX(param!$O$2:$O$5,MATCH(Table10[[#This Row],[Moda]],param!$A$2:$A$5,0))*Table10[[#This Row],[jarak]])</f>
        <v>48543928.571428567</v>
      </c>
      <c r="G227" s="2">
        <f>INDEX(param!$L$2:$L$5,MATCH(Table10[[#This Row],[Moda]],param!$A$2:$A$5,0))</f>
        <v>3000</v>
      </c>
      <c r="H227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8" spans="1:8" x14ac:dyDescent="0.25">
      <c r="A228" s="22" t="s">
        <v>62</v>
      </c>
      <c r="B228" s="22" t="s">
        <v>50</v>
      </c>
      <c r="C228" t="s">
        <v>136</v>
      </c>
      <c r="D228">
        <f>INDEX(distances!$B$2:$AU$47,MATCH(A228,distances!$A$2:$A$47,0),MATCH(B228,distances!$B$1:$AU$1,0))</f>
        <v>814</v>
      </c>
      <c r="E228" s="5">
        <f>INDEX(param!$M$2:$M$5,MATCH(Table10[[#This Row],[Moda]],param!$A$2:$A$5,0))</f>
        <v>63740</v>
      </c>
      <c r="F228" s="5">
        <f>INDEX(param!$N$2:$N$5,MATCH(Table10[[#This Row],[Moda]],param!$A$2:$A$5,0))+(INDEX(param!$O$2:$O$5,MATCH(Table10[[#This Row],[Moda]],param!$A$2:$A$5,0))*Table10[[#This Row],[jarak]])</f>
        <v>48543928.571428567</v>
      </c>
      <c r="G228" s="2">
        <f>INDEX(param!$L$2:$L$5,MATCH(Table10[[#This Row],[Moda]],param!$A$2:$A$5,0))</f>
        <v>3000</v>
      </c>
      <c r="H228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9" spans="1:8" x14ac:dyDescent="0.25">
      <c r="A229" s="23" t="s">
        <v>62</v>
      </c>
      <c r="B229" s="23" t="s">
        <v>50</v>
      </c>
      <c r="C229" t="s">
        <v>136</v>
      </c>
      <c r="D229">
        <f>INDEX(distances!$B$2:$AU$47,MATCH(A229,distances!$A$2:$A$47,0),MATCH(B229,distances!$B$1:$AU$1,0))</f>
        <v>814</v>
      </c>
      <c r="E229" s="5">
        <f>INDEX(param!$M$2:$M$5,MATCH(Table10[[#This Row],[Moda]],param!$A$2:$A$5,0))</f>
        <v>63740</v>
      </c>
      <c r="F229" s="5">
        <f>INDEX(param!$N$2:$N$5,MATCH(Table10[[#This Row],[Moda]],param!$A$2:$A$5,0))+(INDEX(param!$O$2:$O$5,MATCH(Table10[[#This Row],[Moda]],param!$A$2:$A$5,0))*Table10[[#This Row],[jarak]])</f>
        <v>48543928.571428567</v>
      </c>
      <c r="G229" s="2">
        <f>INDEX(param!$L$2:$L$5,MATCH(Table10[[#This Row],[Moda]],param!$A$2:$A$5,0))</f>
        <v>3000</v>
      </c>
      <c r="H229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30" spans="1:8" x14ac:dyDescent="0.25">
      <c r="A230" s="25" t="s">
        <v>62</v>
      </c>
      <c r="B230" s="25" t="s">
        <v>63</v>
      </c>
      <c r="C230" t="s">
        <v>136</v>
      </c>
      <c r="D230">
        <f>INDEX(distances!$B$2:$AU$47,MATCH(A230,distances!$A$2:$A$47,0),MATCH(B230,distances!$B$1:$AU$1,0))</f>
        <v>201</v>
      </c>
      <c r="E230" s="5">
        <f>INDEX(param!$M$2:$M$5,MATCH(Table10[[#This Row],[Moda]],param!$A$2:$A$5,0))</f>
        <v>63740</v>
      </c>
      <c r="F230" s="5">
        <f>INDEX(param!$N$2:$N$5,MATCH(Table10[[#This Row],[Moda]],param!$A$2:$A$5,0))+(INDEX(param!$O$2:$O$5,MATCH(Table10[[#This Row],[Moda]],param!$A$2:$A$5,0))*Table10[[#This Row],[jarak]])</f>
        <v>48543928.571428567</v>
      </c>
      <c r="G230" s="2">
        <f>INDEX(param!$L$2:$L$5,MATCH(Table10[[#This Row],[Moda]],param!$A$2:$A$5,0))</f>
        <v>3000</v>
      </c>
      <c r="H230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31" spans="1:8" x14ac:dyDescent="0.25">
      <c r="A231" s="25" t="s">
        <v>62</v>
      </c>
      <c r="B231" s="25" t="s">
        <v>63</v>
      </c>
      <c r="C231" t="s">
        <v>136</v>
      </c>
      <c r="D231">
        <f>INDEX(distances!$B$2:$AU$47,MATCH(A231,distances!$A$2:$A$47,0),MATCH(B231,distances!$B$1:$AU$1,0))</f>
        <v>201</v>
      </c>
      <c r="E231" s="5">
        <f>INDEX(param!$M$2:$M$5,MATCH(Table10[[#This Row],[Moda]],param!$A$2:$A$5,0))</f>
        <v>63740</v>
      </c>
      <c r="F231" s="5">
        <f>INDEX(param!$N$2:$N$5,MATCH(Table10[[#This Row],[Moda]],param!$A$2:$A$5,0))+(INDEX(param!$O$2:$O$5,MATCH(Table10[[#This Row],[Moda]],param!$A$2:$A$5,0))*Table10[[#This Row],[jarak]])</f>
        <v>48543928.571428567</v>
      </c>
      <c r="G231" s="2">
        <f>INDEX(param!$L$2:$L$5,MATCH(Table10[[#This Row],[Moda]],param!$A$2:$A$5,0))</f>
        <v>3000</v>
      </c>
      <c r="H231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32" spans="1:8" x14ac:dyDescent="0.25">
      <c r="A232" s="25" t="s">
        <v>62</v>
      </c>
      <c r="B232" s="25" t="s">
        <v>63</v>
      </c>
      <c r="C232" t="s">
        <v>136</v>
      </c>
      <c r="D232">
        <f>INDEX(distances!$B$2:$AU$47,MATCH(A232,distances!$A$2:$A$47,0),MATCH(B232,distances!$B$1:$AU$1,0))</f>
        <v>201</v>
      </c>
      <c r="E232" s="5">
        <f>INDEX(param!$M$2:$M$5,MATCH(Table10[[#This Row],[Moda]],param!$A$2:$A$5,0))</f>
        <v>63740</v>
      </c>
      <c r="F232" s="5">
        <f>INDEX(param!$N$2:$N$5,MATCH(Table10[[#This Row],[Moda]],param!$A$2:$A$5,0))+(INDEX(param!$O$2:$O$5,MATCH(Table10[[#This Row],[Moda]],param!$A$2:$A$5,0))*Table10[[#This Row],[jarak]])</f>
        <v>48543928.571428567</v>
      </c>
      <c r="G232" s="2">
        <f>INDEX(param!$L$2:$L$5,MATCH(Table10[[#This Row],[Moda]],param!$A$2:$A$5,0))</f>
        <v>3000</v>
      </c>
      <c r="H232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33" spans="1:8" x14ac:dyDescent="0.25">
      <c r="A233" s="25" t="s">
        <v>62</v>
      </c>
      <c r="B233" s="25" t="s">
        <v>61</v>
      </c>
      <c r="C233" t="s">
        <v>136</v>
      </c>
      <c r="D233">
        <f>INDEX(distances!$B$2:$AU$47,MATCH(A233,distances!$A$2:$A$47,0),MATCH(B233,distances!$B$1:$AU$1,0))</f>
        <v>99</v>
      </c>
      <c r="E233" s="5">
        <f>INDEX(param!$M$2:$M$5,MATCH(Table10[[#This Row],[Moda]],param!$A$2:$A$5,0))</f>
        <v>63740</v>
      </c>
      <c r="F233" s="5">
        <f>INDEX(param!$N$2:$N$5,MATCH(Table10[[#This Row],[Moda]],param!$A$2:$A$5,0))+(INDEX(param!$O$2:$O$5,MATCH(Table10[[#This Row],[Moda]],param!$A$2:$A$5,0))*Table10[[#This Row],[jarak]])</f>
        <v>48543928.571428567</v>
      </c>
      <c r="G233" s="2">
        <f>INDEX(param!$L$2:$L$5,MATCH(Table10[[#This Row],[Moda]],param!$A$2:$A$5,0))</f>
        <v>3000</v>
      </c>
      <c r="H233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34" spans="1:8" x14ac:dyDescent="0.25">
      <c r="A234" s="31" t="s">
        <v>71</v>
      </c>
      <c r="B234" s="31" t="s">
        <v>69</v>
      </c>
      <c r="C234" t="s">
        <v>133</v>
      </c>
      <c r="D234">
        <f>INDEX(distances!$B$2:$AU$47,MATCH(A234,distances!$A$2:$A$47,0),MATCH(B234,distances!$B$1:$AU$1,0))</f>
        <v>783</v>
      </c>
      <c r="E234" s="5">
        <f>INDEX(param!$M$2:$M$5,MATCH(Table10[[#This Row],[Moda]],param!$A$2:$A$5,0))</f>
        <v>8000</v>
      </c>
      <c r="F234" s="5">
        <f>INDEX(param!$N$2:$N$5,MATCH(Table10[[#This Row],[Moda]],param!$A$2:$A$5,0))+(INDEX(param!$O$2:$O$5,MATCH(Table10[[#This Row],[Moda]],param!$A$2:$A$5,0))*Table10[[#This Row],[jarak]])</f>
        <v>49524308.333333328</v>
      </c>
      <c r="G234" s="2">
        <f>INDEX(param!$L$2:$L$5,MATCH(Table10[[#This Row],[Moda]],param!$A$2:$A$5,0))</f>
        <v>250</v>
      </c>
      <c r="H234">
        <f>IF(Table10[[#This Row],[Asal]]="Jakarta",INDEX(param!$P$2:$P$5,MATCH(Table10[[#This Row],[Moda]],param!$A$2:$A$5,0)),INDEX(Table3[limit_non_jakarta],MATCH(Table10[[#This Row],[Moda]],param!$A$2:$A$5,0)))</f>
        <v>30</v>
      </c>
    </row>
    <row r="235" spans="1:8" x14ac:dyDescent="0.25">
      <c r="A235" s="33" t="s">
        <v>52</v>
      </c>
      <c r="B235" s="33" t="s">
        <v>51</v>
      </c>
      <c r="C235" t="s">
        <v>133</v>
      </c>
      <c r="D235">
        <f>INDEX(distances!$B$2:$AU$47,MATCH(A235,distances!$A$2:$A$47,0),MATCH(B235,distances!$B$1:$AU$1,0))</f>
        <v>114</v>
      </c>
      <c r="E235" s="5">
        <f>INDEX(param!$M$2:$M$5,MATCH(Table10[[#This Row],[Moda]],param!$A$2:$A$5,0))</f>
        <v>8000</v>
      </c>
      <c r="F235" s="5">
        <f>INDEX(param!$N$2:$N$5,MATCH(Table10[[#This Row],[Moda]],param!$A$2:$A$5,0))+(INDEX(param!$O$2:$O$5,MATCH(Table10[[#This Row],[Moda]],param!$A$2:$A$5,0))*Table10[[#This Row],[jarak]])</f>
        <v>32665508.333333332</v>
      </c>
      <c r="G235" s="2">
        <f>INDEX(param!$L$2:$L$5,MATCH(Table10[[#This Row],[Moda]],param!$A$2:$A$5,0))</f>
        <v>250</v>
      </c>
      <c r="H235">
        <f>IF(Table10[[#This Row],[Asal]]="Jakarta",INDEX(param!$P$2:$P$5,MATCH(Table10[[#This Row],[Moda]],param!$A$2:$A$5,0)),INDEX(Table3[limit_non_jakarta],MATCH(Table10[[#This Row],[Moda]],param!$A$2:$A$5,0)))</f>
        <v>30</v>
      </c>
    </row>
    <row r="236" spans="1:8" x14ac:dyDescent="0.25">
      <c r="A236" s="25" t="s">
        <v>52</v>
      </c>
      <c r="B236" s="25" t="s">
        <v>51</v>
      </c>
      <c r="C236" t="s">
        <v>136</v>
      </c>
      <c r="D236">
        <f>INDEX(distances!$B$2:$AU$47,MATCH(A236,distances!$A$2:$A$47,0),MATCH(B236,distances!$B$1:$AU$1,0))</f>
        <v>114</v>
      </c>
      <c r="E236" s="5">
        <f>INDEX(param!$M$2:$M$5,MATCH(Table10[[#This Row],[Moda]],param!$A$2:$A$5,0))</f>
        <v>63740</v>
      </c>
      <c r="F236" s="5">
        <f>INDEX(param!$N$2:$N$5,MATCH(Table10[[#This Row],[Moda]],param!$A$2:$A$5,0))+(INDEX(param!$O$2:$O$5,MATCH(Table10[[#This Row],[Moda]],param!$A$2:$A$5,0))*Table10[[#This Row],[jarak]])</f>
        <v>48543928.571428567</v>
      </c>
      <c r="G236" s="2">
        <f>INDEX(param!$L$2:$L$5,MATCH(Table10[[#This Row],[Moda]],param!$A$2:$A$5,0))</f>
        <v>3000</v>
      </c>
      <c r="H236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37" spans="1:8" x14ac:dyDescent="0.25">
      <c r="A237" s="31" t="s">
        <v>54</v>
      </c>
      <c r="B237" s="31" t="s">
        <v>58</v>
      </c>
      <c r="C237" t="s">
        <v>133</v>
      </c>
      <c r="D237">
        <f>INDEX(distances!$B$2:$AU$47,MATCH(A237,distances!$A$2:$A$47,0),MATCH(B237,distances!$B$1:$AU$1,0))</f>
        <v>170</v>
      </c>
      <c r="E237" s="5">
        <f>INDEX(param!$M$2:$M$5,MATCH(Table10[[#This Row],[Moda]],param!$A$2:$A$5,0))</f>
        <v>8000</v>
      </c>
      <c r="F237" s="5">
        <f>INDEX(param!$N$2:$N$5,MATCH(Table10[[#This Row],[Moda]],param!$A$2:$A$5,0))+(INDEX(param!$O$2:$O$5,MATCH(Table10[[#This Row],[Moda]],param!$A$2:$A$5,0))*Table10[[#This Row],[jarak]])</f>
        <v>34076708.333333328</v>
      </c>
      <c r="G237" s="2">
        <f>INDEX(param!$L$2:$L$5,MATCH(Table10[[#This Row],[Moda]],param!$A$2:$A$5,0))</f>
        <v>250</v>
      </c>
      <c r="H237">
        <f>IF(Table10[[#This Row],[Asal]]="Jakarta",INDEX(param!$P$2:$P$5,MATCH(Table10[[#This Row],[Moda]],param!$A$2:$A$5,0)),INDEX(Table3[limit_non_jakarta],MATCH(Table10[[#This Row],[Moda]],param!$A$2:$A$5,0)))</f>
        <v>30</v>
      </c>
    </row>
    <row r="238" spans="1:8" x14ac:dyDescent="0.25">
      <c r="A238" s="31" t="s">
        <v>79</v>
      </c>
      <c r="B238" s="31" t="s">
        <v>78</v>
      </c>
      <c r="C238" t="s">
        <v>135</v>
      </c>
      <c r="D238">
        <f>INDEX(distances!$B$2:$AU$47,MATCH(A238,distances!$A$2:$A$47,0),MATCH(B238,distances!$B$1:$AU$1,0))</f>
        <v>321</v>
      </c>
      <c r="E238" s="5">
        <f>INDEX(param!$M$2:$M$5,MATCH(Table10[[#This Row],[Moda]],param!$A$2:$A$5,0))</f>
        <v>88852</v>
      </c>
      <c r="F238" s="5">
        <f>INDEX(param!$N$2:$N$5,MATCH(Table10[[#This Row],[Moda]],param!$A$2:$A$5,0))+(INDEX(param!$O$2:$O$5,MATCH(Table10[[#This Row],[Moda]],param!$A$2:$A$5,0))*Table10[[#This Row],[jarak]])</f>
        <v>56990714</v>
      </c>
      <c r="G238" s="2">
        <f>INDEX(param!$L$2:$L$5,MATCH(Table10[[#This Row],[Moda]],param!$A$2:$A$5,0))</f>
        <v>8250</v>
      </c>
      <c r="H238">
        <f>IF(Table10[[#This Row],[Asal]]="Jakarta",INDEX(param!$P$2:$P$5,MATCH(Table10[[#This Row],[Moda]],param!$A$2:$A$5,0)),INDEX(Table3[limit_non_jakarta],MATCH(Table10[[#This Row],[Moda]],param!$A$2:$A$5,0)))</f>
        <v>12</v>
      </c>
    </row>
    <row r="239" spans="1:8" x14ac:dyDescent="0.25">
      <c r="A239" s="31" t="s">
        <v>57</v>
      </c>
      <c r="B239" s="31" t="s">
        <v>58</v>
      </c>
      <c r="C239" t="s">
        <v>133</v>
      </c>
      <c r="D239">
        <f>INDEX(distances!$B$2:$AU$47,MATCH(A239,distances!$A$2:$A$47,0),MATCH(B239,distances!$B$1:$AU$1,0))</f>
        <v>124</v>
      </c>
      <c r="E239" s="5">
        <f>INDEX(param!$M$2:$M$5,MATCH(Table10[[#This Row],[Moda]],param!$A$2:$A$5,0))</f>
        <v>8000</v>
      </c>
      <c r="F239" s="5">
        <f>INDEX(param!$N$2:$N$5,MATCH(Table10[[#This Row],[Moda]],param!$A$2:$A$5,0))+(INDEX(param!$O$2:$O$5,MATCH(Table10[[#This Row],[Moda]],param!$A$2:$A$5,0))*Table10[[#This Row],[jarak]])</f>
        <v>32917508.333333332</v>
      </c>
      <c r="G239" s="2">
        <f>INDEX(param!$L$2:$L$5,MATCH(Table10[[#This Row],[Moda]],param!$A$2:$A$5,0))</f>
        <v>250</v>
      </c>
      <c r="H239">
        <f>IF(Table10[[#This Row],[Asal]]="Jakarta",INDEX(param!$P$2:$P$5,MATCH(Table10[[#This Row],[Moda]],param!$A$2:$A$5,0)),INDEX(Table3[limit_non_jakarta],MATCH(Table10[[#This Row],[Moda]],param!$A$2:$A$5,0)))</f>
        <v>30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B2" sqref="B2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12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topLeftCell="A16" zoomScaleNormal="100" workbookViewId="0">
      <selection activeCell="F13" sqref="F13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46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G18" sqref="G18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ROUND(-(SUM($B$2:$M$15,$B$17:$M$47)-SUM(vertices!$J$2:$J$47))/12,0)</f>
        <v>-10315</v>
      </c>
      <c r="C16" s="2">
        <f>ROUND(-(SUM($B$2:$M$15,$B$17:$M$47)-SUM(vertices!$J$2:$J$47))/12,0)</f>
        <v>-10315</v>
      </c>
      <c r="D16" s="2">
        <f>ROUND(-(SUM($B$2:$M$15,$B$17:$M$47)-SUM(vertices!$J$2:$J$47))/12,0)</f>
        <v>-10315</v>
      </c>
      <c r="E16" s="2">
        <f>ROUND(-(SUM($B$2:$M$15,$B$17:$M$47)-SUM(vertices!$J$2:$J$47))/12,0)</f>
        <v>-10315</v>
      </c>
      <c r="F16" s="2">
        <f>ROUND(-(SUM($B$2:$M$15,$B$17:$M$47)-SUM(vertices!$J$2:$J$47))/12,0)</f>
        <v>-10315</v>
      </c>
      <c r="G16" s="2">
        <f>ROUND(-(SUM($B$2:$M$15,$B$17:$M$47)-SUM(vertices!$J$2:$J$47))/12,0)</f>
        <v>-10315</v>
      </c>
      <c r="H16" s="2">
        <f>ROUND(-(SUM($B$2:$M$15,$B$17:$M$47)-SUM(vertices!$J$2:$J$47))/12,0)</f>
        <v>-10315</v>
      </c>
      <c r="I16" s="2">
        <f>ROUND(-(SUM($B$2:$M$15,$B$17:$M$47)-SUM(vertices!$J$2:$J$47))/12,0)</f>
        <v>-10315</v>
      </c>
      <c r="J16" s="2">
        <f>ROUND(-(SUM($B$2:$M$15,$B$17:$M$47)-SUM(vertices!$J$2:$J$47))/12,0)</f>
        <v>-10315</v>
      </c>
      <c r="K16" s="2">
        <f>ROUND(-(SUM($B$2:$M$15,$B$17:$M$47)-SUM(vertices!$J$2:$J$47))/12,0)</f>
        <v>-10315</v>
      </c>
      <c r="L16" s="2">
        <f>ROUND(-(SUM($B$2:$M$15,$B$17:$M$47)-SUM(vertices!$J$2:$J$47))/12,0)</f>
        <v>-10315</v>
      </c>
      <c r="M16" s="2">
        <f>ROUND(-(SUM($B$2:$M$15,$B$17:$M$47)-SUM(vertices!$J$2:$J$47))/12,0)</f>
        <v>-10315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3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>
      <selection activeCell="I20" sqref="I20"/>
    </sheetView>
  </sheetViews>
  <sheetFormatPr defaultRowHeight="15" x14ac:dyDescent="0.25"/>
  <cols>
    <col min="1" max="1" width="16.5703125" bestFit="1" customWidth="1"/>
    <col min="2" max="2" width="6.7109375" bestFit="1" customWidth="1"/>
    <col min="3" max="6" width="5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-246</v>
      </c>
      <c r="C2">
        <f ca="1">ROUND(RAND()*Table5[[#This Row],[2]],0)</f>
        <v>7</v>
      </c>
      <c r="D2">
        <f ca="1">ROUND(RAND()*Table5[[#This Row],[3]],0)</f>
        <v>311</v>
      </c>
      <c r="E2">
        <f ca="1">ROUND(RAND()*Table5[[#This Row],[4]],0)</f>
        <v>607</v>
      </c>
      <c r="F2">
        <f ca="1">ROUND(RAND()*Table5[[#This Row],[5]],0)</f>
        <v>1533</v>
      </c>
      <c r="G2">
        <f ca="1">ROUND(RAND()*Table5[[#This Row],[6]],0)</f>
        <v>491</v>
      </c>
      <c r="H2">
        <f ca="1">ROUND(RAND()*Table5[[#This Row],[7]],0)</f>
        <v>387</v>
      </c>
      <c r="I2">
        <f ca="1">ROUND(RAND()*Table5[[#This Row],[8]],0)</f>
        <v>301</v>
      </c>
      <c r="J2">
        <f ca="1">ROUND(RAND()*Table5[[#This Row],[9]],0)</f>
        <v>528</v>
      </c>
      <c r="K2">
        <f ca="1">ROUND(RAND()*Table5[[#This Row],[10]],0)</f>
        <v>111</v>
      </c>
      <c r="L2">
        <f ca="1">ROUND(RAND()*Table5[[#This Row],[11]],0)</f>
        <v>414</v>
      </c>
      <c r="M2">
        <f ca="1">ROUND(RAND()*Table5[[#This Row],[12]],0)</f>
        <v>63</v>
      </c>
    </row>
    <row r="3" spans="1:13" x14ac:dyDescent="0.25">
      <c r="A3" t="s">
        <v>24</v>
      </c>
      <c r="B3">
        <f ca="1">ROUND(RAND()*Table5[[#This Row],[1]],0)</f>
        <v>-1191</v>
      </c>
      <c r="C3">
        <f ca="1">ROUND(RAND()*Table5[[#This Row],[2]],0)</f>
        <v>111</v>
      </c>
      <c r="D3">
        <f ca="1">ROUND(RAND()*Table5[[#This Row],[3]],0)</f>
        <v>201</v>
      </c>
      <c r="E3">
        <f ca="1">ROUND(RAND()*Table5[[#This Row],[4]],0)</f>
        <v>448</v>
      </c>
      <c r="F3">
        <f ca="1">ROUND(RAND()*Table5[[#This Row],[5]],0)</f>
        <v>1387</v>
      </c>
      <c r="G3">
        <f ca="1">ROUND(RAND()*Table5[[#This Row],[6]],0)</f>
        <v>8</v>
      </c>
      <c r="H3">
        <f ca="1">ROUND(RAND()*Table5[[#This Row],[7]],0)</f>
        <v>133</v>
      </c>
      <c r="I3">
        <f ca="1">ROUND(RAND()*Table5[[#This Row],[8]],0)</f>
        <v>361</v>
      </c>
      <c r="J3">
        <f ca="1">ROUND(RAND()*Table5[[#This Row],[9]],0)</f>
        <v>257</v>
      </c>
      <c r="K3">
        <f ca="1">ROUND(RAND()*Table5[[#This Row],[10]],0)</f>
        <v>14</v>
      </c>
      <c r="L3">
        <f ca="1">ROUND(RAND()*Table5[[#This Row],[11]],0)</f>
        <v>123</v>
      </c>
      <c r="M3">
        <f ca="1">ROUND(RAND()*Table5[[#This Row],[12]],0)</f>
        <v>817</v>
      </c>
    </row>
    <row r="4" spans="1:13" x14ac:dyDescent="0.25">
      <c r="A4" t="s">
        <v>25</v>
      </c>
      <c r="B4">
        <f ca="1">ROUND(RAND()*Table5[[#This Row],[1]],0)</f>
        <v>-1370</v>
      </c>
      <c r="C4">
        <f ca="1">ROUND(RAND()*Table5[[#This Row],[2]],0)</f>
        <v>-112</v>
      </c>
      <c r="D4">
        <f ca="1">ROUND(RAND()*Table5[[#This Row],[3]],0)</f>
        <v>607</v>
      </c>
      <c r="E4">
        <f ca="1">ROUND(RAND()*Table5[[#This Row],[4]],0)</f>
        <v>395</v>
      </c>
      <c r="F4">
        <f ca="1">ROUND(RAND()*Table5[[#This Row],[5]],0)</f>
        <v>4924</v>
      </c>
      <c r="G4">
        <f ca="1">ROUND(RAND()*Table5[[#This Row],[6]],0)</f>
        <v>-107</v>
      </c>
      <c r="H4">
        <f ca="1">ROUND(RAND()*Table5[[#This Row],[7]],0)</f>
        <v>18</v>
      </c>
      <c r="I4">
        <f ca="1">ROUND(RAND()*Table5[[#This Row],[8]],0)</f>
        <v>363</v>
      </c>
      <c r="J4">
        <f ca="1">ROUND(RAND()*Table5[[#This Row],[9]],0)</f>
        <v>342</v>
      </c>
      <c r="K4">
        <f ca="1">ROUND(RAND()*Table5[[#This Row],[10]],0)</f>
        <v>24</v>
      </c>
      <c r="L4">
        <f ca="1">ROUND(RAND()*Table5[[#This Row],[11]],0)</f>
        <v>1286</v>
      </c>
      <c r="M4">
        <f ca="1">ROUND(RAND()*Table5[[#This Row],[12]],0)</f>
        <v>1598</v>
      </c>
    </row>
    <row r="5" spans="1:13" x14ac:dyDescent="0.25">
      <c r="A5" t="s">
        <v>26</v>
      </c>
      <c r="B5">
        <f ca="1">ROUND(RAND()*Table5[[#This Row],[1]],0)</f>
        <v>-1255</v>
      </c>
      <c r="C5">
        <f ca="1">ROUND(RAND()*Table5[[#This Row],[2]],0)</f>
        <v>1</v>
      </c>
      <c r="D5">
        <f ca="1">ROUND(RAND()*Table5[[#This Row],[3]],0)</f>
        <v>61</v>
      </c>
      <c r="E5">
        <f ca="1">ROUND(RAND()*Table5[[#This Row],[4]],0)</f>
        <v>203</v>
      </c>
      <c r="F5">
        <f ca="1">ROUND(RAND()*Table5[[#This Row],[5]],0)</f>
        <v>1122</v>
      </c>
      <c r="G5">
        <f ca="1">ROUND(RAND()*Table5[[#This Row],[6]],0)</f>
        <v>22</v>
      </c>
      <c r="H5">
        <f ca="1">ROUND(RAND()*Table5[[#This Row],[7]],0)</f>
        <v>44</v>
      </c>
      <c r="I5">
        <f ca="1">ROUND(RAND()*Table5[[#This Row],[8]],0)</f>
        <v>435</v>
      </c>
      <c r="J5">
        <f ca="1">ROUND(RAND()*Table5[[#This Row],[9]],0)</f>
        <v>32</v>
      </c>
      <c r="K5">
        <f ca="1">ROUND(RAND()*Table5[[#This Row],[10]],0)</f>
        <v>177</v>
      </c>
      <c r="L5">
        <f ca="1">ROUND(RAND()*Table5[[#This Row],[11]],0)</f>
        <v>419</v>
      </c>
      <c r="M5">
        <f ca="1">ROUND(RAND()*Table5[[#This Row],[12]],0)</f>
        <v>1350</v>
      </c>
    </row>
    <row r="6" spans="1:13" x14ac:dyDescent="0.25">
      <c r="A6" t="s">
        <v>27</v>
      </c>
      <c r="B6">
        <f ca="1">ROUND(RAND()*Table5[[#This Row],[1]],0)</f>
        <v>-1545</v>
      </c>
      <c r="C6">
        <f ca="1">ROUND(RAND()*Table5[[#This Row],[2]],0)</f>
        <v>159</v>
      </c>
      <c r="D6">
        <f ca="1">ROUND(RAND()*Table5[[#This Row],[3]],0)</f>
        <v>106</v>
      </c>
      <c r="E6">
        <f ca="1">ROUND(RAND()*Table5[[#This Row],[4]],0)</f>
        <v>496</v>
      </c>
      <c r="F6">
        <f ca="1">ROUND(RAND()*Table5[[#This Row],[5]],0)</f>
        <v>3153</v>
      </c>
      <c r="G6">
        <f ca="1">ROUND(RAND()*Table5[[#This Row],[6]],0)</f>
        <v>437</v>
      </c>
      <c r="H6">
        <f ca="1">ROUND(RAND()*Table5[[#This Row],[7]],0)</f>
        <v>371</v>
      </c>
      <c r="I6">
        <f ca="1">ROUND(RAND()*Table5[[#This Row],[8]],0)</f>
        <v>668</v>
      </c>
      <c r="J6">
        <f ca="1">ROUND(RAND()*Table5[[#This Row],[9]],0)</f>
        <v>66</v>
      </c>
      <c r="K6">
        <f ca="1">ROUND(RAND()*Table5[[#This Row],[10]],0)</f>
        <v>367</v>
      </c>
      <c r="L6">
        <f ca="1">ROUND(RAND()*Table5[[#This Row],[11]],0)</f>
        <v>275</v>
      </c>
      <c r="M6">
        <f ca="1">ROUND(RAND()*Table5[[#This Row],[12]],0)</f>
        <v>541</v>
      </c>
    </row>
    <row r="7" spans="1:13" x14ac:dyDescent="0.25">
      <c r="A7" t="s">
        <v>29</v>
      </c>
      <c r="B7">
        <f ca="1">ROUND(RAND()*Table5[[#This Row],[1]],0)</f>
        <v>-2682</v>
      </c>
      <c r="C7">
        <f ca="1">ROUND(RAND()*Table5[[#This Row],[2]],0)</f>
        <v>75</v>
      </c>
      <c r="D7">
        <f ca="1">ROUND(RAND()*Table5[[#This Row],[3]],0)</f>
        <v>346</v>
      </c>
      <c r="E7">
        <f ca="1">ROUND(RAND()*Table5[[#This Row],[4]],0)</f>
        <v>323</v>
      </c>
      <c r="F7">
        <f ca="1">ROUND(RAND()*Table5[[#This Row],[5]],0)</f>
        <v>787</v>
      </c>
      <c r="G7">
        <f ca="1">ROUND(RAND()*Table5[[#This Row],[6]],0)</f>
        <v>-660</v>
      </c>
      <c r="H7">
        <f ca="1">ROUND(RAND()*Table5[[#This Row],[7]],0)</f>
        <v>-290</v>
      </c>
      <c r="I7">
        <f ca="1">ROUND(RAND()*Table5[[#This Row],[8]],0)</f>
        <v>-98</v>
      </c>
      <c r="J7">
        <f ca="1">ROUND(RAND()*Table5[[#This Row],[9]],0)</f>
        <v>82</v>
      </c>
      <c r="K7">
        <f ca="1">ROUND(RAND()*Table5[[#This Row],[10]],0)</f>
        <v>253</v>
      </c>
      <c r="L7">
        <f ca="1">ROUND(RAND()*Table5[[#This Row],[11]],0)</f>
        <v>219</v>
      </c>
      <c r="M7">
        <f ca="1">ROUND(RAND()*Table5[[#This Row],[12]],0)</f>
        <v>1189</v>
      </c>
    </row>
    <row r="8" spans="1:13" x14ac:dyDescent="0.25">
      <c r="A8" t="s">
        <v>30</v>
      </c>
      <c r="B8">
        <f ca="1">ROUND(RAND()*Table5[[#This Row],[1]],0)</f>
        <v>-737</v>
      </c>
      <c r="C8">
        <f ca="1">ROUND(RAND()*Table5[[#This Row],[2]],0)</f>
        <v>485</v>
      </c>
      <c r="D8">
        <f ca="1">ROUND(RAND()*Table5[[#This Row],[3]],0)</f>
        <v>731</v>
      </c>
      <c r="E8">
        <f ca="1">ROUND(RAND()*Table5[[#This Row],[4]],0)</f>
        <v>952</v>
      </c>
      <c r="F8">
        <f ca="1">ROUND(RAND()*Table5[[#This Row],[5]],0)</f>
        <v>131</v>
      </c>
      <c r="G8">
        <f ca="1">ROUND(RAND()*Table5[[#This Row],[6]],0)</f>
        <v>-583</v>
      </c>
      <c r="H8">
        <f ca="1">ROUND(RAND()*Table5[[#This Row],[7]],0)</f>
        <v>-234</v>
      </c>
      <c r="I8">
        <f ca="1">ROUND(RAND()*Table5[[#This Row],[8]],0)</f>
        <v>1064</v>
      </c>
      <c r="J8">
        <f ca="1">ROUND(RAND()*Table5[[#This Row],[9]],0)</f>
        <v>1055</v>
      </c>
      <c r="K8">
        <f ca="1">ROUND(RAND()*Table5[[#This Row],[10]],0)</f>
        <v>1095</v>
      </c>
      <c r="L8">
        <f ca="1">ROUND(RAND()*Table5[[#This Row],[11]],0)</f>
        <v>1229</v>
      </c>
      <c r="M8">
        <f ca="1">ROUND(RAND()*Table5[[#This Row],[12]],0)</f>
        <v>869</v>
      </c>
    </row>
    <row r="9" spans="1:13" x14ac:dyDescent="0.25">
      <c r="A9" t="s">
        <v>31</v>
      </c>
      <c r="B9">
        <f ca="1">ROUND(RAND()*Table5[[#This Row],[1]],0)</f>
        <v>-232</v>
      </c>
      <c r="C9">
        <f ca="1">ROUND(RAND()*Table5[[#This Row],[2]],0)</f>
        <v>63</v>
      </c>
      <c r="D9">
        <f ca="1">ROUND(RAND()*Table5[[#This Row],[3]],0)</f>
        <v>79</v>
      </c>
      <c r="E9">
        <f ca="1">ROUND(RAND()*Table5[[#This Row],[4]],0)</f>
        <v>225</v>
      </c>
      <c r="F9">
        <f ca="1">ROUND(RAND()*Table5[[#This Row],[5]],0)</f>
        <v>113</v>
      </c>
      <c r="G9">
        <f ca="1">ROUND(RAND()*Table5[[#This Row],[6]],0)</f>
        <v>449</v>
      </c>
      <c r="H9">
        <f ca="1">ROUND(RAND()*Table5[[#This Row],[7]],0)</f>
        <v>144</v>
      </c>
      <c r="I9">
        <f ca="1">ROUND(RAND()*Table5[[#This Row],[8]],0)</f>
        <v>180</v>
      </c>
      <c r="J9">
        <f ca="1">ROUND(RAND()*Table5[[#This Row],[9]],0)</f>
        <v>127</v>
      </c>
      <c r="K9">
        <f ca="1">ROUND(RAND()*Table5[[#This Row],[10]],0)</f>
        <v>139</v>
      </c>
      <c r="L9">
        <f ca="1">ROUND(RAND()*Table5[[#This Row],[11]],0)</f>
        <v>487</v>
      </c>
      <c r="M9">
        <f ca="1">ROUND(RAND()*Table5[[#This Row],[12]],0)</f>
        <v>742</v>
      </c>
    </row>
    <row r="10" spans="1:13" x14ac:dyDescent="0.25">
      <c r="A10" t="s">
        <v>32</v>
      </c>
      <c r="B10">
        <f ca="1">ROUND(RAND()*Table5[[#This Row],[1]],0)</f>
        <v>-479</v>
      </c>
      <c r="C10">
        <f ca="1">ROUND(RAND()*Table5[[#This Row],[2]],0)</f>
        <v>216</v>
      </c>
      <c r="D10">
        <f ca="1">ROUND(RAND()*Table5[[#This Row],[3]],0)</f>
        <v>554</v>
      </c>
      <c r="E10">
        <f ca="1">ROUND(RAND()*Table5[[#This Row],[4]],0)</f>
        <v>389</v>
      </c>
      <c r="F10">
        <f ca="1">ROUND(RAND()*Table5[[#This Row],[5]],0)</f>
        <v>1098</v>
      </c>
      <c r="G10">
        <f ca="1">ROUND(RAND()*Table5[[#This Row],[6]],0)</f>
        <v>-21</v>
      </c>
      <c r="H10">
        <f ca="1">ROUND(RAND()*Table5[[#This Row],[7]],0)</f>
        <v>7</v>
      </c>
      <c r="I10">
        <f ca="1">ROUND(RAND()*Table5[[#This Row],[8]],0)</f>
        <v>329</v>
      </c>
      <c r="J10">
        <f ca="1">ROUND(RAND()*Table5[[#This Row],[9]],0)</f>
        <v>208</v>
      </c>
      <c r="K10">
        <f ca="1">ROUND(RAND()*Table5[[#This Row],[10]],0)</f>
        <v>619</v>
      </c>
      <c r="L10">
        <f ca="1">ROUND(RAND()*Table5[[#This Row],[11]],0)</f>
        <v>346</v>
      </c>
      <c r="M10">
        <f ca="1">ROUND(RAND()*Table5[[#This Row],[12]],0)</f>
        <v>264</v>
      </c>
    </row>
    <row r="11" spans="1:13" x14ac:dyDescent="0.25">
      <c r="A11" t="s">
        <v>34</v>
      </c>
      <c r="B11">
        <f ca="1">ROUND(RAND()*Table5[[#This Row],[1]],0)</f>
        <v>-1331</v>
      </c>
      <c r="C11">
        <f ca="1">ROUND(RAND()*Table5[[#This Row],[2]],0)</f>
        <v>62</v>
      </c>
      <c r="D11">
        <f ca="1">ROUND(RAND()*Table5[[#This Row],[3]],0)</f>
        <v>288</v>
      </c>
      <c r="E11">
        <f ca="1">ROUND(RAND()*Table5[[#This Row],[4]],0)</f>
        <v>2079</v>
      </c>
      <c r="F11">
        <f ca="1">ROUND(RAND()*Table5[[#This Row],[5]],0)</f>
        <v>1354</v>
      </c>
      <c r="G11">
        <f ca="1">ROUND(RAND()*Table5[[#This Row],[6]],0)</f>
        <v>-180</v>
      </c>
      <c r="H11">
        <f ca="1">ROUND(RAND()*Table5[[#This Row],[7]],0)</f>
        <v>531</v>
      </c>
      <c r="I11">
        <f ca="1">ROUND(RAND()*Table5[[#This Row],[8]],0)</f>
        <v>183</v>
      </c>
      <c r="J11">
        <f ca="1">ROUND(RAND()*Table5[[#This Row],[9]],0)</f>
        <v>802</v>
      </c>
      <c r="K11">
        <f ca="1">ROUND(RAND()*Table5[[#This Row],[10]],0)</f>
        <v>64</v>
      </c>
      <c r="L11">
        <f ca="1">ROUND(RAND()*Table5[[#This Row],[11]],0)</f>
        <v>644</v>
      </c>
      <c r="M11">
        <f ca="1">ROUND(RAND()*Table5[[#This Row],[12]],0)</f>
        <v>289</v>
      </c>
    </row>
    <row r="12" spans="1:13" x14ac:dyDescent="0.25">
      <c r="A12" t="s">
        <v>36</v>
      </c>
      <c r="B12">
        <f ca="1">ROUND(RAND()*Table5[[#This Row],[1]],0)</f>
        <v>-7002</v>
      </c>
      <c r="C12">
        <f ca="1">ROUND(RAND()*Table5[[#This Row],[2]],0)</f>
        <v>12</v>
      </c>
      <c r="D12">
        <f ca="1">ROUND(RAND()*Table5[[#This Row],[3]],0)</f>
        <v>773</v>
      </c>
      <c r="E12">
        <f ca="1">ROUND(RAND()*Table5[[#This Row],[4]],0)</f>
        <v>772</v>
      </c>
      <c r="F12">
        <f ca="1">ROUND(RAND()*Table5[[#This Row],[5]],0)</f>
        <v>8157</v>
      </c>
      <c r="G12">
        <f ca="1">ROUND(RAND()*Table5[[#This Row],[6]],0)</f>
        <v>-108</v>
      </c>
      <c r="H12">
        <f ca="1">ROUND(RAND()*Table5[[#This Row],[7]],0)</f>
        <v>350</v>
      </c>
      <c r="I12">
        <f ca="1">ROUND(RAND()*Table5[[#This Row],[8]],0)</f>
        <v>744</v>
      </c>
      <c r="J12">
        <f ca="1">ROUND(RAND()*Table5[[#This Row],[9]],0)</f>
        <v>1400</v>
      </c>
      <c r="K12">
        <f ca="1">ROUND(RAND()*Table5[[#This Row],[10]],0)</f>
        <v>2084</v>
      </c>
      <c r="L12">
        <f ca="1">ROUND(RAND()*Table5[[#This Row],[11]],0)</f>
        <v>1818</v>
      </c>
      <c r="M12">
        <f ca="1">ROUND(RAND()*Table5[[#This Row],[12]],0)</f>
        <v>1506</v>
      </c>
    </row>
    <row r="13" spans="1:13" x14ac:dyDescent="0.25">
      <c r="A13" t="s">
        <v>37</v>
      </c>
      <c r="B13">
        <f ca="1">ROUND(RAND()*Table5[[#This Row],[1]],0)</f>
        <v>-3073</v>
      </c>
      <c r="C13">
        <f ca="1">ROUND(RAND()*Table5[[#This Row],[2]],0)</f>
        <v>353</v>
      </c>
      <c r="D13">
        <f ca="1">ROUND(RAND()*Table5[[#This Row],[3]],0)</f>
        <v>230</v>
      </c>
      <c r="E13">
        <f ca="1">ROUND(RAND()*Table5[[#This Row],[4]],0)</f>
        <v>185</v>
      </c>
      <c r="F13">
        <f ca="1">ROUND(RAND()*Table5[[#This Row],[5]],0)</f>
        <v>413</v>
      </c>
      <c r="G13">
        <f ca="1">ROUND(RAND()*Table5[[#This Row],[6]],0)</f>
        <v>210</v>
      </c>
      <c r="H13">
        <f ca="1">ROUND(RAND()*Table5[[#This Row],[7]],0)</f>
        <v>109</v>
      </c>
      <c r="I13">
        <f ca="1">ROUND(RAND()*Table5[[#This Row],[8]],0)</f>
        <v>343</v>
      </c>
      <c r="J13">
        <f ca="1">ROUND(RAND()*Table5[[#This Row],[9]],0)</f>
        <v>460</v>
      </c>
      <c r="K13">
        <f ca="1">ROUND(RAND()*Table5[[#This Row],[10]],0)</f>
        <v>31</v>
      </c>
      <c r="L13">
        <f ca="1">ROUND(RAND()*Table5[[#This Row],[11]],0)</f>
        <v>511</v>
      </c>
      <c r="M13">
        <f ca="1">ROUND(RAND()*Table5[[#This Row],[12]],0)</f>
        <v>1723</v>
      </c>
    </row>
    <row r="14" spans="1:13" x14ac:dyDescent="0.25">
      <c r="A14" t="s">
        <v>47</v>
      </c>
      <c r="B14">
        <f ca="1">ROUND(RAND()*Table5[[#This Row],[1]],0)</f>
        <v>-4298</v>
      </c>
      <c r="C14">
        <f ca="1">ROUND(RAND()*Table5[[#This Row],[2]],0)</f>
        <v>109</v>
      </c>
      <c r="D14">
        <f ca="1">ROUND(RAND()*Table5[[#This Row],[3]],0)</f>
        <v>405</v>
      </c>
      <c r="E14">
        <f ca="1">ROUND(RAND()*Table5[[#This Row],[4]],0)</f>
        <v>403</v>
      </c>
      <c r="F14">
        <f ca="1">ROUND(RAND()*Table5[[#This Row],[5]],0)</f>
        <v>3149</v>
      </c>
      <c r="G14">
        <f ca="1">ROUND(RAND()*Table5[[#This Row],[6]],0)</f>
        <v>-475</v>
      </c>
      <c r="H14">
        <f ca="1">ROUND(RAND()*Table5[[#This Row],[7]],0)</f>
        <v>248</v>
      </c>
      <c r="I14">
        <f ca="1">ROUND(RAND()*Table5[[#This Row],[8]],0)</f>
        <v>-259</v>
      </c>
      <c r="J14">
        <f ca="1">ROUND(RAND()*Table5[[#This Row],[9]],0)</f>
        <v>-16</v>
      </c>
      <c r="K14">
        <f ca="1">ROUND(RAND()*Table5[[#This Row],[10]],0)</f>
        <v>5</v>
      </c>
      <c r="L14">
        <f ca="1">ROUND(RAND()*Table5[[#This Row],[11]],0)</f>
        <v>188</v>
      </c>
      <c r="M14">
        <f ca="1">ROUND(RAND()*Table5[[#This Row],[12]],0)</f>
        <v>660</v>
      </c>
    </row>
    <row r="15" spans="1:13" x14ac:dyDescent="0.25">
      <c r="A15" t="s">
        <v>49</v>
      </c>
      <c r="B15">
        <f ca="1">ROUND(RAND()*Table5[[#This Row],[1]],0)</f>
        <v>-51</v>
      </c>
      <c r="C15">
        <f ca="1">ROUND(RAND()*Table5[[#This Row],[2]],0)</f>
        <v>14</v>
      </c>
      <c r="D15">
        <f ca="1">ROUND(RAND()*Table5[[#This Row],[3]],0)</f>
        <v>133</v>
      </c>
      <c r="E15">
        <f ca="1">ROUND(RAND()*Table5[[#This Row],[4]],0)</f>
        <v>122</v>
      </c>
      <c r="F15">
        <f ca="1">ROUND(RAND()*Table5[[#This Row],[5]],0)</f>
        <v>318</v>
      </c>
      <c r="G15">
        <f ca="1">ROUND(RAND()*Table5[[#This Row],[6]],0)</f>
        <v>167</v>
      </c>
      <c r="H15">
        <f ca="1">ROUND(RAND()*Table5[[#This Row],[7]],0)</f>
        <v>116</v>
      </c>
      <c r="I15">
        <f ca="1">ROUND(RAND()*Table5[[#This Row],[8]],0)</f>
        <v>107</v>
      </c>
      <c r="J15">
        <f ca="1">ROUND(RAND()*Table5[[#This Row],[9]],0)</f>
        <v>123</v>
      </c>
      <c r="K15">
        <f ca="1">ROUND(RAND()*Table5[[#This Row],[10]],0)</f>
        <v>296</v>
      </c>
      <c r="L15">
        <f ca="1">ROUND(RAND()*Table5[[#This Row],[11]],0)</f>
        <v>172</v>
      </c>
      <c r="M15">
        <f ca="1">ROUND(RAND()*Table5[[#This Row],[12]],0)</f>
        <v>298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-3667</v>
      </c>
      <c r="C17">
        <f ca="1">ROUND(RAND()*Table5[[#This Row],[2]],0)</f>
        <v>1033</v>
      </c>
      <c r="D17">
        <f ca="1">ROUND(RAND()*Table5[[#This Row],[3]],0)</f>
        <v>1643</v>
      </c>
      <c r="E17">
        <f ca="1">ROUND(RAND()*Table5[[#This Row],[4]],0)</f>
        <v>1709</v>
      </c>
      <c r="F17">
        <f ca="1">ROUND(RAND()*Table5[[#This Row],[5]],0)</f>
        <v>3155</v>
      </c>
      <c r="G17">
        <f ca="1">ROUND(RAND()*Table5[[#This Row],[6]],0)</f>
        <v>235</v>
      </c>
      <c r="H17">
        <f ca="1">ROUND(RAND()*Table5[[#This Row],[7]],0)</f>
        <v>-2918</v>
      </c>
      <c r="I17">
        <f ca="1">ROUND(RAND()*Table5[[#This Row],[8]],0)</f>
        <v>80</v>
      </c>
      <c r="J17">
        <f ca="1">ROUND(RAND()*Table5[[#This Row],[9]],0)</f>
        <v>110</v>
      </c>
      <c r="K17">
        <f ca="1">ROUND(RAND()*Table5[[#This Row],[10]],0)</f>
        <v>56</v>
      </c>
      <c r="L17">
        <f ca="1">ROUND(RAND()*Table5[[#This Row],[11]],0)</f>
        <v>209</v>
      </c>
      <c r="M17">
        <f ca="1">ROUND(RAND()*Table5[[#This Row],[12]],0)</f>
        <v>4278</v>
      </c>
    </row>
    <row r="18" spans="1:13" x14ac:dyDescent="0.25">
      <c r="A18" t="s">
        <v>52</v>
      </c>
      <c r="B18">
        <f ca="1">ROUND(RAND()*Table5[[#This Row],[1]],0)</f>
        <v>-2222</v>
      </c>
      <c r="C18">
        <f ca="1">ROUND(RAND()*Table5[[#This Row],[2]],0)</f>
        <v>105</v>
      </c>
      <c r="D18">
        <f ca="1">ROUND(RAND()*Table5[[#This Row],[3]],0)</f>
        <v>64</v>
      </c>
      <c r="E18">
        <f ca="1">ROUND(RAND()*Table5[[#This Row],[4]],0)</f>
        <v>409</v>
      </c>
      <c r="F18">
        <f ca="1">ROUND(RAND()*Table5[[#This Row],[5]],0)</f>
        <v>2560</v>
      </c>
      <c r="G18">
        <f ca="1">ROUND(RAND()*Table5[[#This Row],[6]],0)</f>
        <v>42</v>
      </c>
      <c r="H18">
        <f ca="1">ROUND(RAND()*Table5[[#This Row],[7]],0)</f>
        <v>-214</v>
      </c>
      <c r="I18">
        <f ca="1">ROUND(RAND()*Table5[[#This Row],[8]],0)</f>
        <v>-147</v>
      </c>
      <c r="J18">
        <f ca="1">ROUND(RAND()*Table5[[#This Row],[9]],0)</f>
        <v>27</v>
      </c>
      <c r="K18">
        <f ca="1">ROUND(RAND()*Table5[[#This Row],[10]],0)</f>
        <v>-26</v>
      </c>
      <c r="L18">
        <f ca="1">ROUND(RAND()*Table5[[#This Row],[11]],0)</f>
        <v>-23</v>
      </c>
      <c r="M18">
        <f ca="1">ROUND(RAND()*Table5[[#This Row],[12]],0)</f>
        <v>67</v>
      </c>
    </row>
    <row r="19" spans="1:13" x14ac:dyDescent="0.25">
      <c r="A19" t="s">
        <v>53</v>
      </c>
      <c r="B19">
        <f ca="1">ROUND(RAND()*Table5[[#This Row],[1]],0)</f>
        <v>-238</v>
      </c>
      <c r="C19">
        <f ca="1">ROUND(RAND()*Table5[[#This Row],[2]],0)</f>
        <v>121</v>
      </c>
      <c r="D19">
        <f ca="1">ROUND(RAND()*Table5[[#This Row],[3]],0)</f>
        <v>154</v>
      </c>
      <c r="E19">
        <f ca="1">ROUND(RAND()*Table5[[#This Row],[4]],0)</f>
        <v>203</v>
      </c>
      <c r="F19">
        <f ca="1">ROUND(RAND()*Table5[[#This Row],[5]],0)</f>
        <v>5101</v>
      </c>
      <c r="G19">
        <f ca="1">ROUND(RAND()*Table5[[#This Row],[6]],0)</f>
        <v>-1079</v>
      </c>
      <c r="H19">
        <f ca="1">ROUND(RAND()*Table5[[#This Row],[7]],0)</f>
        <v>-87</v>
      </c>
      <c r="I19">
        <f ca="1">ROUND(RAND()*Table5[[#This Row],[8]],0)</f>
        <v>-160</v>
      </c>
      <c r="J19">
        <f ca="1">ROUND(RAND()*Table5[[#This Row],[9]],0)</f>
        <v>-3</v>
      </c>
      <c r="K19">
        <f ca="1">ROUND(RAND()*Table5[[#This Row],[10]],0)</f>
        <v>152</v>
      </c>
      <c r="L19">
        <f ca="1">ROUND(RAND()*Table5[[#This Row],[11]],0)</f>
        <v>481</v>
      </c>
      <c r="M19">
        <f ca="1">ROUND(RAND()*Table5[[#This Row],[12]],0)</f>
        <v>157</v>
      </c>
    </row>
    <row r="20" spans="1:13" x14ac:dyDescent="0.25">
      <c r="A20" t="s">
        <v>54</v>
      </c>
      <c r="B20">
        <f ca="1">ROUND(RAND()*Table5[[#This Row],[1]],0)</f>
        <v>-1368</v>
      </c>
      <c r="C20">
        <f ca="1">ROUND(RAND()*Table5[[#This Row],[2]],0)</f>
        <v>142</v>
      </c>
      <c r="D20">
        <f ca="1">ROUND(RAND()*Table5[[#This Row],[3]],0)</f>
        <v>21</v>
      </c>
      <c r="E20">
        <f ca="1">ROUND(RAND()*Table5[[#This Row],[4]],0)</f>
        <v>397</v>
      </c>
      <c r="F20">
        <f ca="1">ROUND(RAND()*Table5[[#This Row],[5]],0)</f>
        <v>2441</v>
      </c>
      <c r="G20">
        <f ca="1">ROUND(RAND()*Table5[[#This Row],[6]],0)</f>
        <v>-189</v>
      </c>
      <c r="H20">
        <f ca="1">ROUND(RAND()*Table5[[#This Row],[7]],0)</f>
        <v>32</v>
      </c>
      <c r="I20">
        <f ca="1">ROUND(RAND()*Table5[[#This Row],[8]],0)</f>
        <v>864</v>
      </c>
      <c r="J20">
        <f ca="1">ROUND(RAND()*Table5[[#This Row],[9]],0)</f>
        <v>407</v>
      </c>
      <c r="K20">
        <f ca="1">ROUND(RAND()*Table5[[#This Row],[10]],0)</f>
        <v>779</v>
      </c>
      <c r="L20">
        <f ca="1">ROUND(RAND()*Table5[[#This Row],[11]],0)</f>
        <v>304</v>
      </c>
      <c r="M20">
        <f ca="1">ROUND(RAND()*Table5[[#This Row],[12]],0)</f>
        <v>999</v>
      </c>
    </row>
    <row r="21" spans="1:13" x14ac:dyDescent="0.25">
      <c r="A21" t="s">
        <v>55</v>
      </c>
      <c r="B21">
        <f ca="1">ROUND(RAND()*Table5[[#This Row],[1]],0)</f>
        <v>-1386</v>
      </c>
      <c r="C21">
        <f ca="1">ROUND(RAND()*Table5[[#This Row],[2]],0)</f>
        <v>-94</v>
      </c>
      <c r="D21">
        <f ca="1">ROUND(RAND()*Table5[[#This Row],[3]],0)</f>
        <v>143</v>
      </c>
      <c r="E21">
        <f ca="1">ROUND(RAND()*Table5[[#This Row],[4]],0)</f>
        <v>258</v>
      </c>
      <c r="F21">
        <f ca="1">ROUND(RAND()*Table5[[#This Row],[5]],0)</f>
        <v>1660</v>
      </c>
      <c r="G21">
        <f ca="1">ROUND(RAND()*Table5[[#This Row],[6]],0)</f>
        <v>-2554</v>
      </c>
      <c r="H21">
        <f ca="1">ROUND(RAND()*Table5[[#This Row],[7]],0)</f>
        <v>-125</v>
      </c>
      <c r="I21">
        <f ca="1">ROUND(RAND()*Table5[[#This Row],[8]],0)</f>
        <v>-121</v>
      </c>
      <c r="J21">
        <f ca="1">ROUND(RAND()*Table5[[#This Row],[9]],0)</f>
        <v>-59</v>
      </c>
      <c r="K21">
        <f ca="1">ROUND(RAND()*Table5[[#This Row],[10]],0)</f>
        <v>-216</v>
      </c>
      <c r="L21">
        <f ca="1">ROUND(RAND()*Table5[[#This Row],[11]],0)</f>
        <v>-142</v>
      </c>
      <c r="M21">
        <f ca="1">ROUND(RAND()*Table5[[#This Row],[12]],0)</f>
        <v>432</v>
      </c>
    </row>
    <row r="22" spans="1:13" x14ac:dyDescent="0.25">
      <c r="A22" t="s">
        <v>56</v>
      </c>
      <c r="B22">
        <f ca="1">ROUND(RAND()*Table5[[#This Row],[1]],0)</f>
        <v>-3487</v>
      </c>
      <c r="C22">
        <f ca="1">ROUND(RAND()*Table5[[#This Row],[2]],0)</f>
        <v>64</v>
      </c>
      <c r="D22">
        <f ca="1">ROUND(RAND()*Table5[[#This Row],[3]],0)</f>
        <v>267</v>
      </c>
      <c r="E22">
        <f ca="1">ROUND(RAND()*Table5[[#This Row],[4]],0)</f>
        <v>192</v>
      </c>
      <c r="F22">
        <f ca="1">ROUND(RAND()*Table5[[#This Row],[5]],0)</f>
        <v>369</v>
      </c>
      <c r="G22">
        <f ca="1">ROUND(RAND()*Table5[[#This Row],[6]],0)</f>
        <v>154</v>
      </c>
      <c r="H22">
        <f ca="1">ROUND(RAND()*Table5[[#This Row],[7]],0)</f>
        <v>173</v>
      </c>
      <c r="I22">
        <f ca="1">ROUND(RAND()*Table5[[#This Row],[8]],0)</f>
        <v>151</v>
      </c>
      <c r="J22">
        <f ca="1">ROUND(RAND()*Table5[[#This Row],[9]],0)</f>
        <v>265</v>
      </c>
      <c r="K22">
        <f ca="1">ROUND(RAND()*Table5[[#This Row],[10]],0)</f>
        <v>200</v>
      </c>
      <c r="L22">
        <f ca="1">ROUND(RAND()*Table5[[#This Row],[11]],0)</f>
        <v>474</v>
      </c>
      <c r="M22">
        <f ca="1">ROUND(RAND()*Table5[[#This Row],[12]],0)</f>
        <v>2153</v>
      </c>
    </row>
    <row r="23" spans="1:13" x14ac:dyDescent="0.25">
      <c r="A23" t="s">
        <v>57</v>
      </c>
      <c r="B23">
        <f ca="1">ROUND(RAND()*Table5[[#This Row],[1]],0)</f>
        <v>-1026</v>
      </c>
      <c r="C23">
        <f ca="1">ROUND(RAND()*Table5[[#This Row],[2]],0)</f>
        <v>653</v>
      </c>
      <c r="D23">
        <f ca="1">ROUND(RAND()*Table5[[#This Row],[3]],0)</f>
        <v>1374</v>
      </c>
      <c r="E23">
        <f ca="1">ROUND(RAND()*Table5[[#This Row],[4]],0)</f>
        <v>276</v>
      </c>
      <c r="F23">
        <f ca="1">ROUND(RAND()*Table5[[#This Row],[5]],0)</f>
        <v>1034</v>
      </c>
      <c r="G23">
        <f ca="1">ROUND(RAND()*Table5[[#This Row],[6]],0)</f>
        <v>-970</v>
      </c>
      <c r="H23">
        <f ca="1">ROUND(RAND()*Table5[[#This Row],[7]],0)</f>
        <v>-3</v>
      </c>
      <c r="I23">
        <f ca="1">ROUND(RAND()*Table5[[#This Row],[8]],0)</f>
        <v>783</v>
      </c>
      <c r="J23">
        <f ca="1">ROUND(RAND()*Table5[[#This Row],[9]],0)</f>
        <v>1316</v>
      </c>
      <c r="K23">
        <f ca="1">ROUND(RAND()*Table5[[#This Row],[10]],0)</f>
        <v>1489</v>
      </c>
      <c r="L23">
        <f ca="1">ROUND(RAND()*Table5[[#This Row],[11]],0)</f>
        <v>1367</v>
      </c>
      <c r="M23">
        <f ca="1">ROUND(RAND()*Table5[[#This Row],[12]],0)</f>
        <v>1778</v>
      </c>
    </row>
    <row r="24" spans="1:13" x14ac:dyDescent="0.25">
      <c r="A24" t="s">
        <v>58</v>
      </c>
      <c r="B24">
        <f ca="1">ROUND(RAND()*Table5[[#This Row],[1]],0)</f>
        <v>-12320</v>
      </c>
      <c r="C24">
        <f ca="1">ROUND(RAND()*Table5[[#This Row],[2]],0)</f>
        <v>421</v>
      </c>
      <c r="D24">
        <f ca="1">ROUND(RAND()*Table5[[#This Row],[3]],0)</f>
        <v>1646</v>
      </c>
      <c r="E24">
        <f ca="1">ROUND(RAND()*Table5[[#This Row],[4]],0)</f>
        <v>2204</v>
      </c>
      <c r="F24">
        <f ca="1">ROUND(RAND()*Table5[[#This Row],[5]],0)</f>
        <v>3857</v>
      </c>
      <c r="G24">
        <f ca="1">ROUND(RAND()*Table5[[#This Row],[6]],0)</f>
        <v>-998</v>
      </c>
      <c r="H24">
        <f ca="1">ROUND(RAND()*Table5[[#This Row],[7]],0)</f>
        <v>701</v>
      </c>
      <c r="I24">
        <f ca="1">ROUND(RAND()*Table5[[#This Row],[8]],0)</f>
        <v>1</v>
      </c>
      <c r="J24">
        <f ca="1">ROUND(RAND()*Table5[[#This Row],[9]],0)</f>
        <v>232</v>
      </c>
      <c r="K24">
        <f ca="1">ROUND(RAND()*Table5[[#This Row],[10]],0)</f>
        <v>499</v>
      </c>
      <c r="L24">
        <f ca="1">ROUND(RAND()*Table5[[#This Row],[11]],0)</f>
        <v>572</v>
      </c>
      <c r="M24">
        <f ca="1">ROUND(RAND()*Table5[[#This Row],[12]],0)</f>
        <v>1809</v>
      </c>
    </row>
    <row r="25" spans="1:13" x14ac:dyDescent="0.25">
      <c r="A25" t="s">
        <v>59</v>
      </c>
      <c r="B25">
        <f ca="1">ROUND(RAND()*Table5[[#This Row],[1]],0)</f>
        <v>-2797</v>
      </c>
      <c r="C25">
        <f ca="1">ROUND(RAND()*Table5[[#This Row],[2]],0)</f>
        <v>23</v>
      </c>
      <c r="D25">
        <f ca="1">ROUND(RAND()*Table5[[#This Row],[3]],0)</f>
        <v>831</v>
      </c>
      <c r="E25">
        <f ca="1">ROUND(RAND()*Table5[[#This Row],[4]],0)</f>
        <v>595</v>
      </c>
      <c r="F25">
        <f ca="1">ROUND(RAND()*Table5[[#This Row],[5]],0)</f>
        <v>572</v>
      </c>
      <c r="G25">
        <f ca="1">ROUND(RAND()*Table5[[#This Row],[6]],0)</f>
        <v>-355</v>
      </c>
      <c r="H25">
        <f ca="1">ROUND(RAND()*Table5[[#This Row],[7]],0)</f>
        <v>-400</v>
      </c>
      <c r="I25">
        <f ca="1">ROUND(RAND()*Table5[[#This Row],[8]],0)</f>
        <v>-26</v>
      </c>
      <c r="J25">
        <f ca="1">ROUND(RAND()*Table5[[#This Row],[9]],0)</f>
        <v>-11</v>
      </c>
      <c r="K25">
        <f ca="1">ROUND(RAND()*Table5[[#This Row],[10]],0)</f>
        <v>-265</v>
      </c>
      <c r="L25">
        <f ca="1">ROUND(RAND()*Table5[[#This Row],[11]],0)</f>
        <v>-1</v>
      </c>
      <c r="M25">
        <f ca="1">ROUND(RAND()*Table5[[#This Row],[12]],0)</f>
        <v>956</v>
      </c>
    </row>
    <row r="26" spans="1:13" x14ac:dyDescent="0.25">
      <c r="A26" t="s">
        <v>60</v>
      </c>
      <c r="B26">
        <f ca="1">ROUND(RAND()*Table5[[#This Row],[1]],0)</f>
        <v>-1220</v>
      </c>
      <c r="C26">
        <f ca="1">ROUND(RAND()*Table5[[#This Row],[2]],0)</f>
        <v>-84</v>
      </c>
      <c r="D26">
        <f ca="1">ROUND(RAND()*Table5[[#This Row],[3]],0)</f>
        <v>347</v>
      </c>
      <c r="E26">
        <f ca="1">ROUND(RAND()*Table5[[#This Row],[4]],0)</f>
        <v>163</v>
      </c>
      <c r="F26">
        <f ca="1">ROUND(RAND()*Table5[[#This Row],[5]],0)</f>
        <v>5432</v>
      </c>
      <c r="G26">
        <f ca="1">ROUND(RAND()*Table5[[#This Row],[6]],0)</f>
        <v>13</v>
      </c>
      <c r="H26">
        <f ca="1">ROUND(RAND()*Table5[[#This Row],[7]],0)</f>
        <v>-284</v>
      </c>
      <c r="I26">
        <f ca="1">ROUND(RAND()*Table5[[#This Row],[8]],0)</f>
        <v>-27</v>
      </c>
      <c r="J26">
        <f ca="1">ROUND(RAND()*Table5[[#This Row],[9]],0)</f>
        <v>31</v>
      </c>
      <c r="K26">
        <f ca="1">ROUND(RAND()*Table5[[#This Row],[10]],0)</f>
        <v>422</v>
      </c>
      <c r="L26">
        <f ca="1">ROUND(RAND()*Table5[[#This Row],[11]],0)</f>
        <v>386</v>
      </c>
      <c r="M26">
        <f ca="1">ROUND(RAND()*Table5[[#This Row],[12]],0)</f>
        <v>526</v>
      </c>
    </row>
    <row r="27" spans="1:13" x14ac:dyDescent="0.25">
      <c r="A27" t="s">
        <v>61</v>
      </c>
      <c r="B27">
        <f ca="1">ROUND(RAND()*Table5[[#This Row],[1]],0)</f>
        <v>-533</v>
      </c>
      <c r="C27">
        <f ca="1">ROUND(RAND()*Table5[[#This Row],[2]],0)</f>
        <v>-12</v>
      </c>
      <c r="D27">
        <f ca="1">ROUND(RAND()*Table5[[#This Row],[3]],0)</f>
        <v>107</v>
      </c>
      <c r="E27">
        <f ca="1">ROUND(RAND()*Table5[[#This Row],[4]],0)</f>
        <v>2314</v>
      </c>
      <c r="F27">
        <f ca="1">ROUND(RAND()*Table5[[#This Row],[5]],0)</f>
        <v>369</v>
      </c>
      <c r="G27">
        <f ca="1">ROUND(RAND()*Table5[[#This Row],[6]],0)</f>
        <v>-207</v>
      </c>
      <c r="H27">
        <f ca="1">ROUND(RAND()*Table5[[#This Row],[7]],0)</f>
        <v>-103</v>
      </c>
      <c r="I27">
        <f ca="1">ROUND(RAND()*Table5[[#This Row],[8]],0)</f>
        <v>-19</v>
      </c>
      <c r="J27">
        <f ca="1">ROUND(RAND()*Table5[[#This Row],[9]],0)</f>
        <v>21</v>
      </c>
      <c r="K27">
        <f ca="1">ROUND(RAND()*Table5[[#This Row],[10]],0)</f>
        <v>94</v>
      </c>
      <c r="L27">
        <f ca="1">ROUND(RAND()*Table5[[#This Row],[11]],0)</f>
        <v>223</v>
      </c>
      <c r="M27">
        <f ca="1">ROUND(RAND()*Table5[[#This Row],[12]],0)</f>
        <v>551</v>
      </c>
    </row>
    <row r="28" spans="1:13" x14ac:dyDescent="0.25">
      <c r="A28" t="s">
        <v>62</v>
      </c>
      <c r="B28">
        <f ca="1">ROUND(RAND()*Table5[[#This Row],[1]],0)</f>
        <v>-12699</v>
      </c>
      <c r="C28">
        <f ca="1">ROUND(RAND()*Table5[[#This Row],[2]],0)</f>
        <v>1143</v>
      </c>
      <c r="D28">
        <f ca="1">ROUND(RAND()*Table5[[#This Row],[3]],0)</f>
        <v>1642</v>
      </c>
      <c r="E28">
        <f ca="1">ROUND(RAND()*Table5[[#This Row],[4]],0)</f>
        <v>3554</v>
      </c>
      <c r="F28">
        <f ca="1">ROUND(RAND()*Table5[[#This Row],[5]],0)</f>
        <v>25720</v>
      </c>
      <c r="G28">
        <f ca="1">ROUND(RAND()*Table5[[#This Row],[6]],0)</f>
        <v>-4754</v>
      </c>
      <c r="H28">
        <f ca="1">ROUND(RAND()*Table5[[#This Row],[7]],0)</f>
        <v>-2009</v>
      </c>
      <c r="I28">
        <f ca="1">ROUND(RAND()*Table5[[#This Row],[8]],0)</f>
        <v>2160</v>
      </c>
      <c r="J28">
        <f ca="1">ROUND(RAND()*Table5[[#This Row],[9]],0)</f>
        <v>590</v>
      </c>
      <c r="K28">
        <f ca="1">ROUND(RAND()*Table5[[#This Row],[10]],0)</f>
        <v>1977</v>
      </c>
      <c r="L28">
        <f ca="1">ROUND(RAND()*Table5[[#This Row],[11]],0)</f>
        <v>3175</v>
      </c>
      <c r="M28">
        <f ca="1">ROUND(RAND()*Table5[[#This Row],[12]],0)</f>
        <v>3207</v>
      </c>
    </row>
    <row r="29" spans="1:13" x14ac:dyDescent="0.25">
      <c r="A29" t="s">
        <v>63</v>
      </c>
      <c r="B29">
        <f ca="1">ROUND(RAND()*Table5[[#This Row],[1]],0)</f>
        <v>-2541</v>
      </c>
      <c r="C29">
        <f ca="1">ROUND(RAND()*Table5[[#This Row],[2]],0)</f>
        <v>269</v>
      </c>
      <c r="D29">
        <f ca="1">ROUND(RAND()*Table5[[#This Row],[3]],0)</f>
        <v>202</v>
      </c>
      <c r="E29">
        <f ca="1">ROUND(RAND()*Table5[[#This Row],[4]],0)</f>
        <v>1074</v>
      </c>
      <c r="F29">
        <f ca="1">ROUND(RAND()*Table5[[#This Row],[5]],0)</f>
        <v>3869</v>
      </c>
      <c r="G29">
        <f ca="1">ROUND(RAND()*Table5[[#This Row],[6]],0)</f>
        <v>-276</v>
      </c>
      <c r="H29">
        <f ca="1">ROUND(RAND()*Table5[[#This Row],[7]],0)</f>
        <v>52</v>
      </c>
      <c r="I29">
        <f ca="1">ROUND(RAND()*Table5[[#This Row],[8]],0)</f>
        <v>422</v>
      </c>
      <c r="J29">
        <f ca="1">ROUND(RAND()*Table5[[#This Row],[9]],0)</f>
        <v>460</v>
      </c>
      <c r="K29">
        <f ca="1">ROUND(RAND()*Table5[[#This Row],[10]],0)</f>
        <v>342</v>
      </c>
      <c r="L29">
        <f ca="1">ROUND(RAND()*Table5[[#This Row],[11]],0)</f>
        <v>96</v>
      </c>
      <c r="M29">
        <f ca="1">ROUND(RAND()*Table5[[#This Row],[12]],0)</f>
        <v>73</v>
      </c>
    </row>
    <row r="30" spans="1:13" x14ac:dyDescent="0.25">
      <c r="A30" t="s">
        <v>64</v>
      </c>
      <c r="B30">
        <f ca="1">ROUND(RAND()*Table5[[#This Row],[1]],0)</f>
        <v>-1070</v>
      </c>
      <c r="C30">
        <f ca="1">ROUND(RAND()*Table5[[#This Row],[2]],0)</f>
        <v>134</v>
      </c>
      <c r="D30">
        <f ca="1">ROUND(RAND()*Table5[[#This Row],[3]],0)</f>
        <v>273</v>
      </c>
      <c r="E30">
        <f ca="1">ROUND(RAND()*Table5[[#This Row],[4]],0)</f>
        <v>360</v>
      </c>
      <c r="F30">
        <f ca="1">ROUND(RAND()*Table5[[#This Row],[5]],0)</f>
        <v>1861</v>
      </c>
      <c r="G30">
        <f ca="1">ROUND(RAND()*Table5[[#This Row],[6]],0)</f>
        <v>203</v>
      </c>
      <c r="H30">
        <f ca="1">ROUND(RAND()*Table5[[#This Row],[7]],0)</f>
        <v>37</v>
      </c>
      <c r="I30">
        <f ca="1">ROUND(RAND()*Table5[[#This Row],[8]],0)</f>
        <v>408</v>
      </c>
      <c r="J30">
        <f ca="1">ROUND(RAND()*Table5[[#This Row],[9]],0)</f>
        <v>490</v>
      </c>
      <c r="K30">
        <f ca="1">ROUND(RAND()*Table5[[#This Row],[10]],0)</f>
        <v>113</v>
      </c>
      <c r="L30">
        <f ca="1">ROUND(RAND()*Table5[[#This Row],[11]],0)</f>
        <v>141</v>
      </c>
      <c r="M30">
        <f ca="1">ROUND(RAND()*Table5[[#This Row],[12]],0)</f>
        <v>1550</v>
      </c>
    </row>
    <row r="31" spans="1:13" x14ac:dyDescent="0.25">
      <c r="A31" t="s">
        <v>65</v>
      </c>
      <c r="B31">
        <f ca="1">ROUND(RAND()*Table5[[#This Row],[1]],0)</f>
        <v>-3807</v>
      </c>
      <c r="C31">
        <f ca="1">ROUND(RAND()*Table5[[#This Row],[2]],0)</f>
        <v>53</v>
      </c>
      <c r="D31">
        <f ca="1">ROUND(RAND()*Table5[[#This Row],[3]],0)</f>
        <v>213</v>
      </c>
      <c r="E31">
        <f ca="1">ROUND(RAND()*Table5[[#This Row],[4]],0)</f>
        <v>48</v>
      </c>
      <c r="F31">
        <f ca="1">ROUND(RAND()*Table5[[#This Row],[5]],0)</f>
        <v>870</v>
      </c>
      <c r="G31">
        <f ca="1">ROUND(RAND()*Table5[[#This Row],[6]],0)</f>
        <v>-141</v>
      </c>
      <c r="H31">
        <f ca="1">ROUND(RAND()*Table5[[#This Row],[7]],0)</f>
        <v>80</v>
      </c>
      <c r="I31">
        <f ca="1">ROUND(RAND()*Table5[[#This Row],[8]],0)</f>
        <v>61</v>
      </c>
      <c r="J31">
        <f ca="1">ROUND(RAND()*Table5[[#This Row],[9]],0)</f>
        <v>315</v>
      </c>
      <c r="K31">
        <f ca="1">ROUND(RAND()*Table5[[#This Row],[10]],0)</f>
        <v>370</v>
      </c>
      <c r="L31">
        <f ca="1">ROUND(RAND()*Table5[[#This Row],[11]],0)</f>
        <v>180</v>
      </c>
      <c r="M31">
        <f ca="1">ROUND(RAND()*Table5[[#This Row],[12]],0)</f>
        <v>808</v>
      </c>
    </row>
    <row r="32" spans="1:13" x14ac:dyDescent="0.25">
      <c r="A32" t="s">
        <v>67</v>
      </c>
      <c r="B32">
        <f ca="1">ROUND(RAND()*Table5[[#This Row],[1]],0)</f>
        <v>-699</v>
      </c>
      <c r="C32">
        <f ca="1">ROUND(RAND()*Table5[[#This Row],[2]],0)</f>
        <v>1106</v>
      </c>
      <c r="D32">
        <f ca="1">ROUND(RAND()*Table5[[#This Row],[3]],0)</f>
        <v>2425</v>
      </c>
      <c r="E32">
        <f ca="1">ROUND(RAND()*Table5[[#This Row],[4]],0)</f>
        <v>31</v>
      </c>
      <c r="F32">
        <f ca="1">ROUND(RAND()*Table5[[#This Row],[5]],0)</f>
        <v>95</v>
      </c>
      <c r="G32">
        <f ca="1">ROUND(RAND()*Table5[[#This Row],[6]],0)</f>
        <v>158</v>
      </c>
      <c r="H32">
        <f ca="1">ROUND(RAND()*Table5[[#This Row],[7]],0)</f>
        <v>105</v>
      </c>
      <c r="I32">
        <f ca="1">ROUND(RAND()*Table5[[#This Row],[8]],0)</f>
        <v>746</v>
      </c>
      <c r="J32">
        <f ca="1">ROUND(RAND()*Table5[[#This Row],[9]],0)</f>
        <v>874</v>
      </c>
      <c r="K32">
        <f ca="1">ROUND(RAND()*Table5[[#This Row],[10]],0)</f>
        <v>649</v>
      </c>
      <c r="L32">
        <f ca="1">ROUND(RAND()*Table5[[#This Row],[11]],0)</f>
        <v>1884</v>
      </c>
      <c r="M32">
        <f ca="1">ROUND(RAND()*Table5[[#This Row],[12]],0)</f>
        <v>615</v>
      </c>
    </row>
    <row r="33" spans="1:13" x14ac:dyDescent="0.25">
      <c r="A33" t="s">
        <v>68</v>
      </c>
      <c r="B33">
        <f ca="1">ROUND(RAND()*Table5[[#This Row],[1]],0)</f>
        <v>-1373</v>
      </c>
      <c r="C33">
        <f ca="1">ROUND(RAND()*Table5[[#This Row],[2]],0)</f>
        <v>-2</v>
      </c>
      <c r="D33">
        <f ca="1">ROUND(RAND()*Table5[[#This Row],[3]],0)</f>
        <v>597</v>
      </c>
      <c r="E33">
        <f ca="1">ROUND(RAND()*Table5[[#This Row],[4]],0)</f>
        <v>201</v>
      </c>
      <c r="F33">
        <f ca="1">ROUND(RAND()*Table5[[#This Row],[5]],0)</f>
        <v>3501</v>
      </c>
      <c r="G33">
        <f ca="1">ROUND(RAND()*Table5[[#This Row],[6]],0)</f>
        <v>-183</v>
      </c>
      <c r="H33">
        <f ca="1">ROUND(RAND()*Table5[[#This Row],[7]],0)</f>
        <v>54</v>
      </c>
      <c r="I33">
        <f ca="1">ROUND(RAND()*Table5[[#This Row],[8]],0)</f>
        <v>155</v>
      </c>
      <c r="J33">
        <f ca="1">ROUND(RAND()*Table5[[#This Row],[9]],0)</f>
        <v>670</v>
      </c>
      <c r="K33">
        <f ca="1">ROUND(RAND()*Table5[[#This Row],[10]],0)</f>
        <v>213</v>
      </c>
      <c r="L33">
        <f ca="1">ROUND(RAND()*Table5[[#This Row],[11]],0)</f>
        <v>359</v>
      </c>
      <c r="M33">
        <f ca="1">ROUND(RAND()*Table5[[#This Row],[12]],0)</f>
        <v>587</v>
      </c>
    </row>
    <row r="34" spans="1:13" x14ac:dyDescent="0.25">
      <c r="A34" t="s">
        <v>69</v>
      </c>
      <c r="B34">
        <f ca="1">ROUND(RAND()*Table5[[#This Row],[1]],0)</f>
        <v>-3404</v>
      </c>
      <c r="C34">
        <f ca="1">ROUND(RAND()*Table5[[#This Row],[2]],0)</f>
        <v>244</v>
      </c>
      <c r="D34">
        <f ca="1">ROUND(RAND()*Table5[[#This Row],[3]],0)</f>
        <v>388</v>
      </c>
      <c r="E34">
        <f ca="1">ROUND(RAND()*Table5[[#This Row],[4]],0)</f>
        <v>590</v>
      </c>
      <c r="F34">
        <f ca="1">ROUND(RAND()*Table5[[#This Row],[5]],0)</f>
        <v>732</v>
      </c>
      <c r="G34">
        <f ca="1">ROUND(RAND()*Table5[[#This Row],[6]],0)</f>
        <v>-2</v>
      </c>
      <c r="H34">
        <f ca="1">ROUND(RAND()*Table5[[#This Row],[7]],0)</f>
        <v>218</v>
      </c>
      <c r="I34">
        <f ca="1">ROUND(RAND()*Table5[[#This Row],[8]],0)</f>
        <v>318</v>
      </c>
      <c r="J34">
        <f ca="1">ROUND(RAND()*Table5[[#This Row],[9]],0)</f>
        <v>277</v>
      </c>
      <c r="K34">
        <f ca="1">ROUND(RAND()*Table5[[#This Row],[10]],0)</f>
        <v>35</v>
      </c>
      <c r="L34">
        <f ca="1">ROUND(RAND()*Table5[[#This Row],[11]],0)</f>
        <v>356</v>
      </c>
      <c r="M34">
        <f ca="1">ROUND(RAND()*Table5[[#This Row],[12]],0)</f>
        <v>930</v>
      </c>
    </row>
    <row r="35" spans="1:13" x14ac:dyDescent="0.25">
      <c r="A35" t="s">
        <v>70</v>
      </c>
      <c r="B35">
        <f ca="1">ROUND(RAND()*Table5[[#This Row],[1]],0)</f>
        <v>-186</v>
      </c>
      <c r="C35">
        <f ca="1">ROUND(RAND()*Table5[[#This Row],[2]],0)</f>
        <v>239</v>
      </c>
      <c r="D35">
        <f ca="1">ROUND(RAND()*Table5[[#This Row],[3]],0)</f>
        <v>701</v>
      </c>
      <c r="E35">
        <f ca="1">ROUND(RAND()*Table5[[#This Row],[4]],0)</f>
        <v>111</v>
      </c>
      <c r="F35">
        <f ca="1">ROUND(RAND()*Table5[[#This Row],[5]],0)</f>
        <v>3887</v>
      </c>
      <c r="G35">
        <f ca="1">ROUND(RAND()*Table5[[#This Row],[6]],0)</f>
        <v>-148</v>
      </c>
      <c r="H35">
        <f ca="1">ROUND(RAND()*Table5[[#This Row],[7]],0)</f>
        <v>253</v>
      </c>
      <c r="I35">
        <f ca="1">ROUND(RAND()*Table5[[#This Row],[8]],0)</f>
        <v>20</v>
      </c>
      <c r="J35">
        <f ca="1">ROUND(RAND()*Table5[[#This Row],[9]],0)</f>
        <v>495</v>
      </c>
      <c r="K35">
        <f ca="1">ROUND(RAND()*Table5[[#This Row],[10]],0)</f>
        <v>351</v>
      </c>
      <c r="L35">
        <f ca="1">ROUND(RAND()*Table5[[#This Row],[11]],0)</f>
        <v>98</v>
      </c>
      <c r="M35">
        <f ca="1">ROUND(RAND()*Table5[[#This Row],[12]],0)</f>
        <v>507</v>
      </c>
    </row>
    <row r="36" spans="1:13" x14ac:dyDescent="0.25">
      <c r="A36" t="s">
        <v>71</v>
      </c>
      <c r="B36">
        <f ca="1">ROUND(RAND()*Table5[[#This Row],[1]],0)</f>
        <v>-636</v>
      </c>
      <c r="C36">
        <f ca="1">ROUND(RAND()*Table5[[#This Row],[2]],0)</f>
        <v>27</v>
      </c>
      <c r="D36">
        <f ca="1">ROUND(RAND()*Table5[[#This Row],[3]],0)</f>
        <v>33</v>
      </c>
      <c r="E36">
        <f ca="1">ROUND(RAND()*Table5[[#This Row],[4]],0)</f>
        <v>374</v>
      </c>
      <c r="F36">
        <f ca="1">ROUND(RAND()*Table5[[#This Row],[5]],0)</f>
        <v>1797</v>
      </c>
      <c r="G36">
        <f ca="1">ROUND(RAND()*Table5[[#This Row],[6]],0)</f>
        <v>-12</v>
      </c>
      <c r="H36">
        <f ca="1">ROUND(RAND()*Table5[[#This Row],[7]],0)</f>
        <v>28</v>
      </c>
      <c r="I36">
        <f ca="1">ROUND(RAND()*Table5[[#This Row],[8]],0)</f>
        <v>36</v>
      </c>
      <c r="J36">
        <f ca="1">ROUND(RAND()*Table5[[#This Row],[9]],0)</f>
        <v>75</v>
      </c>
      <c r="K36">
        <f ca="1">ROUND(RAND()*Table5[[#This Row],[10]],0)</f>
        <v>9</v>
      </c>
      <c r="L36">
        <f ca="1">ROUND(RAND()*Table5[[#This Row],[11]],0)</f>
        <v>185</v>
      </c>
      <c r="M36">
        <f ca="1">ROUND(RAND()*Table5[[#This Row],[12]],0)</f>
        <v>301</v>
      </c>
    </row>
    <row r="37" spans="1:13" x14ac:dyDescent="0.25">
      <c r="A37" t="s">
        <v>72</v>
      </c>
      <c r="B37">
        <f ca="1">ROUND(RAND()*Table5[[#This Row],[1]],0)</f>
        <v>-11</v>
      </c>
      <c r="C37">
        <f ca="1">ROUND(RAND()*Table5[[#This Row],[2]],0)</f>
        <v>45</v>
      </c>
      <c r="D37">
        <f ca="1">ROUND(RAND()*Table5[[#This Row],[3]],0)</f>
        <v>60</v>
      </c>
      <c r="E37">
        <f ca="1">ROUND(RAND()*Table5[[#This Row],[4]],0)</f>
        <v>121</v>
      </c>
      <c r="F37">
        <f ca="1">ROUND(RAND()*Table5[[#This Row],[5]],0)</f>
        <v>667</v>
      </c>
      <c r="G37">
        <f ca="1">ROUND(RAND()*Table5[[#This Row],[6]],0)</f>
        <v>297</v>
      </c>
      <c r="H37">
        <f ca="1">ROUND(RAND()*Table5[[#This Row],[7]],0)</f>
        <v>-158</v>
      </c>
      <c r="I37">
        <f ca="1">ROUND(RAND()*Table5[[#This Row],[8]],0)</f>
        <v>290</v>
      </c>
      <c r="J37">
        <f ca="1">ROUND(RAND()*Table5[[#This Row],[9]],0)</f>
        <v>66</v>
      </c>
      <c r="K37">
        <f ca="1">ROUND(RAND()*Table5[[#This Row],[10]],0)</f>
        <v>101</v>
      </c>
      <c r="L37">
        <f ca="1">ROUND(RAND()*Table5[[#This Row],[11]],0)</f>
        <v>357</v>
      </c>
      <c r="M37">
        <f ca="1">ROUND(RAND()*Table5[[#This Row],[12]],0)</f>
        <v>274</v>
      </c>
    </row>
    <row r="38" spans="1:13" x14ac:dyDescent="0.25">
      <c r="A38" t="s">
        <v>73</v>
      </c>
      <c r="B38">
        <f ca="1">ROUND(RAND()*Table5[[#This Row],[1]],0)</f>
        <v>-1959</v>
      </c>
      <c r="C38">
        <f ca="1">ROUND(RAND()*Table5[[#This Row],[2]],0)</f>
        <v>81</v>
      </c>
      <c r="D38">
        <f ca="1">ROUND(RAND()*Table5[[#This Row],[3]],0)</f>
        <v>619</v>
      </c>
      <c r="E38">
        <f ca="1">ROUND(RAND()*Table5[[#This Row],[4]],0)</f>
        <v>167</v>
      </c>
      <c r="F38">
        <f ca="1">ROUND(RAND()*Table5[[#This Row],[5]],0)</f>
        <v>3040</v>
      </c>
      <c r="G38">
        <f ca="1">ROUND(RAND()*Table5[[#This Row],[6]],0)</f>
        <v>-630</v>
      </c>
      <c r="H38">
        <f ca="1">ROUND(RAND()*Table5[[#This Row],[7]],0)</f>
        <v>169</v>
      </c>
      <c r="I38">
        <f ca="1">ROUND(RAND()*Table5[[#This Row],[8]],0)</f>
        <v>446</v>
      </c>
      <c r="J38">
        <f ca="1">ROUND(RAND()*Table5[[#This Row],[9]],0)</f>
        <v>630</v>
      </c>
      <c r="K38">
        <f ca="1">ROUND(RAND()*Table5[[#This Row],[10]],0)</f>
        <v>692</v>
      </c>
      <c r="L38">
        <f ca="1">ROUND(RAND()*Table5[[#This Row],[11]],0)</f>
        <v>461</v>
      </c>
      <c r="M38">
        <f ca="1">ROUND(RAND()*Table5[[#This Row],[12]],0)</f>
        <v>1232</v>
      </c>
    </row>
    <row r="39" spans="1:13" x14ac:dyDescent="0.25">
      <c r="A39" t="s">
        <v>74</v>
      </c>
      <c r="B39">
        <f ca="1">ROUND(RAND()*Table5[[#This Row],[1]],0)</f>
        <v>-1242</v>
      </c>
      <c r="C39">
        <f ca="1">ROUND(RAND()*Table5[[#This Row],[2]],0)</f>
        <v>61</v>
      </c>
      <c r="D39">
        <f ca="1">ROUND(RAND()*Table5[[#This Row],[3]],0)</f>
        <v>69</v>
      </c>
      <c r="E39">
        <f ca="1">ROUND(RAND()*Table5[[#This Row],[4]],0)</f>
        <v>95</v>
      </c>
      <c r="F39">
        <f ca="1">ROUND(RAND()*Table5[[#This Row],[5]],0)</f>
        <v>262</v>
      </c>
      <c r="G39">
        <f ca="1">ROUND(RAND()*Table5[[#This Row],[6]],0)</f>
        <v>-18</v>
      </c>
      <c r="H39">
        <f ca="1">ROUND(RAND()*Table5[[#This Row],[7]],0)</f>
        <v>-37</v>
      </c>
      <c r="I39">
        <f ca="1">ROUND(RAND()*Table5[[#This Row],[8]],0)</f>
        <v>132</v>
      </c>
      <c r="J39">
        <f ca="1">ROUND(RAND()*Table5[[#This Row],[9]],0)</f>
        <v>28</v>
      </c>
      <c r="K39">
        <f ca="1">ROUND(RAND()*Table5[[#This Row],[10]],0)</f>
        <v>39</v>
      </c>
      <c r="L39">
        <f ca="1">ROUND(RAND()*Table5[[#This Row],[11]],0)</f>
        <v>760</v>
      </c>
      <c r="M39">
        <f ca="1">ROUND(RAND()*Table5[[#This Row],[12]],0)</f>
        <v>1175</v>
      </c>
    </row>
    <row r="40" spans="1:13" x14ac:dyDescent="0.25">
      <c r="A40" t="s">
        <v>75</v>
      </c>
      <c r="B40">
        <f ca="1">ROUND(RAND()*Table5[[#This Row],[1]],0)</f>
        <v>-596</v>
      </c>
      <c r="C40">
        <f ca="1">ROUND(RAND()*Table5[[#This Row],[2]],0)</f>
        <v>69</v>
      </c>
      <c r="D40">
        <f ca="1">ROUND(RAND()*Table5[[#This Row],[3]],0)</f>
        <v>94</v>
      </c>
      <c r="E40">
        <f ca="1">ROUND(RAND()*Table5[[#This Row],[4]],0)</f>
        <v>42</v>
      </c>
      <c r="F40">
        <f ca="1">ROUND(RAND()*Table5[[#This Row],[5]],0)</f>
        <v>726</v>
      </c>
      <c r="G40">
        <f ca="1">ROUND(RAND()*Table5[[#This Row],[6]],0)</f>
        <v>198</v>
      </c>
      <c r="H40">
        <f ca="1">ROUND(RAND()*Table5[[#This Row],[7]],0)</f>
        <v>74</v>
      </c>
      <c r="I40">
        <f ca="1">ROUND(RAND()*Table5[[#This Row],[8]],0)</f>
        <v>34</v>
      </c>
      <c r="J40">
        <f ca="1">ROUND(RAND()*Table5[[#This Row],[9]],0)</f>
        <v>114</v>
      </c>
      <c r="K40">
        <f ca="1">ROUND(RAND()*Table5[[#This Row],[10]],0)</f>
        <v>118</v>
      </c>
      <c r="L40">
        <f ca="1">ROUND(RAND()*Table5[[#This Row],[11]],0)</f>
        <v>159</v>
      </c>
      <c r="M40">
        <f ca="1">ROUND(RAND()*Table5[[#This Row],[12]],0)</f>
        <v>546</v>
      </c>
    </row>
    <row r="41" spans="1:13" x14ac:dyDescent="0.25">
      <c r="A41" t="s">
        <v>76</v>
      </c>
      <c r="B41">
        <f ca="1">ROUND(RAND()*Table5[[#This Row],[1]],0)</f>
        <v>-1605</v>
      </c>
      <c r="C41">
        <f ca="1">ROUND(RAND()*Table5[[#This Row],[2]],0)</f>
        <v>-22</v>
      </c>
      <c r="D41">
        <f ca="1">ROUND(RAND()*Table5[[#This Row],[3]],0)</f>
        <v>97</v>
      </c>
      <c r="E41">
        <f ca="1">ROUND(RAND()*Table5[[#This Row],[4]],0)</f>
        <v>48</v>
      </c>
      <c r="F41">
        <f ca="1">ROUND(RAND()*Table5[[#This Row],[5]],0)</f>
        <v>553</v>
      </c>
      <c r="G41">
        <f ca="1">ROUND(RAND()*Table5[[#This Row],[6]],0)</f>
        <v>4</v>
      </c>
      <c r="H41">
        <f ca="1">ROUND(RAND()*Table5[[#This Row],[7]],0)</f>
        <v>16</v>
      </c>
      <c r="I41">
        <f ca="1">ROUND(RAND()*Table5[[#This Row],[8]],0)</f>
        <v>9</v>
      </c>
      <c r="J41">
        <f ca="1">ROUND(RAND()*Table5[[#This Row],[9]],0)</f>
        <v>114</v>
      </c>
      <c r="K41">
        <f ca="1">ROUND(RAND()*Table5[[#This Row],[10]],0)</f>
        <v>20</v>
      </c>
      <c r="L41">
        <f ca="1">ROUND(RAND()*Table5[[#This Row],[11]],0)</f>
        <v>89</v>
      </c>
      <c r="M41">
        <f ca="1">ROUND(RAND()*Table5[[#This Row],[12]],0)</f>
        <v>25</v>
      </c>
    </row>
    <row r="42" spans="1:13" x14ac:dyDescent="0.25">
      <c r="A42" t="s">
        <v>77</v>
      </c>
      <c r="B42">
        <f ca="1">ROUND(RAND()*Table5[[#This Row],[1]],0)</f>
        <v>-2863</v>
      </c>
      <c r="C42">
        <f ca="1">ROUND(RAND()*Table5[[#This Row],[2]],0)</f>
        <v>-99</v>
      </c>
      <c r="D42">
        <f ca="1">ROUND(RAND()*Table5[[#This Row],[3]],0)</f>
        <v>42</v>
      </c>
      <c r="E42">
        <f ca="1">ROUND(RAND()*Table5[[#This Row],[4]],0)</f>
        <v>15</v>
      </c>
      <c r="F42">
        <f ca="1">ROUND(RAND()*Table5[[#This Row],[5]],0)</f>
        <v>338</v>
      </c>
      <c r="G42">
        <f ca="1">ROUND(RAND()*Table5[[#This Row],[6]],0)</f>
        <v>290</v>
      </c>
      <c r="H42">
        <f ca="1">ROUND(RAND()*Table5[[#This Row],[7]],0)</f>
        <v>581</v>
      </c>
      <c r="I42">
        <f ca="1">ROUND(RAND()*Table5[[#This Row],[8]],0)</f>
        <v>218</v>
      </c>
      <c r="J42">
        <f ca="1">ROUND(RAND()*Table5[[#This Row],[9]],0)</f>
        <v>170</v>
      </c>
      <c r="K42">
        <f ca="1">ROUND(RAND()*Table5[[#This Row],[10]],0)</f>
        <v>156</v>
      </c>
      <c r="L42">
        <f ca="1">ROUND(RAND()*Table5[[#This Row],[11]],0)</f>
        <v>183</v>
      </c>
      <c r="M42">
        <f ca="1">ROUND(RAND()*Table5[[#This Row],[12]],0)</f>
        <v>1183</v>
      </c>
    </row>
    <row r="43" spans="1:13" x14ac:dyDescent="0.25">
      <c r="A43" t="s">
        <v>78</v>
      </c>
      <c r="B43">
        <f ca="1">ROUND(RAND()*Table5[[#This Row],[1]],0)</f>
        <v>-1024</v>
      </c>
      <c r="C43">
        <f ca="1">ROUND(RAND()*Table5[[#This Row],[2]],0)</f>
        <v>204</v>
      </c>
      <c r="D43">
        <f ca="1">ROUND(RAND()*Table5[[#This Row],[3]],0)</f>
        <v>234</v>
      </c>
      <c r="E43">
        <f ca="1">ROUND(RAND()*Table5[[#This Row],[4]],0)</f>
        <v>132</v>
      </c>
      <c r="F43">
        <f ca="1">ROUND(RAND()*Table5[[#This Row],[5]],0)</f>
        <v>1651</v>
      </c>
      <c r="G43">
        <f ca="1">ROUND(RAND()*Table5[[#This Row],[6]],0)</f>
        <v>73</v>
      </c>
      <c r="H43">
        <f ca="1">ROUND(RAND()*Table5[[#This Row],[7]],0)</f>
        <v>129</v>
      </c>
      <c r="I43">
        <f ca="1">ROUND(RAND()*Table5[[#This Row],[8]],0)</f>
        <v>224</v>
      </c>
      <c r="J43">
        <f ca="1">ROUND(RAND()*Table5[[#This Row],[9]],0)</f>
        <v>96</v>
      </c>
      <c r="K43">
        <f ca="1">ROUND(RAND()*Table5[[#This Row],[10]],0)</f>
        <v>262</v>
      </c>
      <c r="L43">
        <f ca="1">ROUND(RAND()*Table5[[#This Row],[11]],0)</f>
        <v>655</v>
      </c>
      <c r="M43">
        <f ca="1">ROUND(RAND()*Table5[[#This Row],[12]],0)</f>
        <v>1292</v>
      </c>
    </row>
    <row r="44" spans="1:13" x14ac:dyDescent="0.25">
      <c r="A44" t="s">
        <v>79</v>
      </c>
      <c r="B44">
        <f ca="1">ROUND(RAND()*Table5[[#This Row],[1]],0)</f>
        <v>-124</v>
      </c>
      <c r="C44">
        <f ca="1">ROUND(RAND()*Table5[[#This Row],[2]],0)</f>
        <v>86</v>
      </c>
      <c r="D44">
        <f ca="1">ROUND(RAND()*Table5[[#This Row],[3]],0)</f>
        <v>128</v>
      </c>
      <c r="E44">
        <f ca="1">ROUND(RAND()*Table5[[#This Row],[4]],0)</f>
        <v>0</v>
      </c>
      <c r="F44">
        <f ca="1">ROUND(RAND()*Table5[[#This Row],[5]],0)</f>
        <v>745</v>
      </c>
      <c r="G44">
        <f ca="1">ROUND(RAND()*Table5[[#This Row],[6]],0)</f>
        <v>85</v>
      </c>
      <c r="H44">
        <f ca="1">ROUND(RAND()*Table5[[#This Row],[7]],0)</f>
        <v>14</v>
      </c>
      <c r="I44">
        <f ca="1">ROUND(RAND()*Table5[[#This Row],[8]],0)</f>
        <v>22</v>
      </c>
      <c r="J44">
        <f ca="1">ROUND(RAND()*Table5[[#This Row],[9]],0)</f>
        <v>131</v>
      </c>
      <c r="K44">
        <f ca="1">ROUND(RAND()*Table5[[#This Row],[10]],0)</f>
        <v>155</v>
      </c>
      <c r="L44">
        <f ca="1">ROUND(RAND()*Table5[[#This Row],[11]],0)</f>
        <v>209</v>
      </c>
      <c r="M44">
        <f ca="1">ROUND(RAND()*Table5[[#This Row],[12]],0)</f>
        <v>391</v>
      </c>
    </row>
    <row r="45" spans="1:13" x14ac:dyDescent="0.25">
      <c r="A45" t="s">
        <v>80</v>
      </c>
      <c r="B45">
        <f ca="1">ROUND(RAND()*Table5[[#This Row],[1]],0)</f>
        <v>-343</v>
      </c>
      <c r="C45">
        <f ca="1">ROUND(RAND()*Table5[[#This Row],[2]],0)</f>
        <v>-45</v>
      </c>
      <c r="D45">
        <f ca="1">ROUND(RAND()*Table5[[#This Row],[3]],0)</f>
        <v>35</v>
      </c>
      <c r="E45">
        <f ca="1">ROUND(RAND()*Table5[[#This Row],[4]],0)</f>
        <v>114</v>
      </c>
      <c r="F45">
        <f ca="1">ROUND(RAND()*Table5[[#This Row],[5]],0)</f>
        <v>392</v>
      </c>
      <c r="G45">
        <f ca="1">ROUND(RAND()*Table5[[#This Row],[6]],0)</f>
        <v>199</v>
      </c>
      <c r="H45">
        <f ca="1">ROUND(RAND()*Table5[[#This Row],[7]],0)</f>
        <v>395</v>
      </c>
      <c r="I45">
        <f ca="1">ROUND(RAND()*Table5[[#This Row],[8]],0)</f>
        <v>362</v>
      </c>
      <c r="J45">
        <f ca="1">ROUND(RAND()*Table5[[#This Row],[9]],0)</f>
        <v>250</v>
      </c>
      <c r="K45">
        <f ca="1">ROUND(RAND()*Table5[[#This Row],[10]],0)</f>
        <v>59</v>
      </c>
      <c r="L45">
        <f ca="1">ROUND(RAND()*Table5[[#This Row],[11]],0)</f>
        <v>396</v>
      </c>
      <c r="M45">
        <f ca="1">ROUND(RAND()*Table5[[#This Row],[12]],0)</f>
        <v>989</v>
      </c>
    </row>
    <row r="46" spans="1:13" x14ac:dyDescent="0.25">
      <c r="A46" t="s">
        <v>81</v>
      </c>
      <c r="B46">
        <f ca="1">ROUND(RAND()*Table5[[#This Row],[1]],0)</f>
        <v>-286</v>
      </c>
      <c r="C46">
        <f ca="1">ROUND(RAND()*Table5[[#This Row],[2]],0)</f>
        <v>-15</v>
      </c>
      <c r="D46">
        <f ca="1">ROUND(RAND()*Table5[[#This Row],[3]],0)</f>
        <v>2</v>
      </c>
      <c r="E46">
        <f ca="1">ROUND(RAND()*Table5[[#This Row],[4]],0)</f>
        <v>77</v>
      </c>
      <c r="F46">
        <f ca="1">ROUND(RAND()*Table5[[#This Row],[5]],0)</f>
        <v>102</v>
      </c>
      <c r="G46">
        <f ca="1">ROUND(RAND()*Table5[[#This Row],[6]],0)</f>
        <v>1</v>
      </c>
      <c r="H46">
        <f ca="1">ROUND(RAND()*Table5[[#This Row],[7]],0)</f>
        <v>150</v>
      </c>
      <c r="I46">
        <f ca="1">ROUND(RAND()*Table5[[#This Row],[8]],0)</f>
        <v>94</v>
      </c>
      <c r="J46">
        <f ca="1">ROUND(RAND()*Table5[[#This Row],[9]],0)</f>
        <v>145</v>
      </c>
      <c r="K46">
        <f ca="1">ROUND(RAND()*Table5[[#This Row],[10]],0)</f>
        <v>47</v>
      </c>
      <c r="L46">
        <f ca="1">ROUND(RAND()*Table5[[#This Row],[11]],0)</f>
        <v>14</v>
      </c>
      <c r="M46">
        <f ca="1">ROUND(RAND()*Table5[[#This Row],[12]],0)</f>
        <v>802</v>
      </c>
    </row>
    <row r="47" spans="1:13" x14ac:dyDescent="0.25">
      <c r="A47" t="s">
        <v>82</v>
      </c>
      <c r="B47">
        <f ca="1">ROUND(RAND()*Table5[[#This Row],[1]],0)</f>
        <v>-3063</v>
      </c>
      <c r="C47">
        <f ca="1">ROUND(RAND()*Table5[[#This Row],[2]],0)</f>
        <v>148</v>
      </c>
      <c r="D47">
        <f ca="1">ROUND(RAND()*Table5[[#This Row],[3]],0)</f>
        <v>95</v>
      </c>
      <c r="E47">
        <f ca="1">ROUND(RAND()*Table5[[#This Row],[4]],0)</f>
        <v>1054</v>
      </c>
      <c r="F47">
        <f ca="1">ROUND(RAND()*Table5[[#This Row],[5]],0)</f>
        <v>2769</v>
      </c>
      <c r="G47">
        <f ca="1">ROUND(RAND()*Table5[[#This Row],[6]],0)</f>
        <v>307</v>
      </c>
      <c r="H47">
        <f ca="1">ROUND(RAND()*Table5[[#This Row],[7]],0)</f>
        <v>278</v>
      </c>
      <c r="I47">
        <f ca="1">ROUND(RAND()*Table5[[#This Row],[8]],0)</f>
        <v>681</v>
      </c>
      <c r="J47">
        <f ca="1">ROUND(RAND()*Table5[[#This Row],[9]],0)</f>
        <v>228</v>
      </c>
      <c r="K47">
        <f ca="1">ROUND(RAND()*Table5[[#This Row],[10]],0)</f>
        <v>276</v>
      </c>
      <c r="L47">
        <f ca="1">ROUND(RAND()*Table5[[#This Row],[11]],0)</f>
        <v>398</v>
      </c>
      <c r="M47">
        <f ca="1">ROUND(RAND()*Table5[[#This Row],[12]],0)</f>
        <v>689</v>
      </c>
    </row>
  </sheetData>
  <conditionalFormatting sqref="A51:A62">
    <cfRule type="cellIs" dxfId="16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opLeftCell="A7" workbookViewId="0">
      <selection activeCell="C12" sqref="C12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607</v>
      </c>
      <c r="C2" cm="1">
        <f t="array" aca="1" ref="C2" ca="1">INDEX(Table8[[1]:[12]],MATCH(Table9[[#This Row],[point]],Table8[point],0),C$49)</f>
        <v>387</v>
      </c>
      <c r="D2" cm="1">
        <f t="array" aca="1" ref="D2" ca="1">INDEX(Table8[[1]:[12]],MATCH(Table9[[#This Row],[point]],Table8[point],0),D$49)</f>
        <v>311</v>
      </c>
      <c r="E2" cm="1">
        <f t="array" aca="1" ref="E2" ca="1">INDEX(Table8[[1]:[12]],MATCH(Table9[[#This Row],[point]],Table8[point],0),E$49)</f>
        <v>111</v>
      </c>
      <c r="F2" cm="1">
        <f t="array" aca="1" ref="F2" ca="1">INDEX(Table8[[1]:[12]],MATCH(Table9[[#This Row],[point]],Table8[point],0),F$49)</f>
        <v>63</v>
      </c>
      <c r="G2" cm="1">
        <f t="array" aca="1" ref="G2" ca="1">INDEX(Table8[[1]:[12]],MATCH(Table9[[#This Row],[point]],Table8[point],0),G$49)</f>
        <v>7</v>
      </c>
      <c r="H2" cm="1">
        <f t="array" aca="1" ref="H2" ca="1">INDEX(Table8[[1]:[12]],MATCH(Table9[[#This Row],[point]],Table8[point],0),H$49)</f>
        <v>-246</v>
      </c>
      <c r="I2" cm="1">
        <f t="array" aca="1" ref="I2" ca="1">INDEX(Table8[[1]:[12]],MATCH(Table9[[#This Row],[point]],Table8[point],0),I$49)</f>
        <v>301</v>
      </c>
      <c r="J2" cm="1">
        <f t="array" aca="1" ref="J2" ca="1">INDEX(Table8[[1]:[12]],MATCH(Table9[[#This Row],[point]],Table8[point],0),J$49)</f>
        <v>1533</v>
      </c>
      <c r="K2" cm="1">
        <f t="array" aca="1" ref="K2" ca="1">INDEX(Table8[[1]:[12]],MATCH(Table9[[#This Row],[point]],Table8[point],0),K$49)</f>
        <v>528</v>
      </c>
      <c r="L2" cm="1">
        <f t="array" aca="1" ref="L2" ca="1">INDEX(Table8[[1]:[12]],MATCH(Table9[[#This Row],[point]],Table8[point],0),L$49)</f>
        <v>491</v>
      </c>
      <c r="M2" cm="1">
        <f t="array" aca="1" ref="M2" ca="1">INDEX(Table8[[1]:[12]],MATCH(Table9[[#This Row],[point]],Table8[point],0),M$49)</f>
        <v>414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448</v>
      </c>
      <c r="C3" cm="1">
        <f t="array" aca="1" ref="C3" ca="1">INDEX(Table8[[1]:[12]],MATCH(Table9[[#This Row],[point]],Table8[point],0),C$49)</f>
        <v>133</v>
      </c>
      <c r="D3" cm="1">
        <f t="array" aca="1" ref="D3" ca="1">INDEX(Table8[[1]:[12]],MATCH(Table9[[#This Row],[point]],Table8[point],0),D$49)</f>
        <v>201</v>
      </c>
      <c r="E3" cm="1">
        <f t="array" aca="1" ref="E3" ca="1">INDEX(Table8[[1]:[12]],MATCH(Table9[[#This Row],[point]],Table8[point],0),E$49)</f>
        <v>14</v>
      </c>
      <c r="F3" cm="1">
        <f t="array" aca="1" ref="F3" ca="1">INDEX(Table8[[1]:[12]],MATCH(Table9[[#This Row],[point]],Table8[point],0),F$49)</f>
        <v>817</v>
      </c>
      <c r="G3" cm="1">
        <f t="array" aca="1" ref="G3" ca="1">INDEX(Table8[[1]:[12]],MATCH(Table9[[#This Row],[point]],Table8[point],0),G$49)</f>
        <v>111</v>
      </c>
      <c r="H3" cm="1">
        <f t="array" aca="1" ref="H3" ca="1">INDEX(Table8[[1]:[12]],MATCH(Table9[[#This Row],[point]],Table8[point],0),H$49)</f>
        <v>-1191</v>
      </c>
      <c r="I3" cm="1">
        <f t="array" aca="1" ref="I3" ca="1">INDEX(Table8[[1]:[12]],MATCH(Table9[[#This Row],[point]],Table8[point],0),I$49)</f>
        <v>361</v>
      </c>
      <c r="J3" cm="1">
        <f t="array" aca="1" ref="J3" ca="1">INDEX(Table8[[1]:[12]],MATCH(Table9[[#This Row],[point]],Table8[point],0),J$49)</f>
        <v>1387</v>
      </c>
      <c r="K3" cm="1">
        <f t="array" aca="1" ref="K3" ca="1">INDEX(Table8[[1]:[12]],MATCH(Table9[[#This Row],[point]],Table8[point],0),K$49)</f>
        <v>257</v>
      </c>
      <c r="L3" cm="1">
        <f t="array" aca="1" ref="L3" ca="1">INDEX(Table8[[1]:[12]],MATCH(Table9[[#This Row],[point]],Table8[point],0),L$49)</f>
        <v>8</v>
      </c>
      <c r="M3" cm="1">
        <f t="array" aca="1" ref="M3" ca="1">INDEX(Table8[[1]:[12]],MATCH(Table9[[#This Row],[point]],Table8[point],0),M$49)</f>
        <v>123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395</v>
      </c>
      <c r="C4" cm="1">
        <f t="array" aca="1" ref="C4" ca="1">INDEX(Table8[[1]:[12]],MATCH(Table9[[#This Row],[point]],Table8[point],0),C$49)</f>
        <v>18</v>
      </c>
      <c r="D4" cm="1">
        <f t="array" aca="1" ref="D4" ca="1">INDEX(Table8[[1]:[12]],MATCH(Table9[[#This Row],[point]],Table8[point],0),D$49)</f>
        <v>607</v>
      </c>
      <c r="E4" cm="1">
        <f t="array" aca="1" ref="E4" ca="1">INDEX(Table8[[1]:[12]],MATCH(Table9[[#This Row],[point]],Table8[point],0),E$49)</f>
        <v>24</v>
      </c>
      <c r="F4" cm="1">
        <f t="array" aca="1" ref="F4" ca="1">INDEX(Table8[[1]:[12]],MATCH(Table9[[#This Row],[point]],Table8[point],0),F$49)</f>
        <v>1598</v>
      </c>
      <c r="G4" cm="1">
        <f t="array" aca="1" ref="G4" ca="1">INDEX(Table8[[1]:[12]],MATCH(Table9[[#This Row],[point]],Table8[point],0),G$49)</f>
        <v>-112</v>
      </c>
      <c r="H4" cm="1">
        <f t="array" aca="1" ref="H4" ca="1">INDEX(Table8[[1]:[12]],MATCH(Table9[[#This Row],[point]],Table8[point],0),H$49)</f>
        <v>-1370</v>
      </c>
      <c r="I4" cm="1">
        <f t="array" aca="1" ref="I4" ca="1">INDEX(Table8[[1]:[12]],MATCH(Table9[[#This Row],[point]],Table8[point],0),I$49)</f>
        <v>363</v>
      </c>
      <c r="J4" cm="1">
        <f t="array" aca="1" ref="J4" ca="1">INDEX(Table8[[1]:[12]],MATCH(Table9[[#This Row],[point]],Table8[point],0),J$49)</f>
        <v>4924</v>
      </c>
      <c r="K4" cm="1">
        <f t="array" aca="1" ref="K4" ca="1">INDEX(Table8[[1]:[12]],MATCH(Table9[[#This Row],[point]],Table8[point],0),K$49)</f>
        <v>342</v>
      </c>
      <c r="L4" cm="1">
        <f t="array" aca="1" ref="L4" ca="1">INDEX(Table8[[1]:[12]],MATCH(Table9[[#This Row],[point]],Table8[point],0),L$49)</f>
        <v>-107</v>
      </c>
      <c r="M4" cm="1">
        <f t="array" aca="1" ref="M4" ca="1">INDEX(Table8[[1]:[12]],MATCH(Table9[[#This Row],[point]],Table8[point],0),M$49)</f>
        <v>1286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203</v>
      </c>
      <c r="C5" cm="1">
        <f t="array" aca="1" ref="C5" ca="1">INDEX(Table8[[1]:[12]],MATCH(Table9[[#This Row],[point]],Table8[point],0),C$49)</f>
        <v>44</v>
      </c>
      <c r="D5" cm="1">
        <f t="array" aca="1" ref="D5" ca="1">INDEX(Table8[[1]:[12]],MATCH(Table9[[#This Row],[point]],Table8[point],0),D$49)</f>
        <v>61</v>
      </c>
      <c r="E5" cm="1">
        <f t="array" aca="1" ref="E5" ca="1">INDEX(Table8[[1]:[12]],MATCH(Table9[[#This Row],[point]],Table8[point],0),E$49)</f>
        <v>177</v>
      </c>
      <c r="F5" cm="1">
        <f t="array" aca="1" ref="F5" ca="1">INDEX(Table8[[1]:[12]],MATCH(Table9[[#This Row],[point]],Table8[point],0),F$49)</f>
        <v>1350</v>
      </c>
      <c r="G5" cm="1">
        <f t="array" aca="1" ref="G5" ca="1">INDEX(Table8[[1]:[12]],MATCH(Table9[[#This Row],[point]],Table8[point],0),G$49)</f>
        <v>1</v>
      </c>
      <c r="H5" cm="1">
        <f t="array" aca="1" ref="H5" ca="1">INDEX(Table8[[1]:[12]],MATCH(Table9[[#This Row],[point]],Table8[point],0),H$49)</f>
        <v>-1255</v>
      </c>
      <c r="I5" cm="1">
        <f t="array" aca="1" ref="I5" ca="1">INDEX(Table8[[1]:[12]],MATCH(Table9[[#This Row],[point]],Table8[point],0),I$49)</f>
        <v>435</v>
      </c>
      <c r="J5" cm="1">
        <f t="array" aca="1" ref="J5" ca="1">INDEX(Table8[[1]:[12]],MATCH(Table9[[#This Row],[point]],Table8[point],0),J$49)</f>
        <v>1122</v>
      </c>
      <c r="K5" cm="1">
        <f t="array" aca="1" ref="K5" ca="1">INDEX(Table8[[1]:[12]],MATCH(Table9[[#This Row],[point]],Table8[point],0),K$49)</f>
        <v>32</v>
      </c>
      <c r="L5" cm="1">
        <f t="array" aca="1" ref="L5" ca="1">INDEX(Table8[[1]:[12]],MATCH(Table9[[#This Row],[point]],Table8[point],0),L$49)</f>
        <v>22</v>
      </c>
      <c r="M5" cm="1">
        <f t="array" aca="1" ref="M5" ca="1">INDEX(Table8[[1]:[12]],MATCH(Table9[[#This Row],[point]],Table8[point],0),M$49)</f>
        <v>419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496</v>
      </c>
      <c r="C6" cm="1">
        <f t="array" aca="1" ref="C6" ca="1">INDEX(Table8[[1]:[12]],MATCH(Table9[[#This Row],[point]],Table8[point],0),C$49)</f>
        <v>371</v>
      </c>
      <c r="D6" cm="1">
        <f t="array" aca="1" ref="D6" ca="1">INDEX(Table8[[1]:[12]],MATCH(Table9[[#This Row],[point]],Table8[point],0),D$49)</f>
        <v>106</v>
      </c>
      <c r="E6" cm="1">
        <f t="array" aca="1" ref="E6" ca="1">INDEX(Table8[[1]:[12]],MATCH(Table9[[#This Row],[point]],Table8[point],0),E$49)</f>
        <v>367</v>
      </c>
      <c r="F6" cm="1">
        <f t="array" aca="1" ref="F6" ca="1">INDEX(Table8[[1]:[12]],MATCH(Table9[[#This Row],[point]],Table8[point],0),F$49)</f>
        <v>541</v>
      </c>
      <c r="G6" cm="1">
        <f t="array" aca="1" ref="G6" ca="1">INDEX(Table8[[1]:[12]],MATCH(Table9[[#This Row],[point]],Table8[point],0),G$49)</f>
        <v>159</v>
      </c>
      <c r="H6" cm="1">
        <f t="array" aca="1" ref="H6" ca="1">INDEX(Table8[[1]:[12]],MATCH(Table9[[#This Row],[point]],Table8[point],0),H$49)</f>
        <v>-1545</v>
      </c>
      <c r="I6" cm="1">
        <f t="array" aca="1" ref="I6" ca="1">INDEX(Table8[[1]:[12]],MATCH(Table9[[#This Row],[point]],Table8[point],0),I$49)</f>
        <v>668</v>
      </c>
      <c r="J6" cm="1">
        <f t="array" aca="1" ref="J6" ca="1">INDEX(Table8[[1]:[12]],MATCH(Table9[[#This Row],[point]],Table8[point],0),J$49)</f>
        <v>3153</v>
      </c>
      <c r="K6" cm="1">
        <f t="array" aca="1" ref="K6" ca="1">INDEX(Table8[[1]:[12]],MATCH(Table9[[#This Row],[point]],Table8[point],0),K$49)</f>
        <v>66</v>
      </c>
      <c r="L6" cm="1">
        <f t="array" aca="1" ref="L6" ca="1">INDEX(Table8[[1]:[12]],MATCH(Table9[[#This Row],[point]],Table8[point],0),L$49)</f>
        <v>437</v>
      </c>
      <c r="M6" cm="1">
        <f t="array" aca="1" ref="M6" ca="1">INDEX(Table8[[1]:[12]],MATCH(Table9[[#This Row],[point]],Table8[point],0),M$49)</f>
        <v>275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323</v>
      </c>
      <c r="C7" cm="1">
        <f t="array" aca="1" ref="C7" ca="1">INDEX(Table8[[1]:[12]],MATCH(Table9[[#This Row],[point]],Table8[point],0),C$49)</f>
        <v>-290</v>
      </c>
      <c r="D7" cm="1">
        <f t="array" aca="1" ref="D7" ca="1">INDEX(Table8[[1]:[12]],MATCH(Table9[[#This Row],[point]],Table8[point],0),D$49)</f>
        <v>346</v>
      </c>
      <c r="E7" cm="1">
        <f t="array" aca="1" ref="E7" ca="1">INDEX(Table8[[1]:[12]],MATCH(Table9[[#This Row],[point]],Table8[point],0),E$49)</f>
        <v>253</v>
      </c>
      <c r="F7" cm="1">
        <f t="array" aca="1" ref="F7" ca="1">INDEX(Table8[[1]:[12]],MATCH(Table9[[#This Row],[point]],Table8[point],0),F$49)</f>
        <v>1189</v>
      </c>
      <c r="G7" cm="1">
        <f t="array" aca="1" ref="G7" ca="1">INDEX(Table8[[1]:[12]],MATCH(Table9[[#This Row],[point]],Table8[point],0),G$49)</f>
        <v>75</v>
      </c>
      <c r="H7" cm="1">
        <f t="array" aca="1" ref="H7" ca="1">INDEX(Table8[[1]:[12]],MATCH(Table9[[#This Row],[point]],Table8[point],0),H$49)</f>
        <v>-2682</v>
      </c>
      <c r="I7" cm="1">
        <f t="array" aca="1" ref="I7" ca="1">INDEX(Table8[[1]:[12]],MATCH(Table9[[#This Row],[point]],Table8[point],0),I$49)</f>
        <v>-98</v>
      </c>
      <c r="J7" cm="1">
        <f t="array" aca="1" ref="J7" ca="1">INDEX(Table8[[1]:[12]],MATCH(Table9[[#This Row],[point]],Table8[point],0),J$49)</f>
        <v>787</v>
      </c>
      <c r="K7" cm="1">
        <f t="array" aca="1" ref="K7" ca="1">INDEX(Table8[[1]:[12]],MATCH(Table9[[#This Row],[point]],Table8[point],0),K$49)</f>
        <v>82</v>
      </c>
      <c r="L7" cm="1">
        <f t="array" aca="1" ref="L7" ca="1">INDEX(Table8[[1]:[12]],MATCH(Table9[[#This Row],[point]],Table8[point],0),L$49)</f>
        <v>-660</v>
      </c>
      <c r="M7" cm="1">
        <f t="array" aca="1" ref="M7" ca="1">INDEX(Table8[[1]:[12]],MATCH(Table9[[#This Row],[point]],Table8[point],0),M$49)</f>
        <v>219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952</v>
      </c>
      <c r="C8" cm="1">
        <f t="array" aca="1" ref="C8" ca="1">INDEX(Table8[[1]:[12]],MATCH(Table9[[#This Row],[point]],Table8[point],0),C$49)</f>
        <v>-234</v>
      </c>
      <c r="D8" cm="1">
        <f t="array" aca="1" ref="D8" ca="1">INDEX(Table8[[1]:[12]],MATCH(Table9[[#This Row],[point]],Table8[point],0),D$49)</f>
        <v>731</v>
      </c>
      <c r="E8" cm="1">
        <f t="array" aca="1" ref="E8" ca="1">INDEX(Table8[[1]:[12]],MATCH(Table9[[#This Row],[point]],Table8[point],0),E$49)</f>
        <v>1095</v>
      </c>
      <c r="F8" cm="1">
        <f t="array" aca="1" ref="F8" ca="1">INDEX(Table8[[1]:[12]],MATCH(Table9[[#This Row],[point]],Table8[point],0),F$49)</f>
        <v>869</v>
      </c>
      <c r="G8" cm="1">
        <f t="array" aca="1" ref="G8" ca="1">INDEX(Table8[[1]:[12]],MATCH(Table9[[#This Row],[point]],Table8[point],0),G$49)</f>
        <v>485</v>
      </c>
      <c r="H8" cm="1">
        <f t="array" aca="1" ref="H8" ca="1">INDEX(Table8[[1]:[12]],MATCH(Table9[[#This Row],[point]],Table8[point],0),H$49)</f>
        <v>-737</v>
      </c>
      <c r="I8" cm="1">
        <f t="array" aca="1" ref="I8" ca="1">INDEX(Table8[[1]:[12]],MATCH(Table9[[#This Row],[point]],Table8[point],0),I$49)</f>
        <v>1064</v>
      </c>
      <c r="J8" cm="1">
        <f t="array" aca="1" ref="J8" ca="1">INDEX(Table8[[1]:[12]],MATCH(Table9[[#This Row],[point]],Table8[point],0),J$49)</f>
        <v>131</v>
      </c>
      <c r="K8" cm="1">
        <f t="array" aca="1" ref="K8" ca="1">INDEX(Table8[[1]:[12]],MATCH(Table9[[#This Row],[point]],Table8[point],0),K$49)</f>
        <v>1055</v>
      </c>
      <c r="L8" cm="1">
        <f t="array" aca="1" ref="L8" ca="1">INDEX(Table8[[1]:[12]],MATCH(Table9[[#This Row],[point]],Table8[point],0),L$49)</f>
        <v>-583</v>
      </c>
      <c r="M8" cm="1">
        <f t="array" aca="1" ref="M8" ca="1">INDEX(Table8[[1]:[12]],MATCH(Table9[[#This Row],[point]],Table8[point],0),M$49)</f>
        <v>1229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225</v>
      </c>
      <c r="C9" cm="1">
        <f t="array" aca="1" ref="C9" ca="1">INDEX(Table8[[1]:[12]],MATCH(Table9[[#This Row],[point]],Table8[point],0),C$49)</f>
        <v>144</v>
      </c>
      <c r="D9" cm="1">
        <f t="array" aca="1" ref="D9" ca="1">INDEX(Table8[[1]:[12]],MATCH(Table9[[#This Row],[point]],Table8[point],0),D$49)</f>
        <v>79</v>
      </c>
      <c r="E9" cm="1">
        <f t="array" aca="1" ref="E9" ca="1">INDEX(Table8[[1]:[12]],MATCH(Table9[[#This Row],[point]],Table8[point],0),E$49)</f>
        <v>139</v>
      </c>
      <c r="F9" cm="1">
        <f t="array" aca="1" ref="F9" ca="1">INDEX(Table8[[1]:[12]],MATCH(Table9[[#This Row],[point]],Table8[point],0),F$49)</f>
        <v>742</v>
      </c>
      <c r="G9" cm="1">
        <f t="array" aca="1" ref="G9" ca="1">INDEX(Table8[[1]:[12]],MATCH(Table9[[#This Row],[point]],Table8[point],0),G$49)</f>
        <v>63</v>
      </c>
      <c r="H9" cm="1">
        <f t="array" aca="1" ref="H9" ca="1">INDEX(Table8[[1]:[12]],MATCH(Table9[[#This Row],[point]],Table8[point],0),H$49)</f>
        <v>-232</v>
      </c>
      <c r="I9" cm="1">
        <f t="array" aca="1" ref="I9" ca="1">INDEX(Table8[[1]:[12]],MATCH(Table9[[#This Row],[point]],Table8[point],0),I$49)</f>
        <v>180</v>
      </c>
      <c r="J9" cm="1">
        <f t="array" aca="1" ref="J9" ca="1">INDEX(Table8[[1]:[12]],MATCH(Table9[[#This Row],[point]],Table8[point],0),J$49)</f>
        <v>113</v>
      </c>
      <c r="K9" cm="1">
        <f t="array" aca="1" ref="K9" ca="1">INDEX(Table8[[1]:[12]],MATCH(Table9[[#This Row],[point]],Table8[point],0),K$49)</f>
        <v>127</v>
      </c>
      <c r="L9" cm="1">
        <f t="array" aca="1" ref="L9" ca="1">INDEX(Table8[[1]:[12]],MATCH(Table9[[#This Row],[point]],Table8[point],0),L$49)</f>
        <v>449</v>
      </c>
      <c r="M9" cm="1">
        <f t="array" aca="1" ref="M9" ca="1">INDEX(Table8[[1]:[12]],MATCH(Table9[[#This Row],[point]],Table8[point],0),M$49)</f>
        <v>487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389</v>
      </c>
      <c r="C10" cm="1">
        <f t="array" aca="1" ref="C10" ca="1">INDEX(Table8[[1]:[12]],MATCH(Table9[[#This Row],[point]],Table8[point],0),C$49)</f>
        <v>7</v>
      </c>
      <c r="D10" cm="1">
        <f t="array" aca="1" ref="D10" ca="1">INDEX(Table8[[1]:[12]],MATCH(Table9[[#This Row],[point]],Table8[point],0),D$49)</f>
        <v>554</v>
      </c>
      <c r="E10" cm="1">
        <f t="array" aca="1" ref="E10" ca="1">INDEX(Table8[[1]:[12]],MATCH(Table9[[#This Row],[point]],Table8[point],0),E$49)</f>
        <v>619</v>
      </c>
      <c r="F10" cm="1">
        <f t="array" aca="1" ref="F10" ca="1">INDEX(Table8[[1]:[12]],MATCH(Table9[[#This Row],[point]],Table8[point],0),F$49)</f>
        <v>264</v>
      </c>
      <c r="G10" cm="1">
        <f t="array" aca="1" ref="G10" ca="1">INDEX(Table8[[1]:[12]],MATCH(Table9[[#This Row],[point]],Table8[point],0),G$49)</f>
        <v>216</v>
      </c>
      <c r="H10" cm="1">
        <f t="array" aca="1" ref="H10" ca="1">INDEX(Table8[[1]:[12]],MATCH(Table9[[#This Row],[point]],Table8[point],0),H$49)</f>
        <v>-479</v>
      </c>
      <c r="I10" cm="1">
        <f t="array" aca="1" ref="I10" ca="1">INDEX(Table8[[1]:[12]],MATCH(Table9[[#This Row],[point]],Table8[point],0),I$49)</f>
        <v>329</v>
      </c>
      <c r="J10" cm="1">
        <f t="array" aca="1" ref="J10" ca="1">INDEX(Table8[[1]:[12]],MATCH(Table9[[#This Row],[point]],Table8[point],0),J$49)</f>
        <v>1098</v>
      </c>
      <c r="K10" cm="1">
        <f t="array" aca="1" ref="K10" ca="1">INDEX(Table8[[1]:[12]],MATCH(Table9[[#This Row],[point]],Table8[point],0),K$49)</f>
        <v>208</v>
      </c>
      <c r="L10" cm="1">
        <f t="array" aca="1" ref="L10" ca="1">INDEX(Table8[[1]:[12]],MATCH(Table9[[#This Row],[point]],Table8[point],0),L$49)</f>
        <v>-21</v>
      </c>
      <c r="M10" cm="1">
        <f t="array" aca="1" ref="M10" ca="1">INDEX(Table8[[1]:[12]],MATCH(Table9[[#This Row],[point]],Table8[point],0),M$49)</f>
        <v>346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2079</v>
      </c>
      <c r="C11" cm="1">
        <f t="array" aca="1" ref="C11" ca="1">INDEX(Table8[[1]:[12]],MATCH(Table9[[#This Row],[point]],Table8[point],0),C$49)</f>
        <v>531</v>
      </c>
      <c r="D11" cm="1">
        <f t="array" aca="1" ref="D11" ca="1">INDEX(Table8[[1]:[12]],MATCH(Table9[[#This Row],[point]],Table8[point],0),D$49)</f>
        <v>288</v>
      </c>
      <c r="E11" cm="1">
        <f t="array" aca="1" ref="E11" ca="1">INDEX(Table8[[1]:[12]],MATCH(Table9[[#This Row],[point]],Table8[point],0),E$49)</f>
        <v>64</v>
      </c>
      <c r="F11" cm="1">
        <f t="array" aca="1" ref="F11" ca="1">INDEX(Table8[[1]:[12]],MATCH(Table9[[#This Row],[point]],Table8[point],0),F$49)</f>
        <v>289</v>
      </c>
      <c r="G11" cm="1">
        <f t="array" aca="1" ref="G11" ca="1">INDEX(Table8[[1]:[12]],MATCH(Table9[[#This Row],[point]],Table8[point],0),G$49)</f>
        <v>62</v>
      </c>
      <c r="H11" cm="1">
        <f t="array" aca="1" ref="H11" ca="1">INDEX(Table8[[1]:[12]],MATCH(Table9[[#This Row],[point]],Table8[point],0),H$49)</f>
        <v>-1331</v>
      </c>
      <c r="I11" cm="1">
        <f t="array" aca="1" ref="I11" ca="1">INDEX(Table8[[1]:[12]],MATCH(Table9[[#This Row],[point]],Table8[point],0),I$49)</f>
        <v>183</v>
      </c>
      <c r="J11" cm="1">
        <f t="array" aca="1" ref="J11" ca="1">INDEX(Table8[[1]:[12]],MATCH(Table9[[#This Row],[point]],Table8[point],0),J$49)</f>
        <v>1354</v>
      </c>
      <c r="K11" cm="1">
        <f t="array" aca="1" ref="K11" ca="1">INDEX(Table8[[1]:[12]],MATCH(Table9[[#This Row],[point]],Table8[point],0),K$49)</f>
        <v>802</v>
      </c>
      <c r="L11" cm="1">
        <f t="array" aca="1" ref="L11" ca="1">INDEX(Table8[[1]:[12]],MATCH(Table9[[#This Row],[point]],Table8[point],0),L$49)</f>
        <v>-180</v>
      </c>
      <c r="M11" cm="1">
        <f t="array" aca="1" ref="M11" ca="1">INDEX(Table8[[1]:[12]],MATCH(Table9[[#This Row],[point]],Table8[point],0),M$49)</f>
        <v>644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772</v>
      </c>
      <c r="C12" cm="1">
        <f t="array" aca="1" ref="C12" ca="1">INDEX(Table8[[1]:[12]],MATCH(Table9[[#This Row],[point]],Table8[point],0),C$49)</f>
        <v>350</v>
      </c>
      <c r="D12" cm="1">
        <f t="array" aca="1" ref="D12" ca="1">INDEX(Table8[[1]:[12]],MATCH(Table9[[#This Row],[point]],Table8[point],0),D$49)</f>
        <v>773</v>
      </c>
      <c r="E12" cm="1">
        <f t="array" aca="1" ref="E12" ca="1">INDEX(Table8[[1]:[12]],MATCH(Table9[[#This Row],[point]],Table8[point],0),E$49)</f>
        <v>2084</v>
      </c>
      <c r="F12" cm="1">
        <f t="array" aca="1" ref="F12" ca="1">INDEX(Table8[[1]:[12]],MATCH(Table9[[#This Row],[point]],Table8[point],0),F$49)</f>
        <v>1506</v>
      </c>
      <c r="G12" cm="1">
        <f t="array" aca="1" ref="G12" ca="1">INDEX(Table8[[1]:[12]],MATCH(Table9[[#This Row],[point]],Table8[point],0),G$49)</f>
        <v>12</v>
      </c>
      <c r="H12" cm="1">
        <f t="array" aca="1" ref="H12" ca="1">INDEX(Table8[[1]:[12]],MATCH(Table9[[#This Row],[point]],Table8[point],0),H$49)</f>
        <v>-7002</v>
      </c>
      <c r="I12" cm="1">
        <f t="array" aca="1" ref="I12" ca="1">INDEX(Table8[[1]:[12]],MATCH(Table9[[#This Row],[point]],Table8[point],0),I$49)</f>
        <v>744</v>
      </c>
      <c r="J12" cm="1">
        <f t="array" aca="1" ref="J12" ca="1">INDEX(Table8[[1]:[12]],MATCH(Table9[[#This Row],[point]],Table8[point],0),J$49)</f>
        <v>8157</v>
      </c>
      <c r="K12" cm="1">
        <f t="array" aca="1" ref="K12" ca="1">INDEX(Table8[[1]:[12]],MATCH(Table9[[#This Row],[point]],Table8[point],0),K$49)</f>
        <v>1400</v>
      </c>
      <c r="L12" cm="1">
        <f t="array" aca="1" ref="L12" ca="1">INDEX(Table8[[1]:[12]],MATCH(Table9[[#This Row],[point]],Table8[point],0),L$49)</f>
        <v>-108</v>
      </c>
      <c r="M12" cm="1">
        <f t="array" aca="1" ref="M12" ca="1">INDEX(Table8[[1]:[12]],MATCH(Table9[[#This Row],[point]],Table8[point],0),M$49)</f>
        <v>1818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185</v>
      </c>
      <c r="C13" cm="1">
        <f t="array" aca="1" ref="C13" ca="1">INDEX(Table8[[1]:[12]],MATCH(Table9[[#This Row],[point]],Table8[point],0),C$49)</f>
        <v>109</v>
      </c>
      <c r="D13" cm="1">
        <f t="array" aca="1" ref="D13" ca="1">INDEX(Table8[[1]:[12]],MATCH(Table9[[#This Row],[point]],Table8[point],0),D$49)</f>
        <v>230</v>
      </c>
      <c r="E13" cm="1">
        <f t="array" aca="1" ref="E13" ca="1">INDEX(Table8[[1]:[12]],MATCH(Table9[[#This Row],[point]],Table8[point],0),E$49)</f>
        <v>31</v>
      </c>
      <c r="F13" cm="1">
        <f t="array" aca="1" ref="F13" ca="1">INDEX(Table8[[1]:[12]],MATCH(Table9[[#This Row],[point]],Table8[point],0),F$49)</f>
        <v>1723</v>
      </c>
      <c r="G13" cm="1">
        <f t="array" aca="1" ref="G13" ca="1">INDEX(Table8[[1]:[12]],MATCH(Table9[[#This Row],[point]],Table8[point],0),G$49)</f>
        <v>353</v>
      </c>
      <c r="H13" cm="1">
        <f t="array" aca="1" ref="H13" ca="1">INDEX(Table8[[1]:[12]],MATCH(Table9[[#This Row],[point]],Table8[point],0),H$49)</f>
        <v>-3073</v>
      </c>
      <c r="I13" cm="1">
        <f t="array" aca="1" ref="I13" ca="1">INDEX(Table8[[1]:[12]],MATCH(Table9[[#This Row],[point]],Table8[point],0),I$49)</f>
        <v>343</v>
      </c>
      <c r="J13" cm="1">
        <f t="array" aca="1" ref="J13" ca="1">INDEX(Table8[[1]:[12]],MATCH(Table9[[#This Row],[point]],Table8[point],0),J$49)</f>
        <v>413</v>
      </c>
      <c r="K13" cm="1">
        <f t="array" aca="1" ref="K13" ca="1">INDEX(Table8[[1]:[12]],MATCH(Table9[[#This Row],[point]],Table8[point],0),K$49)</f>
        <v>460</v>
      </c>
      <c r="L13" cm="1">
        <f t="array" aca="1" ref="L13" ca="1">INDEX(Table8[[1]:[12]],MATCH(Table9[[#This Row],[point]],Table8[point],0),L$49)</f>
        <v>210</v>
      </c>
      <c r="M13" cm="1">
        <f t="array" aca="1" ref="M13" ca="1">INDEX(Table8[[1]:[12]],MATCH(Table9[[#This Row],[point]],Table8[point],0),M$49)</f>
        <v>511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403</v>
      </c>
      <c r="C14" cm="1">
        <f t="array" aca="1" ref="C14" ca="1">INDEX(Table8[[1]:[12]],MATCH(Table9[[#This Row],[point]],Table8[point],0),C$49)</f>
        <v>248</v>
      </c>
      <c r="D14" cm="1">
        <f t="array" aca="1" ref="D14" ca="1">INDEX(Table8[[1]:[12]],MATCH(Table9[[#This Row],[point]],Table8[point],0),D$49)</f>
        <v>405</v>
      </c>
      <c r="E14" cm="1">
        <f t="array" aca="1" ref="E14" ca="1">INDEX(Table8[[1]:[12]],MATCH(Table9[[#This Row],[point]],Table8[point],0),E$49)</f>
        <v>5</v>
      </c>
      <c r="F14" cm="1">
        <f t="array" aca="1" ref="F14" ca="1">INDEX(Table8[[1]:[12]],MATCH(Table9[[#This Row],[point]],Table8[point],0),F$49)</f>
        <v>660</v>
      </c>
      <c r="G14" cm="1">
        <f t="array" aca="1" ref="G14" ca="1">INDEX(Table8[[1]:[12]],MATCH(Table9[[#This Row],[point]],Table8[point],0),G$49)</f>
        <v>109</v>
      </c>
      <c r="H14" cm="1">
        <f t="array" aca="1" ref="H14" ca="1">INDEX(Table8[[1]:[12]],MATCH(Table9[[#This Row],[point]],Table8[point],0),H$49)</f>
        <v>-4298</v>
      </c>
      <c r="I14" cm="1">
        <f t="array" aca="1" ref="I14" ca="1">INDEX(Table8[[1]:[12]],MATCH(Table9[[#This Row],[point]],Table8[point],0),I$49)</f>
        <v>-259</v>
      </c>
      <c r="J14" cm="1">
        <f t="array" aca="1" ref="J14" ca="1">INDEX(Table8[[1]:[12]],MATCH(Table9[[#This Row],[point]],Table8[point],0),J$49)</f>
        <v>3149</v>
      </c>
      <c r="K14" cm="1">
        <f t="array" aca="1" ref="K14" ca="1">INDEX(Table8[[1]:[12]],MATCH(Table9[[#This Row],[point]],Table8[point],0),K$49)</f>
        <v>-16</v>
      </c>
      <c r="L14" cm="1">
        <f t="array" aca="1" ref="L14" ca="1">INDEX(Table8[[1]:[12]],MATCH(Table9[[#This Row],[point]],Table8[point],0),L$49)</f>
        <v>-475</v>
      </c>
      <c r="M14" cm="1">
        <f t="array" aca="1" ref="M14" ca="1">INDEX(Table8[[1]:[12]],MATCH(Table9[[#This Row],[point]],Table8[point],0),M$49)</f>
        <v>188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122</v>
      </c>
      <c r="C15" cm="1">
        <f t="array" aca="1" ref="C15" ca="1">INDEX(Table8[[1]:[12]],MATCH(Table9[[#This Row],[point]],Table8[point],0),C$49)</f>
        <v>116</v>
      </c>
      <c r="D15" cm="1">
        <f t="array" aca="1" ref="D15" ca="1">INDEX(Table8[[1]:[12]],MATCH(Table9[[#This Row],[point]],Table8[point],0),D$49)</f>
        <v>133</v>
      </c>
      <c r="E15" cm="1">
        <f t="array" aca="1" ref="E15" ca="1">INDEX(Table8[[1]:[12]],MATCH(Table9[[#This Row],[point]],Table8[point],0),E$49)</f>
        <v>296</v>
      </c>
      <c r="F15" cm="1">
        <f t="array" aca="1" ref="F15" ca="1">INDEX(Table8[[1]:[12]],MATCH(Table9[[#This Row],[point]],Table8[point],0),F$49)</f>
        <v>298</v>
      </c>
      <c r="G15" cm="1">
        <f t="array" aca="1" ref="G15" ca="1">INDEX(Table8[[1]:[12]],MATCH(Table9[[#This Row],[point]],Table8[point],0),G$49)</f>
        <v>14</v>
      </c>
      <c r="H15" cm="1">
        <f t="array" aca="1" ref="H15" ca="1">INDEX(Table8[[1]:[12]],MATCH(Table9[[#This Row],[point]],Table8[point],0),H$49)</f>
        <v>-51</v>
      </c>
      <c r="I15" cm="1">
        <f t="array" aca="1" ref="I15" ca="1">INDEX(Table8[[1]:[12]],MATCH(Table9[[#This Row],[point]],Table8[point],0),I$49)</f>
        <v>107</v>
      </c>
      <c r="J15" cm="1">
        <f t="array" aca="1" ref="J15" ca="1">INDEX(Table8[[1]:[12]],MATCH(Table9[[#This Row],[point]],Table8[point],0),J$49)</f>
        <v>318</v>
      </c>
      <c r="K15" cm="1">
        <f t="array" aca="1" ref="K15" ca="1">INDEX(Table8[[1]:[12]],MATCH(Table9[[#This Row],[point]],Table8[point],0),K$49)</f>
        <v>123</v>
      </c>
      <c r="L15" cm="1">
        <f t="array" aca="1" ref="L15" ca="1">INDEX(Table8[[1]:[12]],MATCH(Table9[[#This Row],[point]],Table8[point],0),L$49)</f>
        <v>167</v>
      </c>
      <c r="M15" cm="1">
        <f t="array" aca="1" ref="M15" ca="1">INDEX(Table8[[1]:[12]],MATCH(Table9[[#This Row],[point]],Table8[point],0),M$49)</f>
        <v>172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1709</v>
      </c>
      <c r="C17" cm="1">
        <f t="array" aca="1" ref="C17" ca="1">INDEX(Table8[[1]:[12]],MATCH(Table9[[#This Row],[point]],Table8[point],0),C$49)</f>
        <v>-2918</v>
      </c>
      <c r="D17" cm="1">
        <f t="array" aca="1" ref="D17" ca="1">INDEX(Table8[[1]:[12]],MATCH(Table9[[#This Row],[point]],Table8[point],0),D$49)</f>
        <v>1643</v>
      </c>
      <c r="E17" cm="1">
        <f t="array" aca="1" ref="E17" ca="1">INDEX(Table8[[1]:[12]],MATCH(Table9[[#This Row],[point]],Table8[point],0),E$49)</f>
        <v>56</v>
      </c>
      <c r="F17" cm="1">
        <f t="array" aca="1" ref="F17" ca="1">INDEX(Table8[[1]:[12]],MATCH(Table9[[#This Row],[point]],Table8[point],0),F$49)</f>
        <v>4278</v>
      </c>
      <c r="G17" cm="1">
        <f t="array" aca="1" ref="G17" ca="1">INDEX(Table8[[1]:[12]],MATCH(Table9[[#This Row],[point]],Table8[point],0),G$49)</f>
        <v>1033</v>
      </c>
      <c r="H17" cm="1">
        <f t="array" aca="1" ref="H17" ca="1">INDEX(Table8[[1]:[12]],MATCH(Table9[[#This Row],[point]],Table8[point],0),H$49)</f>
        <v>-3667</v>
      </c>
      <c r="I17" cm="1">
        <f t="array" aca="1" ref="I17" ca="1">INDEX(Table8[[1]:[12]],MATCH(Table9[[#This Row],[point]],Table8[point],0),I$49)</f>
        <v>80</v>
      </c>
      <c r="J17" cm="1">
        <f t="array" aca="1" ref="J17" ca="1">INDEX(Table8[[1]:[12]],MATCH(Table9[[#This Row],[point]],Table8[point],0),J$49)</f>
        <v>3155</v>
      </c>
      <c r="K17" cm="1">
        <f t="array" aca="1" ref="K17" ca="1">INDEX(Table8[[1]:[12]],MATCH(Table9[[#This Row],[point]],Table8[point],0),K$49)</f>
        <v>110</v>
      </c>
      <c r="L17" cm="1">
        <f t="array" aca="1" ref="L17" ca="1">INDEX(Table8[[1]:[12]],MATCH(Table9[[#This Row],[point]],Table8[point],0),L$49)</f>
        <v>235</v>
      </c>
      <c r="M17" cm="1">
        <f t="array" aca="1" ref="M17" ca="1">INDEX(Table8[[1]:[12]],MATCH(Table9[[#This Row],[point]],Table8[point],0),M$49)</f>
        <v>209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409</v>
      </c>
      <c r="C18" cm="1">
        <f t="array" aca="1" ref="C18" ca="1">INDEX(Table8[[1]:[12]],MATCH(Table9[[#This Row],[point]],Table8[point],0),C$49)</f>
        <v>-214</v>
      </c>
      <c r="D18" cm="1">
        <f t="array" aca="1" ref="D18" ca="1">INDEX(Table8[[1]:[12]],MATCH(Table9[[#This Row],[point]],Table8[point],0),D$49)</f>
        <v>64</v>
      </c>
      <c r="E18" cm="1">
        <f t="array" aca="1" ref="E18" ca="1">INDEX(Table8[[1]:[12]],MATCH(Table9[[#This Row],[point]],Table8[point],0),E$49)</f>
        <v>-26</v>
      </c>
      <c r="F18" cm="1">
        <f t="array" aca="1" ref="F18" ca="1">INDEX(Table8[[1]:[12]],MATCH(Table9[[#This Row],[point]],Table8[point],0),F$49)</f>
        <v>67</v>
      </c>
      <c r="G18" cm="1">
        <f t="array" aca="1" ref="G18" ca="1">INDEX(Table8[[1]:[12]],MATCH(Table9[[#This Row],[point]],Table8[point],0),G$49)</f>
        <v>105</v>
      </c>
      <c r="H18" cm="1">
        <f t="array" aca="1" ref="H18" ca="1">INDEX(Table8[[1]:[12]],MATCH(Table9[[#This Row],[point]],Table8[point],0),H$49)</f>
        <v>-2222</v>
      </c>
      <c r="I18" cm="1">
        <f t="array" aca="1" ref="I18" ca="1">INDEX(Table8[[1]:[12]],MATCH(Table9[[#This Row],[point]],Table8[point],0),I$49)</f>
        <v>-147</v>
      </c>
      <c r="J18" cm="1">
        <f t="array" aca="1" ref="J18" ca="1">INDEX(Table8[[1]:[12]],MATCH(Table9[[#This Row],[point]],Table8[point],0),J$49)</f>
        <v>2560</v>
      </c>
      <c r="K18" cm="1">
        <f t="array" aca="1" ref="K18" ca="1">INDEX(Table8[[1]:[12]],MATCH(Table9[[#This Row],[point]],Table8[point],0),K$49)</f>
        <v>27</v>
      </c>
      <c r="L18" cm="1">
        <f t="array" aca="1" ref="L18" ca="1">INDEX(Table8[[1]:[12]],MATCH(Table9[[#This Row],[point]],Table8[point],0),L$49)</f>
        <v>42</v>
      </c>
      <c r="M18" cm="1">
        <f t="array" aca="1" ref="M18" ca="1">INDEX(Table8[[1]:[12]],MATCH(Table9[[#This Row],[point]],Table8[point],0),M$49)</f>
        <v>-23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203</v>
      </c>
      <c r="C19" cm="1">
        <f t="array" aca="1" ref="C19" ca="1">INDEX(Table8[[1]:[12]],MATCH(Table9[[#This Row],[point]],Table8[point],0),C$49)</f>
        <v>-87</v>
      </c>
      <c r="D19" cm="1">
        <f t="array" aca="1" ref="D19" ca="1">INDEX(Table8[[1]:[12]],MATCH(Table9[[#This Row],[point]],Table8[point],0),D$49)</f>
        <v>154</v>
      </c>
      <c r="E19" cm="1">
        <f t="array" aca="1" ref="E19" ca="1">INDEX(Table8[[1]:[12]],MATCH(Table9[[#This Row],[point]],Table8[point],0),E$49)</f>
        <v>152</v>
      </c>
      <c r="F19" cm="1">
        <f t="array" aca="1" ref="F19" ca="1">INDEX(Table8[[1]:[12]],MATCH(Table9[[#This Row],[point]],Table8[point],0),F$49)</f>
        <v>157</v>
      </c>
      <c r="G19" cm="1">
        <f t="array" aca="1" ref="G19" ca="1">INDEX(Table8[[1]:[12]],MATCH(Table9[[#This Row],[point]],Table8[point],0),G$49)</f>
        <v>121</v>
      </c>
      <c r="H19" cm="1">
        <f t="array" aca="1" ref="H19" ca="1">INDEX(Table8[[1]:[12]],MATCH(Table9[[#This Row],[point]],Table8[point],0),H$49)</f>
        <v>-238</v>
      </c>
      <c r="I19" cm="1">
        <f t="array" aca="1" ref="I19" ca="1">INDEX(Table8[[1]:[12]],MATCH(Table9[[#This Row],[point]],Table8[point],0),I$49)</f>
        <v>-160</v>
      </c>
      <c r="J19" cm="1">
        <f t="array" aca="1" ref="J19" ca="1">INDEX(Table8[[1]:[12]],MATCH(Table9[[#This Row],[point]],Table8[point],0),J$49)</f>
        <v>5101</v>
      </c>
      <c r="K19" cm="1">
        <f t="array" aca="1" ref="K19" ca="1">INDEX(Table8[[1]:[12]],MATCH(Table9[[#This Row],[point]],Table8[point],0),K$49)</f>
        <v>-3</v>
      </c>
      <c r="L19" cm="1">
        <f t="array" aca="1" ref="L19" ca="1">INDEX(Table8[[1]:[12]],MATCH(Table9[[#This Row],[point]],Table8[point],0),L$49)</f>
        <v>-1079</v>
      </c>
      <c r="M19" cm="1">
        <f t="array" aca="1" ref="M19" ca="1">INDEX(Table8[[1]:[12]],MATCH(Table9[[#This Row],[point]],Table8[point],0),M$49)</f>
        <v>481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397</v>
      </c>
      <c r="C20" cm="1">
        <f t="array" aca="1" ref="C20" ca="1">INDEX(Table8[[1]:[12]],MATCH(Table9[[#This Row],[point]],Table8[point],0),C$49)</f>
        <v>32</v>
      </c>
      <c r="D20" cm="1">
        <f t="array" aca="1" ref="D20" ca="1">INDEX(Table8[[1]:[12]],MATCH(Table9[[#This Row],[point]],Table8[point],0),D$49)</f>
        <v>21</v>
      </c>
      <c r="E20" cm="1">
        <f t="array" aca="1" ref="E20" ca="1">INDEX(Table8[[1]:[12]],MATCH(Table9[[#This Row],[point]],Table8[point],0),E$49)</f>
        <v>779</v>
      </c>
      <c r="F20" cm="1">
        <f t="array" aca="1" ref="F20" ca="1">INDEX(Table8[[1]:[12]],MATCH(Table9[[#This Row],[point]],Table8[point],0),F$49)</f>
        <v>999</v>
      </c>
      <c r="G20" cm="1">
        <f t="array" aca="1" ref="G20" ca="1">INDEX(Table8[[1]:[12]],MATCH(Table9[[#This Row],[point]],Table8[point],0),G$49)</f>
        <v>142</v>
      </c>
      <c r="H20" cm="1">
        <f t="array" aca="1" ref="H20" ca="1">INDEX(Table8[[1]:[12]],MATCH(Table9[[#This Row],[point]],Table8[point],0),H$49)</f>
        <v>-1368</v>
      </c>
      <c r="I20" cm="1">
        <f t="array" aca="1" ref="I20" ca="1">INDEX(Table8[[1]:[12]],MATCH(Table9[[#This Row],[point]],Table8[point],0),I$49)</f>
        <v>864</v>
      </c>
      <c r="J20" cm="1">
        <f t="array" aca="1" ref="J20" ca="1">INDEX(Table8[[1]:[12]],MATCH(Table9[[#This Row],[point]],Table8[point],0),J$49)</f>
        <v>2441</v>
      </c>
      <c r="K20" cm="1">
        <f t="array" aca="1" ref="K20" ca="1">INDEX(Table8[[1]:[12]],MATCH(Table9[[#This Row],[point]],Table8[point],0),K$49)</f>
        <v>407</v>
      </c>
      <c r="L20" cm="1">
        <f t="array" aca="1" ref="L20" ca="1">INDEX(Table8[[1]:[12]],MATCH(Table9[[#This Row],[point]],Table8[point],0),L$49)</f>
        <v>-189</v>
      </c>
      <c r="M20" cm="1">
        <f t="array" aca="1" ref="M20" ca="1">INDEX(Table8[[1]:[12]],MATCH(Table9[[#This Row],[point]],Table8[point],0),M$49)</f>
        <v>304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258</v>
      </c>
      <c r="C21" cm="1">
        <f t="array" aca="1" ref="C21" ca="1">INDEX(Table8[[1]:[12]],MATCH(Table9[[#This Row],[point]],Table8[point],0),C$49)</f>
        <v>-125</v>
      </c>
      <c r="D21" cm="1">
        <f t="array" aca="1" ref="D21" ca="1">INDEX(Table8[[1]:[12]],MATCH(Table9[[#This Row],[point]],Table8[point],0),D$49)</f>
        <v>143</v>
      </c>
      <c r="E21" cm="1">
        <f t="array" aca="1" ref="E21" ca="1">INDEX(Table8[[1]:[12]],MATCH(Table9[[#This Row],[point]],Table8[point],0),E$49)</f>
        <v>-216</v>
      </c>
      <c r="F21" cm="1">
        <f t="array" aca="1" ref="F21" ca="1">INDEX(Table8[[1]:[12]],MATCH(Table9[[#This Row],[point]],Table8[point],0),F$49)</f>
        <v>432</v>
      </c>
      <c r="G21" cm="1">
        <f t="array" aca="1" ref="G21" ca="1">INDEX(Table8[[1]:[12]],MATCH(Table9[[#This Row],[point]],Table8[point],0),G$49)</f>
        <v>-94</v>
      </c>
      <c r="H21" cm="1">
        <f t="array" aca="1" ref="H21" ca="1">INDEX(Table8[[1]:[12]],MATCH(Table9[[#This Row],[point]],Table8[point],0),H$49)</f>
        <v>-1386</v>
      </c>
      <c r="I21" cm="1">
        <f t="array" aca="1" ref="I21" ca="1">INDEX(Table8[[1]:[12]],MATCH(Table9[[#This Row],[point]],Table8[point],0),I$49)</f>
        <v>-121</v>
      </c>
      <c r="J21" cm="1">
        <f t="array" aca="1" ref="J21" ca="1">INDEX(Table8[[1]:[12]],MATCH(Table9[[#This Row],[point]],Table8[point],0),J$49)</f>
        <v>1660</v>
      </c>
      <c r="K21" cm="1">
        <f t="array" aca="1" ref="K21" ca="1">INDEX(Table8[[1]:[12]],MATCH(Table9[[#This Row],[point]],Table8[point],0),K$49)</f>
        <v>-59</v>
      </c>
      <c r="L21" cm="1">
        <f t="array" aca="1" ref="L21" ca="1">INDEX(Table8[[1]:[12]],MATCH(Table9[[#This Row],[point]],Table8[point],0),L$49)</f>
        <v>-2554</v>
      </c>
      <c r="M21" cm="1">
        <f t="array" aca="1" ref="M21" ca="1">INDEX(Table8[[1]:[12]],MATCH(Table9[[#This Row],[point]],Table8[point],0),M$49)</f>
        <v>-142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192</v>
      </c>
      <c r="C22" cm="1">
        <f t="array" aca="1" ref="C22" ca="1">INDEX(Table8[[1]:[12]],MATCH(Table9[[#This Row],[point]],Table8[point],0),C$49)</f>
        <v>173</v>
      </c>
      <c r="D22" cm="1">
        <f t="array" aca="1" ref="D22" ca="1">INDEX(Table8[[1]:[12]],MATCH(Table9[[#This Row],[point]],Table8[point],0),D$49)</f>
        <v>267</v>
      </c>
      <c r="E22" cm="1">
        <f t="array" aca="1" ref="E22" ca="1">INDEX(Table8[[1]:[12]],MATCH(Table9[[#This Row],[point]],Table8[point],0),E$49)</f>
        <v>200</v>
      </c>
      <c r="F22" cm="1">
        <f t="array" aca="1" ref="F22" ca="1">INDEX(Table8[[1]:[12]],MATCH(Table9[[#This Row],[point]],Table8[point],0),F$49)</f>
        <v>2153</v>
      </c>
      <c r="G22" cm="1">
        <f t="array" aca="1" ref="G22" ca="1">INDEX(Table8[[1]:[12]],MATCH(Table9[[#This Row],[point]],Table8[point],0),G$49)</f>
        <v>64</v>
      </c>
      <c r="H22" cm="1">
        <f t="array" aca="1" ref="H22" ca="1">INDEX(Table8[[1]:[12]],MATCH(Table9[[#This Row],[point]],Table8[point],0),H$49)</f>
        <v>-3487</v>
      </c>
      <c r="I22" cm="1">
        <f t="array" aca="1" ref="I22" ca="1">INDEX(Table8[[1]:[12]],MATCH(Table9[[#This Row],[point]],Table8[point],0),I$49)</f>
        <v>151</v>
      </c>
      <c r="J22" cm="1">
        <f t="array" aca="1" ref="J22" ca="1">INDEX(Table8[[1]:[12]],MATCH(Table9[[#This Row],[point]],Table8[point],0),J$49)</f>
        <v>369</v>
      </c>
      <c r="K22" cm="1">
        <f t="array" aca="1" ref="K22" ca="1">INDEX(Table8[[1]:[12]],MATCH(Table9[[#This Row],[point]],Table8[point],0),K$49)</f>
        <v>265</v>
      </c>
      <c r="L22" cm="1">
        <f t="array" aca="1" ref="L22" ca="1">INDEX(Table8[[1]:[12]],MATCH(Table9[[#This Row],[point]],Table8[point],0),L$49)</f>
        <v>154</v>
      </c>
      <c r="M22" cm="1">
        <f t="array" aca="1" ref="M22" ca="1">INDEX(Table8[[1]:[12]],MATCH(Table9[[#This Row],[point]],Table8[point],0),M$49)</f>
        <v>474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276</v>
      </c>
      <c r="C23" cm="1">
        <f t="array" aca="1" ref="C23" ca="1">INDEX(Table8[[1]:[12]],MATCH(Table9[[#This Row],[point]],Table8[point],0),C$49)</f>
        <v>-3</v>
      </c>
      <c r="D23" cm="1">
        <f t="array" aca="1" ref="D23" ca="1">INDEX(Table8[[1]:[12]],MATCH(Table9[[#This Row],[point]],Table8[point],0),D$49)</f>
        <v>1374</v>
      </c>
      <c r="E23" cm="1">
        <f t="array" aca="1" ref="E23" ca="1">INDEX(Table8[[1]:[12]],MATCH(Table9[[#This Row],[point]],Table8[point],0),E$49)</f>
        <v>1489</v>
      </c>
      <c r="F23" cm="1">
        <f t="array" aca="1" ref="F23" ca="1">INDEX(Table8[[1]:[12]],MATCH(Table9[[#This Row],[point]],Table8[point],0),F$49)</f>
        <v>1778</v>
      </c>
      <c r="G23" cm="1">
        <f t="array" aca="1" ref="G23" ca="1">INDEX(Table8[[1]:[12]],MATCH(Table9[[#This Row],[point]],Table8[point],0),G$49)</f>
        <v>653</v>
      </c>
      <c r="H23" cm="1">
        <f t="array" aca="1" ref="H23" ca="1">INDEX(Table8[[1]:[12]],MATCH(Table9[[#This Row],[point]],Table8[point],0),H$49)</f>
        <v>-1026</v>
      </c>
      <c r="I23" cm="1">
        <f t="array" aca="1" ref="I23" ca="1">INDEX(Table8[[1]:[12]],MATCH(Table9[[#This Row],[point]],Table8[point],0),I$49)</f>
        <v>783</v>
      </c>
      <c r="J23" cm="1">
        <f t="array" aca="1" ref="J23" ca="1">INDEX(Table8[[1]:[12]],MATCH(Table9[[#This Row],[point]],Table8[point],0),J$49)</f>
        <v>1034</v>
      </c>
      <c r="K23" cm="1">
        <f t="array" aca="1" ref="K23" ca="1">INDEX(Table8[[1]:[12]],MATCH(Table9[[#This Row],[point]],Table8[point],0),K$49)</f>
        <v>1316</v>
      </c>
      <c r="L23" cm="1">
        <f t="array" aca="1" ref="L23" ca="1">INDEX(Table8[[1]:[12]],MATCH(Table9[[#This Row],[point]],Table8[point],0),L$49)</f>
        <v>-970</v>
      </c>
      <c r="M23" cm="1">
        <f t="array" aca="1" ref="M23" ca="1">INDEX(Table8[[1]:[12]],MATCH(Table9[[#This Row],[point]],Table8[point],0),M$49)</f>
        <v>1367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2204</v>
      </c>
      <c r="C24" cm="1">
        <f t="array" aca="1" ref="C24" ca="1">INDEX(Table8[[1]:[12]],MATCH(Table9[[#This Row],[point]],Table8[point],0),C$49)</f>
        <v>701</v>
      </c>
      <c r="D24" cm="1">
        <f t="array" aca="1" ref="D24" ca="1">INDEX(Table8[[1]:[12]],MATCH(Table9[[#This Row],[point]],Table8[point],0),D$49)</f>
        <v>1646</v>
      </c>
      <c r="E24" cm="1">
        <f t="array" aca="1" ref="E24" ca="1">INDEX(Table8[[1]:[12]],MATCH(Table9[[#This Row],[point]],Table8[point],0),E$49)</f>
        <v>499</v>
      </c>
      <c r="F24" cm="1">
        <f t="array" aca="1" ref="F24" ca="1">INDEX(Table8[[1]:[12]],MATCH(Table9[[#This Row],[point]],Table8[point],0),F$49)</f>
        <v>1809</v>
      </c>
      <c r="G24" cm="1">
        <f t="array" aca="1" ref="G24" ca="1">INDEX(Table8[[1]:[12]],MATCH(Table9[[#This Row],[point]],Table8[point],0),G$49)</f>
        <v>421</v>
      </c>
      <c r="H24" cm="1">
        <f t="array" aca="1" ref="H24" ca="1">INDEX(Table8[[1]:[12]],MATCH(Table9[[#This Row],[point]],Table8[point],0),H$49)</f>
        <v>-12320</v>
      </c>
      <c r="I24" cm="1">
        <f t="array" aca="1" ref="I24" ca="1">INDEX(Table8[[1]:[12]],MATCH(Table9[[#This Row],[point]],Table8[point],0),I$49)</f>
        <v>1</v>
      </c>
      <c r="J24" cm="1">
        <f t="array" aca="1" ref="J24" ca="1">INDEX(Table8[[1]:[12]],MATCH(Table9[[#This Row],[point]],Table8[point],0),J$49)</f>
        <v>3857</v>
      </c>
      <c r="K24" cm="1">
        <f t="array" aca="1" ref="K24" ca="1">INDEX(Table8[[1]:[12]],MATCH(Table9[[#This Row],[point]],Table8[point],0),K$49)</f>
        <v>232</v>
      </c>
      <c r="L24" cm="1">
        <f t="array" aca="1" ref="L24" ca="1">INDEX(Table8[[1]:[12]],MATCH(Table9[[#This Row],[point]],Table8[point],0),L$49)</f>
        <v>-998</v>
      </c>
      <c r="M24" cm="1">
        <f t="array" aca="1" ref="M24" ca="1">INDEX(Table8[[1]:[12]],MATCH(Table9[[#This Row],[point]],Table8[point],0),M$49)</f>
        <v>572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595</v>
      </c>
      <c r="C25" cm="1">
        <f t="array" aca="1" ref="C25" ca="1">INDEX(Table8[[1]:[12]],MATCH(Table9[[#This Row],[point]],Table8[point],0),C$49)</f>
        <v>-400</v>
      </c>
      <c r="D25" cm="1">
        <f t="array" aca="1" ref="D25" ca="1">INDEX(Table8[[1]:[12]],MATCH(Table9[[#This Row],[point]],Table8[point],0),D$49)</f>
        <v>831</v>
      </c>
      <c r="E25" cm="1">
        <f t="array" aca="1" ref="E25" ca="1">INDEX(Table8[[1]:[12]],MATCH(Table9[[#This Row],[point]],Table8[point],0),E$49)</f>
        <v>-265</v>
      </c>
      <c r="F25" cm="1">
        <f t="array" aca="1" ref="F25" ca="1">INDEX(Table8[[1]:[12]],MATCH(Table9[[#This Row],[point]],Table8[point],0),F$49)</f>
        <v>956</v>
      </c>
      <c r="G25" cm="1">
        <f t="array" aca="1" ref="G25" ca="1">INDEX(Table8[[1]:[12]],MATCH(Table9[[#This Row],[point]],Table8[point],0),G$49)</f>
        <v>23</v>
      </c>
      <c r="H25" cm="1">
        <f t="array" aca="1" ref="H25" ca="1">INDEX(Table8[[1]:[12]],MATCH(Table9[[#This Row],[point]],Table8[point],0),H$49)</f>
        <v>-2797</v>
      </c>
      <c r="I25" cm="1">
        <f t="array" aca="1" ref="I25" ca="1">INDEX(Table8[[1]:[12]],MATCH(Table9[[#This Row],[point]],Table8[point],0),I$49)</f>
        <v>-26</v>
      </c>
      <c r="J25" cm="1">
        <f t="array" aca="1" ref="J25" ca="1">INDEX(Table8[[1]:[12]],MATCH(Table9[[#This Row],[point]],Table8[point],0),J$49)</f>
        <v>572</v>
      </c>
      <c r="K25" cm="1">
        <f t="array" aca="1" ref="K25" ca="1">INDEX(Table8[[1]:[12]],MATCH(Table9[[#This Row],[point]],Table8[point],0),K$49)</f>
        <v>-11</v>
      </c>
      <c r="L25" cm="1">
        <f t="array" aca="1" ref="L25" ca="1">INDEX(Table8[[1]:[12]],MATCH(Table9[[#This Row],[point]],Table8[point],0),L$49)</f>
        <v>-355</v>
      </c>
      <c r="M25" cm="1">
        <f t="array" aca="1" ref="M25" ca="1">INDEX(Table8[[1]:[12]],MATCH(Table9[[#This Row],[point]],Table8[point],0),M$49)</f>
        <v>-1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163</v>
      </c>
      <c r="C26" cm="1">
        <f t="array" aca="1" ref="C26" ca="1">INDEX(Table8[[1]:[12]],MATCH(Table9[[#This Row],[point]],Table8[point],0),C$49)</f>
        <v>-284</v>
      </c>
      <c r="D26" cm="1">
        <f t="array" aca="1" ref="D26" ca="1">INDEX(Table8[[1]:[12]],MATCH(Table9[[#This Row],[point]],Table8[point],0),D$49)</f>
        <v>347</v>
      </c>
      <c r="E26" cm="1">
        <f t="array" aca="1" ref="E26" ca="1">INDEX(Table8[[1]:[12]],MATCH(Table9[[#This Row],[point]],Table8[point],0),E$49)</f>
        <v>422</v>
      </c>
      <c r="F26" cm="1">
        <f t="array" aca="1" ref="F26" ca="1">INDEX(Table8[[1]:[12]],MATCH(Table9[[#This Row],[point]],Table8[point],0),F$49)</f>
        <v>526</v>
      </c>
      <c r="G26" cm="1">
        <f t="array" aca="1" ref="G26" ca="1">INDEX(Table8[[1]:[12]],MATCH(Table9[[#This Row],[point]],Table8[point],0),G$49)</f>
        <v>-84</v>
      </c>
      <c r="H26" cm="1">
        <f t="array" aca="1" ref="H26" ca="1">INDEX(Table8[[1]:[12]],MATCH(Table9[[#This Row],[point]],Table8[point],0),H$49)</f>
        <v>-1220</v>
      </c>
      <c r="I26" cm="1">
        <f t="array" aca="1" ref="I26" ca="1">INDEX(Table8[[1]:[12]],MATCH(Table9[[#This Row],[point]],Table8[point],0),I$49)</f>
        <v>-27</v>
      </c>
      <c r="J26" cm="1">
        <f t="array" aca="1" ref="J26" ca="1">INDEX(Table8[[1]:[12]],MATCH(Table9[[#This Row],[point]],Table8[point],0),J$49)</f>
        <v>5432</v>
      </c>
      <c r="K26" cm="1">
        <f t="array" aca="1" ref="K26" ca="1">INDEX(Table8[[1]:[12]],MATCH(Table9[[#This Row],[point]],Table8[point],0),K$49)</f>
        <v>31</v>
      </c>
      <c r="L26" cm="1">
        <f t="array" aca="1" ref="L26" ca="1">INDEX(Table8[[1]:[12]],MATCH(Table9[[#This Row],[point]],Table8[point],0),L$49)</f>
        <v>13</v>
      </c>
      <c r="M26" cm="1">
        <f t="array" aca="1" ref="M26" ca="1">INDEX(Table8[[1]:[12]],MATCH(Table9[[#This Row],[point]],Table8[point],0),M$49)</f>
        <v>386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2314</v>
      </c>
      <c r="C27" cm="1">
        <f t="array" aca="1" ref="C27" ca="1">INDEX(Table8[[1]:[12]],MATCH(Table9[[#This Row],[point]],Table8[point],0),C$49)</f>
        <v>-103</v>
      </c>
      <c r="D27" cm="1">
        <f t="array" aca="1" ref="D27" ca="1">INDEX(Table8[[1]:[12]],MATCH(Table9[[#This Row],[point]],Table8[point],0),D$49)</f>
        <v>107</v>
      </c>
      <c r="E27" cm="1">
        <f t="array" aca="1" ref="E27" ca="1">INDEX(Table8[[1]:[12]],MATCH(Table9[[#This Row],[point]],Table8[point],0),E$49)</f>
        <v>94</v>
      </c>
      <c r="F27" cm="1">
        <f t="array" aca="1" ref="F27" ca="1">INDEX(Table8[[1]:[12]],MATCH(Table9[[#This Row],[point]],Table8[point],0),F$49)</f>
        <v>551</v>
      </c>
      <c r="G27" cm="1">
        <f t="array" aca="1" ref="G27" ca="1">INDEX(Table8[[1]:[12]],MATCH(Table9[[#This Row],[point]],Table8[point],0),G$49)</f>
        <v>-12</v>
      </c>
      <c r="H27" cm="1">
        <f t="array" aca="1" ref="H27" ca="1">INDEX(Table8[[1]:[12]],MATCH(Table9[[#This Row],[point]],Table8[point],0),H$49)</f>
        <v>-533</v>
      </c>
      <c r="I27" cm="1">
        <f t="array" aca="1" ref="I27" ca="1">INDEX(Table8[[1]:[12]],MATCH(Table9[[#This Row],[point]],Table8[point],0),I$49)</f>
        <v>-19</v>
      </c>
      <c r="J27" cm="1">
        <f t="array" aca="1" ref="J27" ca="1">INDEX(Table8[[1]:[12]],MATCH(Table9[[#This Row],[point]],Table8[point],0),J$49)</f>
        <v>369</v>
      </c>
      <c r="K27" cm="1">
        <f t="array" aca="1" ref="K27" ca="1">INDEX(Table8[[1]:[12]],MATCH(Table9[[#This Row],[point]],Table8[point],0),K$49)</f>
        <v>21</v>
      </c>
      <c r="L27" cm="1">
        <f t="array" aca="1" ref="L27" ca="1">INDEX(Table8[[1]:[12]],MATCH(Table9[[#This Row],[point]],Table8[point],0),L$49)</f>
        <v>-207</v>
      </c>
      <c r="M27" cm="1">
        <f t="array" aca="1" ref="M27" ca="1">INDEX(Table8[[1]:[12]],MATCH(Table9[[#This Row],[point]],Table8[point],0),M$49)</f>
        <v>223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3554</v>
      </c>
      <c r="C28" cm="1">
        <f t="array" aca="1" ref="C28" ca="1">INDEX(Table8[[1]:[12]],MATCH(Table9[[#This Row],[point]],Table8[point],0),C$49)</f>
        <v>-2009</v>
      </c>
      <c r="D28" cm="1">
        <f t="array" aca="1" ref="D28" ca="1">INDEX(Table8[[1]:[12]],MATCH(Table9[[#This Row],[point]],Table8[point],0),D$49)</f>
        <v>1642</v>
      </c>
      <c r="E28" cm="1">
        <f t="array" aca="1" ref="E28" ca="1">INDEX(Table8[[1]:[12]],MATCH(Table9[[#This Row],[point]],Table8[point],0),E$49)</f>
        <v>1977</v>
      </c>
      <c r="F28" cm="1">
        <f t="array" aca="1" ref="F28" ca="1">INDEX(Table8[[1]:[12]],MATCH(Table9[[#This Row],[point]],Table8[point],0),F$49)</f>
        <v>3207</v>
      </c>
      <c r="G28" cm="1">
        <f t="array" aca="1" ref="G28" ca="1">INDEX(Table8[[1]:[12]],MATCH(Table9[[#This Row],[point]],Table8[point],0),G$49)</f>
        <v>1143</v>
      </c>
      <c r="H28" cm="1">
        <f t="array" aca="1" ref="H28" ca="1">INDEX(Table8[[1]:[12]],MATCH(Table9[[#This Row],[point]],Table8[point],0),H$49)</f>
        <v>-12699</v>
      </c>
      <c r="I28" cm="1">
        <f t="array" aca="1" ref="I28" ca="1">INDEX(Table8[[1]:[12]],MATCH(Table9[[#This Row],[point]],Table8[point],0),I$49)</f>
        <v>2160</v>
      </c>
      <c r="J28" cm="1">
        <f t="array" aca="1" ref="J28" ca="1">INDEX(Table8[[1]:[12]],MATCH(Table9[[#This Row],[point]],Table8[point],0),J$49)</f>
        <v>25720</v>
      </c>
      <c r="K28" cm="1">
        <f t="array" aca="1" ref="K28" ca="1">INDEX(Table8[[1]:[12]],MATCH(Table9[[#This Row],[point]],Table8[point],0),K$49)</f>
        <v>590</v>
      </c>
      <c r="L28" cm="1">
        <f t="array" aca="1" ref="L28" ca="1">INDEX(Table8[[1]:[12]],MATCH(Table9[[#This Row],[point]],Table8[point],0),L$49)</f>
        <v>-4754</v>
      </c>
      <c r="M28" cm="1">
        <f t="array" aca="1" ref="M28" ca="1">INDEX(Table8[[1]:[12]],MATCH(Table9[[#This Row],[point]],Table8[point],0),M$49)</f>
        <v>3175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1074</v>
      </c>
      <c r="C29" cm="1">
        <f t="array" aca="1" ref="C29" ca="1">INDEX(Table8[[1]:[12]],MATCH(Table9[[#This Row],[point]],Table8[point],0),C$49)</f>
        <v>52</v>
      </c>
      <c r="D29" cm="1">
        <f t="array" aca="1" ref="D29" ca="1">INDEX(Table8[[1]:[12]],MATCH(Table9[[#This Row],[point]],Table8[point],0),D$49)</f>
        <v>202</v>
      </c>
      <c r="E29" cm="1">
        <f t="array" aca="1" ref="E29" ca="1">INDEX(Table8[[1]:[12]],MATCH(Table9[[#This Row],[point]],Table8[point],0),E$49)</f>
        <v>342</v>
      </c>
      <c r="F29" cm="1">
        <f t="array" aca="1" ref="F29" ca="1">INDEX(Table8[[1]:[12]],MATCH(Table9[[#This Row],[point]],Table8[point],0),F$49)</f>
        <v>73</v>
      </c>
      <c r="G29" cm="1">
        <f t="array" aca="1" ref="G29" ca="1">INDEX(Table8[[1]:[12]],MATCH(Table9[[#This Row],[point]],Table8[point],0),G$49)</f>
        <v>269</v>
      </c>
      <c r="H29" cm="1">
        <f t="array" aca="1" ref="H29" ca="1">INDEX(Table8[[1]:[12]],MATCH(Table9[[#This Row],[point]],Table8[point],0),H$49)</f>
        <v>-2541</v>
      </c>
      <c r="I29" cm="1">
        <f t="array" aca="1" ref="I29" ca="1">INDEX(Table8[[1]:[12]],MATCH(Table9[[#This Row],[point]],Table8[point],0),I$49)</f>
        <v>422</v>
      </c>
      <c r="J29" cm="1">
        <f t="array" aca="1" ref="J29" ca="1">INDEX(Table8[[1]:[12]],MATCH(Table9[[#This Row],[point]],Table8[point],0),J$49)</f>
        <v>3869</v>
      </c>
      <c r="K29" cm="1">
        <f t="array" aca="1" ref="K29" ca="1">INDEX(Table8[[1]:[12]],MATCH(Table9[[#This Row],[point]],Table8[point],0),K$49)</f>
        <v>460</v>
      </c>
      <c r="L29" cm="1">
        <f t="array" aca="1" ref="L29" ca="1">INDEX(Table8[[1]:[12]],MATCH(Table9[[#This Row],[point]],Table8[point],0),L$49)</f>
        <v>-276</v>
      </c>
      <c r="M29" cm="1">
        <f t="array" aca="1" ref="M29" ca="1">INDEX(Table8[[1]:[12]],MATCH(Table9[[#This Row],[point]],Table8[point],0),M$49)</f>
        <v>96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360</v>
      </c>
      <c r="C30" cm="1">
        <f t="array" aca="1" ref="C30" ca="1">INDEX(Table8[[1]:[12]],MATCH(Table9[[#This Row],[point]],Table8[point],0),C$49)</f>
        <v>37</v>
      </c>
      <c r="D30" cm="1">
        <f t="array" aca="1" ref="D30" ca="1">INDEX(Table8[[1]:[12]],MATCH(Table9[[#This Row],[point]],Table8[point],0),D$49)</f>
        <v>273</v>
      </c>
      <c r="E30" cm="1">
        <f t="array" aca="1" ref="E30" ca="1">INDEX(Table8[[1]:[12]],MATCH(Table9[[#This Row],[point]],Table8[point],0),E$49)</f>
        <v>113</v>
      </c>
      <c r="F30" cm="1">
        <f t="array" aca="1" ref="F30" ca="1">INDEX(Table8[[1]:[12]],MATCH(Table9[[#This Row],[point]],Table8[point],0),F$49)</f>
        <v>1550</v>
      </c>
      <c r="G30" cm="1">
        <f t="array" aca="1" ref="G30" ca="1">INDEX(Table8[[1]:[12]],MATCH(Table9[[#This Row],[point]],Table8[point],0),G$49)</f>
        <v>134</v>
      </c>
      <c r="H30" cm="1">
        <f t="array" aca="1" ref="H30" ca="1">INDEX(Table8[[1]:[12]],MATCH(Table9[[#This Row],[point]],Table8[point],0),H$49)</f>
        <v>-1070</v>
      </c>
      <c r="I30" cm="1">
        <f t="array" aca="1" ref="I30" ca="1">INDEX(Table8[[1]:[12]],MATCH(Table9[[#This Row],[point]],Table8[point],0),I$49)</f>
        <v>408</v>
      </c>
      <c r="J30" cm="1">
        <f t="array" aca="1" ref="J30" ca="1">INDEX(Table8[[1]:[12]],MATCH(Table9[[#This Row],[point]],Table8[point],0),J$49)</f>
        <v>1861</v>
      </c>
      <c r="K30" cm="1">
        <f t="array" aca="1" ref="K30" ca="1">INDEX(Table8[[1]:[12]],MATCH(Table9[[#This Row],[point]],Table8[point],0),K$49)</f>
        <v>490</v>
      </c>
      <c r="L30" cm="1">
        <f t="array" aca="1" ref="L30" ca="1">INDEX(Table8[[1]:[12]],MATCH(Table9[[#This Row],[point]],Table8[point],0),L$49)</f>
        <v>203</v>
      </c>
      <c r="M30" cm="1">
        <f t="array" aca="1" ref="M30" ca="1">INDEX(Table8[[1]:[12]],MATCH(Table9[[#This Row],[point]],Table8[point],0),M$49)</f>
        <v>141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48</v>
      </c>
      <c r="C31" cm="1">
        <f t="array" aca="1" ref="C31" ca="1">INDEX(Table8[[1]:[12]],MATCH(Table9[[#This Row],[point]],Table8[point],0),C$49)</f>
        <v>80</v>
      </c>
      <c r="D31" cm="1">
        <f t="array" aca="1" ref="D31" ca="1">INDEX(Table8[[1]:[12]],MATCH(Table9[[#This Row],[point]],Table8[point],0),D$49)</f>
        <v>213</v>
      </c>
      <c r="E31" cm="1">
        <f t="array" aca="1" ref="E31" ca="1">INDEX(Table8[[1]:[12]],MATCH(Table9[[#This Row],[point]],Table8[point],0),E$49)</f>
        <v>370</v>
      </c>
      <c r="F31" cm="1">
        <f t="array" aca="1" ref="F31" ca="1">INDEX(Table8[[1]:[12]],MATCH(Table9[[#This Row],[point]],Table8[point],0),F$49)</f>
        <v>808</v>
      </c>
      <c r="G31" cm="1">
        <f t="array" aca="1" ref="G31" ca="1">INDEX(Table8[[1]:[12]],MATCH(Table9[[#This Row],[point]],Table8[point],0),G$49)</f>
        <v>53</v>
      </c>
      <c r="H31" cm="1">
        <f t="array" aca="1" ref="H31" ca="1">INDEX(Table8[[1]:[12]],MATCH(Table9[[#This Row],[point]],Table8[point],0),H$49)</f>
        <v>-3807</v>
      </c>
      <c r="I31" cm="1">
        <f t="array" aca="1" ref="I31" ca="1">INDEX(Table8[[1]:[12]],MATCH(Table9[[#This Row],[point]],Table8[point],0),I$49)</f>
        <v>61</v>
      </c>
      <c r="J31" cm="1">
        <f t="array" aca="1" ref="J31" ca="1">INDEX(Table8[[1]:[12]],MATCH(Table9[[#This Row],[point]],Table8[point],0),J$49)</f>
        <v>870</v>
      </c>
      <c r="K31" cm="1">
        <f t="array" aca="1" ref="K31" ca="1">INDEX(Table8[[1]:[12]],MATCH(Table9[[#This Row],[point]],Table8[point],0),K$49)</f>
        <v>315</v>
      </c>
      <c r="L31" cm="1">
        <f t="array" aca="1" ref="L31" ca="1">INDEX(Table8[[1]:[12]],MATCH(Table9[[#This Row],[point]],Table8[point],0),L$49)</f>
        <v>-141</v>
      </c>
      <c r="M31" cm="1">
        <f t="array" aca="1" ref="M31" ca="1">INDEX(Table8[[1]:[12]],MATCH(Table9[[#This Row],[point]],Table8[point],0),M$49)</f>
        <v>180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31</v>
      </c>
      <c r="C32" cm="1">
        <f t="array" aca="1" ref="C32" ca="1">INDEX(Table8[[1]:[12]],MATCH(Table9[[#This Row],[point]],Table8[point],0),C$49)</f>
        <v>105</v>
      </c>
      <c r="D32" cm="1">
        <f t="array" aca="1" ref="D32" ca="1">INDEX(Table8[[1]:[12]],MATCH(Table9[[#This Row],[point]],Table8[point],0),D$49)</f>
        <v>2425</v>
      </c>
      <c r="E32" cm="1">
        <f t="array" aca="1" ref="E32" ca="1">INDEX(Table8[[1]:[12]],MATCH(Table9[[#This Row],[point]],Table8[point],0),E$49)</f>
        <v>649</v>
      </c>
      <c r="F32" cm="1">
        <f t="array" aca="1" ref="F32" ca="1">INDEX(Table8[[1]:[12]],MATCH(Table9[[#This Row],[point]],Table8[point],0),F$49)</f>
        <v>615</v>
      </c>
      <c r="G32" cm="1">
        <f t="array" aca="1" ref="G32" ca="1">INDEX(Table8[[1]:[12]],MATCH(Table9[[#This Row],[point]],Table8[point],0),G$49)</f>
        <v>1106</v>
      </c>
      <c r="H32" cm="1">
        <f t="array" aca="1" ref="H32" ca="1">INDEX(Table8[[1]:[12]],MATCH(Table9[[#This Row],[point]],Table8[point],0),H$49)</f>
        <v>-699</v>
      </c>
      <c r="I32" cm="1">
        <f t="array" aca="1" ref="I32" ca="1">INDEX(Table8[[1]:[12]],MATCH(Table9[[#This Row],[point]],Table8[point],0),I$49)</f>
        <v>746</v>
      </c>
      <c r="J32" cm="1">
        <f t="array" aca="1" ref="J32" ca="1">INDEX(Table8[[1]:[12]],MATCH(Table9[[#This Row],[point]],Table8[point],0),J$49)</f>
        <v>95</v>
      </c>
      <c r="K32" cm="1">
        <f t="array" aca="1" ref="K32" ca="1">INDEX(Table8[[1]:[12]],MATCH(Table9[[#This Row],[point]],Table8[point],0),K$49)</f>
        <v>874</v>
      </c>
      <c r="L32" cm="1">
        <f t="array" aca="1" ref="L32" ca="1">INDEX(Table8[[1]:[12]],MATCH(Table9[[#This Row],[point]],Table8[point],0),L$49)</f>
        <v>158</v>
      </c>
      <c r="M32" cm="1">
        <f t="array" aca="1" ref="M32" ca="1">INDEX(Table8[[1]:[12]],MATCH(Table9[[#This Row],[point]],Table8[point],0),M$49)</f>
        <v>1884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201</v>
      </c>
      <c r="C33" cm="1">
        <f t="array" aca="1" ref="C33" ca="1">INDEX(Table8[[1]:[12]],MATCH(Table9[[#This Row],[point]],Table8[point],0),C$49)</f>
        <v>54</v>
      </c>
      <c r="D33" cm="1">
        <f t="array" aca="1" ref="D33" ca="1">INDEX(Table8[[1]:[12]],MATCH(Table9[[#This Row],[point]],Table8[point],0),D$49)</f>
        <v>597</v>
      </c>
      <c r="E33" cm="1">
        <f t="array" aca="1" ref="E33" ca="1">INDEX(Table8[[1]:[12]],MATCH(Table9[[#This Row],[point]],Table8[point],0),E$49)</f>
        <v>213</v>
      </c>
      <c r="F33" cm="1">
        <f t="array" aca="1" ref="F33" ca="1">INDEX(Table8[[1]:[12]],MATCH(Table9[[#This Row],[point]],Table8[point],0),F$49)</f>
        <v>587</v>
      </c>
      <c r="G33" cm="1">
        <f t="array" aca="1" ref="G33" ca="1">INDEX(Table8[[1]:[12]],MATCH(Table9[[#This Row],[point]],Table8[point],0),G$49)</f>
        <v>-2</v>
      </c>
      <c r="H33" cm="1">
        <f t="array" aca="1" ref="H33" ca="1">INDEX(Table8[[1]:[12]],MATCH(Table9[[#This Row],[point]],Table8[point],0),H$49)</f>
        <v>-1373</v>
      </c>
      <c r="I33" cm="1">
        <f t="array" aca="1" ref="I33" ca="1">INDEX(Table8[[1]:[12]],MATCH(Table9[[#This Row],[point]],Table8[point],0),I$49)</f>
        <v>155</v>
      </c>
      <c r="J33" cm="1">
        <f t="array" aca="1" ref="J33" ca="1">INDEX(Table8[[1]:[12]],MATCH(Table9[[#This Row],[point]],Table8[point],0),J$49)</f>
        <v>3501</v>
      </c>
      <c r="K33" cm="1">
        <f t="array" aca="1" ref="K33" ca="1">INDEX(Table8[[1]:[12]],MATCH(Table9[[#This Row],[point]],Table8[point],0),K$49)</f>
        <v>670</v>
      </c>
      <c r="L33" cm="1">
        <f t="array" aca="1" ref="L33" ca="1">INDEX(Table8[[1]:[12]],MATCH(Table9[[#This Row],[point]],Table8[point],0),L$49)</f>
        <v>-183</v>
      </c>
      <c r="M33" cm="1">
        <f t="array" aca="1" ref="M33" ca="1">INDEX(Table8[[1]:[12]],MATCH(Table9[[#This Row],[point]],Table8[point],0),M$49)</f>
        <v>359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590</v>
      </c>
      <c r="C34" cm="1">
        <f t="array" aca="1" ref="C34" ca="1">INDEX(Table8[[1]:[12]],MATCH(Table9[[#This Row],[point]],Table8[point],0),C$49)</f>
        <v>218</v>
      </c>
      <c r="D34" cm="1">
        <f t="array" aca="1" ref="D34" ca="1">INDEX(Table8[[1]:[12]],MATCH(Table9[[#This Row],[point]],Table8[point],0),D$49)</f>
        <v>388</v>
      </c>
      <c r="E34" cm="1">
        <f t="array" aca="1" ref="E34" ca="1">INDEX(Table8[[1]:[12]],MATCH(Table9[[#This Row],[point]],Table8[point],0),E$49)</f>
        <v>35</v>
      </c>
      <c r="F34" cm="1">
        <f t="array" aca="1" ref="F34" ca="1">INDEX(Table8[[1]:[12]],MATCH(Table9[[#This Row],[point]],Table8[point],0),F$49)</f>
        <v>930</v>
      </c>
      <c r="G34" cm="1">
        <f t="array" aca="1" ref="G34" ca="1">INDEX(Table8[[1]:[12]],MATCH(Table9[[#This Row],[point]],Table8[point],0),G$49)</f>
        <v>244</v>
      </c>
      <c r="H34" cm="1">
        <f t="array" aca="1" ref="H34" ca="1">INDEX(Table8[[1]:[12]],MATCH(Table9[[#This Row],[point]],Table8[point],0),H$49)</f>
        <v>-3404</v>
      </c>
      <c r="I34" cm="1">
        <f t="array" aca="1" ref="I34" ca="1">INDEX(Table8[[1]:[12]],MATCH(Table9[[#This Row],[point]],Table8[point],0),I$49)</f>
        <v>318</v>
      </c>
      <c r="J34" cm="1">
        <f t="array" aca="1" ref="J34" ca="1">INDEX(Table8[[1]:[12]],MATCH(Table9[[#This Row],[point]],Table8[point],0),J$49)</f>
        <v>732</v>
      </c>
      <c r="K34" cm="1">
        <f t="array" aca="1" ref="K34" ca="1">INDEX(Table8[[1]:[12]],MATCH(Table9[[#This Row],[point]],Table8[point],0),K$49)</f>
        <v>277</v>
      </c>
      <c r="L34" cm="1">
        <f t="array" aca="1" ref="L34" ca="1">INDEX(Table8[[1]:[12]],MATCH(Table9[[#This Row],[point]],Table8[point],0),L$49)</f>
        <v>-2</v>
      </c>
      <c r="M34" cm="1">
        <f t="array" aca="1" ref="M34" ca="1">INDEX(Table8[[1]:[12]],MATCH(Table9[[#This Row],[point]],Table8[point],0),M$49)</f>
        <v>356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111</v>
      </c>
      <c r="C35" cm="1">
        <f t="array" aca="1" ref="C35" ca="1">INDEX(Table8[[1]:[12]],MATCH(Table9[[#This Row],[point]],Table8[point],0),C$49)</f>
        <v>253</v>
      </c>
      <c r="D35" cm="1">
        <f t="array" aca="1" ref="D35" ca="1">INDEX(Table8[[1]:[12]],MATCH(Table9[[#This Row],[point]],Table8[point],0),D$49)</f>
        <v>701</v>
      </c>
      <c r="E35" cm="1">
        <f t="array" aca="1" ref="E35" ca="1">INDEX(Table8[[1]:[12]],MATCH(Table9[[#This Row],[point]],Table8[point],0),E$49)</f>
        <v>351</v>
      </c>
      <c r="F35" cm="1">
        <f t="array" aca="1" ref="F35" ca="1">INDEX(Table8[[1]:[12]],MATCH(Table9[[#This Row],[point]],Table8[point],0),F$49)</f>
        <v>507</v>
      </c>
      <c r="G35" cm="1">
        <f t="array" aca="1" ref="G35" ca="1">INDEX(Table8[[1]:[12]],MATCH(Table9[[#This Row],[point]],Table8[point],0),G$49)</f>
        <v>239</v>
      </c>
      <c r="H35" cm="1">
        <f t="array" aca="1" ref="H35" ca="1">INDEX(Table8[[1]:[12]],MATCH(Table9[[#This Row],[point]],Table8[point],0),H$49)</f>
        <v>-186</v>
      </c>
      <c r="I35" cm="1">
        <f t="array" aca="1" ref="I35" ca="1">INDEX(Table8[[1]:[12]],MATCH(Table9[[#This Row],[point]],Table8[point],0),I$49)</f>
        <v>20</v>
      </c>
      <c r="J35" cm="1">
        <f t="array" aca="1" ref="J35" ca="1">INDEX(Table8[[1]:[12]],MATCH(Table9[[#This Row],[point]],Table8[point],0),J$49)</f>
        <v>3887</v>
      </c>
      <c r="K35" cm="1">
        <f t="array" aca="1" ref="K35" ca="1">INDEX(Table8[[1]:[12]],MATCH(Table9[[#This Row],[point]],Table8[point],0),K$49)</f>
        <v>495</v>
      </c>
      <c r="L35" cm="1">
        <f t="array" aca="1" ref="L35" ca="1">INDEX(Table8[[1]:[12]],MATCH(Table9[[#This Row],[point]],Table8[point],0),L$49)</f>
        <v>-148</v>
      </c>
      <c r="M35" cm="1">
        <f t="array" aca="1" ref="M35" ca="1">INDEX(Table8[[1]:[12]],MATCH(Table9[[#This Row],[point]],Table8[point],0),M$49)</f>
        <v>98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374</v>
      </c>
      <c r="C36" cm="1">
        <f t="array" aca="1" ref="C36" ca="1">INDEX(Table8[[1]:[12]],MATCH(Table9[[#This Row],[point]],Table8[point],0),C$49)</f>
        <v>28</v>
      </c>
      <c r="D36" cm="1">
        <f t="array" aca="1" ref="D36" ca="1">INDEX(Table8[[1]:[12]],MATCH(Table9[[#This Row],[point]],Table8[point],0),D$49)</f>
        <v>33</v>
      </c>
      <c r="E36" cm="1">
        <f t="array" aca="1" ref="E36" ca="1">INDEX(Table8[[1]:[12]],MATCH(Table9[[#This Row],[point]],Table8[point],0),E$49)</f>
        <v>9</v>
      </c>
      <c r="F36" cm="1">
        <f t="array" aca="1" ref="F36" ca="1">INDEX(Table8[[1]:[12]],MATCH(Table9[[#This Row],[point]],Table8[point],0),F$49)</f>
        <v>301</v>
      </c>
      <c r="G36" cm="1">
        <f t="array" aca="1" ref="G36" ca="1">INDEX(Table8[[1]:[12]],MATCH(Table9[[#This Row],[point]],Table8[point],0),G$49)</f>
        <v>27</v>
      </c>
      <c r="H36" cm="1">
        <f t="array" aca="1" ref="H36" ca="1">INDEX(Table8[[1]:[12]],MATCH(Table9[[#This Row],[point]],Table8[point],0),H$49)</f>
        <v>-636</v>
      </c>
      <c r="I36" cm="1">
        <f t="array" aca="1" ref="I36" ca="1">INDEX(Table8[[1]:[12]],MATCH(Table9[[#This Row],[point]],Table8[point],0),I$49)</f>
        <v>36</v>
      </c>
      <c r="J36" cm="1">
        <f t="array" aca="1" ref="J36" ca="1">INDEX(Table8[[1]:[12]],MATCH(Table9[[#This Row],[point]],Table8[point],0),J$49)</f>
        <v>1797</v>
      </c>
      <c r="K36" cm="1">
        <f t="array" aca="1" ref="K36" ca="1">INDEX(Table8[[1]:[12]],MATCH(Table9[[#This Row],[point]],Table8[point],0),K$49)</f>
        <v>75</v>
      </c>
      <c r="L36" cm="1">
        <f t="array" aca="1" ref="L36" ca="1">INDEX(Table8[[1]:[12]],MATCH(Table9[[#This Row],[point]],Table8[point],0),L$49)</f>
        <v>-12</v>
      </c>
      <c r="M36" cm="1">
        <f t="array" aca="1" ref="M36" ca="1">INDEX(Table8[[1]:[12]],MATCH(Table9[[#This Row],[point]],Table8[point],0),M$49)</f>
        <v>185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121</v>
      </c>
      <c r="C37" cm="1">
        <f t="array" aca="1" ref="C37" ca="1">INDEX(Table8[[1]:[12]],MATCH(Table9[[#This Row],[point]],Table8[point],0),C$49)</f>
        <v>-158</v>
      </c>
      <c r="D37" cm="1">
        <f t="array" aca="1" ref="D37" ca="1">INDEX(Table8[[1]:[12]],MATCH(Table9[[#This Row],[point]],Table8[point],0),D$49)</f>
        <v>60</v>
      </c>
      <c r="E37" cm="1">
        <f t="array" aca="1" ref="E37" ca="1">INDEX(Table8[[1]:[12]],MATCH(Table9[[#This Row],[point]],Table8[point],0),E$49)</f>
        <v>101</v>
      </c>
      <c r="F37" cm="1">
        <f t="array" aca="1" ref="F37" ca="1">INDEX(Table8[[1]:[12]],MATCH(Table9[[#This Row],[point]],Table8[point],0),F$49)</f>
        <v>274</v>
      </c>
      <c r="G37" cm="1">
        <f t="array" aca="1" ref="G37" ca="1">INDEX(Table8[[1]:[12]],MATCH(Table9[[#This Row],[point]],Table8[point],0),G$49)</f>
        <v>45</v>
      </c>
      <c r="H37" cm="1">
        <f t="array" aca="1" ref="H37" ca="1">INDEX(Table8[[1]:[12]],MATCH(Table9[[#This Row],[point]],Table8[point],0),H$49)</f>
        <v>-11</v>
      </c>
      <c r="I37" cm="1">
        <f t="array" aca="1" ref="I37" ca="1">INDEX(Table8[[1]:[12]],MATCH(Table9[[#This Row],[point]],Table8[point],0),I$49)</f>
        <v>290</v>
      </c>
      <c r="J37" cm="1">
        <f t="array" aca="1" ref="J37" ca="1">INDEX(Table8[[1]:[12]],MATCH(Table9[[#This Row],[point]],Table8[point],0),J$49)</f>
        <v>667</v>
      </c>
      <c r="K37" cm="1">
        <f t="array" aca="1" ref="K37" ca="1">INDEX(Table8[[1]:[12]],MATCH(Table9[[#This Row],[point]],Table8[point],0),K$49)</f>
        <v>66</v>
      </c>
      <c r="L37" cm="1">
        <f t="array" aca="1" ref="L37" ca="1">INDEX(Table8[[1]:[12]],MATCH(Table9[[#This Row],[point]],Table8[point],0),L$49)</f>
        <v>297</v>
      </c>
      <c r="M37" cm="1">
        <f t="array" aca="1" ref="M37" ca="1">INDEX(Table8[[1]:[12]],MATCH(Table9[[#This Row],[point]],Table8[point],0),M$49)</f>
        <v>357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167</v>
      </c>
      <c r="C38" cm="1">
        <f t="array" aca="1" ref="C38" ca="1">INDEX(Table8[[1]:[12]],MATCH(Table9[[#This Row],[point]],Table8[point],0),C$49)</f>
        <v>169</v>
      </c>
      <c r="D38" cm="1">
        <f t="array" aca="1" ref="D38" ca="1">INDEX(Table8[[1]:[12]],MATCH(Table9[[#This Row],[point]],Table8[point],0),D$49)</f>
        <v>619</v>
      </c>
      <c r="E38" cm="1">
        <f t="array" aca="1" ref="E38" ca="1">INDEX(Table8[[1]:[12]],MATCH(Table9[[#This Row],[point]],Table8[point],0),E$49)</f>
        <v>692</v>
      </c>
      <c r="F38" cm="1">
        <f t="array" aca="1" ref="F38" ca="1">INDEX(Table8[[1]:[12]],MATCH(Table9[[#This Row],[point]],Table8[point],0),F$49)</f>
        <v>1232</v>
      </c>
      <c r="G38" cm="1">
        <f t="array" aca="1" ref="G38" ca="1">INDEX(Table8[[1]:[12]],MATCH(Table9[[#This Row],[point]],Table8[point],0),G$49)</f>
        <v>81</v>
      </c>
      <c r="H38" cm="1">
        <f t="array" aca="1" ref="H38" ca="1">INDEX(Table8[[1]:[12]],MATCH(Table9[[#This Row],[point]],Table8[point],0),H$49)</f>
        <v>-1959</v>
      </c>
      <c r="I38" cm="1">
        <f t="array" aca="1" ref="I38" ca="1">INDEX(Table8[[1]:[12]],MATCH(Table9[[#This Row],[point]],Table8[point],0),I$49)</f>
        <v>446</v>
      </c>
      <c r="J38" cm="1">
        <f t="array" aca="1" ref="J38" ca="1">INDEX(Table8[[1]:[12]],MATCH(Table9[[#This Row],[point]],Table8[point],0),J$49)</f>
        <v>3040</v>
      </c>
      <c r="K38" cm="1">
        <f t="array" aca="1" ref="K38" ca="1">INDEX(Table8[[1]:[12]],MATCH(Table9[[#This Row],[point]],Table8[point],0),K$49)</f>
        <v>630</v>
      </c>
      <c r="L38" cm="1">
        <f t="array" aca="1" ref="L38" ca="1">INDEX(Table8[[1]:[12]],MATCH(Table9[[#This Row],[point]],Table8[point],0),L$49)</f>
        <v>-630</v>
      </c>
      <c r="M38" cm="1">
        <f t="array" aca="1" ref="M38" ca="1">INDEX(Table8[[1]:[12]],MATCH(Table9[[#This Row],[point]],Table8[point],0),M$49)</f>
        <v>461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95</v>
      </c>
      <c r="C39" cm="1">
        <f t="array" aca="1" ref="C39" ca="1">INDEX(Table8[[1]:[12]],MATCH(Table9[[#This Row],[point]],Table8[point],0),C$49)</f>
        <v>-37</v>
      </c>
      <c r="D39" cm="1">
        <f t="array" aca="1" ref="D39" ca="1">INDEX(Table8[[1]:[12]],MATCH(Table9[[#This Row],[point]],Table8[point],0),D$49)</f>
        <v>69</v>
      </c>
      <c r="E39" cm="1">
        <f t="array" aca="1" ref="E39" ca="1">INDEX(Table8[[1]:[12]],MATCH(Table9[[#This Row],[point]],Table8[point],0),E$49)</f>
        <v>39</v>
      </c>
      <c r="F39" cm="1">
        <f t="array" aca="1" ref="F39" ca="1">INDEX(Table8[[1]:[12]],MATCH(Table9[[#This Row],[point]],Table8[point],0),F$49)</f>
        <v>1175</v>
      </c>
      <c r="G39" cm="1">
        <f t="array" aca="1" ref="G39" ca="1">INDEX(Table8[[1]:[12]],MATCH(Table9[[#This Row],[point]],Table8[point],0),G$49)</f>
        <v>61</v>
      </c>
      <c r="H39" cm="1">
        <f t="array" aca="1" ref="H39" ca="1">INDEX(Table8[[1]:[12]],MATCH(Table9[[#This Row],[point]],Table8[point],0),H$49)</f>
        <v>-1242</v>
      </c>
      <c r="I39" cm="1">
        <f t="array" aca="1" ref="I39" ca="1">INDEX(Table8[[1]:[12]],MATCH(Table9[[#This Row],[point]],Table8[point],0),I$49)</f>
        <v>132</v>
      </c>
      <c r="J39" cm="1">
        <f t="array" aca="1" ref="J39" ca="1">INDEX(Table8[[1]:[12]],MATCH(Table9[[#This Row],[point]],Table8[point],0),J$49)</f>
        <v>262</v>
      </c>
      <c r="K39" cm="1">
        <f t="array" aca="1" ref="K39" ca="1">INDEX(Table8[[1]:[12]],MATCH(Table9[[#This Row],[point]],Table8[point],0),K$49)</f>
        <v>28</v>
      </c>
      <c r="L39" cm="1">
        <f t="array" aca="1" ref="L39" ca="1">INDEX(Table8[[1]:[12]],MATCH(Table9[[#This Row],[point]],Table8[point],0),L$49)</f>
        <v>-18</v>
      </c>
      <c r="M39" cm="1">
        <f t="array" aca="1" ref="M39" ca="1">INDEX(Table8[[1]:[12]],MATCH(Table9[[#This Row],[point]],Table8[point],0),M$49)</f>
        <v>760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42</v>
      </c>
      <c r="C40" cm="1">
        <f t="array" aca="1" ref="C40" ca="1">INDEX(Table8[[1]:[12]],MATCH(Table9[[#This Row],[point]],Table8[point],0),C$49)</f>
        <v>74</v>
      </c>
      <c r="D40" cm="1">
        <f t="array" aca="1" ref="D40" ca="1">INDEX(Table8[[1]:[12]],MATCH(Table9[[#This Row],[point]],Table8[point],0),D$49)</f>
        <v>94</v>
      </c>
      <c r="E40" cm="1">
        <f t="array" aca="1" ref="E40" ca="1">INDEX(Table8[[1]:[12]],MATCH(Table9[[#This Row],[point]],Table8[point],0),E$49)</f>
        <v>118</v>
      </c>
      <c r="F40" cm="1">
        <f t="array" aca="1" ref="F40" ca="1">INDEX(Table8[[1]:[12]],MATCH(Table9[[#This Row],[point]],Table8[point],0),F$49)</f>
        <v>546</v>
      </c>
      <c r="G40" cm="1">
        <f t="array" aca="1" ref="G40" ca="1">INDEX(Table8[[1]:[12]],MATCH(Table9[[#This Row],[point]],Table8[point],0),G$49)</f>
        <v>69</v>
      </c>
      <c r="H40" cm="1">
        <f t="array" aca="1" ref="H40" ca="1">INDEX(Table8[[1]:[12]],MATCH(Table9[[#This Row],[point]],Table8[point],0),H$49)</f>
        <v>-596</v>
      </c>
      <c r="I40" cm="1">
        <f t="array" aca="1" ref="I40" ca="1">INDEX(Table8[[1]:[12]],MATCH(Table9[[#This Row],[point]],Table8[point],0),I$49)</f>
        <v>34</v>
      </c>
      <c r="J40" cm="1">
        <f t="array" aca="1" ref="J40" ca="1">INDEX(Table8[[1]:[12]],MATCH(Table9[[#This Row],[point]],Table8[point],0),J$49)</f>
        <v>726</v>
      </c>
      <c r="K40" cm="1">
        <f t="array" aca="1" ref="K40" ca="1">INDEX(Table8[[1]:[12]],MATCH(Table9[[#This Row],[point]],Table8[point],0),K$49)</f>
        <v>114</v>
      </c>
      <c r="L40" cm="1">
        <f t="array" aca="1" ref="L40" ca="1">INDEX(Table8[[1]:[12]],MATCH(Table9[[#This Row],[point]],Table8[point],0),L$49)</f>
        <v>198</v>
      </c>
      <c r="M40" cm="1">
        <f t="array" aca="1" ref="M40" ca="1">INDEX(Table8[[1]:[12]],MATCH(Table9[[#This Row],[point]],Table8[point],0),M$49)</f>
        <v>159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48</v>
      </c>
      <c r="C41" cm="1">
        <f t="array" aca="1" ref="C41" ca="1">INDEX(Table8[[1]:[12]],MATCH(Table9[[#This Row],[point]],Table8[point],0),C$49)</f>
        <v>16</v>
      </c>
      <c r="D41" cm="1">
        <f t="array" aca="1" ref="D41" ca="1">INDEX(Table8[[1]:[12]],MATCH(Table9[[#This Row],[point]],Table8[point],0),D$49)</f>
        <v>97</v>
      </c>
      <c r="E41" cm="1">
        <f t="array" aca="1" ref="E41" ca="1">INDEX(Table8[[1]:[12]],MATCH(Table9[[#This Row],[point]],Table8[point],0),E$49)</f>
        <v>20</v>
      </c>
      <c r="F41" cm="1">
        <f t="array" aca="1" ref="F41" ca="1">INDEX(Table8[[1]:[12]],MATCH(Table9[[#This Row],[point]],Table8[point],0),F$49)</f>
        <v>25</v>
      </c>
      <c r="G41" cm="1">
        <f t="array" aca="1" ref="G41" ca="1">INDEX(Table8[[1]:[12]],MATCH(Table9[[#This Row],[point]],Table8[point],0),G$49)</f>
        <v>-22</v>
      </c>
      <c r="H41" cm="1">
        <f t="array" aca="1" ref="H41" ca="1">INDEX(Table8[[1]:[12]],MATCH(Table9[[#This Row],[point]],Table8[point],0),H$49)</f>
        <v>-1605</v>
      </c>
      <c r="I41" cm="1">
        <f t="array" aca="1" ref="I41" ca="1">INDEX(Table8[[1]:[12]],MATCH(Table9[[#This Row],[point]],Table8[point],0),I$49)</f>
        <v>9</v>
      </c>
      <c r="J41" cm="1">
        <f t="array" aca="1" ref="J41" ca="1">INDEX(Table8[[1]:[12]],MATCH(Table9[[#This Row],[point]],Table8[point],0),J$49)</f>
        <v>553</v>
      </c>
      <c r="K41" cm="1">
        <f t="array" aca="1" ref="K41" ca="1">INDEX(Table8[[1]:[12]],MATCH(Table9[[#This Row],[point]],Table8[point],0),K$49)</f>
        <v>114</v>
      </c>
      <c r="L41" cm="1">
        <f t="array" aca="1" ref="L41" ca="1">INDEX(Table8[[1]:[12]],MATCH(Table9[[#This Row],[point]],Table8[point],0),L$49)</f>
        <v>4</v>
      </c>
      <c r="M41" cm="1">
        <f t="array" aca="1" ref="M41" ca="1">INDEX(Table8[[1]:[12]],MATCH(Table9[[#This Row],[point]],Table8[point],0),M$49)</f>
        <v>89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15</v>
      </c>
      <c r="C42" cm="1">
        <f t="array" aca="1" ref="C42" ca="1">INDEX(Table8[[1]:[12]],MATCH(Table9[[#This Row],[point]],Table8[point],0),C$49)</f>
        <v>581</v>
      </c>
      <c r="D42" cm="1">
        <f t="array" aca="1" ref="D42" ca="1">INDEX(Table8[[1]:[12]],MATCH(Table9[[#This Row],[point]],Table8[point],0),D$49)</f>
        <v>42</v>
      </c>
      <c r="E42" cm="1">
        <f t="array" aca="1" ref="E42" ca="1">INDEX(Table8[[1]:[12]],MATCH(Table9[[#This Row],[point]],Table8[point],0),E$49)</f>
        <v>156</v>
      </c>
      <c r="F42" cm="1">
        <f t="array" aca="1" ref="F42" ca="1">INDEX(Table8[[1]:[12]],MATCH(Table9[[#This Row],[point]],Table8[point],0),F$49)</f>
        <v>1183</v>
      </c>
      <c r="G42" cm="1">
        <f t="array" aca="1" ref="G42" ca="1">INDEX(Table8[[1]:[12]],MATCH(Table9[[#This Row],[point]],Table8[point],0),G$49)</f>
        <v>-99</v>
      </c>
      <c r="H42" cm="1">
        <f t="array" aca="1" ref="H42" ca="1">INDEX(Table8[[1]:[12]],MATCH(Table9[[#This Row],[point]],Table8[point],0),H$49)</f>
        <v>-2863</v>
      </c>
      <c r="I42" cm="1">
        <f t="array" aca="1" ref="I42" ca="1">INDEX(Table8[[1]:[12]],MATCH(Table9[[#This Row],[point]],Table8[point],0),I$49)</f>
        <v>218</v>
      </c>
      <c r="J42" cm="1">
        <f t="array" aca="1" ref="J42" ca="1">INDEX(Table8[[1]:[12]],MATCH(Table9[[#This Row],[point]],Table8[point],0),J$49)</f>
        <v>338</v>
      </c>
      <c r="K42" cm="1">
        <f t="array" aca="1" ref="K42" ca="1">INDEX(Table8[[1]:[12]],MATCH(Table9[[#This Row],[point]],Table8[point],0),K$49)</f>
        <v>170</v>
      </c>
      <c r="L42" cm="1">
        <f t="array" aca="1" ref="L42" ca="1">INDEX(Table8[[1]:[12]],MATCH(Table9[[#This Row],[point]],Table8[point],0),L$49)</f>
        <v>290</v>
      </c>
      <c r="M42" cm="1">
        <f t="array" aca="1" ref="M42" ca="1">INDEX(Table8[[1]:[12]],MATCH(Table9[[#This Row],[point]],Table8[point],0),M$49)</f>
        <v>183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132</v>
      </c>
      <c r="C43" cm="1">
        <f t="array" aca="1" ref="C43" ca="1">INDEX(Table8[[1]:[12]],MATCH(Table9[[#This Row],[point]],Table8[point],0),C$49)</f>
        <v>129</v>
      </c>
      <c r="D43" cm="1">
        <f t="array" aca="1" ref="D43" ca="1">INDEX(Table8[[1]:[12]],MATCH(Table9[[#This Row],[point]],Table8[point],0),D$49)</f>
        <v>234</v>
      </c>
      <c r="E43" cm="1">
        <f t="array" aca="1" ref="E43" ca="1">INDEX(Table8[[1]:[12]],MATCH(Table9[[#This Row],[point]],Table8[point],0),E$49)</f>
        <v>262</v>
      </c>
      <c r="F43" cm="1">
        <f t="array" aca="1" ref="F43" ca="1">INDEX(Table8[[1]:[12]],MATCH(Table9[[#This Row],[point]],Table8[point],0),F$49)</f>
        <v>1292</v>
      </c>
      <c r="G43" cm="1">
        <f t="array" aca="1" ref="G43" ca="1">INDEX(Table8[[1]:[12]],MATCH(Table9[[#This Row],[point]],Table8[point],0),G$49)</f>
        <v>204</v>
      </c>
      <c r="H43" cm="1">
        <f t="array" aca="1" ref="H43" ca="1">INDEX(Table8[[1]:[12]],MATCH(Table9[[#This Row],[point]],Table8[point],0),H$49)</f>
        <v>-1024</v>
      </c>
      <c r="I43" cm="1">
        <f t="array" aca="1" ref="I43" ca="1">INDEX(Table8[[1]:[12]],MATCH(Table9[[#This Row],[point]],Table8[point],0),I$49)</f>
        <v>224</v>
      </c>
      <c r="J43" cm="1">
        <f t="array" aca="1" ref="J43" ca="1">INDEX(Table8[[1]:[12]],MATCH(Table9[[#This Row],[point]],Table8[point],0),J$49)</f>
        <v>1651</v>
      </c>
      <c r="K43" cm="1">
        <f t="array" aca="1" ref="K43" ca="1">INDEX(Table8[[1]:[12]],MATCH(Table9[[#This Row],[point]],Table8[point],0),K$49)</f>
        <v>96</v>
      </c>
      <c r="L43" cm="1">
        <f t="array" aca="1" ref="L43" ca="1">INDEX(Table8[[1]:[12]],MATCH(Table9[[#This Row],[point]],Table8[point],0),L$49)</f>
        <v>73</v>
      </c>
      <c r="M43" cm="1">
        <f t="array" aca="1" ref="M43" ca="1">INDEX(Table8[[1]:[12]],MATCH(Table9[[#This Row],[point]],Table8[point],0),M$49)</f>
        <v>655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0</v>
      </c>
      <c r="C44" cm="1">
        <f t="array" aca="1" ref="C44" ca="1">INDEX(Table8[[1]:[12]],MATCH(Table9[[#This Row],[point]],Table8[point],0),C$49)</f>
        <v>14</v>
      </c>
      <c r="D44" cm="1">
        <f t="array" aca="1" ref="D44" ca="1">INDEX(Table8[[1]:[12]],MATCH(Table9[[#This Row],[point]],Table8[point],0),D$49)</f>
        <v>128</v>
      </c>
      <c r="E44" cm="1">
        <f t="array" aca="1" ref="E44" ca="1">INDEX(Table8[[1]:[12]],MATCH(Table9[[#This Row],[point]],Table8[point],0),E$49)</f>
        <v>155</v>
      </c>
      <c r="F44" cm="1">
        <f t="array" aca="1" ref="F44" ca="1">INDEX(Table8[[1]:[12]],MATCH(Table9[[#This Row],[point]],Table8[point],0),F$49)</f>
        <v>391</v>
      </c>
      <c r="G44" cm="1">
        <f t="array" aca="1" ref="G44" ca="1">INDEX(Table8[[1]:[12]],MATCH(Table9[[#This Row],[point]],Table8[point],0),G$49)</f>
        <v>86</v>
      </c>
      <c r="H44" cm="1">
        <f t="array" aca="1" ref="H44" ca="1">INDEX(Table8[[1]:[12]],MATCH(Table9[[#This Row],[point]],Table8[point],0),H$49)</f>
        <v>-124</v>
      </c>
      <c r="I44" cm="1">
        <f t="array" aca="1" ref="I44" ca="1">INDEX(Table8[[1]:[12]],MATCH(Table9[[#This Row],[point]],Table8[point],0),I$49)</f>
        <v>22</v>
      </c>
      <c r="J44" cm="1">
        <f t="array" aca="1" ref="J44" ca="1">INDEX(Table8[[1]:[12]],MATCH(Table9[[#This Row],[point]],Table8[point],0),J$49)</f>
        <v>745</v>
      </c>
      <c r="K44" cm="1">
        <f t="array" aca="1" ref="K44" ca="1">INDEX(Table8[[1]:[12]],MATCH(Table9[[#This Row],[point]],Table8[point],0),K$49)</f>
        <v>131</v>
      </c>
      <c r="L44" cm="1">
        <f t="array" aca="1" ref="L44" ca="1">INDEX(Table8[[1]:[12]],MATCH(Table9[[#This Row],[point]],Table8[point],0),L$49)</f>
        <v>85</v>
      </c>
      <c r="M44" cm="1">
        <f t="array" aca="1" ref="M44" ca="1">INDEX(Table8[[1]:[12]],MATCH(Table9[[#This Row],[point]],Table8[point],0),M$49)</f>
        <v>209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114</v>
      </c>
      <c r="C45" cm="1">
        <f t="array" aca="1" ref="C45" ca="1">INDEX(Table8[[1]:[12]],MATCH(Table9[[#This Row],[point]],Table8[point],0),C$49)</f>
        <v>395</v>
      </c>
      <c r="D45" cm="1">
        <f t="array" aca="1" ref="D45" ca="1">INDEX(Table8[[1]:[12]],MATCH(Table9[[#This Row],[point]],Table8[point],0),D$49)</f>
        <v>35</v>
      </c>
      <c r="E45" cm="1">
        <f t="array" aca="1" ref="E45" ca="1">INDEX(Table8[[1]:[12]],MATCH(Table9[[#This Row],[point]],Table8[point],0),E$49)</f>
        <v>59</v>
      </c>
      <c r="F45" cm="1">
        <f t="array" aca="1" ref="F45" ca="1">INDEX(Table8[[1]:[12]],MATCH(Table9[[#This Row],[point]],Table8[point],0),F$49)</f>
        <v>989</v>
      </c>
      <c r="G45" cm="1">
        <f t="array" aca="1" ref="G45" ca="1">INDEX(Table8[[1]:[12]],MATCH(Table9[[#This Row],[point]],Table8[point],0),G$49)</f>
        <v>-45</v>
      </c>
      <c r="H45" cm="1">
        <f t="array" aca="1" ref="H45" ca="1">INDEX(Table8[[1]:[12]],MATCH(Table9[[#This Row],[point]],Table8[point],0),H$49)</f>
        <v>-343</v>
      </c>
      <c r="I45" cm="1">
        <f t="array" aca="1" ref="I45" ca="1">INDEX(Table8[[1]:[12]],MATCH(Table9[[#This Row],[point]],Table8[point],0),I$49)</f>
        <v>362</v>
      </c>
      <c r="J45" cm="1">
        <f t="array" aca="1" ref="J45" ca="1">INDEX(Table8[[1]:[12]],MATCH(Table9[[#This Row],[point]],Table8[point],0),J$49)</f>
        <v>392</v>
      </c>
      <c r="K45" cm="1">
        <f t="array" aca="1" ref="K45" ca="1">INDEX(Table8[[1]:[12]],MATCH(Table9[[#This Row],[point]],Table8[point],0),K$49)</f>
        <v>250</v>
      </c>
      <c r="L45" cm="1">
        <f t="array" aca="1" ref="L45" ca="1">INDEX(Table8[[1]:[12]],MATCH(Table9[[#This Row],[point]],Table8[point],0),L$49)</f>
        <v>199</v>
      </c>
      <c r="M45" cm="1">
        <f t="array" aca="1" ref="M45" ca="1">INDEX(Table8[[1]:[12]],MATCH(Table9[[#This Row],[point]],Table8[point],0),M$49)</f>
        <v>396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77</v>
      </c>
      <c r="C46" cm="1">
        <f t="array" aca="1" ref="C46" ca="1">INDEX(Table8[[1]:[12]],MATCH(Table9[[#This Row],[point]],Table8[point],0),C$49)</f>
        <v>150</v>
      </c>
      <c r="D46" cm="1">
        <f t="array" aca="1" ref="D46" ca="1">INDEX(Table8[[1]:[12]],MATCH(Table9[[#This Row],[point]],Table8[point],0),D$49)</f>
        <v>2</v>
      </c>
      <c r="E46" cm="1">
        <f t="array" aca="1" ref="E46" ca="1">INDEX(Table8[[1]:[12]],MATCH(Table9[[#This Row],[point]],Table8[point],0),E$49)</f>
        <v>47</v>
      </c>
      <c r="F46" cm="1">
        <f t="array" aca="1" ref="F46" ca="1">INDEX(Table8[[1]:[12]],MATCH(Table9[[#This Row],[point]],Table8[point],0),F$49)</f>
        <v>802</v>
      </c>
      <c r="G46" cm="1">
        <f t="array" aca="1" ref="G46" ca="1">INDEX(Table8[[1]:[12]],MATCH(Table9[[#This Row],[point]],Table8[point],0),G$49)</f>
        <v>-15</v>
      </c>
      <c r="H46" cm="1">
        <f t="array" aca="1" ref="H46" ca="1">INDEX(Table8[[1]:[12]],MATCH(Table9[[#This Row],[point]],Table8[point],0),H$49)</f>
        <v>-286</v>
      </c>
      <c r="I46" cm="1">
        <f t="array" aca="1" ref="I46" ca="1">INDEX(Table8[[1]:[12]],MATCH(Table9[[#This Row],[point]],Table8[point],0),I$49)</f>
        <v>94</v>
      </c>
      <c r="J46" cm="1">
        <f t="array" aca="1" ref="J46" ca="1">INDEX(Table8[[1]:[12]],MATCH(Table9[[#This Row],[point]],Table8[point],0),J$49)</f>
        <v>102</v>
      </c>
      <c r="K46" cm="1">
        <f t="array" aca="1" ref="K46" ca="1">INDEX(Table8[[1]:[12]],MATCH(Table9[[#This Row],[point]],Table8[point],0),K$49)</f>
        <v>145</v>
      </c>
      <c r="L46" cm="1">
        <f t="array" aca="1" ref="L46" ca="1">INDEX(Table8[[1]:[12]],MATCH(Table9[[#This Row],[point]],Table8[point],0),L$49)</f>
        <v>1</v>
      </c>
      <c r="M46" cm="1">
        <f t="array" aca="1" ref="M46" ca="1">INDEX(Table8[[1]:[12]],MATCH(Table9[[#This Row],[point]],Table8[point],0),M$49)</f>
        <v>14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1054</v>
      </c>
      <c r="C47" cm="1">
        <f t="array" aca="1" ref="C47" ca="1">INDEX(Table8[[1]:[12]],MATCH(Table9[[#This Row],[point]],Table8[point],0),C$49)</f>
        <v>278</v>
      </c>
      <c r="D47" cm="1">
        <f t="array" aca="1" ref="D47" ca="1">INDEX(Table8[[1]:[12]],MATCH(Table9[[#This Row],[point]],Table8[point],0),D$49)</f>
        <v>95</v>
      </c>
      <c r="E47" cm="1">
        <f t="array" aca="1" ref="E47" ca="1">INDEX(Table8[[1]:[12]],MATCH(Table9[[#This Row],[point]],Table8[point],0),E$49)</f>
        <v>276</v>
      </c>
      <c r="F47" cm="1">
        <f t="array" aca="1" ref="F47" ca="1">INDEX(Table8[[1]:[12]],MATCH(Table9[[#This Row],[point]],Table8[point],0),F$49)</f>
        <v>689</v>
      </c>
      <c r="G47" cm="1">
        <f t="array" aca="1" ref="G47" ca="1">INDEX(Table8[[1]:[12]],MATCH(Table9[[#This Row],[point]],Table8[point],0),G$49)</f>
        <v>148</v>
      </c>
      <c r="H47" cm="1">
        <f t="array" aca="1" ref="H47" ca="1">INDEX(Table8[[1]:[12]],MATCH(Table9[[#This Row],[point]],Table8[point],0),H$49)</f>
        <v>-3063</v>
      </c>
      <c r="I47" cm="1">
        <f t="array" aca="1" ref="I47" ca="1">INDEX(Table8[[1]:[12]],MATCH(Table9[[#This Row],[point]],Table8[point],0),I$49)</f>
        <v>681</v>
      </c>
      <c r="J47" cm="1">
        <f t="array" aca="1" ref="J47" ca="1">INDEX(Table8[[1]:[12]],MATCH(Table9[[#This Row],[point]],Table8[point],0),J$49)</f>
        <v>2769</v>
      </c>
      <c r="K47" cm="1">
        <f t="array" aca="1" ref="K47" ca="1">INDEX(Table8[[1]:[12]],MATCH(Table9[[#This Row],[point]],Table8[point],0),K$49)</f>
        <v>228</v>
      </c>
      <c r="L47" cm="1">
        <f t="array" aca="1" ref="L47" ca="1">INDEX(Table8[[1]:[12]],MATCH(Table9[[#This Row],[point]],Table8[point],0),L$49)</f>
        <v>307</v>
      </c>
      <c r="M47" cm="1">
        <f t="array" aca="1" ref="M47" ca="1">INDEX(Table8[[1]:[12]],MATCH(Table9[[#This Row],[point]],Table8[point],0),M$49)</f>
        <v>398</v>
      </c>
    </row>
    <row r="49" spans="1:13" x14ac:dyDescent="0.25">
      <c r="A49" t="s">
        <v>141</v>
      </c>
      <c r="B49" cm="1">
        <f t="array" aca="1" ref="B49:M49" ca="1">TRANSPOSE(_xlfn.SORTBY(_xlfn.SEQUENCE(12),_xlfn.RANDARRAY(12)))</f>
        <v>4</v>
      </c>
      <c r="C49">
        <f ca="1"/>
        <v>7</v>
      </c>
      <c r="D49">
        <f ca="1"/>
        <v>3</v>
      </c>
      <c r="E49">
        <f ca="1"/>
        <v>10</v>
      </c>
      <c r="F49">
        <f ca="1"/>
        <v>12</v>
      </c>
      <c r="G49">
        <f ca="1"/>
        <v>2</v>
      </c>
      <c r="H49">
        <f ca="1"/>
        <v>1</v>
      </c>
      <c r="I49">
        <f ca="1"/>
        <v>8</v>
      </c>
      <c r="J49">
        <f ca="1"/>
        <v>5</v>
      </c>
      <c r="K49">
        <f ca="1"/>
        <v>9</v>
      </c>
      <c r="L49">
        <f ca="1"/>
        <v>6</v>
      </c>
      <c r="M49">
        <f ca="1"/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demands</vt:lpstr>
      <vt:lpstr>non_negative_demands</vt:lpstr>
      <vt:lpstr>rand_demands</vt:lpstr>
      <vt:lpstr>reorder_demands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2021-06-08T13:03:53Z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