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DAA281EE-8A23-4225-B541-280967E22A6D}" xr6:coauthVersionLast="46" xr6:coauthVersionMax="46" xr10:uidLastSave="{00000000-0000-0000-0000-000000000000}"/>
  <bookViews>
    <workbookView xWindow="-120" yWindow="-120" windowWidth="20730" windowHeight="11160" tabRatio="500" firstSheet="2" activeTab="3" xr2:uid="{00000000-000D-0000-FFFF-FFFF00000000}"/>
  </bookViews>
  <sheets>
    <sheet name="vertices" sheetId="1" r:id="rId1"/>
    <sheet name="distances" sheetId="10" r:id="rId2"/>
    <sheet name="param" sheetId="2" r:id="rId3"/>
    <sheet name="vehicles" sheetId="8" r:id="rId4"/>
    <sheet name="periods" sheetId="3" r:id="rId5"/>
    <sheet name="demands" sheetId="4" r:id="rId6"/>
    <sheet name="non_negative_demands" sheetId="14" state="hidden" r:id="rId7"/>
    <sheet name="rand_demands" sheetId="12" state="hidden" r:id="rId8"/>
    <sheet name="reorder_demands" sheetId="13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39" i="8" l="1"/>
  <c r="F139" i="8" s="1"/>
  <c r="G139" i="8"/>
  <c r="H139" i="8"/>
  <c r="D183" i="8"/>
  <c r="F183" i="8" s="1"/>
  <c r="G183" i="8"/>
  <c r="H183" i="8"/>
  <c r="D33" i="8"/>
  <c r="F33" i="8" s="1"/>
  <c r="G33" i="8"/>
  <c r="H33" i="8"/>
  <c r="D34" i="8"/>
  <c r="F34" i="8" s="1"/>
  <c r="D35" i="8"/>
  <c r="F35" i="8" s="1"/>
  <c r="D36" i="8"/>
  <c r="F36" i="8" s="1"/>
  <c r="D37" i="8"/>
  <c r="F37" i="8" s="1"/>
  <c r="D38" i="8"/>
  <c r="F38" i="8" s="1"/>
  <c r="D39" i="8"/>
  <c r="F39" i="8" s="1"/>
  <c r="D40" i="8"/>
  <c r="F40" i="8" s="1"/>
  <c r="D41" i="8"/>
  <c r="F41" i="8" s="1"/>
  <c r="D42" i="8"/>
  <c r="D43" i="8"/>
  <c r="F43" i="8" s="1"/>
  <c r="D44" i="8"/>
  <c r="F44" i="8" s="1"/>
  <c r="D45" i="8"/>
  <c r="F45" i="8" s="1"/>
  <c r="D46" i="8"/>
  <c r="F46" i="8" s="1"/>
  <c r="D47" i="8"/>
  <c r="F47" i="8" s="1"/>
  <c r="D48" i="8"/>
  <c r="F48" i="8" s="1"/>
  <c r="D49" i="8"/>
  <c r="F49" i="8" s="1"/>
  <c r="D50" i="8"/>
  <c r="F50" i="8" s="1"/>
  <c r="D51" i="8"/>
  <c r="F51" i="8" s="1"/>
  <c r="D52" i="8"/>
  <c r="F52" i="8" s="1"/>
  <c r="D53" i="8"/>
  <c r="F53" i="8" s="1"/>
  <c r="D54" i="8"/>
  <c r="F54" i="8" s="1"/>
  <c r="D55" i="8"/>
  <c r="F55" i="8" s="1"/>
  <c r="D56" i="8"/>
  <c r="F56" i="8" s="1"/>
  <c r="D57" i="8"/>
  <c r="F57" i="8" s="1"/>
  <c r="D58" i="8"/>
  <c r="F58" i="8" s="1"/>
  <c r="D59" i="8"/>
  <c r="F59" i="8" s="1"/>
  <c r="D60" i="8"/>
  <c r="F60" i="8" s="1"/>
  <c r="D61" i="8"/>
  <c r="F61" i="8" s="1"/>
  <c r="D62" i="8"/>
  <c r="F62" i="8" s="1"/>
  <c r="D63" i="8"/>
  <c r="F63" i="8" s="1"/>
  <c r="D64" i="8"/>
  <c r="F64" i="8" s="1"/>
  <c r="D65" i="8"/>
  <c r="F65" i="8" s="1"/>
  <c r="D66" i="8"/>
  <c r="F66" i="8" s="1"/>
  <c r="D67" i="8"/>
  <c r="F67" i="8" s="1"/>
  <c r="D68" i="8"/>
  <c r="F68" i="8" s="1"/>
  <c r="D69" i="8"/>
  <c r="F69" i="8" s="1"/>
  <c r="D70" i="8"/>
  <c r="F70" i="8" s="1"/>
  <c r="D71" i="8"/>
  <c r="F71" i="8" s="1"/>
  <c r="D72" i="8"/>
  <c r="F72" i="8" s="1"/>
  <c r="D73" i="8"/>
  <c r="F73" i="8" s="1"/>
  <c r="D74" i="8"/>
  <c r="F74" i="8" s="1"/>
  <c r="D75" i="8"/>
  <c r="F75" i="8" s="1"/>
  <c r="D76" i="8"/>
  <c r="F76" i="8" s="1"/>
  <c r="D77" i="8"/>
  <c r="F77" i="8" s="1"/>
  <c r="D78" i="8"/>
  <c r="F78" i="8" s="1"/>
  <c r="D79" i="8"/>
  <c r="F79" i="8" s="1"/>
  <c r="D80" i="8"/>
  <c r="F80" i="8" s="1"/>
  <c r="D81" i="8"/>
  <c r="F81" i="8" s="1"/>
  <c r="D82" i="8"/>
  <c r="F82" i="8" s="1"/>
  <c r="D83" i="8"/>
  <c r="F83" i="8" s="1"/>
  <c r="D84" i="8"/>
  <c r="F84" i="8" s="1"/>
  <c r="D85" i="8"/>
  <c r="F85" i="8" s="1"/>
  <c r="D86" i="8"/>
  <c r="F86" i="8" s="1"/>
  <c r="D87" i="8"/>
  <c r="F87" i="8" s="1"/>
  <c r="D88" i="8"/>
  <c r="F88" i="8" s="1"/>
  <c r="D89" i="8"/>
  <c r="F89" i="8" s="1"/>
  <c r="D90" i="8"/>
  <c r="F90" i="8" s="1"/>
  <c r="D91" i="8"/>
  <c r="F91" i="8" s="1"/>
  <c r="D92" i="8"/>
  <c r="F92" i="8" s="1"/>
  <c r="D93" i="8"/>
  <c r="F93" i="8" s="1"/>
  <c r="D94" i="8"/>
  <c r="F94" i="8" s="1"/>
  <c r="D95" i="8"/>
  <c r="F95" i="8" s="1"/>
  <c r="D96" i="8"/>
  <c r="F96" i="8" s="1"/>
  <c r="D97" i="8"/>
  <c r="F97" i="8" s="1"/>
  <c r="D98" i="8"/>
  <c r="F98" i="8" s="1"/>
  <c r="D99" i="8"/>
  <c r="F99" i="8" s="1"/>
  <c r="D100" i="8"/>
  <c r="F100" i="8" s="1"/>
  <c r="D101" i="8"/>
  <c r="F101" i="8" s="1"/>
  <c r="D102" i="8"/>
  <c r="F102" i="8" s="1"/>
  <c r="D103" i="8"/>
  <c r="F103" i="8" s="1"/>
  <c r="D104" i="8"/>
  <c r="F104" i="8" s="1"/>
  <c r="D105" i="8"/>
  <c r="F105" i="8" s="1"/>
  <c r="D106" i="8"/>
  <c r="F106" i="8" s="1"/>
  <c r="D107" i="8"/>
  <c r="F107" i="8" s="1"/>
  <c r="D108" i="8"/>
  <c r="F108" i="8" s="1"/>
  <c r="D109" i="8"/>
  <c r="F109" i="8" s="1"/>
  <c r="D110" i="8"/>
  <c r="F110" i="8" s="1"/>
  <c r="D111" i="8"/>
  <c r="F111" i="8" s="1"/>
  <c r="D112" i="8"/>
  <c r="F112" i="8" s="1"/>
  <c r="D113" i="8"/>
  <c r="F113" i="8" s="1"/>
  <c r="D114" i="8"/>
  <c r="F114" i="8" s="1"/>
  <c r="D115" i="8"/>
  <c r="F115" i="8" s="1"/>
  <c r="D116" i="8"/>
  <c r="F116" i="8" s="1"/>
  <c r="D117" i="8"/>
  <c r="F117" i="8" s="1"/>
  <c r="D118" i="8"/>
  <c r="F118" i="8" s="1"/>
  <c r="D119" i="8"/>
  <c r="F119" i="8" s="1"/>
  <c r="D120" i="8"/>
  <c r="F120" i="8" s="1"/>
  <c r="D121" i="8"/>
  <c r="F121" i="8" s="1"/>
  <c r="D122" i="8"/>
  <c r="F122" i="8" s="1"/>
  <c r="D123" i="8"/>
  <c r="F123" i="8" s="1"/>
  <c r="D124" i="8"/>
  <c r="F124" i="8" s="1"/>
  <c r="D125" i="8"/>
  <c r="F125" i="8" s="1"/>
  <c r="D126" i="8"/>
  <c r="F126" i="8" s="1"/>
  <c r="F42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D29" i="8" l="1"/>
  <c r="F29" i="8" s="1"/>
  <c r="G29" i="8"/>
  <c r="H29" i="8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2" i="1"/>
  <c r="D9" i="8" l="1"/>
  <c r="D141" i="8"/>
  <c r="D165" i="8"/>
  <c r="D166" i="8"/>
  <c r="D167" i="8"/>
  <c r="D168" i="8"/>
  <c r="D205" i="8"/>
  <c r="D181" i="8"/>
  <c r="D172" i="8"/>
  <c r="D179" i="8"/>
  <c r="D25" i="8"/>
  <c r="D127" i="8"/>
  <c r="D174" i="8"/>
  <c r="D175" i="8"/>
  <c r="D140" i="8"/>
  <c r="D178" i="8"/>
  <c r="D203" i="8"/>
  <c r="D32" i="8"/>
  <c r="D10" i="8"/>
  <c r="D11" i="8"/>
  <c r="D235" i="8"/>
  <c r="D26" i="8"/>
  <c r="D237" i="8"/>
  <c r="D184" i="8"/>
  <c r="D239" i="8"/>
  <c r="D189" i="8"/>
  <c r="D190" i="8"/>
  <c r="D191" i="8"/>
  <c r="D192" i="8"/>
  <c r="D206" i="8"/>
  <c r="D136" i="8"/>
  <c r="D155" i="8"/>
  <c r="D209" i="8"/>
  <c r="D210" i="8"/>
  <c r="D211" i="8"/>
  <c r="D212" i="8"/>
  <c r="D130" i="8"/>
  <c r="D173" i="8"/>
  <c r="D21" i="8"/>
  <c r="D4" i="8"/>
  <c r="D5" i="8"/>
  <c r="D187" i="8"/>
  <c r="D234" i="8"/>
  <c r="D158" i="8"/>
  <c r="D142" i="8"/>
  <c r="D143" i="8"/>
  <c r="D137" i="8"/>
  <c r="D31" i="8"/>
  <c r="D159" i="8"/>
  <c r="D30" i="8"/>
  <c r="D164" i="8"/>
  <c r="D213" i="8"/>
  <c r="D6" i="8"/>
  <c r="D7" i="8"/>
  <c r="D8" i="8"/>
  <c r="D188" i="8"/>
  <c r="D177" i="8"/>
  <c r="D160" i="8"/>
  <c r="D169" i="8"/>
  <c r="D180" i="8"/>
  <c r="D176" i="8"/>
  <c r="D22" i="8"/>
  <c r="D23" i="8"/>
  <c r="D144" i="8"/>
  <c r="D24" i="8"/>
  <c r="D170" i="8"/>
  <c r="D214" i="8"/>
  <c r="D145" i="8"/>
  <c r="D146" i="8"/>
  <c r="D2" i="8"/>
  <c r="D238" i="8"/>
  <c r="D161" i="8"/>
  <c r="D162" i="8"/>
  <c r="D215" i="8"/>
  <c r="D147" i="8"/>
  <c r="D148" i="8"/>
  <c r="D149" i="8"/>
  <c r="D163" i="8"/>
  <c r="D128" i="8"/>
  <c r="D216" i="8"/>
  <c r="D150" i="8"/>
  <c r="D151" i="8"/>
  <c r="D138" i="8"/>
  <c r="D217" i="8"/>
  <c r="D152" i="8"/>
  <c r="D153" i="8"/>
  <c r="D154" i="8"/>
  <c r="D3" i="8"/>
  <c r="D129" i="8"/>
  <c r="D12" i="8"/>
  <c r="D13" i="8"/>
  <c r="D14" i="8"/>
  <c r="D15" i="8"/>
  <c r="D16" i="8"/>
  <c r="D17" i="8"/>
  <c r="D18" i="8"/>
  <c r="D19" i="8"/>
  <c r="D20" i="8"/>
  <c r="D27" i="8"/>
  <c r="D28" i="8"/>
  <c r="D131" i="8"/>
  <c r="D132" i="8"/>
  <c r="D133" i="8"/>
  <c r="D134" i="8"/>
  <c r="D135" i="8"/>
  <c r="D156" i="8"/>
  <c r="D157" i="8"/>
  <c r="D171" i="8"/>
  <c r="D185" i="8"/>
  <c r="D186" i="8"/>
  <c r="D193" i="8"/>
  <c r="D194" i="8"/>
  <c r="D195" i="8"/>
  <c r="D196" i="8"/>
  <c r="D197" i="8"/>
  <c r="D198" i="8"/>
  <c r="D199" i="8"/>
  <c r="D200" i="8"/>
  <c r="D201" i="8"/>
  <c r="D202" i="8"/>
  <c r="D204" i="8"/>
  <c r="D182" i="8"/>
  <c r="F182" i="8" s="1"/>
  <c r="D207" i="8"/>
  <c r="F207" i="8" s="1"/>
  <c r="D208" i="8"/>
  <c r="F208" i="8" s="1"/>
  <c r="D218" i="8"/>
  <c r="F218" i="8" s="1"/>
  <c r="D219" i="8"/>
  <c r="F219" i="8" s="1"/>
  <c r="D220" i="8"/>
  <c r="F220" i="8" s="1"/>
  <c r="D221" i="8"/>
  <c r="F221" i="8" s="1"/>
  <c r="D222" i="8"/>
  <c r="F222" i="8" s="1"/>
  <c r="D223" i="8"/>
  <c r="F223" i="8" s="1"/>
  <c r="D224" i="8"/>
  <c r="F224" i="8" s="1"/>
  <c r="D225" i="8"/>
  <c r="F225" i="8" s="1"/>
  <c r="D226" i="8"/>
  <c r="F226" i="8" s="1"/>
  <c r="D227" i="8"/>
  <c r="F227" i="8" s="1"/>
  <c r="D228" i="8"/>
  <c r="F228" i="8" s="1"/>
  <c r="D229" i="8"/>
  <c r="F229" i="8" s="1"/>
  <c r="D230" i="8"/>
  <c r="F230" i="8" s="1"/>
  <c r="D231" i="8"/>
  <c r="F231" i="8" s="1"/>
  <c r="D232" i="8"/>
  <c r="F232" i="8" s="1"/>
  <c r="D233" i="8"/>
  <c r="F233" i="8" s="1"/>
  <c r="D236" i="8"/>
  <c r="F236" i="8" s="1"/>
  <c r="C16" i="14"/>
  <c r="D16" i="14"/>
  <c r="E16" i="14"/>
  <c r="F16" i="14"/>
  <c r="G16" i="14"/>
  <c r="H16" i="14"/>
  <c r="I16" i="14"/>
  <c r="J16" i="14"/>
  <c r="K16" i="14"/>
  <c r="L16" i="14"/>
  <c r="M16" i="14"/>
  <c r="B16" i="14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G182" i="8"/>
  <c r="G207" i="8"/>
  <c r="G208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6" i="8"/>
  <c r="H182" i="8"/>
  <c r="H207" i="8"/>
  <c r="H208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6" i="8"/>
  <c r="H9" i="8" l="1"/>
  <c r="H141" i="8"/>
  <c r="H165" i="8"/>
  <c r="H166" i="8"/>
  <c r="H167" i="8"/>
  <c r="H168" i="8"/>
  <c r="H205" i="8"/>
  <c r="H181" i="8"/>
  <c r="H172" i="8"/>
  <c r="H179" i="8"/>
  <c r="H25" i="8"/>
  <c r="H127" i="8"/>
  <c r="H174" i="8"/>
  <c r="H175" i="8"/>
  <c r="H140" i="8"/>
  <c r="H178" i="8"/>
  <c r="H203" i="8"/>
  <c r="H32" i="8"/>
  <c r="H10" i="8"/>
  <c r="H11" i="8"/>
  <c r="H235" i="8"/>
  <c r="H26" i="8"/>
  <c r="H237" i="8"/>
  <c r="H184" i="8"/>
  <c r="H239" i="8"/>
  <c r="H189" i="8"/>
  <c r="H190" i="8"/>
  <c r="H191" i="8"/>
  <c r="H192" i="8"/>
  <c r="H206" i="8"/>
  <c r="H136" i="8"/>
  <c r="H155" i="8"/>
  <c r="H209" i="8"/>
  <c r="H210" i="8"/>
  <c r="H211" i="8"/>
  <c r="H212" i="8"/>
  <c r="H130" i="8"/>
  <c r="H173" i="8"/>
  <c r="H21" i="8"/>
  <c r="H4" i="8"/>
  <c r="H5" i="8"/>
  <c r="H187" i="8"/>
  <c r="H234" i="8"/>
  <c r="H158" i="8"/>
  <c r="H142" i="8"/>
  <c r="H143" i="8"/>
  <c r="H137" i="8"/>
  <c r="H31" i="8"/>
  <c r="H159" i="8"/>
  <c r="H30" i="8"/>
  <c r="H164" i="8"/>
  <c r="H213" i="8"/>
  <c r="H6" i="8"/>
  <c r="H7" i="8"/>
  <c r="H8" i="8"/>
  <c r="H188" i="8"/>
  <c r="H177" i="8"/>
  <c r="H160" i="8"/>
  <c r="H169" i="8"/>
  <c r="H180" i="8"/>
  <c r="H176" i="8"/>
  <c r="H22" i="8"/>
  <c r="H23" i="8"/>
  <c r="H144" i="8"/>
  <c r="H24" i="8"/>
  <c r="H170" i="8"/>
  <c r="H214" i="8"/>
  <c r="H145" i="8"/>
  <c r="H146" i="8"/>
  <c r="H2" i="8"/>
  <c r="H238" i="8"/>
  <c r="H161" i="8"/>
  <c r="H162" i="8"/>
  <c r="H215" i="8"/>
  <c r="H147" i="8"/>
  <c r="H148" i="8"/>
  <c r="H149" i="8"/>
  <c r="H163" i="8"/>
  <c r="H128" i="8"/>
  <c r="H216" i="8"/>
  <c r="H150" i="8"/>
  <c r="H151" i="8"/>
  <c r="H138" i="8"/>
  <c r="H217" i="8"/>
  <c r="H152" i="8"/>
  <c r="H153" i="8"/>
  <c r="H154" i="8"/>
  <c r="H3" i="8"/>
  <c r="H129" i="8"/>
  <c r="H12" i="8"/>
  <c r="H13" i="8"/>
  <c r="H14" i="8"/>
  <c r="H15" i="8"/>
  <c r="H16" i="8"/>
  <c r="H17" i="8"/>
  <c r="H18" i="8"/>
  <c r="H19" i="8"/>
  <c r="H20" i="8"/>
  <c r="H27" i="8"/>
  <c r="H28" i="8"/>
  <c r="H131" i="8"/>
  <c r="H132" i="8"/>
  <c r="H133" i="8"/>
  <c r="H134" i="8"/>
  <c r="H135" i="8"/>
  <c r="H156" i="8"/>
  <c r="H157" i="8"/>
  <c r="H171" i="8"/>
  <c r="H185" i="8"/>
  <c r="H186" i="8"/>
  <c r="H193" i="8"/>
  <c r="H194" i="8"/>
  <c r="H195" i="8"/>
  <c r="H196" i="8"/>
  <c r="H197" i="8"/>
  <c r="H198" i="8"/>
  <c r="H199" i="8"/>
  <c r="H200" i="8"/>
  <c r="H201" i="8"/>
  <c r="H202" i="8"/>
  <c r="H204" i="8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O2" i="2" l="1"/>
  <c r="O3" i="2"/>
  <c r="O4" i="2"/>
  <c r="O5" i="2"/>
  <c r="N2" i="2"/>
  <c r="N3" i="2"/>
  <c r="N4" i="2"/>
  <c r="N5" i="2"/>
  <c r="M2" i="2"/>
  <c r="M3" i="2"/>
  <c r="M4" i="2"/>
  <c r="M5" i="2"/>
  <c r="E62" i="8" l="1"/>
  <c r="E70" i="8"/>
  <c r="E78" i="8"/>
  <c r="E86" i="8"/>
  <c r="E94" i="8"/>
  <c r="E63" i="8"/>
  <c r="E71" i="8"/>
  <c r="E79" i="8"/>
  <c r="E87" i="8"/>
  <c r="E95" i="8"/>
  <c r="E103" i="8"/>
  <c r="E111" i="8"/>
  <c r="E119" i="8"/>
  <c r="E102" i="8"/>
  <c r="E64" i="8"/>
  <c r="E72" i="8"/>
  <c r="E80" i="8"/>
  <c r="E88" i="8"/>
  <c r="E96" i="8"/>
  <c r="E104" i="8"/>
  <c r="E112" i="8"/>
  <c r="E120" i="8"/>
  <c r="E126" i="8"/>
  <c r="E65" i="8"/>
  <c r="E73" i="8"/>
  <c r="E81" i="8"/>
  <c r="E89" i="8"/>
  <c r="E97" i="8"/>
  <c r="E105" i="8"/>
  <c r="E113" i="8"/>
  <c r="E121" i="8"/>
  <c r="E66" i="8"/>
  <c r="E74" i="8"/>
  <c r="E82" i="8"/>
  <c r="E90" i="8"/>
  <c r="E98" i="8"/>
  <c r="E106" i="8"/>
  <c r="E114" i="8"/>
  <c r="E122" i="8"/>
  <c r="E77" i="8"/>
  <c r="E101" i="8"/>
  <c r="E125" i="8"/>
  <c r="E67" i="8"/>
  <c r="E75" i="8"/>
  <c r="E83" i="8"/>
  <c r="E91" i="8"/>
  <c r="E99" i="8"/>
  <c r="E107" i="8"/>
  <c r="E115" i="8"/>
  <c r="E123" i="8"/>
  <c r="E69" i="8"/>
  <c r="E93" i="8"/>
  <c r="E117" i="8"/>
  <c r="E110" i="8"/>
  <c r="E60" i="8"/>
  <c r="E68" i="8"/>
  <c r="E76" i="8"/>
  <c r="E84" i="8"/>
  <c r="E92" i="8"/>
  <c r="E100" i="8"/>
  <c r="E108" i="8"/>
  <c r="E116" i="8"/>
  <c r="E124" i="8"/>
  <c r="E61" i="8"/>
  <c r="E85" i="8"/>
  <c r="E109" i="8"/>
  <c r="E118" i="8"/>
  <c r="E222" i="8"/>
  <c r="E230" i="8"/>
  <c r="E182" i="8"/>
  <c r="E223" i="8"/>
  <c r="E231" i="8"/>
  <c r="E207" i="8"/>
  <c r="E224" i="8"/>
  <c r="E232" i="8"/>
  <c r="E208" i="8"/>
  <c r="E225" i="8"/>
  <c r="E233" i="8"/>
  <c r="E218" i="8"/>
  <c r="E226" i="8"/>
  <c r="E236" i="8"/>
  <c r="E229" i="8"/>
  <c r="E219" i="8"/>
  <c r="E227" i="8"/>
  <c r="E220" i="8"/>
  <c r="E228" i="8"/>
  <c r="E221" i="8"/>
  <c r="E51" i="8"/>
  <c r="E59" i="8"/>
  <c r="E52" i="8"/>
  <c r="E53" i="8"/>
  <c r="E54" i="8"/>
  <c r="E55" i="8"/>
  <c r="E56" i="8"/>
  <c r="E49" i="8"/>
  <c r="E57" i="8"/>
  <c r="E50" i="8"/>
  <c r="E58" i="8"/>
  <c r="E33" i="8"/>
  <c r="E40" i="8"/>
  <c r="E48" i="8"/>
  <c r="E41" i="8"/>
  <c r="E42" i="8"/>
  <c r="E43" i="8"/>
  <c r="E183" i="8"/>
  <c r="E44" i="8"/>
  <c r="E45" i="8"/>
  <c r="E46" i="8"/>
  <c r="E47" i="8"/>
  <c r="E139" i="8"/>
  <c r="E34" i="8"/>
  <c r="E35" i="8"/>
  <c r="E36" i="8"/>
  <c r="E37" i="8"/>
  <c r="E38" i="8"/>
  <c r="E39" i="8"/>
  <c r="E29" i="8"/>
  <c r="E135" i="8"/>
  <c r="E131" i="8"/>
  <c r="E198" i="8"/>
  <c r="E196" i="8"/>
  <c r="E194" i="8"/>
  <c r="E186" i="8"/>
  <c r="E156" i="8"/>
  <c r="E134" i="8"/>
  <c r="E145" i="8"/>
  <c r="E215" i="8"/>
  <c r="E151" i="8"/>
  <c r="E217" i="8"/>
  <c r="E12" i="8"/>
  <c r="E13" i="8"/>
  <c r="E18" i="8"/>
  <c r="E22" i="8"/>
  <c r="E177" i="8"/>
  <c r="E24" i="8"/>
  <c r="E146" i="8"/>
  <c r="E163" i="8"/>
  <c r="E3" i="8"/>
  <c r="E15" i="8"/>
  <c r="E19" i="8"/>
  <c r="E169" i="8"/>
  <c r="E214" i="8"/>
  <c r="E162" i="8"/>
  <c r="E216" i="8"/>
  <c r="E138" i="8"/>
  <c r="E17" i="8"/>
  <c r="E188" i="8"/>
  <c r="E170" i="8"/>
  <c r="E147" i="8"/>
  <c r="E152" i="8"/>
  <c r="E20" i="8"/>
  <c r="E180" i="8"/>
  <c r="E23" i="8"/>
  <c r="E14" i="8"/>
  <c r="E27" i="8"/>
  <c r="E160" i="8"/>
  <c r="E238" i="8"/>
  <c r="E148" i="8"/>
  <c r="E128" i="8"/>
  <c r="E150" i="8"/>
  <c r="E153" i="8"/>
  <c r="E129" i="8"/>
  <c r="E16" i="8"/>
  <c r="E28" i="8"/>
  <c r="E176" i="8"/>
  <c r="E144" i="8"/>
  <c r="E2" i="8"/>
  <c r="E161" i="8"/>
  <c r="E149" i="8"/>
  <c r="E154" i="8"/>
  <c r="E133" i="8"/>
  <c r="E173" i="8"/>
  <c r="E158" i="8"/>
  <c r="E137" i="8"/>
  <c r="E130" i="8"/>
  <c r="E187" i="8"/>
  <c r="E4" i="8"/>
  <c r="E21" i="8"/>
  <c r="E5" i="8"/>
  <c r="E142" i="8"/>
  <c r="E234" i="8"/>
  <c r="E143" i="8"/>
  <c r="E204" i="8"/>
  <c r="E185" i="8"/>
  <c r="E171" i="8"/>
  <c r="E31" i="8"/>
  <c r="E30" i="8"/>
  <c r="E6" i="8"/>
  <c r="E159" i="8"/>
  <c r="E164" i="8"/>
  <c r="E213" i="8"/>
  <c r="E7" i="8"/>
  <c r="E8" i="8"/>
  <c r="E202" i="8"/>
  <c r="E157" i="8"/>
  <c r="E167" i="8"/>
  <c r="E127" i="8"/>
  <c r="E11" i="8"/>
  <c r="E9" i="8"/>
  <c r="E168" i="8"/>
  <c r="E32" i="8"/>
  <c r="E26" i="8"/>
  <c r="E184" i="8"/>
  <c r="E189" i="8"/>
  <c r="E206" i="8"/>
  <c r="E136" i="8"/>
  <c r="E209" i="8"/>
  <c r="E178" i="8"/>
  <c r="E190" i="8"/>
  <c r="E210" i="8"/>
  <c r="E205" i="8"/>
  <c r="E174" i="8"/>
  <c r="E191" i="8"/>
  <c r="E211" i="8"/>
  <c r="E141" i="8"/>
  <c r="E172" i="8"/>
  <c r="E203" i="8"/>
  <c r="E237" i="8"/>
  <c r="E192" i="8"/>
  <c r="E212" i="8"/>
  <c r="E175" i="8"/>
  <c r="E140" i="8"/>
  <c r="E235" i="8"/>
  <c r="E165" i="8"/>
  <c r="E181" i="8"/>
  <c r="E25" i="8"/>
  <c r="E239" i="8"/>
  <c r="E155" i="8"/>
  <c r="E166" i="8"/>
  <c r="E179" i="8"/>
  <c r="E10" i="8"/>
  <c r="E201" i="8"/>
  <c r="E197" i="8"/>
  <c r="E195" i="8"/>
  <c r="E193" i="8"/>
  <c r="E132" i="8"/>
  <c r="E200" i="8"/>
  <c r="E199" i="8"/>
  <c r="B49" i="13" l="1" a="1"/>
  <c r="B49" i="13" s="1"/>
  <c r="B2" i="12"/>
  <c r="B3" i="12"/>
  <c r="C3" i="12"/>
  <c r="D3" i="12"/>
  <c r="E3" i="12"/>
  <c r="F3" i="12"/>
  <c r="G3" i="12"/>
  <c r="H3" i="12"/>
  <c r="I3" i="12"/>
  <c r="J3" i="12"/>
  <c r="K3" i="12"/>
  <c r="L3" i="12"/>
  <c r="M3" i="12"/>
  <c r="B4" i="12"/>
  <c r="C4" i="12"/>
  <c r="D4" i="12"/>
  <c r="E4" i="12"/>
  <c r="F4" i="12"/>
  <c r="G4" i="12"/>
  <c r="H4" i="12"/>
  <c r="I4" i="12"/>
  <c r="J4" i="12"/>
  <c r="K4" i="12"/>
  <c r="L4" i="12"/>
  <c r="M4" i="12"/>
  <c r="B5" i="12"/>
  <c r="C5" i="12"/>
  <c r="D5" i="12"/>
  <c r="E5" i="12"/>
  <c r="F5" i="12"/>
  <c r="G5" i="12"/>
  <c r="H5" i="12"/>
  <c r="I5" i="12"/>
  <c r="J5" i="12"/>
  <c r="K5" i="12"/>
  <c r="L5" i="12"/>
  <c r="M5" i="12"/>
  <c r="B6" i="12"/>
  <c r="C6" i="12"/>
  <c r="D6" i="12"/>
  <c r="E6" i="12"/>
  <c r="F6" i="12"/>
  <c r="G6" i="12"/>
  <c r="H6" i="12"/>
  <c r="I6" i="12"/>
  <c r="J6" i="12"/>
  <c r="K6" i="12"/>
  <c r="L6" i="12"/>
  <c r="M6" i="12"/>
  <c r="B7" i="12"/>
  <c r="C7" i="12"/>
  <c r="D7" i="12"/>
  <c r="E7" i="12"/>
  <c r="F7" i="12"/>
  <c r="G7" i="12"/>
  <c r="H7" i="12"/>
  <c r="I7" i="12"/>
  <c r="J7" i="12"/>
  <c r="K7" i="12"/>
  <c r="L7" i="12"/>
  <c r="M7" i="12"/>
  <c r="B8" i="12"/>
  <c r="C8" i="12"/>
  <c r="D8" i="12"/>
  <c r="E8" i="12"/>
  <c r="F8" i="12"/>
  <c r="G8" i="12"/>
  <c r="H8" i="12"/>
  <c r="I8" i="12"/>
  <c r="J8" i="12"/>
  <c r="K8" i="12"/>
  <c r="L8" i="12"/>
  <c r="M8" i="12"/>
  <c r="B9" i="12"/>
  <c r="C9" i="12"/>
  <c r="D9" i="12"/>
  <c r="E9" i="12"/>
  <c r="F9" i="12"/>
  <c r="G9" i="12"/>
  <c r="H9" i="12"/>
  <c r="I9" i="12"/>
  <c r="J9" i="12"/>
  <c r="K9" i="12"/>
  <c r="L9" i="12"/>
  <c r="M9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B11" i="12"/>
  <c r="C11" i="12"/>
  <c r="D11" i="12"/>
  <c r="E11" i="12"/>
  <c r="F11" i="12"/>
  <c r="G11" i="12"/>
  <c r="H11" i="12"/>
  <c r="I11" i="12"/>
  <c r="J11" i="12"/>
  <c r="K11" i="12"/>
  <c r="L11" i="12"/>
  <c r="M11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B13" i="12"/>
  <c r="C13" i="12"/>
  <c r="D13" i="12"/>
  <c r="E13" i="12"/>
  <c r="F13" i="12"/>
  <c r="G13" i="12"/>
  <c r="H13" i="12"/>
  <c r="I13" i="12"/>
  <c r="J13" i="12"/>
  <c r="K13" i="12"/>
  <c r="L13" i="12"/>
  <c r="M13" i="12"/>
  <c r="B14" i="12"/>
  <c r="C14" i="12"/>
  <c r="D14" i="12"/>
  <c r="E14" i="12"/>
  <c r="F14" i="12"/>
  <c r="G14" i="12"/>
  <c r="H14" i="12"/>
  <c r="I14" i="12"/>
  <c r="J14" i="12"/>
  <c r="K14" i="12"/>
  <c r="L14" i="12"/>
  <c r="M14" i="12"/>
  <c r="B15" i="12"/>
  <c r="C15" i="12"/>
  <c r="D15" i="12"/>
  <c r="E15" i="12"/>
  <c r="F15" i="12"/>
  <c r="G15" i="12"/>
  <c r="H15" i="12"/>
  <c r="I15" i="12"/>
  <c r="J15" i="12"/>
  <c r="K15" i="12"/>
  <c r="L15" i="12"/>
  <c r="M15" i="12"/>
  <c r="B16" i="12"/>
  <c r="C16" i="12"/>
  <c r="D16" i="12"/>
  <c r="E16" i="12"/>
  <c r="F16" i="12"/>
  <c r="G16" i="12"/>
  <c r="H16" i="12"/>
  <c r="I16" i="12"/>
  <c r="J16" i="12"/>
  <c r="K16" i="12"/>
  <c r="L16" i="12"/>
  <c r="M16" i="12"/>
  <c r="B17" i="12"/>
  <c r="C17" i="12"/>
  <c r="D17" i="12"/>
  <c r="E17" i="12"/>
  <c r="F17" i="12"/>
  <c r="G17" i="12"/>
  <c r="H17" i="12"/>
  <c r="I17" i="12"/>
  <c r="J17" i="12"/>
  <c r="K17" i="12"/>
  <c r="L17" i="12"/>
  <c r="M17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B20" i="12"/>
  <c r="C20" i="12"/>
  <c r="D20" i="12"/>
  <c r="E20" i="12"/>
  <c r="F20" i="12"/>
  <c r="G20" i="12"/>
  <c r="H20" i="12"/>
  <c r="I20" i="12"/>
  <c r="J20" i="12"/>
  <c r="K20" i="12"/>
  <c r="L20" i="12"/>
  <c r="M20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B31" i="12"/>
  <c r="C31" i="12"/>
  <c r="D31" i="12"/>
  <c r="E31" i="12"/>
  <c r="F31" i="12"/>
  <c r="G31" i="12"/>
  <c r="H31" i="12"/>
  <c r="I31" i="12"/>
  <c r="J31" i="12"/>
  <c r="K31" i="12"/>
  <c r="L31" i="12"/>
  <c r="M31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B34" i="12"/>
  <c r="C34" i="12"/>
  <c r="D34" i="12"/>
  <c r="E34" i="12"/>
  <c r="F34" i="12"/>
  <c r="G34" i="12"/>
  <c r="H34" i="12"/>
  <c r="I34" i="12"/>
  <c r="J34" i="12"/>
  <c r="K34" i="12"/>
  <c r="L34" i="12"/>
  <c r="M34" i="12"/>
  <c r="B35" i="12"/>
  <c r="C35" i="12"/>
  <c r="D35" i="12"/>
  <c r="E35" i="12"/>
  <c r="F35" i="12"/>
  <c r="G35" i="12"/>
  <c r="H35" i="12"/>
  <c r="I35" i="12"/>
  <c r="J35" i="12"/>
  <c r="K35" i="12"/>
  <c r="L35" i="12"/>
  <c r="M35" i="12"/>
  <c r="B36" i="12"/>
  <c r="C36" i="12"/>
  <c r="D36" i="12"/>
  <c r="E36" i="12"/>
  <c r="F36" i="12"/>
  <c r="G36" i="12"/>
  <c r="H36" i="12"/>
  <c r="I36" i="12"/>
  <c r="J36" i="12"/>
  <c r="K36" i="12"/>
  <c r="L36" i="12"/>
  <c r="M36" i="12"/>
  <c r="B37" i="12"/>
  <c r="C37" i="12"/>
  <c r="D37" i="12"/>
  <c r="E37" i="12"/>
  <c r="F37" i="12"/>
  <c r="G37" i="12"/>
  <c r="H37" i="12"/>
  <c r="I37" i="12"/>
  <c r="J37" i="12"/>
  <c r="K37" i="12"/>
  <c r="L37" i="12"/>
  <c r="M37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B40" i="12"/>
  <c r="C40" i="12"/>
  <c r="D40" i="12"/>
  <c r="E40" i="12"/>
  <c r="F40" i="12"/>
  <c r="G40" i="12"/>
  <c r="H40" i="12"/>
  <c r="I40" i="12"/>
  <c r="J40" i="12"/>
  <c r="K40" i="12"/>
  <c r="L40" i="12"/>
  <c r="M40" i="12"/>
  <c r="B41" i="12"/>
  <c r="C41" i="12"/>
  <c r="D41" i="12"/>
  <c r="E41" i="12"/>
  <c r="F41" i="12"/>
  <c r="G41" i="12"/>
  <c r="H41" i="12"/>
  <c r="I41" i="12"/>
  <c r="J41" i="12"/>
  <c r="K41" i="12"/>
  <c r="L41" i="12"/>
  <c r="M41" i="12"/>
  <c r="B42" i="12"/>
  <c r="C42" i="12"/>
  <c r="D42" i="12"/>
  <c r="E42" i="12"/>
  <c r="F42" i="12"/>
  <c r="G42" i="12"/>
  <c r="H42" i="12"/>
  <c r="I42" i="12"/>
  <c r="J42" i="12"/>
  <c r="K42" i="12"/>
  <c r="L42" i="12"/>
  <c r="M42" i="12"/>
  <c r="B43" i="12"/>
  <c r="C43" i="12"/>
  <c r="D43" i="12"/>
  <c r="E43" i="12"/>
  <c r="F43" i="12"/>
  <c r="G43" i="12"/>
  <c r="H43" i="12"/>
  <c r="I43" i="12"/>
  <c r="J43" i="12"/>
  <c r="K43" i="12"/>
  <c r="L43" i="12"/>
  <c r="M43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B46" i="12"/>
  <c r="C46" i="12"/>
  <c r="D46" i="12"/>
  <c r="E46" i="12"/>
  <c r="F46" i="12"/>
  <c r="G46" i="12"/>
  <c r="H46" i="12"/>
  <c r="I46" i="12"/>
  <c r="J46" i="12"/>
  <c r="K46" i="12"/>
  <c r="L46" i="12"/>
  <c r="M46" i="12"/>
  <c r="B47" i="12"/>
  <c r="C47" i="12"/>
  <c r="D47" i="12"/>
  <c r="E47" i="12"/>
  <c r="F47" i="12"/>
  <c r="G47" i="12"/>
  <c r="H47" i="12"/>
  <c r="I47" i="12"/>
  <c r="J47" i="12"/>
  <c r="K47" i="12"/>
  <c r="L47" i="12"/>
  <c r="M47" i="12"/>
  <c r="C2" i="12"/>
  <c r="D2" i="12"/>
  <c r="E2" i="12"/>
  <c r="F2" i="12"/>
  <c r="G2" i="12"/>
  <c r="H2" i="12"/>
  <c r="I2" i="12"/>
  <c r="J2" i="12"/>
  <c r="K2" i="12"/>
  <c r="L2" i="12"/>
  <c r="M2" i="12"/>
  <c r="B7" i="13" l="1" a="1"/>
  <c r="B7" i="13" s="1"/>
  <c r="B20" i="13" a="1"/>
  <c r="B20" i="13" s="1"/>
  <c r="B26" i="13" a="1"/>
  <c r="B26" i="13" s="1"/>
  <c r="B33" i="13" a="1"/>
  <c r="B33" i="13" s="1"/>
  <c r="B39" i="13" a="1"/>
  <c r="B39" i="13" s="1"/>
  <c r="B8" i="13" a="1"/>
  <c r="B8" i="13" s="1"/>
  <c r="B14" i="13" a="1"/>
  <c r="B14" i="13" s="1"/>
  <c r="B21" i="13" a="1"/>
  <c r="B21" i="13" s="1"/>
  <c r="B27" i="13" a="1"/>
  <c r="B27" i="13" s="1"/>
  <c r="B40" i="13" a="1"/>
  <c r="B40" i="13" s="1"/>
  <c r="B46" i="13" a="1"/>
  <c r="B46" i="13" s="1"/>
  <c r="B2" i="13" a="1"/>
  <c r="B2" i="13" s="1"/>
  <c r="B9" i="13" a="1"/>
  <c r="B9" i="13" s="1"/>
  <c r="B15" i="13" a="1"/>
  <c r="B15" i="13" s="1"/>
  <c r="B28" i="13" a="1"/>
  <c r="B28" i="13" s="1"/>
  <c r="B34" i="13" a="1"/>
  <c r="B34" i="13" s="1"/>
  <c r="B41" i="13" a="1"/>
  <c r="B41" i="13" s="1"/>
  <c r="B47" i="13" a="1"/>
  <c r="B47" i="13" s="1"/>
  <c r="B31" i="13" a="1"/>
  <c r="B31" i="13" s="1"/>
  <c r="B3" i="13" a="1"/>
  <c r="B3" i="13" s="1"/>
  <c r="B16" i="13" a="1"/>
  <c r="B16" i="13" s="1"/>
  <c r="B22" i="13" a="1"/>
  <c r="B22" i="13" s="1"/>
  <c r="B29" i="13" a="1"/>
  <c r="B29" i="13" s="1"/>
  <c r="B35" i="13" a="1"/>
  <c r="B35" i="13" s="1"/>
  <c r="B25" i="13" a="1"/>
  <c r="B25" i="13" s="1"/>
  <c r="B4" i="13" a="1"/>
  <c r="B4" i="13" s="1"/>
  <c r="B10" i="13" a="1"/>
  <c r="B10" i="13" s="1"/>
  <c r="B17" i="13" a="1"/>
  <c r="B17" i="13" s="1"/>
  <c r="B23" i="13" a="1"/>
  <c r="B23" i="13" s="1"/>
  <c r="B36" i="13" a="1"/>
  <c r="B36" i="13" s="1"/>
  <c r="B42" i="13" a="1"/>
  <c r="B42" i="13" s="1"/>
  <c r="B5" i="13" a="1"/>
  <c r="B5" i="13" s="1"/>
  <c r="B11" i="13" a="1"/>
  <c r="B11" i="13" s="1"/>
  <c r="B24" i="13" a="1"/>
  <c r="B24" i="13" s="1"/>
  <c r="B30" i="13" a="1"/>
  <c r="B30" i="13" s="1"/>
  <c r="B37" i="13" a="1"/>
  <c r="B37" i="13" s="1"/>
  <c r="B43" i="13" a="1"/>
  <c r="B43" i="13" s="1"/>
  <c r="B12" i="13" a="1"/>
  <c r="B12" i="13" s="1"/>
  <c r="B18" i="13" a="1"/>
  <c r="B18" i="13" s="1"/>
  <c r="B44" i="13" a="1"/>
  <c r="B44" i="13" s="1"/>
  <c r="B6" i="13" a="1"/>
  <c r="B6" i="13" s="1"/>
  <c r="B13" i="13" a="1"/>
  <c r="B13" i="13" s="1"/>
  <c r="B19" i="13" a="1"/>
  <c r="B19" i="13" s="1"/>
  <c r="B32" i="13" a="1"/>
  <c r="B32" i="13" s="1"/>
  <c r="B38" i="13" a="1"/>
  <c r="B38" i="13" s="1"/>
  <c r="B45" i="13" a="1"/>
  <c r="B45" i="13" s="1"/>
  <c r="L2" i="13" a="1"/>
  <c r="L2" i="13" s="1"/>
  <c r="M45" i="13" a="1"/>
  <c r="M45" i="13" s="1"/>
  <c r="M41" i="13" a="1"/>
  <c r="M41" i="13" s="1"/>
  <c r="M37" i="13" a="1"/>
  <c r="M37" i="13" s="1"/>
  <c r="M33" i="13" a="1"/>
  <c r="M33" i="13" s="1"/>
  <c r="M29" i="13" a="1"/>
  <c r="M29" i="13" s="1"/>
  <c r="M25" i="13" a="1"/>
  <c r="M25" i="13" s="1"/>
  <c r="M21" i="13" a="1"/>
  <c r="M21" i="13" s="1"/>
  <c r="M17" i="13" a="1"/>
  <c r="M17" i="13" s="1"/>
  <c r="M13" i="13" a="1"/>
  <c r="M13" i="13" s="1"/>
  <c r="M9" i="13" a="1"/>
  <c r="M9" i="13" s="1"/>
  <c r="M5" i="13" a="1"/>
  <c r="M5" i="13" s="1"/>
  <c r="M44" i="13" a="1"/>
  <c r="M44" i="13" s="1"/>
  <c r="M40" i="13" a="1"/>
  <c r="M40" i="13" s="1"/>
  <c r="M36" i="13" a="1"/>
  <c r="M36" i="13" s="1"/>
  <c r="M32" i="13" a="1"/>
  <c r="M32" i="13" s="1"/>
  <c r="M28" i="13" a="1"/>
  <c r="M28" i="13" s="1"/>
  <c r="M24" i="13" a="1"/>
  <c r="M24" i="13" s="1"/>
  <c r="M20" i="13" a="1"/>
  <c r="M20" i="13" s="1"/>
  <c r="M16" i="13" a="1"/>
  <c r="M16" i="13" s="1"/>
  <c r="M12" i="13" a="1"/>
  <c r="M12" i="13" s="1"/>
  <c r="M8" i="13" a="1"/>
  <c r="M8" i="13" s="1"/>
  <c r="M4" i="13" a="1"/>
  <c r="M4" i="13" s="1"/>
  <c r="M47" i="13" a="1"/>
  <c r="M47" i="13" s="1"/>
  <c r="M43" i="13" a="1"/>
  <c r="M43" i="13" s="1"/>
  <c r="M39" i="13" a="1"/>
  <c r="M39" i="13" s="1"/>
  <c r="M35" i="13" a="1"/>
  <c r="M35" i="13" s="1"/>
  <c r="M31" i="13" a="1"/>
  <c r="M31" i="13" s="1"/>
  <c r="M27" i="13" a="1"/>
  <c r="M27" i="13" s="1"/>
  <c r="M23" i="13" a="1"/>
  <c r="M23" i="13" s="1"/>
  <c r="M19" i="13" a="1"/>
  <c r="M19" i="13" s="1"/>
  <c r="M15" i="13" a="1"/>
  <c r="M15" i="13" s="1"/>
  <c r="M11" i="13" a="1"/>
  <c r="M11" i="13" s="1"/>
  <c r="M7" i="13" a="1"/>
  <c r="M7" i="13" s="1"/>
  <c r="M3" i="13" a="1"/>
  <c r="M3" i="13" s="1"/>
  <c r="M46" i="13" a="1"/>
  <c r="M46" i="13" s="1"/>
  <c r="M42" i="13" a="1"/>
  <c r="M42" i="13" s="1"/>
  <c r="M38" i="13" a="1"/>
  <c r="M38" i="13" s="1"/>
  <c r="M34" i="13" a="1"/>
  <c r="M34" i="13" s="1"/>
  <c r="M30" i="13" a="1"/>
  <c r="M30" i="13" s="1"/>
  <c r="M26" i="13" a="1"/>
  <c r="M26" i="13" s="1"/>
  <c r="M22" i="13" a="1"/>
  <c r="M22" i="13" s="1"/>
  <c r="M18" i="13" a="1"/>
  <c r="M18" i="13" s="1"/>
  <c r="M14" i="13" a="1"/>
  <c r="M14" i="13" s="1"/>
  <c r="M10" i="13" a="1"/>
  <c r="M10" i="13" s="1"/>
  <c r="M6" i="13" a="1"/>
  <c r="M6" i="13" s="1"/>
  <c r="M2" i="13" a="1"/>
  <c r="M2" i="13" s="1"/>
  <c r="L45" i="13" a="1"/>
  <c r="L45" i="13" s="1"/>
  <c r="L41" i="13" a="1"/>
  <c r="L41" i="13" s="1"/>
  <c r="L37" i="13" a="1"/>
  <c r="L37" i="13" s="1"/>
  <c r="L33" i="13" a="1"/>
  <c r="L33" i="13" s="1"/>
  <c r="L29" i="13" a="1"/>
  <c r="L29" i="13" s="1"/>
  <c r="L25" i="13" a="1"/>
  <c r="L25" i="13" s="1"/>
  <c r="L21" i="13" a="1"/>
  <c r="L21" i="13" s="1"/>
  <c r="L17" i="13" a="1"/>
  <c r="L17" i="13" s="1"/>
  <c r="L13" i="13" a="1"/>
  <c r="L13" i="13" s="1"/>
  <c r="L9" i="13" a="1"/>
  <c r="L9" i="13" s="1"/>
  <c r="L5" i="13" a="1"/>
  <c r="L5" i="13" s="1"/>
  <c r="L44" i="13" a="1"/>
  <c r="L44" i="13" s="1"/>
  <c r="L40" i="13" a="1"/>
  <c r="L40" i="13" s="1"/>
  <c r="L36" i="13" a="1"/>
  <c r="L36" i="13" s="1"/>
  <c r="L32" i="13" a="1"/>
  <c r="L32" i="13" s="1"/>
  <c r="L28" i="13" a="1"/>
  <c r="L28" i="13" s="1"/>
  <c r="L24" i="13" a="1"/>
  <c r="L24" i="13" s="1"/>
  <c r="L20" i="13" a="1"/>
  <c r="L20" i="13" s="1"/>
  <c r="L16" i="13" a="1"/>
  <c r="L16" i="13" s="1"/>
  <c r="L12" i="13" a="1"/>
  <c r="L12" i="13" s="1"/>
  <c r="L8" i="13" a="1"/>
  <c r="L8" i="13" s="1"/>
  <c r="L4" i="13" a="1"/>
  <c r="L4" i="13" s="1"/>
  <c r="L47" i="13" a="1"/>
  <c r="L47" i="13" s="1"/>
  <c r="L43" i="13" a="1"/>
  <c r="L43" i="13" s="1"/>
  <c r="L39" i="13" a="1"/>
  <c r="L39" i="13" s="1"/>
  <c r="L35" i="13" a="1"/>
  <c r="L35" i="13" s="1"/>
  <c r="L31" i="13" a="1"/>
  <c r="L31" i="13" s="1"/>
  <c r="L27" i="13" a="1"/>
  <c r="L27" i="13" s="1"/>
  <c r="L23" i="13" a="1"/>
  <c r="L23" i="13" s="1"/>
  <c r="L19" i="13" a="1"/>
  <c r="L19" i="13" s="1"/>
  <c r="L15" i="13" a="1"/>
  <c r="L15" i="13" s="1"/>
  <c r="L11" i="13" a="1"/>
  <c r="L11" i="13" s="1"/>
  <c r="L7" i="13" a="1"/>
  <c r="L7" i="13" s="1"/>
  <c r="L3" i="13" a="1"/>
  <c r="L3" i="13" s="1"/>
  <c r="L46" i="13" a="1"/>
  <c r="L46" i="13" s="1"/>
  <c r="L42" i="13" a="1"/>
  <c r="L42" i="13" s="1"/>
  <c r="L38" i="13" a="1"/>
  <c r="L38" i="13" s="1"/>
  <c r="L34" i="13" a="1"/>
  <c r="L34" i="13" s="1"/>
  <c r="L30" i="13" a="1"/>
  <c r="L30" i="13" s="1"/>
  <c r="L26" i="13" a="1"/>
  <c r="L26" i="13" s="1"/>
  <c r="L22" i="13" a="1"/>
  <c r="L22" i="13" s="1"/>
  <c r="L18" i="13" a="1"/>
  <c r="L18" i="13" s="1"/>
  <c r="L14" i="13" a="1"/>
  <c r="L14" i="13" s="1"/>
  <c r="L10" i="13" a="1"/>
  <c r="L10" i="13" s="1"/>
  <c r="L6" i="13" a="1"/>
  <c r="L6" i="13" s="1"/>
  <c r="K45" i="13" a="1"/>
  <c r="K45" i="13" s="1"/>
  <c r="K41" i="13" a="1"/>
  <c r="K41" i="13" s="1"/>
  <c r="K37" i="13" a="1"/>
  <c r="K37" i="13" s="1"/>
  <c r="K33" i="13" a="1"/>
  <c r="K33" i="13" s="1"/>
  <c r="K29" i="13" a="1"/>
  <c r="K29" i="13" s="1"/>
  <c r="K25" i="13" a="1"/>
  <c r="K25" i="13" s="1"/>
  <c r="K21" i="13" a="1"/>
  <c r="K21" i="13" s="1"/>
  <c r="K17" i="13" a="1"/>
  <c r="K17" i="13" s="1"/>
  <c r="K13" i="13" a="1"/>
  <c r="K13" i="13" s="1"/>
  <c r="K9" i="13" a="1"/>
  <c r="K9" i="13" s="1"/>
  <c r="K5" i="13" a="1"/>
  <c r="K5" i="13" s="1"/>
  <c r="K44" i="13" a="1"/>
  <c r="K44" i="13" s="1"/>
  <c r="K40" i="13" a="1"/>
  <c r="K40" i="13" s="1"/>
  <c r="K36" i="13" a="1"/>
  <c r="K36" i="13" s="1"/>
  <c r="K32" i="13" a="1"/>
  <c r="K32" i="13" s="1"/>
  <c r="K28" i="13" a="1"/>
  <c r="K28" i="13" s="1"/>
  <c r="K24" i="13" a="1"/>
  <c r="K24" i="13" s="1"/>
  <c r="K20" i="13" a="1"/>
  <c r="K20" i="13" s="1"/>
  <c r="K16" i="13" a="1"/>
  <c r="K16" i="13" s="1"/>
  <c r="K12" i="13" a="1"/>
  <c r="K12" i="13" s="1"/>
  <c r="K8" i="13" a="1"/>
  <c r="K8" i="13" s="1"/>
  <c r="K4" i="13" a="1"/>
  <c r="K4" i="13" s="1"/>
  <c r="K47" i="13" a="1"/>
  <c r="K47" i="13" s="1"/>
  <c r="K43" i="13" a="1"/>
  <c r="K43" i="13" s="1"/>
  <c r="K39" i="13" a="1"/>
  <c r="K39" i="13" s="1"/>
  <c r="K35" i="13" a="1"/>
  <c r="K35" i="13" s="1"/>
  <c r="K31" i="13" a="1"/>
  <c r="K31" i="13" s="1"/>
  <c r="K27" i="13" a="1"/>
  <c r="K27" i="13" s="1"/>
  <c r="K23" i="13" a="1"/>
  <c r="K23" i="13" s="1"/>
  <c r="K19" i="13" a="1"/>
  <c r="K19" i="13" s="1"/>
  <c r="K15" i="13" a="1"/>
  <c r="K15" i="13" s="1"/>
  <c r="K11" i="13" a="1"/>
  <c r="K11" i="13" s="1"/>
  <c r="K7" i="13" a="1"/>
  <c r="K7" i="13" s="1"/>
  <c r="K3" i="13" a="1"/>
  <c r="K3" i="13" s="1"/>
  <c r="K46" i="13" a="1"/>
  <c r="K46" i="13" s="1"/>
  <c r="K42" i="13" a="1"/>
  <c r="K42" i="13" s="1"/>
  <c r="K38" i="13" a="1"/>
  <c r="K38" i="13" s="1"/>
  <c r="K34" i="13" a="1"/>
  <c r="K34" i="13" s="1"/>
  <c r="K30" i="13" a="1"/>
  <c r="K30" i="13" s="1"/>
  <c r="K26" i="13" a="1"/>
  <c r="K26" i="13" s="1"/>
  <c r="K22" i="13" a="1"/>
  <c r="K22" i="13" s="1"/>
  <c r="K18" i="13" a="1"/>
  <c r="K18" i="13" s="1"/>
  <c r="K14" i="13" a="1"/>
  <c r="K14" i="13" s="1"/>
  <c r="K10" i="13" a="1"/>
  <c r="K10" i="13" s="1"/>
  <c r="K6" i="13" a="1"/>
  <c r="K6" i="13" s="1"/>
  <c r="K2" i="13" a="1"/>
  <c r="K2" i="13" s="1"/>
  <c r="J45" i="13" a="1"/>
  <c r="J45" i="13" s="1"/>
  <c r="J41" i="13" a="1"/>
  <c r="J41" i="13" s="1"/>
  <c r="J37" i="13" a="1"/>
  <c r="J37" i="13" s="1"/>
  <c r="J33" i="13" a="1"/>
  <c r="J33" i="13" s="1"/>
  <c r="J29" i="13" a="1"/>
  <c r="J29" i="13" s="1"/>
  <c r="J25" i="13" a="1"/>
  <c r="J25" i="13" s="1"/>
  <c r="J21" i="13" a="1"/>
  <c r="J21" i="13" s="1"/>
  <c r="J17" i="13" a="1"/>
  <c r="J17" i="13" s="1"/>
  <c r="J13" i="13" a="1"/>
  <c r="J13" i="13" s="1"/>
  <c r="J9" i="13" a="1"/>
  <c r="J9" i="13" s="1"/>
  <c r="J5" i="13" a="1"/>
  <c r="J5" i="13" s="1"/>
  <c r="J44" i="13" a="1"/>
  <c r="J44" i="13" s="1"/>
  <c r="J40" i="13" a="1"/>
  <c r="J40" i="13" s="1"/>
  <c r="J36" i="13" a="1"/>
  <c r="J36" i="13" s="1"/>
  <c r="J32" i="13" a="1"/>
  <c r="J32" i="13" s="1"/>
  <c r="J28" i="13" a="1"/>
  <c r="J28" i="13" s="1"/>
  <c r="J24" i="13" a="1"/>
  <c r="J24" i="13" s="1"/>
  <c r="J20" i="13" a="1"/>
  <c r="J20" i="13" s="1"/>
  <c r="J16" i="13" a="1"/>
  <c r="J16" i="13" s="1"/>
  <c r="J12" i="13" a="1"/>
  <c r="J12" i="13" s="1"/>
  <c r="J8" i="13" a="1"/>
  <c r="J8" i="13" s="1"/>
  <c r="J4" i="13" a="1"/>
  <c r="J4" i="13" s="1"/>
  <c r="J47" i="13" a="1"/>
  <c r="J47" i="13" s="1"/>
  <c r="J43" i="13" a="1"/>
  <c r="J43" i="13" s="1"/>
  <c r="J39" i="13" a="1"/>
  <c r="J39" i="13" s="1"/>
  <c r="J35" i="13" a="1"/>
  <c r="J35" i="13" s="1"/>
  <c r="J31" i="13" a="1"/>
  <c r="J31" i="13" s="1"/>
  <c r="J27" i="13" a="1"/>
  <c r="J27" i="13" s="1"/>
  <c r="J23" i="13" a="1"/>
  <c r="J23" i="13" s="1"/>
  <c r="J19" i="13" a="1"/>
  <c r="J19" i="13" s="1"/>
  <c r="J15" i="13" a="1"/>
  <c r="J15" i="13" s="1"/>
  <c r="J11" i="13" a="1"/>
  <c r="J11" i="13" s="1"/>
  <c r="J7" i="13" a="1"/>
  <c r="J7" i="13" s="1"/>
  <c r="J3" i="13" a="1"/>
  <c r="J3" i="13" s="1"/>
  <c r="J46" i="13" a="1"/>
  <c r="J46" i="13" s="1"/>
  <c r="J42" i="13" a="1"/>
  <c r="J42" i="13" s="1"/>
  <c r="J38" i="13" a="1"/>
  <c r="J38" i="13" s="1"/>
  <c r="J34" i="13" a="1"/>
  <c r="J34" i="13" s="1"/>
  <c r="J30" i="13" a="1"/>
  <c r="J30" i="13" s="1"/>
  <c r="J26" i="13" a="1"/>
  <c r="J26" i="13" s="1"/>
  <c r="J22" i="13" a="1"/>
  <c r="J22" i="13" s="1"/>
  <c r="J18" i="13" a="1"/>
  <c r="J18" i="13" s="1"/>
  <c r="J14" i="13" a="1"/>
  <c r="J14" i="13" s="1"/>
  <c r="J10" i="13" a="1"/>
  <c r="J10" i="13" s="1"/>
  <c r="J6" i="13" a="1"/>
  <c r="J6" i="13" s="1"/>
  <c r="J2" i="13" a="1"/>
  <c r="J2" i="13" s="1"/>
  <c r="I45" i="13" a="1"/>
  <c r="I45" i="13" s="1"/>
  <c r="I41" i="13" a="1"/>
  <c r="I41" i="13" s="1"/>
  <c r="I37" i="13" a="1"/>
  <c r="I37" i="13" s="1"/>
  <c r="I33" i="13" a="1"/>
  <c r="I33" i="13" s="1"/>
  <c r="I29" i="13" a="1"/>
  <c r="I29" i="13" s="1"/>
  <c r="I25" i="13" a="1"/>
  <c r="I25" i="13" s="1"/>
  <c r="I21" i="13" a="1"/>
  <c r="I21" i="13" s="1"/>
  <c r="I17" i="13" a="1"/>
  <c r="I17" i="13" s="1"/>
  <c r="I13" i="13" a="1"/>
  <c r="I13" i="13" s="1"/>
  <c r="I9" i="13" a="1"/>
  <c r="I9" i="13" s="1"/>
  <c r="I5" i="13" a="1"/>
  <c r="I5" i="13" s="1"/>
  <c r="I44" i="13" a="1"/>
  <c r="I44" i="13" s="1"/>
  <c r="I40" i="13" a="1"/>
  <c r="I40" i="13" s="1"/>
  <c r="I36" i="13" a="1"/>
  <c r="I36" i="13" s="1"/>
  <c r="I32" i="13" a="1"/>
  <c r="I32" i="13" s="1"/>
  <c r="I28" i="13" a="1"/>
  <c r="I28" i="13" s="1"/>
  <c r="I24" i="13" a="1"/>
  <c r="I24" i="13" s="1"/>
  <c r="I20" i="13" a="1"/>
  <c r="I20" i="13" s="1"/>
  <c r="I16" i="13" a="1"/>
  <c r="I16" i="13" s="1"/>
  <c r="I12" i="13" a="1"/>
  <c r="I12" i="13" s="1"/>
  <c r="I8" i="13" a="1"/>
  <c r="I8" i="13" s="1"/>
  <c r="I4" i="13" a="1"/>
  <c r="I4" i="13" s="1"/>
  <c r="I47" i="13" a="1"/>
  <c r="I47" i="13" s="1"/>
  <c r="I43" i="13" a="1"/>
  <c r="I43" i="13" s="1"/>
  <c r="I39" i="13" a="1"/>
  <c r="I39" i="13" s="1"/>
  <c r="I35" i="13" a="1"/>
  <c r="I35" i="13" s="1"/>
  <c r="I31" i="13" a="1"/>
  <c r="I31" i="13" s="1"/>
  <c r="I27" i="13" a="1"/>
  <c r="I27" i="13" s="1"/>
  <c r="I23" i="13" a="1"/>
  <c r="I23" i="13" s="1"/>
  <c r="I19" i="13" a="1"/>
  <c r="I19" i="13" s="1"/>
  <c r="I15" i="13" a="1"/>
  <c r="I15" i="13" s="1"/>
  <c r="I11" i="13" a="1"/>
  <c r="I11" i="13" s="1"/>
  <c r="I7" i="13" a="1"/>
  <c r="I7" i="13" s="1"/>
  <c r="I3" i="13" a="1"/>
  <c r="I3" i="13" s="1"/>
  <c r="I46" i="13" a="1"/>
  <c r="I46" i="13" s="1"/>
  <c r="I42" i="13" a="1"/>
  <c r="I42" i="13" s="1"/>
  <c r="I38" i="13" a="1"/>
  <c r="I38" i="13" s="1"/>
  <c r="I34" i="13" a="1"/>
  <c r="I34" i="13" s="1"/>
  <c r="I30" i="13" a="1"/>
  <c r="I30" i="13" s="1"/>
  <c r="I26" i="13" a="1"/>
  <c r="I26" i="13" s="1"/>
  <c r="I22" i="13" a="1"/>
  <c r="I22" i="13" s="1"/>
  <c r="I18" i="13" a="1"/>
  <c r="I18" i="13" s="1"/>
  <c r="I14" i="13" a="1"/>
  <c r="I14" i="13" s="1"/>
  <c r="I10" i="13" a="1"/>
  <c r="I10" i="13" s="1"/>
  <c r="I6" i="13" a="1"/>
  <c r="I6" i="13" s="1"/>
  <c r="I2" i="13" a="1"/>
  <c r="I2" i="13" s="1"/>
  <c r="H45" i="13" a="1"/>
  <c r="H45" i="13" s="1"/>
  <c r="H41" i="13" a="1"/>
  <c r="H41" i="13" s="1"/>
  <c r="H37" i="13" a="1"/>
  <c r="H37" i="13" s="1"/>
  <c r="H33" i="13" a="1"/>
  <c r="H33" i="13" s="1"/>
  <c r="H29" i="13" a="1"/>
  <c r="H29" i="13" s="1"/>
  <c r="H25" i="13" a="1"/>
  <c r="H25" i="13" s="1"/>
  <c r="H21" i="13" a="1"/>
  <c r="H21" i="13" s="1"/>
  <c r="H17" i="13" a="1"/>
  <c r="H17" i="13" s="1"/>
  <c r="H13" i="13" a="1"/>
  <c r="H13" i="13" s="1"/>
  <c r="H9" i="13" a="1"/>
  <c r="H9" i="13" s="1"/>
  <c r="H5" i="13" a="1"/>
  <c r="H5" i="13" s="1"/>
  <c r="H44" i="13" a="1"/>
  <c r="H44" i="13" s="1"/>
  <c r="H40" i="13" a="1"/>
  <c r="H40" i="13" s="1"/>
  <c r="H36" i="13" a="1"/>
  <c r="H36" i="13" s="1"/>
  <c r="H32" i="13" a="1"/>
  <c r="H32" i="13" s="1"/>
  <c r="H28" i="13" a="1"/>
  <c r="H28" i="13" s="1"/>
  <c r="H24" i="13" a="1"/>
  <c r="H24" i="13" s="1"/>
  <c r="H20" i="13" a="1"/>
  <c r="H20" i="13" s="1"/>
  <c r="H16" i="13" a="1"/>
  <c r="H16" i="13" s="1"/>
  <c r="H12" i="13" a="1"/>
  <c r="H12" i="13" s="1"/>
  <c r="H8" i="13" a="1"/>
  <c r="H8" i="13" s="1"/>
  <c r="H4" i="13" a="1"/>
  <c r="H4" i="13" s="1"/>
  <c r="H47" i="13" a="1"/>
  <c r="H47" i="13" s="1"/>
  <c r="H43" i="13" a="1"/>
  <c r="H43" i="13" s="1"/>
  <c r="H39" i="13" a="1"/>
  <c r="H39" i="13" s="1"/>
  <c r="H35" i="13" a="1"/>
  <c r="H35" i="13" s="1"/>
  <c r="H31" i="13" a="1"/>
  <c r="H31" i="13" s="1"/>
  <c r="H27" i="13" a="1"/>
  <c r="H27" i="13" s="1"/>
  <c r="H23" i="13" a="1"/>
  <c r="H23" i="13" s="1"/>
  <c r="H19" i="13" a="1"/>
  <c r="H19" i="13" s="1"/>
  <c r="H15" i="13" a="1"/>
  <c r="H15" i="13" s="1"/>
  <c r="H11" i="13" a="1"/>
  <c r="H11" i="13" s="1"/>
  <c r="H7" i="13" a="1"/>
  <c r="H7" i="13" s="1"/>
  <c r="H3" i="13" a="1"/>
  <c r="H3" i="13" s="1"/>
  <c r="H46" i="13" a="1"/>
  <c r="H46" i="13" s="1"/>
  <c r="H42" i="13" a="1"/>
  <c r="H42" i="13" s="1"/>
  <c r="H38" i="13" a="1"/>
  <c r="H38" i="13" s="1"/>
  <c r="H34" i="13" a="1"/>
  <c r="H34" i="13" s="1"/>
  <c r="H30" i="13" a="1"/>
  <c r="H30" i="13" s="1"/>
  <c r="H26" i="13" a="1"/>
  <c r="H26" i="13" s="1"/>
  <c r="H22" i="13" a="1"/>
  <c r="H22" i="13" s="1"/>
  <c r="H18" i="13" a="1"/>
  <c r="H18" i="13" s="1"/>
  <c r="H14" i="13" a="1"/>
  <c r="H14" i="13" s="1"/>
  <c r="H10" i="13" a="1"/>
  <c r="H10" i="13" s="1"/>
  <c r="H6" i="13" a="1"/>
  <c r="H6" i="13" s="1"/>
  <c r="H2" i="13" a="1"/>
  <c r="H2" i="13" s="1"/>
  <c r="G45" i="13" a="1"/>
  <c r="G45" i="13" s="1"/>
  <c r="G41" i="13" a="1"/>
  <c r="G41" i="13" s="1"/>
  <c r="G37" i="13" a="1"/>
  <c r="G37" i="13" s="1"/>
  <c r="G33" i="13" a="1"/>
  <c r="G33" i="13" s="1"/>
  <c r="G29" i="13" a="1"/>
  <c r="G29" i="13" s="1"/>
  <c r="G25" i="13" a="1"/>
  <c r="G25" i="13" s="1"/>
  <c r="G21" i="13" a="1"/>
  <c r="G21" i="13" s="1"/>
  <c r="G17" i="13" a="1"/>
  <c r="G17" i="13" s="1"/>
  <c r="G13" i="13" a="1"/>
  <c r="G13" i="13" s="1"/>
  <c r="G9" i="13" a="1"/>
  <c r="G9" i="13" s="1"/>
  <c r="G5" i="13" a="1"/>
  <c r="G5" i="13" s="1"/>
  <c r="G44" i="13" a="1"/>
  <c r="G44" i="13" s="1"/>
  <c r="G40" i="13" a="1"/>
  <c r="G40" i="13" s="1"/>
  <c r="G36" i="13" a="1"/>
  <c r="G36" i="13" s="1"/>
  <c r="G32" i="13" a="1"/>
  <c r="G32" i="13" s="1"/>
  <c r="G28" i="13" a="1"/>
  <c r="G28" i="13" s="1"/>
  <c r="G24" i="13" a="1"/>
  <c r="G24" i="13" s="1"/>
  <c r="G20" i="13" a="1"/>
  <c r="G20" i="13" s="1"/>
  <c r="G16" i="13" a="1"/>
  <c r="G16" i="13" s="1"/>
  <c r="G12" i="13" a="1"/>
  <c r="G12" i="13" s="1"/>
  <c r="G8" i="13" a="1"/>
  <c r="G8" i="13" s="1"/>
  <c r="G4" i="13" a="1"/>
  <c r="G4" i="13" s="1"/>
  <c r="G47" i="13" a="1"/>
  <c r="G47" i="13" s="1"/>
  <c r="G43" i="13" a="1"/>
  <c r="G43" i="13" s="1"/>
  <c r="G39" i="13" a="1"/>
  <c r="G39" i="13" s="1"/>
  <c r="G35" i="13" a="1"/>
  <c r="G35" i="13" s="1"/>
  <c r="G31" i="13" a="1"/>
  <c r="G31" i="13" s="1"/>
  <c r="G27" i="13" a="1"/>
  <c r="G27" i="13" s="1"/>
  <c r="G23" i="13" a="1"/>
  <c r="G23" i="13" s="1"/>
  <c r="G19" i="13" a="1"/>
  <c r="G19" i="13" s="1"/>
  <c r="G15" i="13" a="1"/>
  <c r="G15" i="13" s="1"/>
  <c r="G11" i="13" a="1"/>
  <c r="G11" i="13" s="1"/>
  <c r="G7" i="13" a="1"/>
  <c r="G7" i="13" s="1"/>
  <c r="G3" i="13" a="1"/>
  <c r="G3" i="13" s="1"/>
  <c r="G46" i="13" a="1"/>
  <c r="G46" i="13" s="1"/>
  <c r="G42" i="13" a="1"/>
  <c r="G42" i="13" s="1"/>
  <c r="G38" i="13" a="1"/>
  <c r="G38" i="13" s="1"/>
  <c r="G34" i="13" a="1"/>
  <c r="G34" i="13" s="1"/>
  <c r="G30" i="13" a="1"/>
  <c r="G30" i="13" s="1"/>
  <c r="G26" i="13" a="1"/>
  <c r="G26" i="13" s="1"/>
  <c r="G22" i="13" a="1"/>
  <c r="G22" i="13" s="1"/>
  <c r="G18" i="13" a="1"/>
  <c r="G18" i="13" s="1"/>
  <c r="G14" i="13" a="1"/>
  <c r="G14" i="13" s="1"/>
  <c r="G10" i="13" a="1"/>
  <c r="G10" i="13" s="1"/>
  <c r="G6" i="13" a="1"/>
  <c r="G6" i="13" s="1"/>
  <c r="G2" i="13" a="1"/>
  <c r="G2" i="13" s="1"/>
  <c r="F45" i="13" a="1"/>
  <c r="F45" i="13" s="1"/>
  <c r="F41" i="13" a="1"/>
  <c r="F41" i="13" s="1"/>
  <c r="F37" i="13" a="1"/>
  <c r="F37" i="13" s="1"/>
  <c r="F33" i="13" a="1"/>
  <c r="F33" i="13" s="1"/>
  <c r="F29" i="13" a="1"/>
  <c r="F29" i="13" s="1"/>
  <c r="F25" i="13" a="1"/>
  <c r="F25" i="13" s="1"/>
  <c r="F21" i="13" a="1"/>
  <c r="F21" i="13" s="1"/>
  <c r="F17" i="13" a="1"/>
  <c r="F17" i="13" s="1"/>
  <c r="F13" i="13" a="1"/>
  <c r="F13" i="13" s="1"/>
  <c r="F9" i="13" a="1"/>
  <c r="F9" i="13" s="1"/>
  <c r="F5" i="13" a="1"/>
  <c r="F5" i="13" s="1"/>
  <c r="F44" i="13" a="1"/>
  <c r="F44" i="13" s="1"/>
  <c r="F40" i="13" a="1"/>
  <c r="F40" i="13" s="1"/>
  <c r="F36" i="13" a="1"/>
  <c r="F36" i="13" s="1"/>
  <c r="F32" i="13" a="1"/>
  <c r="F32" i="13" s="1"/>
  <c r="F28" i="13" a="1"/>
  <c r="F28" i="13" s="1"/>
  <c r="F24" i="13" a="1"/>
  <c r="F24" i="13" s="1"/>
  <c r="F20" i="13" a="1"/>
  <c r="F20" i="13" s="1"/>
  <c r="F16" i="13" a="1"/>
  <c r="F16" i="13" s="1"/>
  <c r="F12" i="13" a="1"/>
  <c r="F12" i="13" s="1"/>
  <c r="F8" i="13" a="1"/>
  <c r="F8" i="13" s="1"/>
  <c r="F4" i="13" a="1"/>
  <c r="F4" i="13" s="1"/>
  <c r="F47" i="13" a="1"/>
  <c r="F47" i="13" s="1"/>
  <c r="F43" i="13" a="1"/>
  <c r="F43" i="13" s="1"/>
  <c r="F39" i="13" a="1"/>
  <c r="F39" i="13" s="1"/>
  <c r="F35" i="13" a="1"/>
  <c r="F35" i="13" s="1"/>
  <c r="F31" i="13" a="1"/>
  <c r="F31" i="13" s="1"/>
  <c r="F27" i="13" a="1"/>
  <c r="F27" i="13" s="1"/>
  <c r="F23" i="13" a="1"/>
  <c r="F23" i="13" s="1"/>
  <c r="F19" i="13" a="1"/>
  <c r="F19" i="13" s="1"/>
  <c r="F15" i="13" a="1"/>
  <c r="F15" i="13" s="1"/>
  <c r="F11" i="13" a="1"/>
  <c r="F11" i="13" s="1"/>
  <c r="F7" i="13" a="1"/>
  <c r="F7" i="13" s="1"/>
  <c r="F3" i="13" a="1"/>
  <c r="F3" i="13" s="1"/>
  <c r="F46" i="13" a="1"/>
  <c r="F46" i="13" s="1"/>
  <c r="F42" i="13" a="1"/>
  <c r="F42" i="13" s="1"/>
  <c r="F38" i="13" a="1"/>
  <c r="F38" i="13" s="1"/>
  <c r="F34" i="13" a="1"/>
  <c r="F34" i="13" s="1"/>
  <c r="F30" i="13" a="1"/>
  <c r="F30" i="13" s="1"/>
  <c r="F26" i="13" a="1"/>
  <c r="F26" i="13" s="1"/>
  <c r="F22" i="13" a="1"/>
  <c r="F22" i="13" s="1"/>
  <c r="F18" i="13" a="1"/>
  <c r="F18" i="13" s="1"/>
  <c r="F14" i="13" a="1"/>
  <c r="F14" i="13" s="1"/>
  <c r="F10" i="13" a="1"/>
  <c r="F10" i="13" s="1"/>
  <c r="F6" i="13" a="1"/>
  <c r="F6" i="13" s="1"/>
  <c r="F2" i="13" a="1"/>
  <c r="F2" i="13" s="1"/>
  <c r="E45" i="13" a="1"/>
  <c r="E45" i="13" s="1"/>
  <c r="E41" i="13" a="1"/>
  <c r="E41" i="13" s="1"/>
  <c r="E37" i="13" a="1"/>
  <c r="E37" i="13" s="1"/>
  <c r="E33" i="13" a="1"/>
  <c r="E33" i="13" s="1"/>
  <c r="E29" i="13" a="1"/>
  <c r="E29" i="13" s="1"/>
  <c r="E25" i="13" a="1"/>
  <c r="E25" i="13" s="1"/>
  <c r="E21" i="13" a="1"/>
  <c r="E21" i="13" s="1"/>
  <c r="E17" i="13" a="1"/>
  <c r="E17" i="13" s="1"/>
  <c r="E13" i="13" a="1"/>
  <c r="E13" i="13" s="1"/>
  <c r="E9" i="13" a="1"/>
  <c r="E9" i="13" s="1"/>
  <c r="E5" i="13" a="1"/>
  <c r="E5" i="13" s="1"/>
  <c r="E44" i="13" a="1"/>
  <c r="E44" i="13" s="1"/>
  <c r="E40" i="13" a="1"/>
  <c r="E40" i="13" s="1"/>
  <c r="E36" i="13" a="1"/>
  <c r="E36" i="13" s="1"/>
  <c r="E32" i="13" a="1"/>
  <c r="E32" i="13" s="1"/>
  <c r="E28" i="13" a="1"/>
  <c r="E28" i="13" s="1"/>
  <c r="E24" i="13" a="1"/>
  <c r="E24" i="13" s="1"/>
  <c r="E20" i="13" a="1"/>
  <c r="E20" i="13" s="1"/>
  <c r="E16" i="13" a="1"/>
  <c r="E16" i="13" s="1"/>
  <c r="E12" i="13" a="1"/>
  <c r="E12" i="13" s="1"/>
  <c r="E8" i="13" a="1"/>
  <c r="E8" i="13" s="1"/>
  <c r="E4" i="13" a="1"/>
  <c r="E4" i="13" s="1"/>
  <c r="E47" i="13" a="1"/>
  <c r="E47" i="13" s="1"/>
  <c r="E43" i="13" a="1"/>
  <c r="E43" i="13" s="1"/>
  <c r="E39" i="13" a="1"/>
  <c r="E39" i="13" s="1"/>
  <c r="E35" i="13" a="1"/>
  <c r="E35" i="13" s="1"/>
  <c r="E31" i="13" a="1"/>
  <c r="E31" i="13" s="1"/>
  <c r="E27" i="13" a="1"/>
  <c r="E27" i="13" s="1"/>
  <c r="E23" i="13" a="1"/>
  <c r="E23" i="13" s="1"/>
  <c r="E19" i="13" a="1"/>
  <c r="E19" i="13" s="1"/>
  <c r="E15" i="13" a="1"/>
  <c r="E15" i="13" s="1"/>
  <c r="E11" i="13" a="1"/>
  <c r="E11" i="13" s="1"/>
  <c r="E7" i="13" a="1"/>
  <c r="E7" i="13" s="1"/>
  <c r="E3" i="13" a="1"/>
  <c r="E3" i="13" s="1"/>
  <c r="E46" i="13" a="1"/>
  <c r="E46" i="13" s="1"/>
  <c r="E42" i="13" a="1"/>
  <c r="E42" i="13" s="1"/>
  <c r="E38" i="13" a="1"/>
  <c r="E38" i="13" s="1"/>
  <c r="E34" i="13" a="1"/>
  <c r="E34" i="13" s="1"/>
  <c r="E30" i="13" a="1"/>
  <c r="E30" i="13" s="1"/>
  <c r="E26" i="13" a="1"/>
  <c r="E26" i="13" s="1"/>
  <c r="E22" i="13" a="1"/>
  <c r="E22" i="13" s="1"/>
  <c r="E18" i="13" a="1"/>
  <c r="E18" i="13" s="1"/>
  <c r="E14" i="13" a="1"/>
  <c r="E14" i="13" s="1"/>
  <c r="E10" i="13" a="1"/>
  <c r="E10" i="13" s="1"/>
  <c r="E6" i="13" a="1"/>
  <c r="E6" i="13" s="1"/>
  <c r="E2" i="13" a="1"/>
  <c r="E2" i="13" s="1"/>
  <c r="D45" i="13" a="1"/>
  <c r="D45" i="13" s="1"/>
  <c r="D41" i="13" a="1"/>
  <c r="D41" i="13" s="1"/>
  <c r="D37" i="13" a="1"/>
  <c r="D37" i="13" s="1"/>
  <c r="D33" i="13" a="1"/>
  <c r="D33" i="13" s="1"/>
  <c r="D29" i="13" a="1"/>
  <c r="D29" i="13" s="1"/>
  <c r="D25" i="13" a="1"/>
  <c r="D25" i="13" s="1"/>
  <c r="D21" i="13" a="1"/>
  <c r="D21" i="13" s="1"/>
  <c r="D17" i="13" a="1"/>
  <c r="D17" i="13" s="1"/>
  <c r="D13" i="13" a="1"/>
  <c r="D13" i="13" s="1"/>
  <c r="D9" i="13" a="1"/>
  <c r="D9" i="13" s="1"/>
  <c r="D5" i="13" a="1"/>
  <c r="D5" i="13" s="1"/>
  <c r="D44" i="13" a="1"/>
  <c r="D44" i="13" s="1"/>
  <c r="D40" i="13" a="1"/>
  <c r="D40" i="13" s="1"/>
  <c r="D36" i="13" a="1"/>
  <c r="D36" i="13" s="1"/>
  <c r="D32" i="13" a="1"/>
  <c r="D32" i="13" s="1"/>
  <c r="D28" i="13" a="1"/>
  <c r="D28" i="13" s="1"/>
  <c r="D24" i="13" a="1"/>
  <c r="D24" i="13" s="1"/>
  <c r="D20" i="13" a="1"/>
  <c r="D20" i="13" s="1"/>
  <c r="D16" i="13" a="1"/>
  <c r="D16" i="13" s="1"/>
  <c r="D12" i="13" a="1"/>
  <c r="D12" i="13" s="1"/>
  <c r="D8" i="13" a="1"/>
  <c r="D8" i="13" s="1"/>
  <c r="D4" i="13" a="1"/>
  <c r="D4" i="13" s="1"/>
  <c r="D47" i="13" a="1"/>
  <c r="D47" i="13" s="1"/>
  <c r="D43" i="13" a="1"/>
  <c r="D43" i="13" s="1"/>
  <c r="D39" i="13" a="1"/>
  <c r="D39" i="13" s="1"/>
  <c r="D35" i="13" a="1"/>
  <c r="D35" i="13" s="1"/>
  <c r="D31" i="13" a="1"/>
  <c r="D31" i="13" s="1"/>
  <c r="D27" i="13" a="1"/>
  <c r="D27" i="13" s="1"/>
  <c r="D23" i="13" a="1"/>
  <c r="D23" i="13" s="1"/>
  <c r="D19" i="13" a="1"/>
  <c r="D19" i="13" s="1"/>
  <c r="D15" i="13" a="1"/>
  <c r="D15" i="13" s="1"/>
  <c r="D11" i="13" a="1"/>
  <c r="D11" i="13" s="1"/>
  <c r="D7" i="13" a="1"/>
  <c r="D7" i="13" s="1"/>
  <c r="D3" i="13" a="1"/>
  <c r="D3" i="13" s="1"/>
  <c r="D46" i="13" a="1"/>
  <c r="D46" i="13" s="1"/>
  <c r="D42" i="13" a="1"/>
  <c r="D42" i="13" s="1"/>
  <c r="D38" i="13" a="1"/>
  <c r="D38" i="13" s="1"/>
  <c r="D34" i="13" a="1"/>
  <c r="D34" i="13" s="1"/>
  <c r="D30" i="13" a="1"/>
  <c r="D30" i="13" s="1"/>
  <c r="D26" i="13" a="1"/>
  <c r="D26" i="13" s="1"/>
  <c r="D22" i="13" a="1"/>
  <c r="D22" i="13" s="1"/>
  <c r="D18" i="13" a="1"/>
  <c r="D18" i="13" s="1"/>
  <c r="D14" i="13" a="1"/>
  <c r="D14" i="13" s="1"/>
  <c r="D10" i="13" a="1"/>
  <c r="D10" i="13" s="1"/>
  <c r="D6" i="13" a="1"/>
  <c r="D6" i="13" s="1"/>
  <c r="D2" i="13" a="1"/>
  <c r="D2" i="13" s="1"/>
  <c r="C45" i="13" a="1"/>
  <c r="C45" i="13" s="1"/>
  <c r="C41" i="13" a="1"/>
  <c r="C41" i="13" s="1"/>
  <c r="C37" i="13" a="1"/>
  <c r="C37" i="13" s="1"/>
  <c r="C33" i="13" a="1"/>
  <c r="C33" i="13" s="1"/>
  <c r="C29" i="13" a="1"/>
  <c r="C29" i="13" s="1"/>
  <c r="C25" i="13" a="1"/>
  <c r="C25" i="13" s="1"/>
  <c r="C21" i="13" a="1"/>
  <c r="C21" i="13" s="1"/>
  <c r="C17" i="13" a="1"/>
  <c r="C17" i="13" s="1"/>
  <c r="C13" i="13" a="1"/>
  <c r="C13" i="13" s="1"/>
  <c r="C9" i="13" a="1"/>
  <c r="C9" i="13" s="1"/>
  <c r="C5" i="13" a="1"/>
  <c r="C5" i="13" s="1"/>
  <c r="C44" i="13" a="1"/>
  <c r="C44" i="13" s="1"/>
  <c r="C40" i="13" a="1"/>
  <c r="C40" i="13" s="1"/>
  <c r="C36" i="13" a="1"/>
  <c r="C36" i="13" s="1"/>
  <c r="C32" i="13" a="1"/>
  <c r="C32" i="13" s="1"/>
  <c r="C28" i="13" a="1"/>
  <c r="C28" i="13" s="1"/>
  <c r="C24" i="13" a="1"/>
  <c r="C24" i="13" s="1"/>
  <c r="C20" i="13" a="1"/>
  <c r="C20" i="13" s="1"/>
  <c r="C16" i="13" a="1"/>
  <c r="C16" i="13" s="1"/>
  <c r="C12" i="13" a="1"/>
  <c r="C12" i="13" s="1"/>
  <c r="C8" i="13" a="1"/>
  <c r="C8" i="13" s="1"/>
  <c r="C4" i="13" a="1"/>
  <c r="C4" i="13" s="1"/>
  <c r="C47" i="13" a="1"/>
  <c r="C47" i="13" s="1"/>
  <c r="C43" i="13" a="1"/>
  <c r="C43" i="13" s="1"/>
  <c r="C39" i="13" a="1"/>
  <c r="C39" i="13" s="1"/>
  <c r="C35" i="13" a="1"/>
  <c r="C35" i="13" s="1"/>
  <c r="C31" i="13" a="1"/>
  <c r="C31" i="13" s="1"/>
  <c r="C27" i="13" a="1"/>
  <c r="C27" i="13" s="1"/>
  <c r="C23" i="13" a="1"/>
  <c r="C23" i="13" s="1"/>
  <c r="C19" i="13" a="1"/>
  <c r="C19" i="13" s="1"/>
  <c r="C15" i="13" a="1"/>
  <c r="C15" i="13" s="1"/>
  <c r="C11" i="13" a="1"/>
  <c r="C11" i="13" s="1"/>
  <c r="C7" i="13" a="1"/>
  <c r="C7" i="13" s="1"/>
  <c r="C3" i="13" a="1"/>
  <c r="C3" i="13" s="1"/>
  <c r="C46" i="13" a="1"/>
  <c r="C46" i="13" s="1"/>
  <c r="C42" i="13" a="1"/>
  <c r="C42" i="13" s="1"/>
  <c r="C38" i="13" a="1"/>
  <c r="C38" i="13" s="1"/>
  <c r="C34" i="13" a="1"/>
  <c r="C34" i="13" s="1"/>
  <c r="C30" i="13" a="1"/>
  <c r="C30" i="13" s="1"/>
  <c r="C26" i="13" a="1"/>
  <c r="C26" i="13" s="1"/>
  <c r="C22" i="13" a="1"/>
  <c r="C22" i="13" s="1"/>
  <c r="C18" i="13" a="1"/>
  <c r="C18" i="13" s="1"/>
  <c r="C14" i="13" a="1"/>
  <c r="C14" i="13" s="1"/>
  <c r="C10" i="13" a="1"/>
  <c r="C10" i="13" s="1"/>
  <c r="C6" i="13" a="1"/>
  <c r="C6" i="13" s="1"/>
  <c r="C2" i="13" a="1"/>
  <c r="C2" i="13" s="1"/>
  <c r="G9" i="8" l="1"/>
  <c r="G141" i="8"/>
  <c r="G165" i="8"/>
  <c r="G166" i="8"/>
  <c r="G167" i="8"/>
  <c r="G168" i="8"/>
  <c r="G205" i="8"/>
  <c r="G181" i="8"/>
  <c r="G172" i="8"/>
  <c r="G179" i="8"/>
  <c r="G25" i="8"/>
  <c r="G127" i="8"/>
  <c r="G174" i="8"/>
  <c r="G175" i="8"/>
  <c r="G140" i="8"/>
  <c r="G178" i="8"/>
  <c r="G203" i="8"/>
  <c r="G32" i="8"/>
  <c r="G10" i="8"/>
  <c r="G11" i="8"/>
  <c r="G235" i="8"/>
  <c r="G26" i="8"/>
  <c r="G237" i="8"/>
  <c r="G184" i="8"/>
  <c r="G239" i="8"/>
  <c r="G189" i="8"/>
  <c r="G190" i="8"/>
  <c r="G191" i="8"/>
  <c r="G192" i="8"/>
  <c r="G206" i="8"/>
  <c r="G136" i="8"/>
  <c r="G155" i="8"/>
  <c r="G209" i="8"/>
  <c r="G210" i="8"/>
  <c r="G211" i="8"/>
  <c r="G212" i="8"/>
  <c r="G130" i="8"/>
  <c r="G173" i="8"/>
  <c r="G21" i="8"/>
  <c r="G4" i="8"/>
  <c r="G5" i="8"/>
  <c r="G187" i="8"/>
  <c r="G234" i="8"/>
  <c r="G158" i="8"/>
  <c r="G142" i="8"/>
  <c r="G143" i="8"/>
  <c r="G137" i="8"/>
  <c r="G31" i="8"/>
  <c r="G159" i="8"/>
  <c r="G30" i="8"/>
  <c r="G164" i="8"/>
  <c r="G213" i="8"/>
  <c r="G6" i="8"/>
  <c r="G7" i="8"/>
  <c r="G8" i="8"/>
  <c r="G188" i="8"/>
  <c r="G177" i="8"/>
  <c r="G160" i="8"/>
  <c r="G169" i="8"/>
  <c r="G180" i="8"/>
  <c r="G176" i="8"/>
  <c r="G22" i="8"/>
  <c r="G23" i="8"/>
  <c r="G144" i="8"/>
  <c r="G24" i="8"/>
  <c r="G170" i="8"/>
  <c r="G214" i="8"/>
  <c r="G145" i="8"/>
  <c r="G146" i="8"/>
  <c r="G2" i="8"/>
  <c r="G238" i="8"/>
  <c r="G161" i="8"/>
  <c r="G162" i="8"/>
  <c r="G215" i="8"/>
  <c r="G147" i="8"/>
  <c r="G148" i="8"/>
  <c r="G149" i="8"/>
  <c r="G163" i="8"/>
  <c r="G128" i="8"/>
  <c r="G216" i="8"/>
  <c r="G150" i="8"/>
  <c r="G151" i="8"/>
  <c r="G138" i="8"/>
  <c r="G217" i="8"/>
  <c r="G152" i="8"/>
  <c r="G153" i="8"/>
  <c r="G154" i="8"/>
  <c r="G3" i="8"/>
  <c r="G129" i="8"/>
  <c r="G12" i="8"/>
  <c r="G13" i="8"/>
  <c r="G14" i="8"/>
  <c r="G15" i="8"/>
  <c r="G16" i="8"/>
  <c r="G17" i="8"/>
  <c r="G18" i="8"/>
  <c r="G19" i="8"/>
  <c r="G20" i="8"/>
  <c r="G27" i="8"/>
  <c r="G28" i="8"/>
  <c r="G131" i="8"/>
  <c r="G132" i="8"/>
  <c r="G133" i="8"/>
  <c r="G134" i="8"/>
  <c r="G135" i="8"/>
  <c r="G156" i="8"/>
  <c r="G157" i="8"/>
  <c r="G171" i="8"/>
  <c r="G185" i="8"/>
  <c r="G186" i="8"/>
  <c r="G193" i="8"/>
  <c r="G194" i="8"/>
  <c r="G195" i="8"/>
  <c r="G196" i="8"/>
  <c r="G197" i="8"/>
  <c r="G198" i="8"/>
  <c r="G199" i="8"/>
  <c r="G200" i="8"/>
  <c r="G201" i="8"/>
  <c r="G202" i="8"/>
  <c r="G204" i="8"/>
  <c r="F188" i="8"/>
  <c r="F177" i="8"/>
  <c r="F160" i="8"/>
  <c r="F169" i="8"/>
  <c r="F180" i="8"/>
  <c r="F176" i="8"/>
  <c r="F22" i="8"/>
  <c r="F23" i="8"/>
  <c r="F144" i="8"/>
  <c r="F24" i="8"/>
  <c r="F170" i="8"/>
  <c r="F214" i="8"/>
  <c r="F145" i="8"/>
  <c r="F146" i="8"/>
  <c r="F2" i="8"/>
  <c r="F238" i="8"/>
  <c r="F161" i="8"/>
  <c r="F162" i="8"/>
  <c r="F215" i="8"/>
  <c r="F147" i="8"/>
  <c r="F148" i="8"/>
  <c r="F149" i="8"/>
  <c r="F163" i="8"/>
  <c r="F128" i="8"/>
  <c r="F216" i="8"/>
  <c r="F150" i="8"/>
  <c r="F151" i="8"/>
  <c r="F138" i="8"/>
  <c r="F217" i="8"/>
  <c r="F152" i="8"/>
  <c r="F153" i="8"/>
  <c r="F154" i="8"/>
  <c r="F3" i="8"/>
  <c r="F129" i="8"/>
  <c r="F12" i="8"/>
  <c r="F13" i="8"/>
  <c r="F14" i="8"/>
  <c r="F15" i="8"/>
  <c r="F16" i="8"/>
  <c r="F17" i="8"/>
  <c r="F18" i="8"/>
  <c r="F19" i="8"/>
  <c r="F20" i="8"/>
  <c r="F27" i="8"/>
  <c r="F28" i="8"/>
  <c r="F131" i="8"/>
  <c r="F132" i="8"/>
  <c r="F133" i="8"/>
  <c r="F134" i="8"/>
  <c r="F135" i="8"/>
  <c r="F156" i="8"/>
  <c r="F157" i="8"/>
  <c r="F171" i="8"/>
  <c r="F185" i="8"/>
  <c r="F186" i="8"/>
  <c r="F193" i="8"/>
  <c r="F194" i="8"/>
  <c r="F195" i="8"/>
  <c r="F196" i="8"/>
  <c r="F197" i="8"/>
  <c r="F198" i="8"/>
  <c r="F199" i="8"/>
  <c r="F200" i="8"/>
  <c r="F201" i="8"/>
  <c r="F202" i="8"/>
  <c r="F204" i="8"/>
  <c r="F31" i="8"/>
  <c r="F159" i="8"/>
  <c r="F30" i="8"/>
  <c r="F164" i="8"/>
  <c r="F213" i="8"/>
  <c r="F6" i="8"/>
  <c r="F7" i="8"/>
  <c r="F8" i="8"/>
  <c r="F130" i="8"/>
  <c r="F173" i="8"/>
  <c r="F21" i="8"/>
  <c r="F4" i="8"/>
  <c r="F5" i="8"/>
  <c r="F187" i="8"/>
  <c r="F234" i="8"/>
  <c r="F158" i="8"/>
  <c r="F142" i="8"/>
  <c r="F143" i="8"/>
  <c r="F137" i="8"/>
  <c r="F9" i="8"/>
  <c r="F141" i="8"/>
  <c r="F165" i="8"/>
  <c r="F166" i="8"/>
  <c r="F167" i="8"/>
  <c r="F168" i="8"/>
  <c r="F205" i="8"/>
  <c r="F181" i="8"/>
  <c r="F172" i="8"/>
  <c r="F179" i="8"/>
  <c r="F25" i="8"/>
  <c r="F127" i="8"/>
  <c r="F174" i="8"/>
  <c r="F175" i="8"/>
  <c r="F140" i="8"/>
  <c r="F178" i="8"/>
  <c r="F203" i="8"/>
  <c r="F32" i="8"/>
  <c r="F10" i="8"/>
  <c r="F11" i="8"/>
  <c r="F235" i="8"/>
  <c r="F26" i="8"/>
  <c r="F237" i="8"/>
  <c r="F184" i="8"/>
  <c r="F239" i="8"/>
  <c r="F189" i="8"/>
  <c r="F190" i="8"/>
  <c r="F191" i="8"/>
  <c r="F192" i="8"/>
  <c r="F206" i="8"/>
  <c r="F136" i="8"/>
  <c r="F155" i="8"/>
  <c r="F209" i="8"/>
  <c r="F210" i="8"/>
  <c r="F211" i="8"/>
  <c r="F21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<sst xmlns="http://schemas.openxmlformats.org/spreadsheetml/2006/main" count="1274" uniqueCount="156">
  <si>
    <t>name</t>
  </si>
  <si>
    <t>type</t>
  </si>
  <si>
    <t>x</t>
  </si>
  <si>
    <t>y</t>
  </si>
  <si>
    <t>MAX</t>
  </si>
  <si>
    <t>h</t>
  </si>
  <si>
    <t>MIN</t>
  </si>
  <si>
    <t>START</t>
  </si>
  <si>
    <t>point</t>
  </si>
  <si>
    <t>source</t>
  </si>
  <si>
    <t>T</t>
  </si>
  <si>
    <t>start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</si>
  <si>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</si>
  <si>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</si>
  <si>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</si>
  <si>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</si>
  <si>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</si>
  <si>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</si>
  <si>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</si>
  <si>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</si>
  <si>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</si>
  <si>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</si>
  <si>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</si>
  <si>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</si>
  <si>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Lhokseumawe</t>
  </si>
  <si>
    <t>Medan</t>
  </si>
  <si>
    <t>Sibolga</t>
  </si>
  <si>
    <t>Pematang Siantar</t>
  </si>
  <si>
    <t>SBG</t>
  </si>
  <si>
    <t>Padang</t>
  </si>
  <si>
    <t>Pekanbaru</t>
  </si>
  <si>
    <t>Bengkulu</t>
  </si>
  <si>
    <t>Jambi</t>
  </si>
  <si>
    <t>JMB</t>
  </si>
  <si>
    <t>Batam</t>
  </si>
  <si>
    <t>BTM</t>
  </si>
  <si>
    <t>Palembang</t>
  </si>
  <si>
    <t>Lampung</t>
  </si>
  <si>
    <t>LSM</t>
  </si>
  <si>
    <t>MDN</t>
  </si>
  <si>
    <t>PMS</t>
  </si>
  <si>
    <t>PAD</t>
  </si>
  <si>
    <t>PAL</t>
  </si>
  <si>
    <t>PBR</t>
  </si>
  <si>
    <t>BGL</t>
  </si>
  <si>
    <t>PLG</t>
  </si>
  <si>
    <t>BDL</t>
  </si>
  <si>
    <t>Serang</t>
  </si>
  <si>
    <t>Banda Aceh</t>
  </si>
  <si>
    <t>Pangkal Pinang</t>
  </si>
  <si>
    <t>Jakarta</t>
  </si>
  <si>
    <t>Bandung</t>
  </si>
  <si>
    <t>Tasikmalaya</t>
  </si>
  <si>
    <t>Cirebon</t>
  </si>
  <si>
    <t>Tegal</t>
  </si>
  <si>
    <t>Purwokerto</t>
  </si>
  <si>
    <t>Pontianak</t>
  </si>
  <si>
    <t>Yogyakarta</t>
  </si>
  <si>
    <t>Semarang</t>
  </si>
  <si>
    <t>Solo</t>
  </si>
  <si>
    <t>Kediri</t>
  </si>
  <si>
    <t>Malang</t>
  </si>
  <si>
    <t>Surabaya</t>
  </si>
  <si>
    <t>Jember</t>
  </si>
  <si>
    <t>Palangkaraya</t>
  </si>
  <si>
    <t>Banjarmasin</t>
  </si>
  <si>
    <t>Bali</t>
  </si>
  <si>
    <t>Denpasar</t>
  </si>
  <si>
    <t>Mataram</t>
  </si>
  <si>
    <t>Balikpapan</t>
  </si>
  <si>
    <t>Samarinda</t>
  </si>
  <si>
    <t>Tarakan</t>
  </si>
  <si>
    <t>Mamuju</t>
  </si>
  <si>
    <t>Makassar</t>
  </si>
  <si>
    <t>Palu</t>
  </si>
  <si>
    <t>Kendari</t>
  </si>
  <si>
    <t>Gorontalo</t>
  </si>
  <si>
    <t>Kupang</t>
  </si>
  <si>
    <t>Manado</t>
  </si>
  <si>
    <t>Ternate</t>
  </si>
  <si>
    <t>Ambon</t>
  </si>
  <si>
    <t>Manokwari</t>
  </si>
  <si>
    <t>Jayapura</t>
  </si>
  <si>
    <t>SRG</t>
  </si>
  <si>
    <t>PGP</t>
  </si>
  <si>
    <t>KDI</t>
  </si>
  <si>
    <t>MLG</t>
  </si>
  <si>
    <t>JMR</t>
  </si>
  <si>
    <t>KPG</t>
  </si>
  <si>
    <t>JKT</t>
  </si>
  <si>
    <t>TSM</t>
  </si>
  <si>
    <t>MKS</t>
  </si>
  <si>
    <t>BDG</t>
  </si>
  <si>
    <t>MAM</t>
  </si>
  <si>
    <t>GTO</t>
  </si>
  <si>
    <t>BNA</t>
  </si>
  <si>
    <t>CBN</t>
  </si>
  <si>
    <t>TGL</t>
  </si>
  <si>
    <t>PWT</t>
  </si>
  <si>
    <t>PTK</t>
  </si>
  <si>
    <t>SMG</t>
  </si>
  <si>
    <t>SKT</t>
  </si>
  <si>
    <t>YYK</t>
  </si>
  <si>
    <t>KDR</t>
  </si>
  <si>
    <t>MTR</t>
  </si>
  <si>
    <t>SBY</t>
  </si>
  <si>
    <t>PLK</t>
  </si>
  <si>
    <t>BJM</t>
  </si>
  <si>
    <t>DPR</t>
  </si>
  <si>
    <t>BPP</t>
  </si>
  <si>
    <t>SMR</t>
  </si>
  <si>
    <t>TAR</t>
  </si>
  <si>
    <t>MND</t>
  </si>
  <si>
    <t>TTE</t>
  </si>
  <si>
    <t>AMB</t>
  </si>
  <si>
    <t>MNK</t>
  </si>
  <si>
    <t>JAP</t>
  </si>
  <si>
    <t>Sumatra</t>
  </si>
  <si>
    <t>Kepri</t>
  </si>
  <si>
    <t>Jawa</t>
  </si>
  <si>
    <t>Kalimantan</t>
  </si>
  <si>
    <t>Sulawesi</t>
  </si>
  <si>
    <t>NTT</t>
  </si>
  <si>
    <t>Maluku Utara</t>
  </si>
  <si>
    <t>Papua</t>
  </si>
  <si>
    <t>NTB</t>
  </si>
  <si>
    <t>ID</t>
  </si>
  <si>
    <t>asal</t>
  </si>
  <si>
    <t>jarak</t>
  </si>
  <si>
    <t>peti_cost</t>
  </si>
  <si>
    <t>kapasitas</t>
  </si>
  <si>
    <t>Asal</t>
  </si>
  <si>
    <t>Tujuan</t>
  </si>
  <si>
    <t>TRUK</t>
  </si>
  <si>
    <t>KBRG</t>
  </si>
  <si>
    <t>KPNG</t>
  </si>
  <si>
    <t>KRTA</t>
  </si>
  <si>
    <t>pulau</t>
  </si>
  <si>
    <t>Moda</t>
  </si>
  <si>
    <t>Matriks jarak (km)</t>
  </si>
  <si>
    <t>limit</t>
  </si>
  <si>
    <t>reorder sequence</t>
  </si>
  <si>
    <t>CT_cost</t>
  </si>
  <si>
    <t>BM_ARRV</t>
  </si>
  <si>
    <t>BM_PICK_PETI</t>
  </si>
  <si>
    <t>BM_PICK_TRIP</t>
  </si>
  <si>
    <t>BBM_DIST</t>
  </si>
  <si>
    <t>BBM_TRIP</t>
  </si>
  <si>
    <t>AKOM_TRIP</t>
  </si>
  <si>
    <t>PDDN_TRIP</t>
  </si>
  <si>
    <t>KAWAL_TRIP</t>
  </si>
  <si>
    <t>trip_cost</t>
  </si>
  <si>
    <t>dist_cost</t>
  </si>
  <si>
    <t>limit_jakarta</t>
  </si>
  <si>
    <t>limit_non_jakarta</t>
  </si>
  <si>
    <t>ALT_START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</si>
</sst>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4" formatCode="_(* #,##0.00_);_(* \(#,##0.00\);_(* \-??_);_(@_)"/>
    <numFmt numFmtId="165" formatCode="_(* #,##0_);_(* \(#,##0\);_(* \-_);_(@_)"/>
  </numFmts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7">
    <xf numFmtId="0" fontId="0" fillId="0" borderId="0"/>
    <xf numFmtId="164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0" fontId="2" fillId="0" borderId="0"/>
    <xf numFmtId="0" fontId="2" fillId="0" borderId="0"/>
  </cellStyleXfs>
  <cellXfs count="60">
    <xf numFmtId="0" fontId="0" fillId="0" borderId="0" xfId="0"/>
    <xf numFmtId="0" fontId="0" fillId="0" borderId="0" xfId="0" applyFont="1"/>
    <xf numFmtId="1" fontId="0" fillId="0" borderId="0" xfId="0" applyNumberFormat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42" fontId="0" fillId="0" borderId="0" xfId="0" applyNumberForma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NumberFormat="1"/>
    <xf numFmtId="1" fontId="8" fillId="3" borderId="3" xfId="0" applyNumberFormat="1" applyFont="1" applyFill="1" applyBorder="1"/>
    <xf numFmtId="1" fontId="8" fillId="3" borderId="2" xfId="0" applyNumberFormat="1" applyFont="1" applyFill="1" applyBorder="1"/>
    <xf numFmtId="0" fontId="8" fillId="3" borderId="3" xfId="0" applyNumberFormat="1" applyFont="1" applyFill="1" applyBorder="1"/>
    <xf numFmtId="1" fontId="0" fillId="0" borderId="0" xfId="0" applyNumberFormat="1" applyFont="1"/>
    <xf numFmtId="0" fontId="5" fillId="4" borderId="4" xfId="0" applyNumberFormat="1" applyFont="1" applyFill="1" applyBorder="1"/>
    <xf numFmtId="0" fontId="5" fillId="4" borderId="5" xfId="0" applyNumberFormat="1" applyFont="1" applyFill="1" applyBorder="1"/>
    <xf numFmtId="0" fontId="5" fillId="0" borderId="4" xfId="0" applyNumberFormat="1" applyFont="1" applyBorder="1"/>
    <xf numFmtId="0" fontId="5" fillId="0" borderId="5" xfId="0" applyNumberFormat="1" applyFont="1" applyBorder="1"/>
    <xf numFmtId="0" fontId="5" fillId="4" borderId="6" xfId="0" applyNumberFormat="1" applyFont="1" applyFill="1" applyBorder="1"/>
    <xf numFmtId="0" fontId="5" fillId="4" borderId="7" xfId="0" applyNumberFormat="1" applyFont="1" applyFill="1" applyBorder="1"/>
    <xf numFmtId="0" fontId="1" fillId="0" borderId="0" xfId="5" applyFont="1" applyAlignment="1">
      <alignment horizontal="left"/>
    </xf>
    <xf numFmtId="0" fontId="2" fillId="0" borderId="0" xfId="5"/>
    <xf numFmtId="0" fontId="1" fillId="0" borderId="0" xfId="5" applyFont="1"/>
    <xf numFmtId="0" fontId="2" fillId="0" borderId="0" xfId="6"/>
    <xf numFmtId="0" fontId="1" fillId="0" borderId="0" xfId="6" applyFont="1"/>
    <xf numFmtId="0" fontId="2" fillId="0" borderId="0" xfId="6" applyAlignment="1">
      <alignment vertical="top"/>
    </xf>
    <xf numFmtId="0" fontId="1" fillId="0" borderId="0" xfId="6" applyFont="1" applyAlignment="1">
      <alignment vertical="top"/>
    </xf>
    <xf numFmtId="0" fontId="0" fillId="0" borderId="1" xfId="6" applyNumberFormat="1" applyFont="1" applyFill="1" applyBorder="1" applyAlignment="1"/>
    <xf numFmtId="0" fontId="0" fillId="0" borderId="2" xfId="6" applyNumberFormat="1" applyFont="1" applyFill="1" applyBorder="1" applyAlignment="1"/>
    <xf numFmtId="0" fontId="1" fillId="0" borderId="4" xfId="6" applyFont="1" applyBorder="1"/>
    <xf numFmtId="0" fontId="5" fillId="4" borderId="0" xfId="0" applyNumberFormat="1" applyFont="1" applyFill="1" applyBorder="1"/>
    <xf numFmtId="0" fontId="2" fillId="0" borderId="4" xfId="6" applyBorder="1"/>
    <xf numFmtId="0" fontId="5" fillId="0" borderId="0" xfId="0" applyNumberFormat="1" applyFont="1" applyBorder="1"/>
    <xf numFmtId="0" fontId="1" fillId="0" borderId="4" xfId="5" applyFont="1" applyBorder="1"/>
    <xf numFmtId="0" fontId="1" fillId="0" borderId="4" xfId="5" applyFont="1" applyBorder="1" applyAlignment="1">
      <alignment horizontal="left"/>
    </xf>
    <xf numFmtId="0" fontId="5" fillId="0" borderId="6" xfId="0" applyNumberFormat="1" applyFont="1" applyBorder="1"/>
    <xf numFmtId="0" fontId="5" fillId="0" borderId="4" xfId="0" applyNumberFormat="1" applyFont="1" applyFill="1" applyBorder="1"/>
    <xf numFmtId="0" fontId="0" fillId="0" borderId="6" xfId="0" applyBorder="1"/>
    <xf numFmtId="0" fontId="2" fillId="0" borderId="1" xfId="5" applyBorder="1"/>
    <xf numFmtId="0" fontId="2" fillId="0" borderId="4" xfId="5" applyBorder="1"/>
    <xf numFmtId="0" fontId="6" fillId="0" borderId="4" xfId="5" applyFont="1" applyBorder="1"/>
    <xf numFmtId="0" fontId="0" fillId="2" borderId="4" xfId="0" applyFill="1" applyBorder="1"/>
    <xf numFmtId="0" fontId="2" fillId="0" borderId="6" xfId="5" applyBorder="1"/>
    <xf numFmtId="0" fontId="0" fillId="0" borderId="4" xfId="6" applyNumberFormat="1" applyFont="1" applyFill="1" applyBorder="1" applyAlignment="1"/>
    <xf numFmtId="0" fontId="5" fillId="4" borderId="1" xfId="0" applyNumberFormat="1" applyFont="1" applyFill="1" applyBorder="1"/>
    <xf numFmtId="0" fontId="1" fillId="0" borderId="5" xfId="6" applyFont="1" applyBorder="1"/>
    <xf numFmtId="0" fontId="2" fillId="0" borderId="5" xfId="6" applyBorder="1"/>
    <xf numFmtId="0" fontId="1" fillId="0" borderId="5" xfId="5" applyFont="1" applyBorder="1"/>
    <xf numFmtId="0" fontId="1" fillId="0" borderId="5" xfId="5" applyFont="1" applyBorder="1" applyAlignment="1">
      <alignment horizontal="left"/>
    </xf>
    <xf numFmtId="0" fontId="5" fillId="0" borderId="7" xfId="0" applyNumberFormat="1" applyFont="1" applyBorder="1"/>
    <xf numFmtId="0" fontId="5" fillId="0" borderId="5" xfId="0" applyNumberFormat="1" applyFont="1" applyFill="1" applyBorder="1"/>
    <xf numFmtId="0" fontId="0" fillId="0" borderId="7" xfId="0" applyBorder="1"/>
    <xf numFmtId="0" fontId="2" fillId="0" borderId="2" xfId="5" applyBorder="1"/>
    <xf numFmtId="0" fontId="2" fillId="0" borderId="5" xfId="5" applyBorder="1"/>
    <xf numFmtId="0" fontId="6" fillId="0" borderId="5" xfId="5" applyFont="1" applyBorder="1"/>
    <xf numFmtId="0" fontId="0" fillId="2" borderId="5" xfId="0" applyFill="1" applyBorder="1"/>
    <xf numFmtId="0" fontId="2" fillId="0" borderId="7" xfId="5" applyBorder="1"/>
    <xf numFmtId="0" fontId="0" fillId="0" borderId="5" xfId="6" applyNumberFormat="1" applyFont="1" applyFill="1" applyBorder="1" applyAlignment="1"/>
    <xf numFmtId="0" fontId="5" fillId="4" borderId="2" xfId="0" applyNumberFormat="1" applyFont="1" applyFill="1" applyBorder="1"/>
  </cellXfs>
  <cellStyles count="7">
    <cellStyle name="Comma [0] 2" xfId="2" xr:uid="{00000000-0005-0000-0000-000007000000}"/>
    <cellStyle name="Comma [0] 2 2" xfId="3" xr:uid="{00000000-0005-0000-0000-000008000000}"/>
    <cellStyle name="Comma [0] 3" xfId="4" xr:uid="{00000000-0005-0000-0000-000009000000}"/>
    <cellStyle name="Comma 10" xfId="1" xr:uid="{00000000-0005-0000-0000-000006000000}"/>
    <cellStyle name="Normal" xfId="0" builtinId="0"/>
    <cellStyle name="Normal 5" xfId="5" xr:uid="{697A0E71-95EF-4E92-8483-02418BAE0982}"/>
    <cellStyle name="Normal 5 2" xfId="6" xr:uid="{CB0E77CD-A2A8-4EC8-9D41-766B9821EE9D}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numFmt numFmtId="1" formatCode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7" totalsRowShown="0">
  <autoFilter ref="A1:J47" xr:uid="{00000000-0009-0000-0100-000001000000}"/>
  <sortState xmlns:xlrd2="http://schemas.microsoft.com/office/spreadsheetml/2017/richdata2" ref="A44:J44">
    <sortCondition descending="1" ref="A1:A47"/>
  </sortState>
  <tableColumns count="10">
    <tableColumn id="2" xr3:uid="{00000000-0010-0000-0000-000002000000}" name="name"/>
    <tableColumn id="12" xr3:uid="{27CEAE4A-8780-441B-B03C-13201A072DFD}" name="ID"/>
    <tableColumn id="13" xr3:uid="{0C5F3EEB-97DC-4F55-AF49-5A7F6CE28118}" name="pulau"/>
    <tableColumn id="3" xr3:uid="{00000000-0010-0000-0000-000003000000}" name="type"/>
    <tableColumn id="4" xr3:uid="{00000000-0010-0000-0000-000004000000}" name="x"/>
    <tableColumn id="5" xr3:uid="{00000000-0010-0000-0000-000005000000}" name="y"/>
    <tableColumn id="6" xr3:uid="{00000000-0010-0000-0000-000006000000}" name="MAX" dataDxfId="61"/>
    <tableColumn id="9" xr3:uid="{00000000-0010-0000-0000-000009000000}" name="h" dataDxfId="60"/>
    <tableColumn id="10" xr3:uid="{00000000-0010-0000-0000-00000A000000}" name="MIN" dataDxfId="59">
      <calculatedColumnFormula>ROUND(0.05*Table1[[#This Row],[MAX]],0)</calculatedColumnFormula>
    </tableColumn>
    <tableColumn id="11" xr3:uid="{00000000-0010-0000-0000-00000B000000}" name="START" dataDxfId="5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Q5" totalsRowShown="0">
  <autoFilter ref="A1:Q5" xr:uid="{00000000-0009-0000-0100-000002000000}"/>
  <tableColumns count="17">
    <tableColumn id="2" xr3:uid="{00000000-0010-0000-0100-000002000000}" name="type"/>
    <tableColumn id="1" xr3:uid="{A41673A8-D1C9-4DC4-AAB7-AC8893CC7DEC}" name="asal"/>
    <tableColumn id="4" xr3:uid="{00000000-0010-0000-0100-000004000000}" name="CT_cost"/>
    <tableColumn id="7" xr3:uid="{7CF18BBA-7340-42BF-8CE2-F6C4449DF5BA}" name="BM_ARRV"/>
    <tableColumn id="8" xr3:uid="{33F10898-8DEC-4A58-B199-B4A923C9574B}" name="BM_PICK_PETI"/>
    <tableColumn id="9" xr3:uid="{1B07DC1C-1D48-447C-AF98-6E48E876E2FB}" name="BM_PICK_TRIP"/>
    <tableColumn id="10" xr3:uid="{FD02975A-20E3-46F0-A525-51DC6D9B848E}" name="AKOM_TRIP"/>
    <tableColumn id="11" xr3:uid="{8662817D-445D-446D-95B1-6FD21FF2F65D}" name="BBM_DIST"/>
    <tableColumn id="12" xr3:uid="{0F4A4578-B951-4DD3-8B84-7300C05ACFA2}" name="BBM_TRIP"/>
    <tableColumn id="13" xr3:uid="{2237F5B7-2031-4EB6-8746-9B98E9D3FCF3}" name="PDDN_TRIP"/>
    <tableColumn id="14" xr3:uid="{BFBFAEAE-C3B0-4EDC-B7FC-80C84D9B0E8A}" name="KAWAL_TRIP"/>
    <tableColumn id="5" xr3:uid="{961B54FA-DAF2-42C4-8E20-0BA5A25B457E}" name="kapasitas"/>
    <tableColumn id="15" xr3:uid="{69CCEF72-D0A6-4542-8813-FE3D025051A7}" name="peti_cost" dataDxfId="57">
      <calculatedColumnFormula>SUM(Table3[[#This Row],[CT_cost]:[BM_PICK_PETI]])</calculatedColumnFormula>
    </tableColumn>
    <tableColumn id="16" xr3:uid="{1BDFE8D2-22E8-475E-8682-A9712DBC4FB2}" name="trip_cost" dataDxfId="56">
      <calculatedColumnFormula>F2+Table3[[#This Row],[AKOM_TRIP]]+Table3[[#This Row],[BBM_TRIP]]+Table3[[#This Row],[PDDN_TRIP]]+Table3[[#This Row],[KAWAL_TRIP]]</calculatedColumnFormula>
    </tableColumn>
    <tableColumn id="18" xr3:uid="{BABE36F0-05AE-4E64-B5F0-E83FC60C5EBC}" name="dist_cost" dataDxfId="55">
      <calculatedColumnFormula>Table3[[#This Row],[BBM_DIST]]</calculatedColumnFormula>
    </tableColumn>
    <tableColumn id="19" xr3:uid="{9C94B959-66A1-460E-A613-37874F0D71B9}" name="limit_jakarta" dataDxfId="54"/>
    <tableColumn id="3" xr3:uid="{55F4C89A-2774-43F0-B30C-699A6D3DAAE9}" name="limit_non_jakarta" dataDxfId="5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3A7CB1-1A37-44E6-809B-78409F73821D}" name="Table10" displayName="Table10" ref="A1:H239" totalsRowShown="0">
  <autoFilter ref="A1:H239" xr:uid="{1930B01D-2308-4946-B31E-991EB4AF75F5}">
    <filterColumn colId="0">
      <filters>
        <filter val="Makassar"/>
      </filters>
    </filterColumn>
  </autoFilter>
  <sortState xmlns:xlrd2="http://schemas.microsoft.com/office/spreadsheetml/2017/richdata2" ref="A2:H239">
    <sortCondition ref="A1:A239"/>
  </sortState>
  <tableColumns count="8">
    <tableColumn id="1" xr3:uid="{8B8258EE-0FD2-4F70-A098-E7C49B14DA27}" name="Asal" dataDxfId="52" dataCellStyle="Normal 5 2"/>
    <tableColumn id="2" xr3:uid="{07C82942-D8A8-420D-B6D3-4FBBF4E605C5}" name="Tujuan" dataDxfId="51" dataCellStyle="Normal 5 2"/>
    <tableColumn id="3" xr3:uid="{86A84C91-50CB-47F1-ADFC-70BAD1241CDB}" name="Moda"/>
    <tableColumn id="4" xr3:uid="{B7223E06-8552-4B89-936F-25ACEBA1BDE7}" name="jarak">
      <calculatedColumnFormula>INDEX(distances!$B$2:$AU$47,MATCH(A2,distances!$A$2:$A$47,0),MATCH(B2,distances!$B$1:$AU$1,0))</calculatedColumnFormula>
    </tableColumn>
    <tableColumn id="5" xr3:uid="{E33288A8-4856-420E-AC62-C0CC8E81CB8B}" name="peti_cost" dataDxfId="50">
      <calculatedColumnFormula>INDEX(param!$M$2:$M$5,MATCH(Table10[[#This Row],[Moda]],param!$A$2:$A$5,0))</calculatedColumnFormula>
    </tableColumn>
    <tableColumn id="6" xr3:uid="{08EA9F0F-E655-4D99-B698-64665B777A2B}" name="trip_cost" dataDxfId="49">
      <calculatedColumnFormula>INDEX(param!$N$2:$N$5,MATCH(Table10[[#This Row],[Moda]],param!$A$2:$A$5,0))+(INDEX(param!$O$2:$O$5,MATCH(Table10[[#This Row],[Moda]],param!$A$2:$A$5,0))*Table10[[#This Row],[jarak]])</calculatedColumnFormula>
    </tableColumn>
    <tableColumn id="8" xr3:uid="{EEF736E0-8CAD-46C6-90CC-D682C359CDDA}" name="kapasitas" dataDxfId="48">
      <calculatedColumnFormula>INDEX(param!$L$2:$L$5,MATCH(Table10[[#This Row],[Moda]],param!$A$2:$A$5,0))</calculatedColumnFormula>
    </tableColumn>
    <tableColumn id="7" xr3:uid="{BB57709A-1693-4303-9794-A5B00FAACA96}" name="limit" dataDxfId="47">
      <calculatedColumnFormula>IF(Table10[[#This Row],[Asal]]="Jakarta",INDEX(param!$P$2:$P$5,MATCH(Table10[[#This Row],[Moda]],param!$A$2:$A$5,0)),INDEX(Table3[limit_non_jakarta],MATCH(Table10[[#This Row],[Moda]],param!$A$2:$A$5,0)))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7" displayName="Table7" ref="A1:B2" totalsRowShown="0">
  <autoFilter ref="A1:B2" xr:uid="{00000000-0009-0000-0100-000003000000}"/>
  <tableColumns count="2">
    <tableColumn id="1" xr3:uid="{00000000-0010-0000-0200-000001000000}" name="T"/>
    <tableColumn id="2" xr3:uid="{00000000-0010-0000-0200-000002000000}" name="start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19E44B-A940-4A89-8758-FB63E0676509}" name="Table5" displayName="Table5" ref="A1:M47" totalsRowShown="0" headerRowDxfId="46">
  <autoFilter ref="A1:M47" xr:uid="{EEE5A3FA-F8C6-487C-8AA9-46DD23722EC6}"/>
  <sortState xmlns:xlrd2="http://schemas.microsoft.com/office/spreadsheetml/2017/richdata2" ref="A2:M47">
    <sortCondition ref="A1:A47"/>
  </sortState>
  <tableColumns count="13">
    <tableColumn id="1" xr3:uid="{8D4D3B46-2D48-4821-826A-416B97C3F5A3}" name="point" dataDxfId="45"/>
    <tableColumn id="2" xr3:uid="{F0E3E28C-94B1-4A14-B589-365A77609858}" name="1" dataDxfId="44"/>
    <tableColumn id="3" xr3:uid="{75B4F908-F004-4AAC-9636-EBD37D1BEEA3}" name="2" dataDxfId="43"/>
    <tableColumn id="4" xr3:uid="{88C6A795-CB8A-48D7-B005-FE824C6C9796}" name="3" dataDxfId="42"/>
    <tableColumn id="5" xr3:uid="{0E50EB61-8391-43ED-AE7B-F9803C0B86D2}" name="4" dataDxfId="41"/>
    <tableColumn id="6" xr3:uid="{69C8B830-D3B8-401D-B71C-379D97E6D0EF}" name="5" dataDxfId="40"/>
    <tableColumn id="7" xr3:uid="{9916F60B-CD73-4C53-B4DE-85EC17118CCF}" name="6" dataDxfId="39"/>
    <tableColumn id="8" xr3:uid="{3DA3197C-B2A1-418F-80CF-B1F32385664C}" name="7" dataDxfId="38"/>
    <tableColumn id="9" xr3:uid="{54A0B336-D962-44A9-8702-5C79B03661FF}" name="8" dataDxfId="37"/>
    <tableColumn id="10" xr3:uid="{141513A6-B520-4810-A77F-CA207AFA357D}" name="9" dataDxfId="36"/>
    <tableColumn id="11" xr3:uid="{A66999F5-CC58-48CA-8FFA-976644770990}" name="10" dataDxfId="35"/>
    <tableColumn id="12" xr3:uid="{9B2BB300-3B08-4596-B312-B03C0362EB01}" name="11" dataDxfId="34"/>
    <tableColumn id="13" xr3:uid="{7E6C76C4-914D-45CF-9D9E-DBC985C473B8}" name="12" dataDxfId="3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2C2784-C2DF-42F2-92FF-5ECA29492552}" name="Table55" displayName="Table55" ref="A1:M47" totalsRowShown="0" headerRowDxfId="32">
  <autoFilter ref="A1:M47" xr:uid="{F37A7175-94D4-4B97-9E3D-C26D807513CC}"/>
  <sortState xmlns:xlrd2="http://schemas.microsoft.com/office/spreadsheetml/2017/richdata2" ref="A2:M47">
    <sortCondition ref="A1:A47"/>
  </sortState>
  <tableColumns count="13">
    <tableColumn id="1" xr3:uid="{F8EF9A01-DB78-40D8-ACA6-9E9991DB01BC}" name="point" dataDxfId="31"/>
    <tableColumn id="2" xr3:uid="{B34F9971-7D7F-415E-A0AE-093A38839601}" name="1" dataDxfId="30"/>
    <tableColumn id="3" xr3:uid="{8457E791-6252-4695-8B24-5D6CDA1FB838}" name="2" dataDxfId="29"/>
    <tableColumn id="4" xr3:uid="{A1833406-50DB-44C9-B8FD-5712270D6356}" name="3" dataDxfId="28"/>
    <tableColumn id="5" xr3:uid="{BBADBC52-1619-401D-B3EE-27B7181CA735}" name="4" dataDxfId="27"/>
    <tableColumn id="6" xr3:uid="{76BE31E2-C0D4-4D4D-B9AF-13DBFAF7C16F}" name="5" dataDxfId="26"/>
    <tableColumn id="7" xr3:uid="{56BE8376-A575-4C25-9980-B12C6B4DA29C}" name="6" dataDxfId="25"/>
    <tableColumn id="8" xr3:uid="{99DF6C02-A4C1-4749-9B1F-469A4DAD5DAA}" name="7" dataDxfId="24"/>
    <tableColumn id="9" xr3:uid="{C73AC5A7-89A9-4D6F-9B7D-54ABCDA24E67}" name="8" dataDxfId="23"/>
    <tableColumn id="10" xr3:uid="{810617EF-C831-42BA-96C2-C33D0C75F295}" name="9" dataDxfId="22"/>
    <tableColumn id="11" xr3:uid="{576DF02A-2A79-4121-A6A2-EEC7276A83F0}" name="10" dataDxfId="21"/>
    <tableColumn id="12" xr3:uid="{9A27AD4C-A854-434F-A701-AE0FEF195B28}" name="11" dataDxfId="20"/>
    <tableColumn id="13" xr3:uid="{A680175B-FEB2-4639-B162-7561C35C13E1}" name="12" dataDxfId="1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DC9B6A-A9BC-4362-AA79-4844ED9A950A}" name="Table8" displayName="Table8" ref="A1:M47" totalsRowShown="0" headerRowDxfId="18">
  <autoFilter ref="A1:M47" xr:uid="{CA72C2EE-E127-4159-9060-601AA38B3F91}"/>
  <tableColumns count="13">
    <tableColumn id="1" xr3:uid="{E909DEFE-2E68-4728-BA5C-A3DA9CD96C6B}" name="point" dataDxfId="17"/>
    <tableColumn id="2" xr3:uid="{1704CCDD-6C9E-4CD9-BFA7-30EF8F066300}" name="1">
      <calculatedColumnFormula>ROUND(RAND()*Table5[[#This Row],[1]],0)</calculatedColumnFormula>
    </tableColumn>
    <tableColumn id="3" xr3:uid="{B1924A76-4D25-4E0D-81C0-78834B578F21}" name="2">
      <calculatedColumnFormula>ROUND(RAND()*Table5[[#This Row],[2]],0)</calculatedColumnFormula>
    </tableColumn>
    <tableColumn id="4" xr3:uid="{D891B4F2-83B4-48CB-BD91-76967D26C7EA}" name="3">
      <calculatedColumnFormula>ROUND(RAND()*Table5[[#This Row],[3]],0)</calculatedColumnFormula>
    </tableColumn>
    <tableColumn id="5" xr3:uid="{68B47701-70DF-4192-9C87-25E7DB544674}" name="4">
      <calculatedColumnFormula>ROUND(RAND()*Table5[[#This Row],[4]],0)</calculatedColumnFormula>
    </tableColumn>
    <tableColumn id="6" xr3:uid="{EFAB58C5-A53B-4D4E-AFF7-AFC0F7CA09E5}" name="5">
      <calculatedColumnFormula>ROUND(RAND()*Table5[[#This Row],[5]],0)</calculatedColumnFormula>
    </tableColumn>
    <tableColumn id="7" xr3:uid="{5098949C-99EA-4FAB-B770-29C8F307F1A3}" name="6">
      <calculatedColumnFormula>ROUND(RAND()*Table5[[#This Row],[6]],0)</calculatedColumnFormula>
    </tableColumn>
    <tableColumn id="8" xr3:uid="{6FC38D69-D10A-4757-9258-A30242DFF3FA}" name="7">
      <calculatedColumnFormula>ROUND(RAND()*Table5[[#This Row],[7]],0)</calculatedColumnFormula>
    </tableColumn>
    <tableColumn id="9" xr3:uid="{5091AF8C-AB7A-4371-9709-0266C01E4933}" name="8">
      <calculatedColumnFormula>ROUND(RAND()*Table5[[#This Row],[8]],0)</calculatedColumnFormula>
    </tableColumn>
    <tableColumn id="10" xr3:uid="{A09E8E0A-3B46-4E09-9570-44726C0A1DF4}" name="9">
      <calculatedColumnFormula>ROUND(RAND()*Table5[[#This Row],[9]],0)</calculatedColumnFormula>
    </tableColumn>
    <tableColumn id="11" xr3:uid="{B394CC02-88E5-4831-B389-2AE2558D788D}" name="10">
      <calculatedColumnFormula>ROUND(RAND()*Table5[[#This Row],[10]],0)</calculatedColumnFormula>
    </tableColumn>
    <tableColumn id="12" xr3:uid="{2EC66F14-0AC0-4D25-A0B7-B6CCD9CF141C}" name="11">
      <calculatedColumnFormula>ROUND(RAND()*Table5[[#This Row],[11]],0)</calculatedColumnFormula>
    </tableColumn>
    <tableColumn id="13" xr3:uid="{BA59FE6E-C4FE-4A64-BCED-25CEB597565B}" name="12">
      <calculatedColumnFormula>ROUND(RAND()*Table5[[#This Row],[12]],0)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1ECB08F-0A28-4463-8077-C52DE9990EE8}" name="Table9" displayName="Table9" ref="A1:M47" totalsRowShown="0" headerRowDxfId="16">
  <autoFilter ref="A1:M47" xr:uid="{FAF30797-55D7-4F84-83EB-DF94712C7E07}"/>
  <tableColumns count="13">
    <tableColumn id="1" xr3:uid="{E0D18F22-3D3A-4C98-A7A1-4E11AF64AEC9}" name="point" dataDxfId="15"/>
    <tableColumn id="2" xr3:uid="{9680B5EE-50E8-4CAA-95A0-47088B0ACB13}" name="1" dataDxfId="14">
      <calculatedColumnFormula array="1">INDEX(Table8[[1]:[12]],MATCH(Table9[[#This Row],[point]],Table8[point],0),B$49)</calculatedColumnFormula>
    </tableColumn>
    <tableColumn id="3" xr3:uid="{1145F2F2-9015-4809-B8D4-CAC79B15A7D6}" name="2" dataDxfId="13">
      <calculatedColumnFormula array="1">INDEX(Table8[[1]:[12]],MATCH(Table9[[#This Row],[point]],Table8[point],0),C$49)</calculatedColumnFormula>
    </tableColumn>
    <tableColumn id="4" xr3:uid="{8BA68AEC-5820-472C-BFCA-D11CD844E5B4}" name="3" dataDxfId="12">
      <calculatedColumnFormula array="1">INDEX(Table8[[1]:[12]],MATCH(Table9[[#This Row],[point]],Table8[point],0),D$49)</calculatedColumnFormula>
    </tableColumn>
    <tableColumn id="5" xr3:uid="{864A2956-4B78-4651-BDC9-3D2605311ECE}" name="4" dataDxfId="11">
      <calculatedColumnFormula array="1">INDEX(Table8[[1]:[12]],MATCH(Table9[[#This Row],[point]],Table8[point],0),E$49)</calculatedColumnFormula>
    </tableColumn>
    <tableColumn id="6" xr3:uid="{ED7C1D30-6720-42E0-B259-98A3B1E49FE8}" name="5" dataDxfId="10">
      <calculatedColumnFormula array="1">INDEX(Table8[[1]:[12]],MATCH(Table9[[#This Row],[point]],Table8[point],0),F$49)</calculatedColumnFormula>
    </tableColumn>
    <tableColumn id="7" xr3:uid="{277C5507-1F1B-48B2-9E6C-B193A05858DE}" name="6" dataDxfId="9">
      <calculatedColumnFormula array="1">INDEX(Table8[[1]:[12]],MATCH(Table9[[#This Row],[point]],Table8[point],0),G$49)</calculatedColumnFormula>
    </tableColumn>
    <tableColumn id="8" xr3:uid="{A9B95279-40B8-425E-9949-F17E698DE8FD}" name="7" dataDxfId="8">
      <calculatedColumnFormula array="1">INDEX(Table8[[1]:[12]],MATCH(Table9[[#This Row],[point]],Table8[point],0),H$49)</calculatedColumnFormula>
    </tableColumn>
    <tableColumn id="9" xr3:uid="{D5F2BBDA-BAA5-4D6E-9D85-FD5B8D7287B2}" name="8" dataDxfId="7">
      <calculatedColumnFormula array="1">INDEX(Table8[[1]:[12]],MATCH(Table9[[#This Row],[point]],Table8[point],0),I$49)</calculatedColumnFormula>
    </tableColumn>
    <tableColumn id="10" xr3:uid="{D11BB55A-305B-4628-B933-E6F9832F741A}" name="9" dataDxfId="6">
      <calculatedColumnFormula array="1">INDEX(Table8[[1]:[12]],MATCH(Table9[[#This Row],[point]],Table8[point],0),J$49)</calculatedColumnFormula>
    </tableColumn>
    <tableColumn id="11" xr3:uid="{6D540C23-684B-4DB8-A790-E514DB02AA91}" name="10" dataDxfId="5">
      <calculatedColumnFormula array="1">INDEX(Table8[[1]:[12]],MATCH(Table9[[#This Row],[point]],Table8[point],0),K$49)</calculatedColumnFormula>
    </tableColumn>
    <tableColumn id="12" xr3:uid="{00747D62-1E1C-4B36-BB79-53BD2D83B42D}" name="11" dataDxfId="4">
      <calculatedColumnFormula array="1">INDEX(Table8[[1]:[12]],MATCH(Table9[[#This Row],[point]],Table8[point],0),L$49)</calculatedColumnFormula>
    </tableColumn>
    <tableColumn id="13" xr3:uid="{B0C7967C-D44B-4451-BB2C-B6FFE541E871}" name="12" dataDxfId="3">
      <calculatedColumnFormula array="1">INDEX(Table8[[1]:[12]],MATCH(Table9[[#This Row],[point]],Table8[point],0),M$49)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7"/>
  <sheetViews>
    <sheetView zoomScaleNormal="100" workbookViewId="0">
      <selection activeCell="J2" sqref="J2"/>
    </sheetView>
  </sheetViews>
  <sheetFormatPr defaultColWidth="8.85546875" defaultRowHeight="15" x14ac:dyDescent="0.25"/>
  <cols>
    <col min="1" max="1" width="16.5703125" bestFit="1" customWidth="1"/>
    <col min="2" max="2" width="5.7109375" customWidth="1"/>
    <col min="3" max="3" width="12.7109375" customWidth="1"/>
    <col min="4" max="4" width="7.28515625" customWidth="1"/>
    <col min="5" max="5" width="12" customWidth="1"/>
    <col min="6" max="6" width="11.7109375" customWidth="1"/>
    <col min="7" max="7" width="7.42578125" style="2" bestFit="1" customWidth="1"/>
    <col min="8" max="8" width="5.5703125" style="2" bestFit="1" customWidth="1"/>
    <col min="9" max="9" width="7" style="2" bestFit="1" customWidth="1"/>
    <col min="10" max="10" width="8.7109375" bestFit="1" customWidth="1"/>
    <col min="1014" max="1014" width="11.5703125" customWidth="1"/>
  </cols>
  <sheetData>
    <row r="1" spans="1:13" x14ac:dyDescent="0.25">
      <c r="A1" s="1" t="s">
        <v>0</v>
      </c>
      <c r="B1" s="1" t="s">
        <v>126</v>
      </c>
      <c r="C1" s="1" t="s">
        <v>137</v>
      </c>
      <c r="D1" s="1" t="s">
        <v>1</v>
      </c>
      <c r="E1" s="1" t="s">
        <v>2</v>
      </c>
      <c r="F1" s="1" t="s">
        <v>3</v>
      </c>
      <c r="G1" s="2" t="s">
        <v>4</v>
      </c>
      <c r="H1" s="14" t="s">
        <v>5</v>
      </c>
      <c r="I1" s="14" t="s">
        <v>6</v>
      </c>
      <c r="J1" s="1" t="s">
        <v>7</v>
      </c>
      <c r="K1" t="s">
        <v>155</v>
      </c>
    </row>
    <row r="2" spans="1:13" x14ac:dyDescent="0.25">
      <c r="A2" t="s">
        <v>48</v>
      </c>
      <c r="B2" t="s">
        <v>95</v>
      </c>
      <c r="C2" t="s">
        <v>117</v>
      </c>
      <c r="D2" t="s">
        <v>8</v>
      </c>
      <c r="E2">
        <v>95.316867200000004</v>
      </c>
      <c r="F2">
        <v>5.5576385000000004</v>
      </c>
      <c r="G2" s="2">
        <v>2040</v>
      </c>
      <c r="H2" s="2">
        <v>1E-3</v>
      </c>
      <c r="I2" s="2">
        <f>ROUND(0.05*Table1[[#This Row],[MAX]],0)</f>
        <v>102</v>
      </c>
      <c r="J2" s="2">
        <v>1543</v>
      </c>
      <c r="K2" s="2">
        <f>0.8*Table1[[#This Row],[START]]</f>
        <v>1234.4000000000001</v>
      </c>
      <c r="M2" s="2">
        <f>Table1[[#This Row],[START]]-Table1[[#This Row],[MIN]]</f>
        <v>1441</v>
      </c>
    </row>
    <row r="3" spans="1:13" x14ac:dyDescent="0.25">
      <c r="A3" t="s">
        <v>24</v>
      </c>
      <c r="B3" t="s">
        <v>38</v>
      </c>
      <c r="C3" t="s">
        <v>117</v>
      </c>
      <c r="D3" t="s">
        <v>8</v>
      </c>
      <c r="E3">
        <v>97.141161199999999</v>
      </c>
      <c r="F3">
        <v>5.1823794000000003</v>
      </c>
      <c r="G3" s="2">
        <v>6000</v>
      </c>
      <c r="H3" s="2">
        <v>1E-3</v>
      </c>
      <c r="I3" s="2">
        <f>ROUND(0.05*Table1[[#This Row],[MAX]],0)</f>
        <v>300</v>
      </c>
      <c r="J3" s="2">
        <v>3257</v>
      </c>
      <c r="K3" s="2">
        <f>0.8*Table1[[#This Row],[START]]</f>
        <v>2605.6000000000004</v>
      </c>
      <c r="M3" s="2">
        <f>Table1[[#This Row],[START]]-Table1[[#This Row],[MIN]]</f>
        <v>2957</v>
      </c>
    </row>
    <row r="4" spans="1:13" x14ac:dyDescent="0.25">
      <c r="A4" t="s">
        <v>25</v>
      </c>
      <c r="B4" t="s">
        <v>39</v>
      </c>
      <c r="C4" t="s">
        <v>117</v>
      </c>
      <c r="D4" t="s">
        <v>8</v>
      </c>
      <c r="E4">
        <v>98.677069200000005</v>
      </c>
      <c r="F4">
        <v>3.5907933999999999</v>
      </c>
      <c r="G4" s="2">
        <v>24054</v>
      </c>
      <c r="H4" s="2">
        <v>1E-3</v>
      </c>
      <c r="I4" s="2">
        <f>ROUND(0.05*Table1[[#This Row],[MAX]],0)</f>
        <v>1203</v>
      </c>
      <c r="J4" s="2">
        <v>16548</v>
      </c>
      <c r="K4" s="2">
        <f>0.8*Table1[[#This Row],[START]]</f>
        <v>13238.400000000001</v>
      </c>
      <c r="M4" s="2">
        <f>Table1[[#This Row],[START]]-Table1[[#This Row],[MIN]]</f>
        <v>15345</v>
      </c>
    </row>
    <row r="5" spans="1:13" x14ac:dyDescent="0.25">
      <c r="A5" t="s">
        <v>26</v>
      </c>
      <c r="B5" t="s">
        <v>28</v>
      </c>
      <c r="C5" t="s">
        <v>117</v>
      </c>
      <c r="D5" t="s">
        <v>8</v>
      </c>
      <c r="E5">
        <v>98.77534</v>
      </c>
      <c r="F5">
        <v>1.7474852000000001</v>
      </c>
      <c r="G5" s="2">
        <v>2980</v>
      </c>
      <c r="H5" s="2">
        <v>1E-3</v>
      </c>
      <c r="I5" s="2">
        <f>ROUND(0.05*Table1[[#This Row],[MAX]],0)</f>
        <v>149</v>
      </c>
      <c r="J5" s="2">
        <v>1360</v>
      </c>
      <c r="K5" s="2">
        <f>0.8*Table1[[#This Row],[START]]</f>
        <v>1088</v>
      </c>
      <c r="M5" s="2">
        <f>Table1[[#This Row],[START]]-Table1[[#This Row],[MIN]]</f>
        <v>1211</v>
      </c>
    </row>
    <row r="6" spans="1:13" x14ac:dyDescent="0.25">
      <c r="A6" t="s">
        <v>27</v>
      </c>
      <c r="B6" t="s">
        <v>40</v>
      </c>
      <c r="C6" t="s">
        <v>117</v>
      </c>
      <c r="D6" t="s">
        <v>8</v>
      </c>
      <c r="E6">
        <v>99.058270500000006</v>
      </c>
      <c r="F6">
        <v>2.9556306999999999</v>
      </c>
      <c r="G6" s="2">
        <v>3548</v>
      </c>
      <c r="H6" s="2">
        <v>1E-3</v>
      </c>
      <c r="I6" s="2">
        <f>ROUND(0.05*Table1[[#This Row],[MAX]],0)</f>
        <v>177</v>
      </c>
      <c r="J6" s="2">
        <v>3115</v>
      </c>
      <c r="K6" s="2">
        <f>0.8*Table1[[#This Row],[START]]</f>
        <v>2492</v>
      </c>
      <c r="M6" s="2">
        <f>Table1[[#This Row],[START]]-Table1[[#This Row],[MIN]]</f>
        <v>2938</v>
      </c>
    </row>
    <row r="7" spans="1:13" x14ac:dyDescent="0.25">
      <c r="A7" t="s">
        <v>29</v>
      </c>
      <c r="B7" t="s">
        <v>41</v>
      </c>
      <c r="C7" t="s">
        <v>117</v>
      </c>
      <c r="D7" t="s">
        <v>8</v>
      </c>
      <c r="E7">
        <v>100.3622993</v>
      </c>
      <c r="F7">
        <v>-0.94305039999999996</v>
      </c>
      <c r="G7" s="2">
        <v>9588</v>
      </c>
      <c r="H7" s="2">
        <v>1E-3</v>
      </c>
      <c r="I7" s="2">
        <f>ROUND(0.05*Table1[[#This Row],[MAX]],0)</f>
        <v>479</v>
      </c>
      <c r="J7" s="2">
        <v>5766</v>
      </c>
      <c r="K7" s="2">
        <f>0.8*Table1[[#This Row],[START]]</f>
        <v>4612.8</v>
      </c>
      <c r="M7" s="2">
        <f>Table1[[#This Row],[START]]-Table1[[#This Row],[MIN]]</f>
        <v>5287</v>
      </c>
    </row>
    <row r="8" spans="1:13" x14ac:dyDescent="0.25">
      <c r="A8" t="s">
        <v>30</v>
      </c>
      <c r="B8" t="s">
        <v>43</v>
      </c>
      <c r="C8" t="s">
        <v>117</v>
      </c>
      <c r="D8" t="s">
        <v>8</v>
      </c>
      <c r="E8">
        <v>101.446956</v>
      </c>
      <c r="F8">
        <v>0.51469969999999998</v>
      </c>
      <c r="G8" s="2">
        <v>5000</v>
      </c>
      <c r="H8" s="2">
        <v>1E-3</v>
      </c>
      <c r="I8" s="2">
        <f>ROUND(0.05*Table1[[#This Row],[MAX]],0)</f>
        <v>250</v>
      </c>
      <c r="J8" s="2">
        <v>5000</v>
      </c>
      <c r="K8" s="2">
        <f>0.8*Table1[[#This Row],[START]]</f>
        <v>4000</v>
      </c>
      <c r="M8" s="2">
        <f>Table1[[#This Row],[START]]-Table1[[#This Row],[MIN]]</f>
        <v>4750</v>
      </c>
    </row>
    <row r="9" spans="1:13" x14ac:dyDescent="0.25">
      <c r="A9" t="s">
        <v>31</v>
      </c>
      <c r="B9" t="s">
        <v>44</v>
      </c>
      <c r="C9" t="s">
        <v>117</v>
      </c>
      <c r="D9" t="s">
        <v>8</v>
      </c>
      <c r="E9">
        <v>102.253207</v>
      </c>
      <c r="F9">
        <v>-3.7901980000000002</v>
      </c>
      <c r="G9" s="2">
        <v>2000</v>
      </c>
      <c r="H9" s="2">
        <v>1E-3</v>
      </c>
      <c r="I9" s="2">
        <f>ROUND(0.05*Table1[[#This Row],[MAX]],0)</f>
        <v>100</v>
      </c>
      <c r="J9" s="2">
        <v>1799</v>
      </c>
      <c r="K9" s="2">
        <f>0.8*Table1[[#This Row],[START]]</f>
        <v>1439.2</v>
      </c>
      <c r="M9" s="2">
        <f>Table1[[#This Row],[START]]-Table1[[#This Row],[MIN]]</f>
        <v>1699</v>
      </c>
    </row>
    <row r="10" spans="1:13" x14ac:dyDescent="0.25">
      <c r="A10" t="s">
        <v>32</v>
      </c>
      <c r="B10" t="s">
        <v>33</v>
      </c>
      <c r="C10" t="s">
        <v>117</v>
      </c>
      <c r="D10" t="s">
        <v>8</v>
      </c>
      <c r="E10">
        <v>103.5828587</v>
      </c>
      <c r="F10">
        <v>-1.6091815</v>
      </c>
      <c r="G10" s="2">
        <v>4776</v>
      </c>
      <c r="H10" s="2">
        <v>1E-3</v>
      </c>
      <c r="I10" s="2">
        <f>ROUND(0.05*Table1[[#This Row],[MAX]],0)</f>
        <v>239</v>
      </c>
      <c r="J10" s="2">
        <v>2578</v>
      </c>
      <c r="K10" s="2">
        <f>0.8*Table1[[#This Row],[START]]</f>
        <v>2062.4</v>
      </c>
      <c r="M10" s="2">
        <f>Table1[[#This Row],[START]]-Table1[[#This Row],[MIN]]</f>
        <v>2339</v>
      </c>
    </row>
    <row r="11" spans="1:13" x14ac:dyDescent="0.25">
      <c r="A11" t="s">
        <v>34</v>
      </c>
      <c r="B11" t="s">
        <v>35</v>
      </c>
      <c r="C11" t="s">
        <v>118</v>
      </c>
      <c r="D11" t="s">
        <v>8</v>
      </c>
      <c r="E11">
        <v>104.0558977</v>
      </c>
      <c r="F11">
        <v>1.1292039</v>
      </c>
      <c r="G11" s="2">
        <v>5500</v>
      </c>
      <c r="H11" s="2">
        <v>1E-3</v>
      </c>
      <c r="I11" s="2">
        <f>ROUND(0.05*Table1[[#This Row],[MAX]],0)</f>
        <v>275</v>
      </c>
      <c r="J11" s="2">
        <v>5500</v>
      </c>
      <c r="K11" s="2">
        <f>0.8*Table1[[#This Row],[START]]</f>
        <v>4400</v>
      </c>
      <c r="M11" s="2">
        <f>Table1[[#This Row],[START]]-Table1[[#This Row],[MIN]]</f>
        <v>5225</v>
      </c>
    </row>
    <row r="12" spans="1:13" x14ac:dyDescent="0.25">
      <c r="A12" t="s">
        <v>36</v>
      </c>
      <c r="B12" t="s">
        <v>45</v>
      </c>
      <c r="C12" t="s">
        <v>117</v>
      </c>
      <c r="D12" t="s">
        <v>8</v>
      </c>
      <c r="E12">
        <v>104.7544829</v>
      </c>
      <c r="F12">
        <v>-2.9755940000000001</v>
      </c>
      <c r="G12" s="2">
        <v>13680</v>
      </c>
      <c r="H12" s="2">
        <v>1E-3</v>
      </c>
      <c r="I12" s="2">
        <f>ROUND(0.05*Table1[[#This Row],[MAX]],0)</f>
        <v>684</v>
      </c>
      <c r="J12" s="2">
        <v>11552</v>
      </c>
      <c r="K12" s="2">
        <f>0.8*Table1[[#This Row],[START]]</f>
        <v>9241.6</v>
      </c>
      <c r="M12" s="2">
        <f>Table1[[#This Row],[START]]-Table1[[#This Row],[MIN]]</f>
        <v>10868</v>
      </c>
    </row>
    <row r="13" spans="1:13" x14ac:dyDescent="0.25">
      <c r="A13" t="s">
        <v>37</v>
      </c>
      <c r="B13" t="s">
        <v>46</v>
      </c>
      <c r="C13" t="s">
        <v>117</v>
      </c>
      <c r="D13" t="s">
        <v>8</v>
      </c>
      <c r="E13">
        <v>105.26740599999999</v>
      </c>
      <c r="F13">
        <v>-5.4434601000000002</v>
      </c>
      <c r="G13" s="2">
        <v>16000</v>
      </c>
      <c r="H13" s="2">
        <v>1E-3</v>
      </c>
      <c r="I13" s="2">
        <f>ROUND(0.05*Table1[[#This Row],[MAX]],0)</f>
        <v>800</v>
      </c>
      <c r="J13" s="2">
        <v>9066</v>
      </c>
      <c r="K13" s="2">
        <f>0.8*Table1[[#This Row],[START]]</f>
        <v>7252.8</v>
      </c>
      <c r="M13" s="2">
        <f>Table1[[#This Row],[START]]-Table1[[#This Row],[MIN]]</f>
        <v>8266</v>
      </c>
    </row>
    <row r="14" spans="1:13" x14ac:dyDescent="0.25">
      <c r="A14" t="s">
        <v>47</v>
      </c>
      <c r="B14" t="s">
        <v>83</v>
      </c>
      <c r="C14" t="s">
        <v>119</v>
      </c>
      <c r="D14" t="s">
        <v>8</v>
      </c>
      <c r="E14">
        <v>106.14980679999999</v>
      </c>
      <c r="F14">
        <v>-6.1758652999999999</v>
      </c>
      <c r="G14" s="2">
        <v>5490</v>
      </c>
      <c r="H14" s="2">
        <v>1E-3</v>
      </c>
      <c r="I14" s="2">
        <f>ROUND(0.05*Table1[[#This Row],[MAX]],0)</f>
        <v>275</v>
      </c>
      <c r="J14" s="2">
        <v>4604</v>
      </c>
      <c r="K14" s="2">
        <f>0.8*Table1[[#This Row],[START]]</f>
        <v>3683.2000000000003</v>
      </c>
      <c r="M14" s="2">
        <f>Table1[[#This Row],[START]]-Table1[[#This Row],[MIN]]</f>
        <v>4329</v>
      </c>
    </row>
    <row r="15" spans="1:13" x14ac:dyDescent="0.25">
      <c r="A15" t="s">
        <v>49</v>
      </c>
      <c r="B15" t="s">
        <v>84</v>
      </c>
      <c r="C15" t="s">
        <v>117</v>
      </c>
      <c r="D15" t="s">
        <v>8</v>
      </c>
      <c r="E15">
        <v>106.15707260000001</v>
      </c>
      <c r="F15">
        <v>-2.1489221000000001</v>
      </c>
      <c r="G15" s="2">
        <v>5890</v>
      </c>
      <c r="H15" s="2">
        <v>1E-3</v>
      </c>
      <c r="I15" s="2">
        <f>ROUND(0.05*Table1[[#This Row],[MAX]],0)</f>
        <v>295</v>
      </c>
      <c r="J15" s="2">
        <v>2371</v>
      </c>
      <c r="K15" s="2">
        <f>0.8*Table1[[#This Row],[START]]</f>
        <v>1896.8000000000002</v>
      </c>
      <c r="M15" s="2">
        <f>Table1[[#This Row],[START]]-Table1[[#This Row],[MIN]]</f>
        <v>2076</v>
      </c>
    </row>
    <row r="16" spans="1:13" x14ac:dyDescent="0.25">
      <c r="A16" t="s">
        <v>50</v>
      </c>
      <c r="B16" t="s">
        <v>89</v>
      </c>
      <c r="C16" t="s">
        <v>119</v>
      </c>
      <c r="D16" t="s">
        <v>9</v>
      </c>
      <c r="E16">
        <v>106.8247514</v>
      </c>
      <c r="F16">
        <v>-6.1667636000000003</v>
      </c>
      <c r="G16" s="2">
        <v>318010</v>
      </c>
      <c r="H16" s="2">
        <v>1E-3</v>
      </c>
      <c r="I16" s="2">
        <f>ROUND(0.05*Table1[[#This Row],[MAX]],0)</f>
        <v>15901</v>
      </c>
      <c r="J16" s="2">
        <v>204197</v>
      </c>
      <c r="K16" s="2">
        <f>0.8*Table1[[#This Row],[START]]</f>
        <v>163357.6</v>
      </c>
      <c r="M16" s="2">
        <f>Table1[[#This Row],[START]]-Table1[[#This Row],[MIN]]</f>
        <v>188296</v>
      </c>
    </row>
    <row r="17" spans="1:13" x14ac:dyDescent="0.25">
      <c r="A17" t="s">
        <v>51</v>
      </c>
      <c r="B17" t="s">
        <v>92</v>
      </c>
      <c r="C17" t="s">
        <v>119</v>
      </c>
      <c r="D17" t="s">
        <v>8</v>
      </c>
      <c r="E17">
        <v>107.60927940000001</v>
      </c>
      <c r="F17">
        <v>-6.9143356000000002</v>
      </c>
      <c r="G17" s="2">
        <v>52111</v>
      </c>
      <c r="H17" s="2">
        <v>1E-3</v>
      </c>
      <c r="I17" s="2">
        <f>ROUND(0.05*Table1[[#This Row],[MAX]],0)</f>
        <v>2606</v>
      </c>
      <c r="J17" s="2">
        <v>15234</v>
      </c>
      <c r="K17" s="2">
        <f>0.8*Table1[[#This Row],[START]]</f>
        <v>12187.2</v>
      </c>
      <c r="M17" s="2">
        <f>Table1[[#This Row],[START]]-Table1[[#This Row],[MIN]]</f>
        <v>12628</v>
      </c>
    </row>
    <row r="18" spans="1:13" x14ac:dyDescent="0.25">
      <c r="A18" t="s">
        <v>52</v>
      </c>
      <c r="B18" t="s">
        <v>90</v>
      </c>
      <c r="C18" t="s">
        <v>119</v>
      </c>
      <c r="D18" t="s">
        <v>8</v>
      </c>
      <c r="E18">
        <v>108.22577889999999</v>
      </c>
      <c r="F18">
        <v>-7.3265653999999998</v>
      </c>
      <c r="G18" s="2">
        <v>2850</v>
      </c>
      <c r="H18" s="2">
        <v>1E-3</v>
      </c>
      <c r="I18" s="2">
        <f>ROUND(0.05*Table1[[#This Row],[MAX]],0)</f>
        <v>143</v>
      </c>
      <c r="J18" s="2">
        <v>2364</v>
      </c>
      <c r="K18" s="2">
        <f>0.8*Table1[[#This Row],[START]]</f>
        <v>1891.2</v>
      </c>
      <c r="M18" s="2">
        <f>Table1[[#This Row],[START]]-Table1[[#This Row],[MIN]]</f>
        <v>2221</v>
      </c>
    </row>
    <row r="19" spans="1:13" x14ac:dyDescent="0.25">
      <c r="A19" t="s">
        <v>53</v>
      </c>
      <c r="B19" t="s">
        <v>96</v>
      </c>
      <c r="C19" t="s">
        <v>119</v>
      </c>
      <c r="D19" t="s">
        <v>8</v>
      </c>
      <c r="E19">
        <v>108.57218520000001</v>
      </c>
      <c r="F19">
        <v>-6.7189801999999998</v>
      </c>
      <c r="G19" s="2">
        <v>15000</v>
      </c>
      <c r="H19" s="2">
        <v>1E-3</v>
      </c>
      <c r="I19" s="2">
        <f>ROUND(0.05*Table1[[#This Row],[MAX]],0)</f>
        <v>750</v>
      </c>
      <c r="J19" s="2">
        <v>5652</v>
      </c>
      <c r="K19" s="2">
        <f>0.8*Table1[[#This Row],[START]]</f>
        <v>4521.6000000000004</v>
      </c>
      <c r="M19" s="2">
        <f>Table1[[#This Row],[START]]-Table1[[#This Row],[MIN]]</f>
        <v>4902</v>
      </c>
    </row>
    <row r="20" spans="1:13" x14ac:dyDescent="0.25">
      <c r="A20" t="s">
        <v>54</v>
      </c>
      <c r="B20" t="s">
        <v>97</v>
      </c>
      <c r="C20" t="s">
        <v>119</v>
      </c>
      <c r="D20" t="s">
        <v>8</v>
      </c>
      <c r="E20">
        <v>109.1288435</v>
      </c>
      <c r="F20">
        <v>-6.8679807999999998</v>
      </c>
      <c r="G20" s="2">
        <v>4806</v>
      </c>
      <c r="H20" s="2">
        <v>1E-3</v>
      </c>
      <c r="I20" s="2">
        <f>ROUND(0.05*Table1[[#This Row],[MAX]],0)</f>
        <v>240</v>
      </c>
      <c r="J20" s="2">
        <v>2964</v>
      </c>
      <c r="K20" s="2">
        <f>0.8*Table1[[#This Row],[START]]</f>
        <v>2371.2000000000003</v>
      </c>
      <c r="M20" s="2">
        <f>Table1[[#This Row],[START]]-Table1[[#This Row],[MIN]]</f>
        <v>2724</v>
      </c>
    </row>
    <row r="21" spans="1:13" x14ac:dyDescent="0.25">
      <c r="A21" t="s">
        <v>55</v>
      </c>
      <c r="B21" t="s">
        <v>98</v>
      </c>
      <c r="C21" t="s">
        <v>119</v>
      </c>
      <c r="D21" t="s">
        <v>8</v>
      </c>
      <c r="E21">
        <v>109.2379672</v>
      </c>
      <c r="F21">
        <v>-7.4222463000000003</v>
      </c>
      <c r="G21" s="2">
        <v>3600</v>
      </c>
      <c r="H21" s="2">
        <v>1E-3</v>
      </c>
      <c r="I21" s="2">
        <f>ROUND(0.05*Table1[[#This Row],[MAX]],0)</f>
        <v>180</v>
      </c>
      <c r="J21" s="2">
        <v>2818</v>
      </c>
      <c r="K21" s="2">
        <f>0.8*Table1[[#This Row],[START]]</f>
        <v>2254.4</v>
      </c>
      <c r="M21" s="2">
        <f>Table1[[#This Row],[START]]-Table1[[#This Row],[MIN]]</f>
        <v>2638</v>
      </c>
    </row>
    <row r="22" spans="1:13" x14ac:dyDescent="0.25">
      <c r="A22" t="s">
        <v>56</v>
      </c>
      <c r="B22" t="s">
        <v>99</v>
      </c>
      <c r="C22" t="s">
        <v>120</v>
      </c>
      <c r="D22" t="s">
        <v>8</v>
      </c>
      <c r="E22">
        <v>109.35379</v>
      </c>
      <c r="F22">
        <v>-5.9941000000000001E-2</v>
      </c>
      <c r="G22" s="2">
        <v>15720</v>
      </c>
      <c r="H22" s="2">
        <v>1E-3</v>
      </c>
      <c r="I22" s="2">
        <f>ROUND(0.05*Table1[[#This Row],[MAX]],0)</f>
        <v>786</v>
      </c>
      <c r="J22" s="2">
        <v>7426</v>
      </c>
      <c r="K22" s="2">
        <f>0.8*Table1[[#This Row],[START]]</f>
        <v>5940.8</v>
      </c>
      <c r="M22" s="2">
        <f>Table1[[#This Row],[START]]-Table1[[#This Row],[MIN]]</f>
        <v>6640</v>
      </c>
    </row>
    <row r="23" spans="1:13" x14ac:dyDescent="0.25">
      <c r="A23" t="s">
        <v>57</v>
      </c>
      <c r="B23" t="s">
        <v>102</v>
      </c>
      <c r="C23" t="s">
        <v>119</v>
      </c>
      <c r="D23" t="s">
        <v>8</v>
      </c>
      <c r="E23">
        <v>110.36593790000001</v>
      </c>
      <c r="F23">
        <v>-7.8018115000000003</v>
      </c>
      <c r="G23" s="2">
        <v>12198</v>
      </c>
      <c r="H23" s="2">
        <v>1E-3</v>
      </c>
      <c r="I23" s="2">
        <f>ROUND(0.05*Table1[[#This Row],[MAX]],0)</f>
        <v>610</v>
      </c>
      <c r="J23" s="2">
        <v>5417</v>
      </c>
      <c r="K23" s="2">
        <f>0.8*Table1[[#This Row],[START]]</f>
        <v>4333.6000000000004</v>
      </c>
      <c r="M23" s="2">
        <f>Table1[[#This Row],[START]]-Table1[[#This Row],[MIN]]</f>
        <v>4807</v>
      </c>
    </row>
    <row r="24" spans="1:13" x14ac:dyDescent="0.25">
      <c r="A24" t="s">
        <v>58</v>
      </c>
      <c r="B24" t="s">
        <v>100</v>
      </c>
      <c r="C24" t="s">
        <v>119</v>
      </c>
      <c r="D24" t="s">
        <v>8</v>
      </c>
      <c r="E24">
        <v>110.4226331</v>
      </c>
      <c r="F24">
        <v>-6.9946758000000004</v>
      </c>
      <c r="G24" s="2">
        <v>40716</v>
      </c>
      <c r="H24" s="2">
        <v>1E-3</v>
      </c>
      <c r="I24" s="2">
        <f>ROUND(0.05*Table1[[#This Row],[MAX]],0)</f>
        <v>2036</v>
      </c>
      <c r="J24" s="2">
        <v>16526</v>
      </c>
      <c r="K24" s="2">
        <f>0.8*Table1[[#This Row],[START]]</f>
        <v>13220.800000000001</v>
      </c>
      <c r="M24" s="2">
        <f>Table1[[#This Row],[START]]-Table1[[#This Row],[MIN]]</f>
        <v>14490</v>
      </c>
    </row>
    <row r="25" spans="1:13" x14ac:dyDescent="0.25">
      <c r="A25" t="s">
        <v>59</v>
      </c>
      <c r="B25" t="s">
        <v>101</v>
      </c>
      <c r="C25" t="s">
        <v>119</v>
      </c>
      <c r="D25" t="s">
        <v>8</v>
      </c>
      <c r="E25">
        <v>110.8295009</v>
      </c>
      <c r="F25">
        <v>-7.5708804000000001</v>
      </c>
      <c r="G25" s="2">
        <v>13500</v>
      </c>
      <c r="H25" s="2">
        <v>1E-3</v>
      </c>
      <c r="I25" s="2">
        <f>ROUND(0.05*Table1[[#This Row],[MAX]],0)</f>
        <v>675</v>
      </c>
      <c r="J25" s="2">
        <v>5744</v>
      </c>
      <c r="K25" s="2">
        <f>0.8*Table1[[#This Row],[START]]</f>
        <v>4595.2</v>
      </c>
      <c r="M25" s="2">
        <f>Table1[[#This Row],[START]]-Table1[[#This Row],[MIN]]</f>
        <v>5069</v>
      </c>
    </row>
    <row r="26" spans="1:13" x14ac:dyDescent="0.25">
      <c r="A26" t="s">
        <v>60</v>
      </c>
      <c r="B26" t="s">
        <v>103</v>
      </c>
      <c r="C26" t="s">
        <v>119</v>
      </c>
      <c r="D26" t="s">
        <v>8</v>
      </c>
      <c r="E26">
        <v>112.0138795</v>
      </c>
      <c r="F26">
        <v>-7.8141708000000003</v>
      </c>
      <c r="G26" s="2">
        <v>3750</v>
      </c>
      <c r="H26" s="2">
        <v>1E-3</v>
      </c>
      <c r="I26" s="2">
        <f>ROUND(0.05*Table1[[#This Row],[MAX]],0)</f>
        <v>188</v>
      </c>
      <c r="J26" s="2">
        <v>3750</v>
      </c>
      <c r="K26" s="2">
        <f>0.8*Table1[[#This Row],[START]]</f>
        <v>3000</v>
      </c>
      <c r="M26" s="2">
        <f>Table1[[#This Row],[START]]-Table1[[#This Row],[MIN]]</f>
        <v>3562</v>
      </c>
    </row>
    <row r="27" spans="1:13" x14ac:dyDescent="0.25">
      <c r="A27" t="s">
        <v>61</v>
      </c>
      <c r="B27" t="s">
        <v>86</v>
      </c>
      <c r="C27" t="s">
        <v>119</v>
      </c>
      <c r="D27" t="s">
        <v>8</v>
      </c>
      <c r="E27">
        <v>112.6314473</v>
      </c>
      <c r="F27">
        <v>-7.9816267999999999</v>
      </c>
      <c r="G27" s="2">
        <v>2580</v>
      </c>
      <c r="H27" s="2">
        <v>1E-3</v>
      </c>
      <c r="I27" s="2">
        <f>ROUND(0.05*Table1[[#This Row],[MAX]],0)</f>
        <v>129</v>
      </c>
      <c r="J27" s="2">
        <v>1752</v>
      </c>
      <c r="K27" s="2">
        <f>0.8*Table1[[#This Row],[START]]</f>
        <v>1401.6000000000001</v>
      </c>
      <c r="M27" s="2">
        <f>Table1[[#This Row],[START]]-Table1[[#This Row],[MIN]]</f>
        <v>1623</v>
      </c>
    </row>
    <row r="28" spans="1:13" x14ac:dyDescent="0.25">
      <c r="A28" t="s">
        <v>62</v>
      </c>
      <c r="B28" t="s">
        <v>105</v>
      </c>
      <c r="C28" t="s">
        <v>119</v>
      </c>
      <c r="D28" t="s">
        <v>8</v>
      </c>
      <c r="E28">
        <v>112.7377473</v>
      </c>
      <c r="F28">
        <v>-7.2441902999999996</v>
      </c>
      <c r="G28" s="2">
        <v>14500</v>
      </c>
      <c r="H28" s="2">
        <v>1E-3</v>
      </c>
      <c r="I28" s="2">
        <f>ROUND(0.05*Table1[[#This Row],[MAX]],0)</f>
        <v>725</v>
      </c>
      <c r="J28" s="2">
        <v>14237</v>
      </c>
      <c r="K28" s="2">
        <f>0.8*Table1[[#This Row],[START]]</f>
        <v>11389.6</v>
      </c>
      <c r="M28" s="2">
        <f>Table1[[#This Row],[START]]-Table1[[#This Row],[MIN]]</f>
        <v>13512</v>
      </c>
    </row>
    <row r="29" spans="1:13" x14ac:dyDescent="0.25">
      <c r="A29" t="s">
        <v>63</v>
      </c>
      <c r="B29" t="s">
        <v>87</v>
      </c>
      <c r="C29" t="s">
        <v>119</v>
      </c>
      <c r="D29" t="s">
        <v>8</v>
      </c>
      <c r="E29">
        <v>113.6793971</v>
      </c>
      <c r="F29">
        <v>-8.1782815000000006</v>
      </c>
      <c r="G29" s="2">
        <v>9582</v>
      </c>
      <c r="H29" s="2">
        <v>1E-3</v>
      </c>
      <c r="I29" s="2">
        <f>ROUND(0.05*Table1[[#This Row],[MAX]],0)</f>
        <v>479</v>
      </c>
      <c r="J29" s="2">
        <v>7382</v>
      </c>
      <c r="K29" s="2">
        <f>0.8*Table1[[#This Row],[START]]</f>
        <v>5905.6</v>
      </c>
      <c r="M29" s="2">
        <f>Table1[[#This Row],[START]]-Table1[[#This Row],[MIN]]</f>
        <v>6903</v>
      </c>
    </row>
    <row r="30" spans="1:13" x14ac:dyDescent="0.25">
      <c r="A30" t="s">
        <v>64</v>
      </c>
      <c r="B30" t="s">
        <v>106</v>
      </c>
      <c r="C30" t="s">
        <v>120</v>
      </c>
      <c r="D30" t="s">
        <v>8</v>
      </c>
      <c r="E30">
        <v>113.925826</v>
      </c>
      <c r="F30">
        <v>-2.2136980999999998</v>
      </c>
      <c r="G30" s="2">
        <v>1800</v>
      </c>
      <c r="H30" s="2">
        <v>1E-3</v>
      </c>
      <c r="I30" s="2">
        <f>ROUND(0.05*Table1[[#This Row],[MAX]],0)</f>
        <v>90</v>
      </c>
      <c r="J30" s="2">
        <v>1800</v>
      </c>
      <c r="K30" s="2">
        <f>0.8*Table1[[#This Row],[START]]</f>
        <v>1440</v>
      </c>
      <c r="M30" s="2">
        <f>Table1[[#This Row],[START]]-Table1[[#This Row],[MIN]]</f>
        <v>1710</v>
      </c>
    </row>
    <row r="31" spans="1:13" x14ac:dyDescent="0.25">
      <c r="A31" t="s">
        <v>65</v>
      </c>
      <c r="B31" t="s">
        <v>107</v>
      </c>
      <c r="C31" t="s">
        <v>120</v>
      </c>
      <c r="D31" t="s">
        <v>8</v>
      </c>
      <c r="E31">
        <v>114.5918511</v>
      </c>
      <c r="F31">
        <v>-3.3236477999999998</v>
      </c>
      <c r="G31" s="2">
        <v>4920</v>
      </c>
      <c r="H31" s="2">
        <v>1E-3</v>
      </c>
      <c r="I31" s="2">
        <f>ROUND(0.05*Table1[[#This Row],[MAX]],0)</f>
        <v>246</v>
      </c>
      <c r="J31" s="2">
        <v>4920</v>
      </c>
      <c r="K31" s="2">
        <f>0.8*Table1[[#This Row],[START]]</f>
        <v>3936</v>
      </c>
      <c r="M31" s="2">
        <f>Table1[[#This Row],[START]]-Table1[[#This Row],[MIN]]</f>
        <v>4674</v>
      </c>
    </row>
    <row r="32" spans="1:13" x14ac:dyDescent="0.25">
      <c r="A32" t="s">
        <v>67</v>
      </c>
      <c r="B32" t="s">
        <v>108</v>
      </c>
      <c r="C32" t="s">
        <v>66</v>
      </c>
      <c r="D32" t="s">
        <v>8</v>
      </c>
      <c r="E32">
        <v>115.22278300000001</v>
      </c>
      <c r="F32">
        <v>-8.6683053999999995</v>
      </c>
      <c r="G32" s="2">
        <v>18606</v>
      </c>
      <c r="H32" s="2">
        <v>1E-3</v>
      </c>
      <c r="I32" s="2">
        <f>ROUND(0.05*Table1[[#This Row],[MAX]],0)</f>
        <v>930</v>
      </c>
      <c r="J32" s="2">
        <v>6081</v>
      </c>
      <c r="K32" s="2">
        <f>0.8*Table1[[#This Row],[START]]</f>
        <v>4864.8</v>
      </c>
      <c r="M32" s="2">
        <f>Table1[[#This Row],[START]]-Table1[[#This Row],[MIN]]</f>
        <v>5151</v>
      </c>
    </row>
    <row r="33" spans="1:13" x14ac:dyDescent="0.25">
      <c r="A33" t="s">
        <v>68</v>
      </c>
      <c r="B33" t="s">
        <v>104</v>
      </c>
      <c r="C33" t="s">
        <v>125</v>
      </c>
      <c r="D33" t="s">
        <v>8</v>
      </c>
      <c r="E33">
        <v>116.102498</v>
      </c>
      <c r="F33">
        <v>-8.5808169999999997</v>
      </c>
      <c r="G33" s="2">
        <v>2200</v>
      </c>
      <c r="H33" s="2">
        <v>1E-3</v>
      </c>
      <c r="I33" s="2">
        <f>ROUND(0.05*Table1[[#This Row],[MAX]],0)</f>
        <v>110</v>
      </c>
      <c r="J33" s="2">
        <v>2051</v>
      </c>
      <c r="K33" s="2">
        <f>0.8*Table1[[#This Row],[START]]</f>
        <v>1640.8000000000002</v>
      </c>
      <c r="M33" s="2">
        <f>Table1[[#This Row],[START]]-Table1[[#This Row],[MIN]]</f>
        <v>1941</v>
      </c>
    </row>
    <row r="34" spans="1:13" x14ac:dyDescent="0.25">
      <c r="A34" t="s">
        <v>69</v>
      </c>
      <c r="B34" t="s">
        <v>109</v>
      </c>
      <c r="C34" t="s">
        <v>120</v>
      </c>
      <c r="D34" t="s">
        <v>8</v>
      </c>
      <c r="E34">
        <v>116.8291272</v>
      </c>
      <c r="F34">
        <v>-1.277385</v>
      </c>
      <c r="G34" s="2">
        <v>12972</v>
      </c>
      <c r="H34" s="2">
        <v>1E-3</v>
      </c>
      <c r="I34" s="2">
        <f>ROUND(0.05*Table1[[#This Row],[MAX]],0)</f>
        <v>649</v>
      </c>
      <c r="J34" s="2">
        <v>9335</v>
      </c>
      <c r="K34" s="2">
        <f>0.8*Table1[[#This Row],[START]]</f>
        <v>7468</v>
      </c>
      <c r="M34" s="2">
        <f>Table1[[#This Row],[START]]-Table1[[#This Row],[MIN]]</f>
        <v>8686</v>
      </c>
    </row>
    <row r="35" spans="1:13" x14ac:dyDescent="0.25">
      <c r="A35" t="s">
        <v>70</v>
      </c>
      <c r="B35" t="s">
        <v>110</v>
      </c>
      <c r="C35" t="s">
        <v>120</v>
      </c>
      <c r="D35" t="s">
        <v>8</v>
      </c>
      <c r="E35">
        <v>117.13805670000001</v>
      </c>
      <c r="F35">
        <v>-0.50089130000000004</v>
      </c>
      <c r="G35" s="2">
        <v>10890</v>
      </c>
      <c r="H35" s="2">
        <v>1E-3</v>
      </c>
      <c r="I35" s="2">
        <f>ROUND(0.05*Table1[[#This Row],[MAX]],0)</f>
        <v>545</v>
      </c>
      <c r="J35" s="2">
        <v>2839</v>
      </c>
      <c r="K35" s="2">
        <f>0.8*Table1[[#This Row],[START]]</f>
        <v>2271.2000000000003</v>
      </c>
      <c r="M35" s="2">
        <f>Table1[[#This Row],[START]]-Table1[[#This Row],[MIN]]</f>
        <v>2294</v>
      </c>
    </row>
    <row r="36" spans="1:13" x14ac:dyDescent="0.25">
      <c r="A36" t="s">
        <v>71</v>
      </c>
      <c r="B36" t="s">
        <v>111</v>
      </c>
      <c r="C36" t="s">
        <v>120</v>
      </c>
      <c r="D36" t="s">
        <v>8</v>
      </c>
      <c r="E36">
        <v>117.5750747</v>
      </c>
      <c r="F36">
        <v>3.3216291</v>
      </c>
      <c r="G36" s="2">
        <v>780</v>
      </c>
      <c r="H36" s="2">
        <v>1E-3</v>
      </c>
      <c r="I36" s="2">
        <f>ROUND(0.05*Table1[[#This Row],[MAX]],0)</f>
        <v>39</v>
      </c>
      <c r="J36" s="2">
        <v>780</v>
      </c>
      <c r="K36" s="2">
        <f>0.8*Table1[[#This Row],[START]]</f>
        <v>624</v>
      </c>
      <c r="M36" s="2">
        <f>Table1[[#This Row],[START]]-Table1[[#This Row],[MIN]]</f>
        <v>741</v>
      </c>
    </row>
    <row r="37" spans="1:13" x14ac:dyDescent="0.25">
      <c r="A37" t="s">
        <v>72</v>
      </c>
      <c r="B37" t="s">
        <v>93</v>
      </c>
      <c r="C37" t="s">
        <v>121</v>
      </c>
      <c r="D37" t="s">
        <v>8</v>
      </c>
      <c r="E37">
        <v>118.8895996</v>
      </c>
      <c r="F37">
        <v>-2.6778004000000002</v>
      </c>
      <c r="G37" s="2">
        <v>800</v>
      </c>
      <c r="H37" s="2">
        <v>1E-3</v>
      </c>
      <c r="I37" s="2">
        <f>ROUND(0.05*Table1[[#This Row],[MAX]],0)</f>
        <v>40</v>
      </c>
      <c r="J37" s="2">
        <v>777</v>
      </c>
      <c r="K37" s="2">
        <f>0.8*Table1[[#This Row],[START]]</f>
        <v>621.6</v>
      </c>
      <c r="M37" s="2">
        <f>Table1[[#This Row],[START]]-Table1[[#This Row],[MIN]]</f>
        <v>737</v>
      </c>
    </row>
    <row r="38" spans="1:13" x14ac:dyDescent="0.25">
      <c r="A38" t="s">
        <v>73</v>
      </c>
      <c r="B38" t="s">
        <v>91</v>
      </c>
      <c r="C38" t="s">
        <v>121</v>
      </c>
      <c r="D38" t="s">
        <v>8</v>
      </c>
      <c r="E38">
        <v>119.4141384</v>
      </c>
      <c r="F38">
        <v>-5.1341615999999997</v>
      </c>
      <c r="G38" s="2">
        <v>15000</v>
      </c>
      <c r="H38" s="2">
        <v>1E-3</v>
      </c>
      <c r="I38" s="2">
        <f>ROUND(0.05*Table1[[#This Row],[MAX]],0)</f>
        <v>750</v>
      </c>
      <c r="J38" s="2">
        <v>12229</v>
      </c>
      <c r="K38" s="2">
        <f>0.8*Table1[[#This Row],[START]]</f>
        <v>9783.2000000000007</v>
      </c>
      <c r="M38" s="2">
        <f>Table1[[#This Row],[START]]-Table1[[#This Row],[MIN]]</f>
        <v>11479</v>
      </c>
    </row>
    <row r="39" spans="1:13" x14ac:dyDescent="0.25">
      <c r="A39" t="s">
        <v>74</v>
      </c>
      <c r="B39" t="s">
        <v>42</v>
      </c>
      <c r="C39" t="s">
        <v>121</v>
      </c>
      <c r="D39" t="s">
        <v>8</v>
      </c>
      <c r="E39">
        <v>119.870193</v>
      </c>
      <c r="F39">
        <v>-0.88916890000000004</v>
      </c>
      <c r="G39" s="2">
        <v>1650</v>
      </c>
      <c r="H39" s="2">
        <v>1E-3</v>
      </c>
      <c r="I39" s="2">
        <f>ROUND(0.05*Table1[[#This Row],[MAX]],0)</f>
        <v>83</v>
      </c>
      <c r="J39" s="2">
        <v>1624</v>
      </c>
      <c r="K39" s="2">
        <f>0.8*Table1[[#This Row],[START]]</f>
        <v>1299.2</v>
      </c>
      <c r="M39" s="2">
        <f>Table1[[#This Row],[START]]-Table1[[#This Row],[MIN]]</f>
        <v>1541</v>
      </c>
    </row>
    <row r="40" spans="1:13" x14ac:dyDescent="0.25">
      <c r="A40" t="s">
        <v>75</v>
      </c>
      <c r="B40" t="s">
        <v>85</v>
      </c>
      <c r="C40" t="s">
        <v>121</v>
      </c>
      <c r="D40" t="s">
        <v>8</v>
      </c>
      <c r="E40">
        <v>122.55077129999999</v>
      </c>
      <c r="F40">
        <v>-3.9651584</v>
      </c>
      <c r="G40" s="2">
        <v>1480</v>
      </c>
      <c r="H40" s="2">
        <v>1E-3</v>
      </c>
      <c r="I40" s="2">
        <f>ROUND(0.05*Table1[[#This Row],[MAX]],0)</f>
        <v>74</v>
      </c>
      <c r="J40" s="2">
        <v>1154</v>
      </c>
      <c r="K40" s="2">
        <f>0.8*Table1[[#This Row],[START]]</f>
        <v>923.2</v>
      </c>
      <c r="M40" s="2">
        <f>Table1[[#This Row],[START]]-Table1[[#This Row],[MIN]]</f>
        <v>1080</v>
      </c>
    </row>
    <row r="41" spans="1:13" x14ac:dyDescent="0.25">
      <c r="A41" t="s">
        <v>76</v>
      </c>
      <c r="B41" t="s">
        <v>94</v>
      </c>
      <c r="C41" t="s">
        <v>121</v>
      </c>
      <c r="D41" t="s">
        <v>8</v>
      </c>
      <c r="E41">
        <v>123.077416</v>
      </c>
      <c r="F41">
        <v>0.53537619999999997</v>
      </c>
      <c r="G41" s="2">
        <v>2250</v>
      </c>
      <c r="H41" s="2">
        <v>1E-3</v>
      </c>
      <c r="I41" s="2">
        <f>ROUND(0.05*Table1[[#This Row],[MAX]],0)</f>
        <v>113</v>
      </c>
      <c r="J41" s="2">
        <v>1699</v>
      </c>
      <c r="K41" s="2">
        <f>0.8*Table1[[#This Row],[START]]</f>
        <v>1359.2</v>
      </c>
      <c r="M41" s="2">
        <f>Table1[[#This Row],[START]]-Table1[[#This Row],[MIN]]</f>
        <v>1586</v>
      </c>
    </row>
    <row r="42" spans="1:13" x14ac:dyDescent="0.25">
      <c r="A42" t="s">
        <v>77</v>
      </c>
      <c r="B42" t="s">
        <v>88</v>
      </c>
      <c r="C42" t="s">
        <v>122</v>
      </c>
      <c r="D42" t="s">
        <v>8</v>
      </c>
      <c r="E42">
        <v>123.60592010000001</v>
      </c>
      <c r="F42">
        <v>-10.170941300000001</v>
      </c>
      <c r="G42" s="2">
        <v>4008</v>
      </c>
      <c r="H42" s="2">
        <v>1E-3</v>
      </c>
      <c r="I42" s="2">
        <f>ROUND(0.05*Table1[[#This Row],[MAX]],0)</f>
        <v>200</v>
      </c>
      <c r="J42" s="2">
        <v>2597</v>
      </c>
      <c r="K42" s="2">
        <f>0.8*Table1[[#This Row],[START]]</f>
        <v>2077.6</v>
      </c>
      <c r="M42" s="2">
        <f>Table1[[#This Row],[START]]-Table1[[#This Row],[MIN]]</f>
        <v>2397</v>
      </c>
    </row>
    <row r="43" spans="1:13" x14ac:dyDescent="0.25">
      <c r="A43" t="s">
        <v>78</v>
      </c>
      <c r="B43" t="s">
        <v>112</v>
      </c>
      <c r="C43" t="s">
        <v>121</v>
      </c>
      <c r="D43" t="s">
        <v>8</v>
      </c>
      <c r="E43">
        <v>124.8428007</v>
      </c>
      <c r="F43">
        <v>1.4677089000000001</v>
      </c>
      <c r="G43" s="2">
        <v>12324</v>
      </c>
      <c r="H43" s="2">
        <v>1E-3</v>
      </c>
      <c r="I43" s="2">
        <f>ROUND(0.05*Table1[[#This Row],[MAX]],0)</f>
        <v>616</v>
      </c>
      <c r="J43" s="2">
        <v>7100</v>
      </c>
      <c r="K43" s="2">
        <f>0.8*Table1[[#This Row],[START]]</f>
        <v>5680</v>
      </c>
      <c r="M43" s="2">
        <f>Table1[[#This Row],[START]]-Table1[[#This Row],[MIN]]</f>
        <v>6484</v>
      </c>
    </row>
    <row r="44" spans="1:13" x14ac:dyDescent="0.25">
      <c r="A44" t="s">
        <v>79</v>
      </c>
      <c r="B44" t="s">
        <v>113</v>
      </c>
      <c r="C44" t="s">
        <v>123</v>
      </c>
      <c r="D44" t="s">
        <v>8</v>
      </c>
      <c r="E44">
        <v>127.3807226</v>
      </c>
      <c r="F44">
        <v>0.7871245</v>
      </c>
      <c r="G44" s="2">
        <v>5514</v>
      </c>
      <c r="H44" s="2">
        <v>1E-3</v>
      </c>
      <c r="I44" s="2">
        <f>ROUND(0.05*Table1[[#This Row],[MAX]],0)</f>
        <v>276</v>
      </c>
      <c r="J44" s="2">
        <v>2415</v>
      </c>
      <c r="K44" s="2">
        <f>0.8*Table1[[#This Row],[START]]</f>
        <v>1932</v>
      </c>
      <c r="M44" s="2">
        <f>Table1[[#This Row],[START]]-Table1[[#This Row],[MIN]]</f>
        <v>2139</v>
      </c>
    </row>
    <row r="45" spans="1:13" x14ac:dyDescent="0.25">
      <c r="A45" t="s">
        <v>80</v>
      </c>
      <c r="B45" t="s">
        <v>114</v>
      </c>
      <c r="C45" t="s">
        <v>123</v>
      </c>
      <c r="D45" t="s">
        <v>8</v>
      </c>
      <c r="E45">
        <v>128.18432179999999</v>
      </c>
      <c r="F45">
        <v>-3.6947983</v>
      </c>
      <c r="G45" s="2">
        <v>2330</v>
      </c>
      <c r="H45" s="2">
        <v>1E-3</v>
      </c>
      <c r="I45" s="2">
        <f>ROUND(0.05*Table1[[#This Row],[MAX]],0)</f>
        <v>117</v>
      </c>
      <c r="J45" s="2">
        <v>1499</v>
      </c>
      <c r="K45" s="2">
        <f>0.8*Table1[[#This Row],[START]]</f>
        <v>1199.2</v>
      </c>
      <c r="M45" s="2">
        <f>Table1[[#This Row],[START]]-Table1[[#This Row],[MIN]]</f>
        <v>1382</v>
      </c>
    </row>
    <row r="46" spans="1:13" x14ac:dyDescent="0.25">
      <c r="A46" t="s">
        <v>81</v>
      </c>
      <c r="B46" t="s">
        <v>115</v>
      </c>
      <c r="C46" t="s">
        <v>124</v>
      </c>
      <c r="D46" t="s">
        <v>8</v>
      </c>
      <c r="E46">
        <v>134.07562999999999</v>
      </c>
      <c r="F46">
        <v>-0.86557390000000001</v>
      </c>
      <c r="G46" s="2">
        <v>490</v>
      </c>
      <c r="H46" s="2">
        <v>1E-3</v>
      </c>
      <c r="I46" s="2">
        <f>ROUND(0.05*Table1[[#This Row],[MAX]],0)</f>
        <v>25</v>
      </c>
      <c r="J46" s="2">
        <v>402</v>
      </c>
      <c r="K46" s="2">
        <f>0.8*Table1[[#This Row],[START]]</f>
        <v>321.60000000000002</v>
      </c>
      <c r="M46" s="2">
        <f>Table1[[#This Row],[START]]-Table1[[#This Row],[MIN]]</f>
        <v>377</v>
      </c>
    </row>
    <row r="47" spans="1:13" x14ac:dyDescent="0.25">
      <c r="A47" t="s">
        <v>82</v>
      </c>
      <c r="B47" t="s">
        <v>116</v>
      </c>
      <c r="C47" t="s">
        <v>124</v>
      </c>
      <c r="D47" t="s">
        <v>8</v>
      </c>
      <c r="E47">
        <v>140.70580419999999</v>
      </c>
      <c r="F47">
        <v>-2.5390505000000001</v>
      </c>
      <c r="G47" s="2">
        <v>12870</v>
      </c>
      <c r="H47" s="2">
        <v>1E-3</v>
      </c>
      <c r="I47" s="2">
        <f>ROUND(0.05*Table1[[#This Row],[MAX]],0)</f>
        <v>644</v>
      </c>
      <c r="J47" s="2">
        <v>3977</v>
      </c>
      <c r="K47" s="2">
        <f>0.8*Table1[[#This Row],[START]]</f>
        <v>3181.6000000000004</v>
      </c>
      <c r="M47" s="2">
        <f>Table1[[#This Row],[START]]-Table1[[#This Row],[MIN]]</f>
        <v>3333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8934-D5A4-4AB0-B887-8E09B52B893C}">
  <sheetPr codeName="Sheet2"/>
  <dimension ref="A1:AU47"/>
  <sheetViews>
    <sheetView workbookViewId="0">
      <selection activeCell="B2" sqref="B2"/>
    </sheetView>
  </sheetViews>
  <sheetFormatPr defaultRowHeight="15" x14ac:dyDescent="0.25"/>
  <cols>
    <col min="1" max="1" width="17.28515625" bestFit="1" customWidth="1"/>
    <col min="2" max="2" width="11.28515625" customWidth="1"/>
    <col min="3" max="3" width="13.85546875" bestFit="1" customWidth="1"/>
    <col min="4" max="4" width="7.28515625" bestFit="1" customWidth="1"/>
    <col min="5" max="5" width="16.5703125" bestFit="1" customWidth="1"/>
    <col min="6" max="7" width="7.42578125" bestFit="1" customWidth="1"/>
    <col min="8" max="8" width="10.42578125" bestFit="1" customWidth="1"/>
    <col min="9" max="9" width="6.5703125" bestFit="1" customWidth="1"/>
    <col min="10" max="10" width="6.140625" bestFit="1" customWidth="1"/>
    <col min="11" max="11" width="10.85546875" bestFit="1" customWidth="1"/>
    <col min="12" max="12" width="14.42578125" bestFit="1" customWidth="1"/>
    <col min="13" max="13" width="9.28515625" bestFit="1" customWidth="1"/>
    <col min="14" max="14" width="9" bestFit="1" customWidth="1"/>
    <col min="15" max="15" width="7.140625" bestFit="1" customWidth="1"/>
    <col min="16" max="16" width="7" bestFit="1" customWidth="1"/>
    <col min="17" max="17" width="8" bestFit="1" customWidth="1"/>
    <col min="18" max="18" width="8.7109375" bestFit="1" customWidth="1"/>
    <col min="19" max="19" width="11.7109375" bestFit="1" customWidth="1"/>
    <col min="20" max="20" width="5.7109375" bestFit="1" customWidth="1"/>
    <col min="21" max="21" width="11.42578125" bestFit="1" customWidth="1"/>
    <col min="22" max="22" width="9.7109375" bestFit="1" customWidth="1"/>
    <col min="23" max="23" width="10.7109375" bestFit="1" customWidth="1"/>
    <col min="24" max="24" width="5" bestFit="1" customWidth="1"/>
    <col min="25" max="25" width="6.28515625" bestFit="1" customWidth="1"/>
    <col min="26" max="26" width="9" bestFit="1" customWidth="1"/>
    <col min="27" max="28" width="7.5703125" bestFit="1" customWidth="1"/>
    <col min="29" max="29" width="9.28515625" bestFit="1" customWidth="1"/>
    <col min="30" max="30" width="9" bestFit="1" customWidth="1"/>
    <col min="31" max="31" width="7.5703125" bestFit="1" customWidth="1"/>
    <col min="32" max="32" width="9.85546875" bestFit="1" customWidth="1"/>
    <col min="33" max="33" width="12.5703125" bestFit="1" customWidth="1"/>
    <col min="34" max="34" width="11.85546875" bestFit="1" customWidth="1"/>
    <col min="35" max="35" width="10.7109375" bestFit="1" customWidth="1"/>
    <col min="36" max="36" width="10.28515625" bestFit="1" customWidth="1"/>
    <col min="37" max="37" width="7.85546875" bestFit="1" customWidth="1"/>
    <col min="38" max="38" width="8.28515625" bestFit="1" customWidth="1"/>
    <col min="39" max="39" width="8.42578125" bestFit="1" customWidth="1"/>
    <col min="40" max="40" width="5" bestFit="1" customWidth="1"/>
    <col min="41" max="41" width="7.85546875" bestFit="1" customWidth="1"/>
    <col min="42" max="42" width="9.28515625" bestFit="1" customWidth="1"/>
    <col min="43" max="43" width="10" bestFit="1" customWidth="1"/>
    <col min="44" max="44" width="7.42578125" bestFit="1" customWidth="1"/>
    <col min="45" max="45" width="7.85546875" bestFit="1" customWidth="1"/>
    <col min="46" max="46" width="11" bestFit="1" customWidth="1"/>
    <col min="47" max="47" width="8.7109375" bestFit="1" customWidth="1"/>
  </cols>
  <sheetData>
    <row r="1" spans="1:47" s="9" customFormat="1" x14ac:dyDescent="0.25">
      <c r="A1" s="7" t="s">
        <v>139</v>
      </c>
      <c r="B1" s="6" t="s">
        <v>48</v>
      </c>
      <c r="C1" s="6" t="s">
        <v>24</v>
      </c>
      <c r="D1" s="6" t="s">
        <v>25</v>
      </c>
      <c r="E1" s="6" t="s">
        <v>27</v>
      </c>
      <c r="F1" s="6" t="s">
        <v>26</v>
      </c>
      <c r="G1" s="6" t="s">
        <v>29</v>
      </c>
      <c r="H1" s="6" t="s">
        <v>30</v>
      </c>
      <c r="I1" s="6" t="s">
        <v>34</v>
      </c>
      <c r="J1" s="6" t="s">
        <v>32</v>
      </c>
      <c r="K1" s="6" t="s">
        <v>36</v>
      </c>
      <c r="L1" s="6" t="s">
        <v>49</v>
      </c>
      <c r="M1" s="6" t="s">
        <v>31</v>
      </c>
      <c r="N1" s="6" t="s">
        <v>37</v>
      </c>
      <c r="O1" s="6" t="s">
        <v>50</v>
      </c>
      <c r="P1" s="6" t="s">
        <v>47</v>
      </c>
      <c r="Q1" s="6" t="s">
        <v>53</v>
      </c>
      <c r="R1" s="6" t="s">
        <v>51</v>
      </c>
      <c r="S1" s="6" t="s">
        <v>52</v>
      </c>
      <c r="T1" s="6" t="s">
        <v>54</v>
      </c>
      <c r="U1" s="6" t="s">
        <v>55</v>
      </c>
      <c r="V1" s="6" t="s">
        <v>58</v>
      </c>
      <c r="W1" s="6" t="s">
        <v>57</v>
      </c>
      <c r="X1" s="6" t="s">
        <v>59</v>
      </c>
      <c r="Y1" s="6" t="s">
        <v>60</v>
      </c>
      <c r="Z1" s="6" t="s">
        <v>62</v>
      </c>
      <c r="AA1" s="6" t="s">
        <v>61</v>
      </c>
      <c r="AB1" s="6" t="s">
        <v>63</v>
      </c>
      <c r="AC1" s="6" t="s">
        <v>67</v>
      </c>
      <c r="AD1" s="6" t="s">
        <v>68</v>
      </c>
      <c r="AE1" s="6" t="s">
        <v>77</v>
      </c>
      <c r="AF1" s="6" t="s">
        <v>56</v>
      </c>
      <c r="AG1" s="6" t="s">
        <v>64</v>
      </c>
      <c r="AH1" s="6" t="s">
        <v>65</v>
      </c>
      <c r="AI1" s="6" t="s">
        <v>69</v>
      </c>
      <c r="AJ1" s="6" t="s">
        <v>70</v>
      </c>
      <c r="AK1" s="6" t="s">
        <v>71</v>
      </c>
      <c r="AL1" s="6" t="s">
        <v>78</v>
      </c>
      <c r="AM1" s="6" t="s">
        <v>72</v>
      </c>
      <c r="AN1" s="6" t="s">
        <v>74</v>
      </c>
      <c r="AO1" s="6" t="s">
        <v>75</v>
      </c>
      <c r="AP1" s="6" t="s">
        <v>73</v>
      </c>
      <c r="AQ1" s="6" t="s">
        <v>76</v>
      </c>
      <c r="AR1" s="6" t="s">
        <v>80</v>
      </c>
      <c r="AS1" s="6" t="s">
        <v>79</v>
      </c>
      <c r="AT1" s="6" t="s">
        <v>81</v>
      </c>
      <c r="AU1" s="6" t="s">
        <v>82</v>
      </c>
    </row>
    <row r="2" spans="1:47" x14ac:dyDescent="0.25">
      <c r="A2" s="7" t="s">
        <v>48</v>
      </c>
      <c r="B2" s="8">
        <v>0</v>
      </c>
      <c r="C2" s="8">
        <v>274</v>
      </c>
      <c r="D2" s="8">
        <v>601</v>
      </c>
      <c r="E2" s="8">
        <v>735</v>
      </c>
      <c r="F2" s="8">
        <v>780</v>
      </c>
      <c r="G2" s="8">
        <v>1278</v>
      </c>
      <c r="H2" s="8">
        <v>1260</v>
      </c>
      <c r="I2" s="8">
        <v>1316</v>
      </c>
      <c r="J2" s="8">
        <v>1706</v>
      </c>
      <c r="K2" s="8">
        <v>1979</v>
      </c>
      <c r="L2" s="8">
        <v>3117</v>
      </c>
      <c r="M2" s="8">
        <v>1625</v>
      </c>
      <c r="N2" s="8">
        <v>2080</v>
      </c>
      <c r="O2" s="8">
        <v>2414</v>
      </c>
      <c r="P2" s="8">
        <v>2372</v>
      </c>
      <c r="Q2" s="8">
        <v>2611</v>
      </c>
      <c r="R2" s="8">
        <v>2716</v>
      </c>
      <c r="S2" s="8">
        <v>2824</v>
      </c>
      <c r="T2" s="8">
        <v>2857</v>
      </c>
      <c r="U2" s="8">
        <v>2920</v>
      </c>
      <c r="V2" s="8">
        <v>3026</v>
      </c>
      <c r="W2" s="8">
        <v>3088</v>
      </c>
      <c r="X2" s="8">
        <v>3120</v>
      </c>
      <c r="Y2" s="8">
        <v>3301</v>
      </c>
      <c r="Z2" s="8">
        <v>3380</v>
      </c>
      <c r="AA2" s="8">
        <v>3385</v>
      </c>
      <c r="AB2" s="8">
        <v>3551</v>
      </c>
      <c r="AC2" s="8">
        <v>3776</v>
      </c>
      <c r="AD2" s="8">
        <v>3938</v>
      </c>
      <c r="AE2" s="8">
        <v>5306</v>
      </c>
      <c r="AF2" s="8">
        <v>3365</v>
      </c>
      <c r="AG2" s="8">
        <v>3847</v>
      </c>
      <c r="AH2" s="8">
        <v>4041</v>
      </c>
      <c r="AI2" s="8">
        <v>4442</v>
      </c>
      <c r="AJ2" s="8">
        <v>4377</v>
      </c>
      <c r="AK2" s="8">
        <v>5207</v>
      </c>
      <c r="AL2" s="8">
        <v>5923</v>
      </c>
      <c r="AM2" s="8">
        <v>4633</v>
      </c>
      <c r="AN2" s="8">
        <v>4857</v>
      </c>
      <c r="AO2" s="8">
        <v>5036</v>
      </c>
      <c r="AP2" s="8">
        <v>4030</v>
      </c>
      <c r="AQ2" s="8">
        <v>5410</v>
      </c>
      <c r="AR2" s="8">
        <v>5324</v>
      </c>
      <c r="AS2" s="8">
        <v>6072</v>
      </c>
      <c r="AT2" s="8">
        <v>5993</v>
      </c>
      <c r="AU2" s="8">
        <v>6809</v>
      </c>
    </row>
    <row r="3" spans="1:47" x14ac:dyDescent="0.25">
      <c r="A3" s="7" t="s">
        <v>24</v>
      </c>
      <c r="B3" s="8">
        <v>274</v>
      </c>
      <c r="C3" s="8">
        <v>0</v>
      </c>
      <c r="D3" s="8">
        <v>334</v>
      </c>
      <c r="E3" s="8">
        <v>465</v>
      </c>
      <c r="F3" s="8">
        <v>681</v>
      </c>
      <c r="G3" s="8">
        <v>1125</v>
      </c>
      <c r="H3" s="8">
        <v>992</v>
      </c>
      <c r="I3" s="8">
        <v>1048</v>
      </c>
      <c r="J3" s="8">
        <v>1438</v>
      </c>
      <c r="K3" s="8">
        <v>1712</v>
      </c>
      <c r="L3" s="8">
        <v>3022</v>
      </c>
      <c r="M3" s="8">
        <v>1775</v>
      </c>
      <c r="N3" s="8">
        <v>1985</v>
      </c>
      <c r="O3" s="8">
        <v>2319</v>
      </c>
      <c r="P3" s="8">
        <v>2277</v>
      </c>
      <c r="Q3" s="8">
        <v>2516</v>
      </c>
      <c r="R3" s="8">
        <v>2448</v>
      </c>
      <c r="S3" s="8">
        <v>2556</v>
      </c>
      <c r="T3" s="8">
        <v>2589</v>
      </c>
      <c r="U3" s="8">
        <v>2652</v>
      </c>
      <c r="V3" s="8">
        <v>2759</v>
      </c>
      <c r="W3" s="8">
        <v>2820</v>
      </c>
      <c r="X3" s="8">
        <v>2853</v>
      </c>
      <c r="Y3" s="8">
        <v>3033</v>
      </c>
      <c r="Z3" s="8">
        <v>3113</v>
      </c>
      <c r="AA3" s="8">
        <v>3117</v>
      </c>
      <c r="AB3" s="8">
        <v>3283</v>
      </c>
      <c r="AC3" s="8">
        <v>3508</v>
      </c>
      <c r="AD3" s="8">
        <v>3670</v>
      </c>
      <c r="AE3" s="8">
        <v>5039</v>
      </c>
      <c r="AF3" s="8">
        <v>3097</v>
      </c>
      <c r="AG3" s="8">
        <v>3580</v>
      </c>
      <c r="AH3" s="8">
        <v>3773</v>
      </c>
      <c r="AI3" s="8">
        <v>4175</v>
      </c>
      <c r="AJ3" s="8">
        <v>4282</v>
      </c>
      <c r="AK3" s="8">
        <v>4939</v>
      </c>
      <c r="AL3" s="8">
        <v>5656</v>
      </c>
      <c r="AM3" s="8">
        <v>4635</v>
      </c>
      <c r="AN3" s="8">
        <v>4762</v>
      </c>
      <c r="AO3" s="8">
        <v>4941</v>
      </c>
      <c r="AP3" s="8">
        <v>3935</v>
      </c>
      <c r="AQ3" s="8">
        <v>5314</v>
      </c>
      <c r="AR3" s="8">
        <v>5055</v>
      </c>
      <c r="AS3" s="8">
        <v>5977</v>
      </c>
      <c r="AT3" s="8">
        <v>5898</v>
      </c>
      <c r="AU3" s="8">
        <v>6714</v>
      </c>
    </row>
    <row r="4" spans="1:47" x14ac:dyDescent="0.25">
      <c r="A4" s="7" t="s">
        <v>25</v>
      </c>
      <c r="B4" s="8">
        <v>601</v>
      </c>
      <c r="C4" s="8">
        <v>334</v>
      </c>
      <c r="D4" s="8">
        <v>0</v>
      </c>
      <c r="E4" s="8">
        <v>128</v>
      </c>
      <c r="F4" s="8">
        <v>342</v>
      </c>
      <c r="G4" s="8">
        <v>770</v>
      </c>
      <c r="H4" s="8">
        <v>653</v>
      </c>
      <c r="I4" s="8">
        <v>739</v>
      </c>
      <c r="J4" s="8">
        <v>1096</v>
      </c>
      <c r="K4" s="8">
        <v>1371</v>
      </c>
      <c r="L4" s="8">
        <v>2681</v>
      </c>
      <c r="M4" s="8">
        <v>1437</v>
      </c>
      <c r="N4" s="8">
        <v>1741</v>
      </c>
      <c r="O4" s="8">
        <v>1961</v>
      </c>
      <c r="P4" s="8">
        <v>1892</v>
      </c>
      <c r="Q4" s="8">
        <v>2176</v>
      </c>
      <c r="R4" s="8">
        <v>2108</v>
      </c>
      <c r="S4" s="8">
        <v>2218</v>
      </c>
      <c r="T4" s="8">
        <v>2251</v>
      </c>
      <c r="U4" s="8">
        <v>2314</v>
      </c>
      <c r="V4" s="8">
        <v>2415</v>
      </c>
      <c r="W4" s="8">
        <v>2481</v>
      </c>
      <c r="X4" s="8">
        <v>2514</v>
      </c>
      <c r="Y4" s="8">
        <v>2691</v>
      </c>
      <c r="Z4" s="8">
        <v>2777</v>
      </c>
      <c r="AA4" s="8">
        <v>2778</v>
      </c>
      <c r="AB4" s="8">
        <v>2946</v>
      </c>
      <c r="AC4" s="8">
        <v>3169</v>
      </c>
      <c r="AD4" s="8">
        <v>3334</v>
      </c>
      <c r="AE4" s="8">
        <v>4700</v>
      </c>
      <c r="AF4" s="8">
        <v>2763</v>
      </c>
      <c r="AG4" s="8">
        <v>3241</v>
      </c>
      <c r="AH4" s="8">
        <v>3434</v>
      </c>
      <c r="AI4" s="8">
        <v>3843</v>
      </c>
      <c r="AJ4" s="8">
        <v>3942</v>
      </c>
      <c r="AK4" s="8">
        <v>4600</v>
      </c>
      <c r="AL4" s="8">
        <v>5318</v>
      </c>
      <c r="AM4" s="8">
        <v>4026</v>
      </c>
      <c r="AN4" s="8">
        <v>4418</v>
      </c>
      <c r="AO4" s="8">
        <v>4604</v>
      </c>
      <c r="AP4" s="8">
        <v>3590</v>
      </c>
      <c r="AQ4" s="8">
        <v>4977</v>
      </c>
      <c r="AR4" s="8">
        <v>4717</v>
      </c>
      <c r="AS4" s="8">
        <v>5637</v>
      </c>
      <c r="AT4" s="8">
        <v>5555</v>
      </c>
      <c r="AU4" s="8">
        <v>6364</v>
      </c>
    </row>
    <row r="5" spans="1:47" x14ac:dyDescent="0.25">
      <c r="A5" s="7" t="s">
        <v>27</v>
      </c>
      <c r="B5" s="8">
        <v>735</v>
      </c>
      <c r="C5" s="8">
        <v>465</v>
      </c>
      <c r="D5" s="8">
        <v>128</v>
      </c>
      <c r="E5" s="8">
        <v>0</v>
      </c>
      <c r="F5" s="8">
        <v>216</v>
      </c>
      <c r="G5" s="8">
        <v>648</v>
      </c>
      <c r="H5" s="8">
        <v>585</v>
      </c>
      <c r="I5" s="8">
        <v>859</v>
      </c>
      <c r="J5" s="8">
        <v>1030</v>
      </c>
      <c r="K5" s="8">
        <v>1304</v>
      </c>
      <c r="L5" s="8">
        <v>2614</v>
      </c>
      <c r="M5" s="8">
        <v>1255</v>
      </c>
      <c r="N5" s="8">
        <v>1577</v>
      </c>
      <c r="O5" s="8">
        <v>1911</v>
      </c>
      <c r="P5" s="8">
        <v>1869</v>
      </c>
      <c r="Q5" s="8">
        <v>2108</v>
      </c>
      <c r="R5" s="8">
        <v>2040</v>
      </c>
      <c r="S5" s="8">
        <v>2148</v>
      </c>
      <c r="T5" s="8">
        <v>2181</v>
      </c>
      <c r="U5" s="8">
        <v>2244</v>
      </c>
      <c r="V5" s="8">
        <v>2351</v>
      </c>
      <c r="W5" s="8">
        <v>2412</v>
      </c>
      <c r="X5" s="8">
        <v>2445</v>
      </c>
      <c r="Y5" s="8">
        <v>2625</v>
      </c>
      <c r="Z5" s="8">
        <v>2705</v>
      </c>
      <c r="AA5" s="8">
        <v>2709</v>
      </c>
      <c r="AB5" s="8">
        <v>2875</v>
      </c>
      <c r="AC5" s="8">
        <v>3100</v>
      </c>
      <c r="AD5" s="8">
        <v>3527</v>
      </c>
      <c r="AE5" s="8">
        <v>4631</v>
      </c>
      <c r="AF5" s="8">
        <v>2689</v>
      </c>
      <c r="AG5" s="8">
        <v>3172</v>
      </c>
      <c r="AH5" s="8">
        <v>3365</v>
      </c>
      <c r="AI5" s="8">
        <v>3767</v>
      </c>
      <c r="AJ5" s="8">
        <v>3874</v>
      </c>
      <c r="AK5" s="8">
        <v>4531</v>
      </c>
      <c r="AL5" s="8">
        <v>4248</v>
      </c>
      <c r="AM5" s="8">
        <v>3958</v>
      </c>
      <c r="AN5" s="8">
        <v>4354</v>
      </c>
      <c r="AO5" s="8">
        <v>4533</v>
      </c>
      <c r="AP5" s="8">
        <v>3527</v>
      </c>
      <c r="AQ5" s="8">
        <v>4906</v>
      </c>
      <c r="AR5" s="8">
        <v>4649</v>
      </c>
      <c r="AS5" s="8">
        <v>5569</v>
      </c>
      <c r="AT5" s="8">
        <v>5490</v>
      </c>
      <c r="AU5" s="8">
        <v>6306</v>
      </c>
    </row>
    <row r="6" spans="1:47" x14ac:dyDescent="0.25">
      <c r="A6" s="7" t="s">
        <v>26</v>
      </c>
      <c r="B6" s="8">
        <v>780</v>
      </c>
      <c r="C6" s="8">
        <v>681</v>
      </c>
      <c r="D6" s="8">
        <v>342</v>
      </c>
      <c r="E6" s="8">
        <v>216</v>
      </c>
      <c r="F6" s="8">
        <v>0</v>
      </c>
      <c r="G6" s="8">
        <v>477</v>
      </c>
      <c r="H6" s="8">
        <v>473</v>
      </c>
      <c r="I6" s="8">
        <v>1076</v>
      </c>
      <c r="J6" s="8">
        <v>918</v>
      </c>
      <c r="K6" s="8">
        <v>1135</v>
      </c>
      <c r="L6" s="8">
        <v>2447</v>
      </c>
      <c r="M6" s="8">
        <v>1085</v>
      </c>
      <c r="N6" s="8">
        <v>1457</v>
      </c>
      <c r="O6" s="8">
        <v>1744</v>
      </c>
      <c r="P6" s="8">
        <v>1702</v>
      </c>
      <c r="Q6" s="8">
        <v>1941</v>
      </c>
      <c r="R6" s="8">
        <v>1873</v>
      </c>
      <c r="S6" s="8">
        <v>1982</v>
      </c>
      <c r="T6" s="8">
        <v>2015</v>
      </c>
      <c r="U6" s="8">
        <v>2015</v>
      </c>
      <c r="V6" s="8">
        <v>2184</v>
      </c>
      <c r="W6" s="8">
        <v>2246</v>
      </c>
      <c r="X6" s="8">
        <v>2278</v>
      </c>
      <c r="Y6" s="8">
        <v>2459</v>
      </c>
      <c r="Z6" s="8">
        <v>2538</v>
      </c>
      <c r="AA6" s="8">
        <v>2542</v>
      </c>
      <c r="AB6" s="8">
        <v>2709</v>
      </c>
      <c r="AC6" s="8">
        <v>2993</v>
      </c>
      <c r="AD6" s="8">
        <v>3096</v>
      </c>
      <c r="AE6" s="8">
        <v>4464</v>
      </c>
      <c r="AF6" s="8">
        <v>2523</v>
      </c>
      <c r="AG6" s="8">
        <v>3005</v>
      </c>
      <c r="AH6" s="8">
        <v>3119</v>
      </c>
      <c r="AI6" s="8">
        <v>3600</v>
      </c>
      <c r="AJ6" s="8">
        <v>3707</v>
      </c>
      <c r="AK6" s="8">
        <v>4365</v>
      </c>
      <c r="AL6" s="8">
        <v>5081</v>
      </c>
      <c r="AM6" s="8">
        <v>3792</v>
      </c>
      <c r="AN6" s="8">
        <v>4187</v>
      </c>
      <c r="AO6" s="8">
        <v>4366</v>
      </c>
      <c r="AP6" s="8">
        <v>3361</v>
      </c>
      <c r="AQ6" s="8">
        <v>4740</v>
      </c>
      <c r="AR6" s="8">
        <v>4482</v>
      </c>
      <c r="AS6" s="8">
        <v>5402</v>
      </c>
      <c r="AT6" s="8">
        <v>5323</v>
      </c>
      <c r="AU6" s="8">
        <v>6139</v>
      </c>
    </row>
    <row r="7" spans="1:47" x14ac:dyDescent="0.25">
      <c r="A7" s="7" t="s">
        <v>29</v>
      </c>
      <c r="B7" s="8">
        <v>1278</v>
      </c>
      <c r="C7" s="8">
        <v>1125</v>
      </c>
      <c r="D7" s="8">
        <v>770</v>
      </c>
      <c r="E7" s="8">
        <v>648</v>
      </c>
      <c r="F7" s="8">
        <v>477</v>
      </c>
      <c r="G7" s="8">
        <v>0</v>
      </c>
      <c r="H7" s="8">
        <v>312</v>
      </c>
      <c r="I7" s="8">
        <v>1507</v>
      </c>
      <c r="J7" s="8">
        <v>517</v>
      </c>
      <c r="K7" s="8">
        <v>752</v>
      </c>
      <c r="L7" s="8">
        <v>2064</v>
      </c>
      <c r="M7" s="8">
        <v>546</v>
      </c>
      <c r="N7" s="8">
        <v>1075</v>
      </c>
      <c r="O7" s="8">
        <v>1362</v>
      </c>
      <c r="P7" s="8">
        <v>1320</v>
      </c>
      <c r="Q7" s="8">
        <v>1558</v>
      </c>
      <c r="R7" s="8">
        <v>1491</v>
      </c>
      <c r="S7" s="8">
        <v>1599</v>
      </c>
      <c r="T7" s="8">
        <v>1632</v>
      </c>
      <c r="U7" s="8">
        <v>1695</v>
      </c>
      <c r="V7" s="8">
        <v>1802</v>
      </c>
      <c r="W7" s="8">
        <v>1863</v>
      </c>
      <c r="X7" s="8">
        <v>1896</v>
      </c>
      <c r="Y7" s="8">
        <v>2076</v>
      </c>
      <c r="Z7" s="8">
        <v>2156</v>
      </c>
      <c r="AA7" s="8">
        <v>2160</v>
      </c>
      <c r="AB7" s="8">
        <v>2326</v>
      </c>
      <c r="AC7" s="8">
        <v>2551</v>
      </c>
      <c r="AD7" s="8">
        <v>2713</v>
      </c>
      <c r="AE7" s="8">
        <v>4082</v>
      </c>
      <c r="AF7" s="8">
        <v>2142</v>
      </c>
      <c r="AG7" s="8">
        <v>2623</v>
      </c>
      <c r="AH7" s="8">
        <v>2816</v>
      </c>
      <c r="AI7" s="8">
        <v>3217</v>
      </c>
      <c r="AJ7" s="8">
        <v>3325</v>
      </c>
      <c r="AK7" s="8">
        <v>3982</v>
      </c>
      <c r="AL7" s="8">
        <v>4699</v>
      </c>
      <c r="AM7" s="8">
        <v>3413</v>
      </c>
      <c r="AN7" s="8">
        <v>3804</v>
      </c>
      <c r="AO7" s="8">
        <v>3984</v>
      </c>
      <c r="AP7" s="8">
        <v>2978</v>
      </c>
      <c r="AQ7" s="8">
        <v>4357</v>
      </c>
      <c r="AR7" s="8">
        <v>4104</v>
      </c>
      <c r="AS7" s="8">
        <v>5020</v>
      </c>
      <c r="AT7" s="8">
        <v>4940</v>
      </c>
      <c r="AU7" s="8">
        <v>5757</v>
      </c>
    </row>
    <row r="8" spans="1:47" x14ac:dyDescent="0.25">
      <c r="A8" s="7" t="s">
        <v>30</v>
      </c>
      <c r="B8" s="8">
        <v>1260</v>
      </c>
      <c r="C8" s="8">
        <v>992</v>
      </c>
      <c r="D8" s="8">
        <v>653</v>
      </c>
      <c r="E8" s="8">
        <v>585</v>
      </c>
      <c r="F8" s="8">
        <v>473</v>
      </c>
      <c r="G8" s="8">
        <v>312</v>
      </c>
      <c r="H8" s="8">
        <v>0</v>
      </c>
      <c r="I8" s="8">
        <v>1388</v>
      </c>
      <c r="J8" s="8">
        <v>446</v>
      </c>
      <c r="K8" s="8">
        <v>720</v>
      </c>
      <c r="L8" s="8">
        <v>2030</v>
      </c>
      <c r="M8" s="8">
        <v>772</v>
      </c>
      <c r="N8" s="8">
        <v>993</v>
      </c>
      <c r="O8" s="8">
        <v>1327</v>
      </c>
      <c r="P8" s="8">
        <v>1285</v>
      </c>
      <c r="Q8" s="8">
        <v>1524</v>
      </c>
      <c r="R8" s="8">
        <v>1458</v>
      </c>
      <c r="S8" s="8">
        <v>1567</v>
      </c>
      <c r="T8" s="8">
        <v>1597</v>
      </c>
      <c r="U8" s="8">
        <v>1660</v>
      </c>
      <c r="V8" s="8">
        <v>1767</v>
      </c>
      <c r="W8" s="8">
        <v>1808</v>
      </c>
      <c r="X8" s="8">
        <v>1861</v>
      </c>
      <c r="Y8" s="8">
        <v>2041</v>
      </c>
      <c r="Z8" s="8">
        <v>2121</v>
      </c>
      <c r="AA8" s="8">
        <v>2125</v>
      </c>
      <c r="AB8" s="8">
        <v>2291</v>
      </c>
      <c r="AC8" s="8">
        <v>2516</v>
      </c>
      <c r="AD8" s="8">
        <v>2678</v>
      </c>
      <c r="AE8" s="8">
        <v>4047</v>
      </c>
      <c r="AF8" s="8">
        <v>2105</v>
      </c>
      <c r="AG8" s="8">
        <v>2588</v>
      </c>
      <c r="AH8" s="8">
        <v>2781</v>
      </c>
      <c r="AI8" s="8">
        <v>3183</v>
      </c>
      <c r="AJ8" s="8">
        <v>3290</v>
      </c>
      <c r="AK8" s="8">
        <v>3947</v>
      </c>
      <c r="AL8" s="8">
        <v>4664</v>
      </c>
      <c r="AM8" s="8">
        <v>3372</v>
      </c>
      <c r="AN8" s="8">
        <v>3770</v>
      </c>
      <c r="AO8" s="8">
        <v>3949</v>
      </c>
      <c r="AP8" s="8">
        <v>2943</v>
      </c>
      <c r="AQ8" s="8">
        <v>4322</v>
      </c>
      <c r="AR8" s="8">
        <v>4092</v>
      </c>
      <c r="AS8" s="8">
        <v>4985</v>
      </c>
      <c r="AT8" s="8">
        <v>4906</v>
      </c>
      <c r="AU8" s="8">
        <v>5772</v>
      </c>
    </row>
    <row r="9" spans="1:47" x14ac:dyDescent="0.25">
      <c r="A9" s="7" t="s">
        <v>34</v>
      </c>
      <c r="B9" s="8">
        <v>1316</v>
      </c>
      <c r="C9" s="8">
        <v>1048</v>
      </c>
      <c r="D9" s="8">
        <v>739</v>
      </c>
      <c r="E9" s="8">
        <v>859</v>
      </c>
      <c r="F9" s="8">
        <v>1076</v>
      </c>
      <c r="G9" s="8">
        <v>1507</v>
      </c>
      <c r="H9" s="8">
        <v>1388</v>
      </c>
      <c r="I9" s="8">
        <v>0</v>
      </c>
      <c r="J9" s="8">
        <v>1833</v>
      </c>
      <c r="K9" s="8">
        <v>2106</v>
      </c>
      <c r="L9" s="8">
        <v>1846</v>
      </c>
      <c r="M9" s="8">
        <v>2169</v>
      </c>
      <c r="N9" s="8">
        <v>1483</v>
      </c>
      <c r="O9" s="8">
        <v>1148</v>
      </c>
      <c r="P9" s="8">
        <v>1277</v>
      </c>
      <c r="Q9" s="8">
        <v>1358</v>
      </c>
      <c r="R9" s="8">
        <v>1290</v>
      </c>
      <c r="S9" s="8">
        <v>1399</v>
      </c>
      <c r="T9" s="8">
        <v>1432</v>
      </c>
      <c r="U9" s="8">
        <v>1495</v>
      </c>
      <c r="V9" s="8">
        <v>1601</v>
      </c>
      <c r="W9" s="8">
        <v>1663</v>
      </c>
      <c r="X9" s="8">
        <v>1695</v>
      </c>
      <c r="Y9" s="8">
        <v>1876</v>
      </c>
      <c r="Z9" s="8">
        <v>1955</v>
      </c>
      <c r="AA9" s="8">
        <v>1959</v>
      </c>
      <c r="AB9" s="8">
        <v>2126</v>
      </c>
      <c r="AC9" s="8">
        <v>2350</v>
      </c>
      <c r="AD9" s="8">
        <v>2512</v>
      </c>
      <c r="AE9" s="8">
        <v>3881</v>
      </c>
      <c r="AF9" s="8">
        <v>1922</v>
      </c>
      <c r="AG9" s="8">
        <v>2422</v>
      </c>
      <c r="AH9" s="8">
        <v>2615</v>
      </c>
      <c r="AI9" s="8">
        <v>3017</v>
      </c>
      <c r="AJ9" s="8">
        <v>3125</v>
      </c>
      <c r="AK9" s="8">
        <v>3781</v>
      </c>
      <c r="AL9" s="8">
        <v>4498</v>
      </c>
      <c r="AM9" s="8">
        <v>3207</v>
      </c>
      <c r="AN9" s="8">
        <v>3604</v>
      </c>
      <c r="AO9" s="8">
        <v>3783</v>
      </c>
      <c r="AP9" s="8">
        <v>2778</v>
      </c>
      <c r="AQ9" s="8">
        <v>4157</v>
      </c>
      <c r="AR9" s="8">
        <v>3916</v>
      </c>
      <c r="AS9" s="8">
        <v>4819</v>
      </c>
      <c r="AT9" s="8">
        <v>4740</v>
      </c>
      <c r="AU9" s="8">
        <v>5556</v>
      </c>
    </row>
    <row r="10" spans="1:47" x14ac:dyDescent="0.25">
      <c r="A10" s="7" t="s">
        <v>32</v>
      </c>
      <c r="B10" s="8">
        <v>1706</v>
      </c>
      <c r="C10" s="8">
        <v>1438</v>
      </c>
      <c r="D10" s="8">
        <v>1096</v>
      </c>
      <c r="E10" s="8">
        <v>1030</v>
      </c>
      <c r="F10" s="8">
        <v>918</v>
      </c>
      <c r="G10" s="8">
        <v>517</v>
      </c>
      <c r="H10" s="8">
        <v>446</v>
      </c>
      <c r="I10" s="8">
        <v>1833</v>
      </c>
      <c r="J10" s="8">
        <v>0</v>
      </c>
      <c r="K10" s="8">
        <v>276</v>
      </c>
      <c r="L10" s="8">
        <v>1586</v>
      </c>
      <c r="M10" s="8">
        <v>446</v>
      </c>
      <c r="N10" s="8">
        <v>550</v>
      </c>
      <c r="O10" s="8">
        <v>883</v>
      </c>
      <c r="P10" s="8">
        <v>841</v>
      </c>
      <c r="Q10" s="8">
        <v>1080</v>
      </c>
      <c r="R10" s="8">
        <v>1012</v>
      </c>
      <c r="S10" s="8">
        <v>1121</v>
      </c>
      <c r="T10" s="8">
        <v>1154</v>
      </c>
      <c r="U10" s="8">
        <v>1216</v>
      </c>
      <c r="V10" s="8">
        <v>1323</v>
      </c>
      <c r="W10" s="8">
        <v>1385</v>
      </c>
      <c r="X10" s="8">
        <v>1417</v>
      </c>
      <c r="Y10" s="8">
        <v>1598</v>
      </c>
      <c r="Z10" s="8">
        <v>1677</v>
      </c>
      <c r="AA10" s="8">
        <v>1681</v>
      </c>
      <c r="AB10" s="8">
        <v>1848</v>
      </c>
      <c r="AC10" s="8">
        <v>2072</v>
      </c>
      <c r="AD10" s="8">
        <v>2234</v>
      </c>
      <c r="AE10" s="8">
        <v>3603</v>
      </c>
      <c r="AF10" s="8">
        <v>1661</v>
      </c>
      <c r="AG10" s="8">
        <v>2144</v>
      </c>
      <c r="AH10" s="8">
        <v>2337</v>
      </c>
      <c r="AI10" s="8">
        <v>2739</v>
      </c>
      <c r="AJ10" s="8">
        <v>2846</v>
      </c>
      <c r="AK10" s="8">
        <v>3503</v>
      </c>
      <c r="AL10" s="8">
        <v>4220</v>
      </c>
      <c r="AM10" s="8">
        <v>2931</v>
      </c>
      <c r="AN10" s="8">
        <v>3326</v>
      </c>
      <c r="AO10" s="8">
        <v>3505</v>
      </c>
      <c r="AP10" s="8">
        <v>2499</v>
      </c>
      <c r="AQ10" s="8">
        <v>3879</v>
      </c>
      <c r="AR10" s="8">
        <v>3638</v>
      </c>
      <c r="AS10" s="8">
        <v>4541</v>
      </c>
      <c r="AT10" s="8">
        <v>4462</v>
      </c>
      <c r="AU10" s="8">
        <v>5278</v>
      </c>
    </row>
    <row r="11" spans="1:47" x14ac:dyDescent="0.25">
      <c r="A11" s="7" t="s">
        <v>36</v>
      </c>
      <c r="B11" s="8">
        <v>1979</v>
      </c>
      <c r="C11" s="8">
        <v>1712</v>
      </c>
      <c r="D11" s="8">
        <v>1371</v>
      </c>
      <c r="E11" s="8">
        <v>1304</v>
      </c>
      <c r="F11" s="8">
        <v>1135</v>
      </c>
      <c r="G11" s="8">
        <v>752</v>
      </c>
      <c r="H11" s="8">
        <v>720</v>
      </c>
      <c r="I11" s="8">
        <v>2106</v>
      </c>
      <c r="J11" s="8">
        <v>276</v>
      </c>
      <c r="K11" s="8">
        <v>0</v>
      </c>
      <c r="L11" s="8">
        <v>1315</v>
      </c>
      <c r="M11" s="8">
        <v>437</v>
      </c>
      <c r="N11" s="8">
        <v>279</v>
      </c>
      <c r="O11" s="8">
        <v>613</v>
      </c>
      <c r="P11" s="8">
        <v>571</v>
      </c>
      <c r="Q11" s="8">
        <v>809</v>
      </c>
      <c r="R11" s="8">
        <v>742</v>
      </c>
      <c r="S11" s="8">
        <v>850</v>
      </c>
      <c r="T11" s="8">
        <v>883</v>
      </c>
      <c r="U11" s="8">
        <v>946</v>
      </c>
      <c r="V11" s="8">
        <v>1052</v>
      </c>
      <c r="W11" s="8">
        <v>1114</v>
      </c>
      <c r="X11" s="8">
        <v>1147</v>
      </c>
      <c r="Y11" s="8">
        <v>1327</v>
      </c>
      <c r="Z11" s="8">
        <v>1406</v>
      </c>
      <c r="AA11" s="8">
        <v>1411</v>
      </c>
      <c r="AB11" s="8">
        <v>1577</v>
      </c>
      <c r="AC11" s="8">
        <v>1802</v>
      </c>
      <c r="AD11" s="8">
        <v>1964</v>
      </c>
      <c r="AE11" s="8">
        <v>3333</v>
      </c>
      <c r="AF11" s="8">
        <v>1391</v>
      </c>
      <c r="AG11" s="8">
        <v>1873</v>
      </c>
      <c r="AH11" s="8">
        <v>2067</v>
      </c>
      <c r="AI11" s="8">
        <v>2468</v>
      </c>
      <c r="AJ11" s="8">
        <v>2576</v>
      </c>
      <c r="AK11" s="8">
        <v>3233</v>
      </c>
      <c r="AL11" s="8">
        <v>3949</v>
      </c>
      <c r="AM11" s="8">
        <v>2657</v>
      </c>
      <c r="AN11" s="8">
        <v>3055</v>
      </c>
      <c r="AO11" s="8">
        <v>3235</v>
      </c>
      <c r="AP11" s="8">
        <v>2229</v>
      </c>
      <c r="AQ11" s="8">
        <v>3609</v>
      </c>
      <c r="AR11" s="8">
        <v>3367</v>
      </c>
      <c r="AS11" s="8">
        <v>4271</v>
      </c>
      <c r="AT11" s="8">
        <v>4191</v>
      </c>
      <c r="AU11" s="8">
        <v>5007</v>
      </c>
    </row>
    <row r="12" spans="1:47" x14ac:dyDescent="0.25">
      <c r="A12" s="7" t="s">
        <v>49</v>
      </c>
      <c r="B12" s="8">
        <v>3117</v>
      </c>
      <c r="C12" s="8">
        <v>3022</v>
      </c>
      <c r="D12" s="8">
        <v>2681</v>
      </c>
      <c r="E12" s="8">
        <v>2614</v>
      </c>
      <c r="F12" s="8">
        <v>2447</v>
      </c>
      <c r="G12" s="8">
        <v>2064</v>
      </c>
      <c r="H12" s="8">
        <v>2030</v>
      </c>
      <c r="I12" s="8">
        <v>1846</v>
      </c>
      <c r="J12" s="8">
        <v>1586</v>
      </c>
      <c r="K12" s="8">
        <v>1315</v>
      </c>
      <c r="L12" s="8">
        <v>0</v>
      </c>
      <c r="M12" s="8">
        <v>1525</v>
      </c>
      <c r="N12" s="8">
        <v>1055</v>
      </c>
      <c r="O12" s="8">
        <v>720</v>
      </c>
      <c r="P12" s="8">
        <v>850</v>
      </c>
      <c r="Q12" s="8">
        <v>929</v>
      </c>
      <c r="R12" s="8">
        <v>861</v>
      </c>
      <c r="S12" s="8">
        <v>970</v>
      </c>
      <c r="T12" s="8">
        <v>1003</v>
      </c>
      <c r="U12" s="8">
        <v>1066</v>
      </c>
      <c r="V12" s="8">
        <v>1172</v>
      </c>
      <c r="W12" s="8">
        <v>1234</v>
      </c>
      <c r="X12" s="8">
        <v>1266</v>
      </c>
      <c r="Y12" s="8">
        <v>1447</v>
      </c>
      <c r="Z12" s="8">
        <v>1526</v>
      </c>
      <c r="AA12" s="8">
        <v>1530</v>
      </c>
      <c r="AB12" s="8">
        <v>1697</v>
      </c>
      <c r="AC12" s="8">
        <v>1922</v>
      </c>
      <c r="AD12" s="8">
        <v>2084</v>
      </c>
      <c r="AE12" s="8">
        <v>3453</v>
      </c>
      <c r="AF12" s="8">
        <v>1493</v>
      </c>
      <c r="AG12" s="8">
        <v>1993</v>
      </c>
      <c r="AH12" s="8">
        <v>2187</v>
      </c>
      <c r="AI12" s="8">
        <v>2588</v>
      </c>
      <c r="AJ12" s="8">
        <v>2695</v>
      </c>
      <c r="AK12" s="8">
        <v>3353</v>
      </c>
      <c r="AL12" s="8">
        <v>4069</v>
      </c>
      <c r="AM12" s="8">
        <v>2776</v>
      </c>
      <c r="AN12" s="8">
        <v>3175</v>
      </c>
      <c r="AO12" s="8">
        <v>3354</v>
      </c>
      <c r="AP12" s="8">
        <v>2349</v>
      </c>
      <c r="AQ12" s="8">
        <v>3728</v>
      </c>
      <c r="AR12" s="8">
        <v>3487</v>
      </c>
      <c r="AS12" s="8">
        <v>4390</v>
      </c>
      <c r="AT12" s="8">
        <v>4311</v>
      </c>
      <c r="AU12" s="8">
        <v>5127</v>
      </c>
    </row>
    <row r="13" spans="1:47" x14ac:dyDescent="0.25">
      <c r="A13" s="7" t="s">
        <v>31</v>
      </c>
      <c r="B13" s="8">
        <v>1625</v>
      </c>
      <c r="C13" s="8">
        <v>1775</v>
      </c>
      <c r="D13" s="8">
        <v>1437</v>
      </c>
      <c r="E13" s="8">
        <v>1255</v>
      </c>
      <c r="F13" s="8">
        <v>1085</v>
      </c>
      <c r="G13" s="8">
        <v>546</v>
      </c>
      <c r="H13" s="8">
        <v>772</v>
      </c>
      <c r="I13" s="8">
        <v>2169</v>
      </c>
      <c r="J13" s="8">
        <v>446</v>
      </c>
      <c r="K13" s="8">
        <v>437</v>
      </c>
      <c r="L13" s="8">
        <v>1525</v>
      </c>
      <c r="M13" s="8">
        <v>0</v>
      </c>
      <c r="N13" s="8">
        <v>589</v>
      </c>
      <c r="O13" s="8">
        <v>817</v>
      </c>
      <c r="P13" s="8">
        <v>775</v>
      </c>
      <c r="Q13" s="8">
        <v>1014</v>
      </c>
      <c r="R13" s="8">
        <v>946</v>
      </c>
      <c r="S13" s="8">
        <v>1054</v>
      </c>
      <c r="T13" s="8">
        <v>1087</v>
      </c>
      <c r="U13" s="8">
        <v>1150</v>
      </c>
      <c r="V13" s="8">
        <v>1256</v>
      </c>
      <c r="W13" s="8">
        <v>1318</v>
      </c>
      <c r="X13" s="8">
        <v>1351</v>
      </c>
      <c r="Y13" s="8">
        <v>1531</v>
      </c>
      <c r="Z13" s="8">
        <v>1611</v>
      </c>
      <c r="AA13" s="8">
        <v>1615</v>
      </c>
      <c r="AB13" s="8">
        <v>1781</v>
      </c>
      <c r="AC13" s="8">
        <v>2006</v>
      </c>
      <c r="AD13" s="8">
        <v>2168</v>
      </c>
      <c r="AE13" s="8">
        <v>3537</v>
      </c>
      <c r="AF13" s="8">
        <v>1595</v>
      </c>
      <c r="AG13" s="8">
        <v>2078</v>
      </c>
      <c r="AH13" s="8">
        <v>2271</v>
      </c>
      <c r="AI13" s="8">
        <v>2672</v>
      </c>
      <c r="AJ13" s="8">
        <v>2780</v>
      </c>
      <c r="AK13" s="8">
        <v>3437</v>
      </c>
      <c r="AL13" s="8">
        <v>4154</v>
      </c>
      <c r="AM13" s="8">
        <v>2860</v>
      </c>
      <c r="AN13" s="8">
        <v>3259</v>
      </c>
      <c r="AO13" s="8">
        <v>3439</v>
      </c>
      <c r="AP13" s="8">
        <v>2433</v>
      </c>
      <c r="AQ13" s="8">
        <v>3812</v>
      </c>
      <c r="AR13" s="8">
        <v>3571</v>
      </c>
      <c r="AS13" s="8">
        <v>4475</v>
      </c>
      <c r="AT13" s="8">
        <v>4395</v>
      </c>
      <c r="AU13" s="8">
        <v>5212</v>
      </c>
    </row>
    <row r="14" spans="1:47" x14ac:dyDescent="0.25">
      <c r="A14" s="7" t="s">
        <v>37</v>
      </c>
      <c r="B14" s="8">
        <v>2080</v>
      </c>
      <c r="C14" s="8">
        <v>1985</v>
      </c>
      <c r="D14" s="8">
        <v>1741</v>
      </c>
      <c r="E14" s="8">
        <v>1577</v>
      </c>
      <c r="F14" s="8">
        <v>1457</v>
      </c>
      <c r="G14" s="8">
        <v>1075</v>
      </c>
      <c r="H14" s="8">
        <v>993</v>
      </c>
      <c r="I14" s="8">
        <v>1483</v>
      </c>
      <c r="J14" s="8">
        <v>550</v>
      </c>
      <c r="K14" s="8">
        <v>279</v>
      </c>
      <c r="L14" s="8">
        <v>1055</v>
      </c>
      <c r="M14" s="8">
        <v>589</v>
      </c>
      <c r="N14" s="8">
        <v>0</v>
      </c>
      <c r="O14" s="8">
        <v>345</v>
      </c>
      <c r="P14" s="8">
        <v>303</v>
      </c>
      <c r="Q14" s="8">
        <v>542</v>
      </c>
      <c r="R14" s="8">
        <v>474</v>
      </c>
      <c r="S14" s="8">
        <v>583</v>
      </c>
      <c r="T14" s="8">
        <v>616</v>
      </c>
      <c r="U14" s="8">
        <v>678</v>
      </c>
      <c r="V14" s="8">
        <v>785</v>
      </c>
      <c r="W14" s="8">
        <v>847</v>
      </c>
      <c r="X14" s="8">
        <v>879</v>
      </c>
      <c r="Y14" s="8">
        <v>1059</v>
      </c>
      <c r="Z14" s="8">
        <v>1139</v>
      </c>
      <c r="AA14" s="8">
        <v>1143</v>
      </c>
      <c r="AB14" s="8">
        <v>1309</v>
      </c>
      <c r="AC14" s="8">
        <v>1534</v>
      </c>
      <c r="AD14" s="8">
        <v>1696</v>
      </c>
      <c r="AE14" s="8">
        <v>3065</v>
      </c>
      <c r="AF14" s="8">
        <v>1124</v>
      </c>
      <c r="AG14" s="8">
        <v>1606</v>
      </c>
      <c r="AH14" s="8">
        <v>1799</v>
      </c>
      <c r="AI14" s="8">
        <v>2201</v>
      </c>
      <c r="AJ14" s="8">
        <v>2308</v>
      </c>
      <c r="AK14" s="8">
        <v>2965</v>
      </c>
      <c r="AL14" s="8">
        <v>3682</v>
      </c>
      <c r="AM14" s="8">
        <v>2291</v>
      </c>
      <c r="AN14" s="8">
        <v>2788</v>
      </c>
      <c r="AO14" s="8">
        <v>2967</v>
      </c>
      <c r="AP14" s="8">
        <v>1961</v>
      </c>
      <c r="AQ14" s="8">
        <v>3340</v>
      </c>
      <c r="AR14" s="8">
        <v>3099</v>
      </c>
      <c r="AS14" s="8">
        <v>4003</v>
      </c>
      <c r="AT14" s="8">
        <v>3923</v>
      </c>
      <c r="AU14" s="8">
        <v>4740</v>
      </c>
    </row>
    <row r="15" spans="1:47" x14ac:dyDescent="0.25">
      <c r="A15" s="7" t="s">
        <v>50</v>
      </c>
      <c r="B15" s="8">
        <v>2414</v>
      </c>
      <c r="C15" s="8">
        <v>2319</v>
      </c>
      <c r="D15" s="8">
        <v>1961</v>
      </c>
      <c r="E15" s="8">
        <v>1911</v>
      </c>
      <c r="F15" s="8">
        <v>1744</v>
      </c>
      <c r="G15" s="8">
        <v>1362</v>
      </c>
      <c r="H15" s="8">
        <v>1327</v>
      </c>
      <c r="I15" s="8">
        <v>1148</v>
      </c>
      <c r="J15" s="8">
        <v>883</v>
      </c>
      <c r="K15" s="8">
        <v>613</v>
      </c>
      <c r="L15" s="8">
        <v>720</v>
      </c>
      <c r="M15" s="8">
        <v>817</v>
      </c>
      <c r="N15" s="8">
        <v>345</v>
      </c>
      <c r="O15" s="8">
        <v>0</v>
      </c>
      <c r="P15" s="8">
        <v>128</v>
      </c>
      <c r="Q15" s="8">
        <v>217</v>
      </c>
      <c r="R15" s="8">
        <v>150</v>
      </c>
      <c r="S15" s="8">
        <v>257</v>
      </c>
      <c r="T15" s="8">
        <v>291</v>
      </c>
      <c r="U15" s="8">
        <v>353</v>
      </c>
      <c r="V15" s="8">
        <v>460</v>
      </c>
      <c r="W15" s="8">
        <v>522</v>
      </c>
      <c r="X15" s="8">
        <v>554</v>
      </c>
      <c r="Y15" s="8">
        <v>735</v>
      </c>
      <c r="Z15" s="8">
        <v>814</v>
      </c>
      <c r="AA15" s="8">
        <v>818</v>
      </c>
      <c r="AB15" s="8">
        <v>984</v>
      </c>
      <c r="AC15" s="8">
        <v>1209</v>
      </c>
      <c r="AD15" s="8">
        <v>1371</v>
      </c>
      <c r="AE15" s="8">
        <v>2740</v>
      </c>
      <c r="AF15" s="8">
        <v>794</v>
      </c>
      <c r="AG15" s="8">
        <v>1281</v>
      </c>
      <c r="AH15" s="8">
        <v>1474</v>
      </c>
      <c r="AI15" s="8">
        <v>1875</v>
      </c>
      <c r="AJ15" s="8">
        <v>1983</v>
      </c>
      <c r="AK15" s="8">
        <v>2640</v>
      </c>
      <c r="AL15" s="8">
        <v>3357</v>
      </c>
      <c r="AM15" s="8">
        <v>2065</v>
      </c>
      <c r="AN15" s="8">
        <v>2462</v>
      </c>
      <c r="AO15" s="8">
        <v>2642</v>
      </c>
      <c r="AP15" s="8">
        <v>1636</v>
      </c>
      <c r="AQ15" s="8">
        <v>3015</v>
      </c>
      <c r="AR15" s="8">
        <v>2774</v>
      </c>
      <c r="AS15" s="8">
        <v>3678</v>
      </c>
      <c r="AT15" s="8">
        <v>3598</v>
      </c>
      <c r="AU15" s="8">
        <v>4415</v>
      </c>
    </row>
    <row r="16" spans="1:47" x14ac:dyDescent="0.25">
      <c r="A16" s="7" t="s">
        <v>47</v>
      </c>
      <c r="B16" s="8">
        <v>2372</v>
      </c>
      <c r="C16" s="8">
        <v>2277</v>
      </c>
      <c r="D16" s="8">
        <v>1892</v>
      </c>
      <c r="E16" s="8">
        <v>1869</v>
      </c>
      <c r="F16" s="8">
        <v>1702</v>
      </c>
      <c r="G16" s="8">
        <v>1320</v>
      </c>
      <c r="H16" s="8">
        <v>1285</v>
      </c>
      <c r="I16" s="8">
        <v>1277</v>
      </c>
      <c r="J16" s="8">
        <v>841</v>
      </c>
      <c r="K16" s="8">
        <v>571</v>
      </c>
      <c r="L16" s="8">
        <v>850</v>
      </c>
      <c r="M16" s="8">
        <v>775</v>
      </c>
      <c r="N16" s="8">
        <v>303</v>
      </c>
      <c r="O16" s="8">
        <v>128</v>
      </c>
      <c r="P16" s="8">
        <v>0</v>
      </c>
      <c r="Q16" s="8">
        <v>338</v>
      </c>
      <c r="R16" s="8">
        <v>271</v>
      </c>
      <c r="S16" s="8">
        <v>379</v>
      </c>
      <c r="T16" s="8">
        <v>412</v>
      </c>
      <c r="U16" s="8">
        <v>475</v>
      </c>
      <c r="V16" s="8">
        <v>582</v>
      </c>
      <c r="W16" s="8">
        <v>643</v>
      </c>
      <c r="X16" s="8">
        <v>676</v>
      </c>
      <c r="Y16" s="8">
        <v>856</v>
      </c>
      <c r="Z16" s="8">
        <v>935</v>
      </c>
      <c r="AA16" s="8">
        <v>940</v>
      </c>
      <c r="AB16" s="8">
        <v>1106</v>
      </c>
      <c r="AC16" s="8">
        <v>1330</v>
      </c>
      <c r="AD16" s="8">
        <v>1493</v>
      </c>
      <c r="AE16" s="8">
        <v>2861</v>
      </c>
      <c r="AF16" s="8">
        <v>920</v>
      </c>
      <c r="AG16" s="8">
        <v>1402</v>
      </c>
      <c r="AH16" s="8">
        <v>1596</v>
      </c>
      <c r="AI16" s="8">
        <v>1997</v>
      </c>
      <c r="AJ16" s="8">
        <v>2105</v>
      </c>
      <c r="AK16" s="8">
        <v>2762</v>
      </c>
      <c r="AL16" s="8">
        <v>3478</v>
      </c>
      <c r="AM16" s="8">
        <v>2152</v>
      </c>
      <c r="AN16" s="8">
        <v>2584</v>
      </c>
      <c r="AO16" s="8">
        <v>2763</v>
      </c>
      <c r="AP16" s="8">
        <v>1758</v>
      </c>
      <c r="AQ16" s="8">
        <v>3137</v>
      </c>
      <c r="AR16" s="8">
        <v>2896</v>
      </c>
      <c r="AS16" s="8">
        <v>3799</v>
      </c>
      <c r="AT16" s="8">
        <v>3720</v>
      </c>
      <c r="AU16" s="8">
        <v>4536</v>
      </c>
    </row>
    <row r="17" spans="1:47" x14ac:dyDescent="0.25">
      <c r="A17" s="7" t="s">
        <v>53</v>
      </c>
      <c r="B17" s="8">
        <v>2611</v>
      </c>
      <c r="C17" s="8">
        <v>2516</v>
      </c>
      <c r="D17" s="8">
        <v>2176</v>
      </c>
      <c r="E17" s="8">
        <v>2108</v>
      </c>
      <c r="F17" s="8">
        <v>1941</v>
      </c>
      <c r="G17" s="8">
        <v>1558</v>
      </c>
      <c r="H17" s="8">
        <v>1524</v>
      </c>
      <c r="I17" s="8">
        <v>1358</v>
      </c>
      <c r="J17" s="8">
        <v>1080</v>
      </c>
      <c r="K17" s="8">
        <v>809</v>
      </c>
      <c r="L17" s="8">
        <v>929</v>
      </c>
      <c r="M17" s="8">
        <v>1014</v>
      </c>
      <c r="N17" s="8">
        <v>542</v>
      </c>
      <c r="O17" s="8">
        <v>217</v>
      </c>
      <c r="P17" s="8">
        <v>338</v>
      </c>
      <c r="Q17" s="8">
        <v>0</v>
      </c>
      <c r="R17" s="8">
        <v>216</v>
      </c>
      <c r="S17" s="8">
        <v>111</v>
      </c>
      <c r="T17" s="8">
        <v>94</v>
      </c>
      <c r="U17" s="8">
        <v>146</v>
      </c>
      <c r="V17" s="8">
        <v>252</v>
      </c>
      <c r="W17" s="8">
        <v>314</v>
      </c>
      <c r="X17" s="8">
        <v>347</v>
      </c>
      <c r="Y17" s="8">
        <v>527</v>
      </c>
      <c r="Z17" s="8">
        <v>606</v>
      </c>
      <c r="AA17" s="8">
        <v>610</v>
      </c>
      <c r="AB17" s="8">
        <v>777</v>
      </c>
      <c r="AC17" s="8">
        <v>1001</v>
      </c>
      <c r="AD17" s="8">
        <v>1163</v>
      </c>
      <c r="AE17" s="8">
        <v>2532</v>
      </c>
      <c r="AF17" s="8">
        <v>1009</v>
      </c>
      <c r="AG17" s="8">
        <v>1073</v>
      </c>
      <c r="AH17" s="8">
        <v>1266</v>
      </c>
      <c r="AI17" s="8">
        <v>1668</v>
      </c>
      <c r="AJ17" s="8">
        <v>1775</v>
      </c>
      <c r="AK17" s="8">
        <v>2432</v>
      </c>
      <c r="AL17" s="8">
        <v>3150</v>
      </c>
      <c r="AM17" s="8">
        <v>1855</v>
      </c>
      <c r="AN17" s="8">
        <v>2255</v>
      </c>
      <c r="AO17" s="8">
        <v>2434</v>
      </c>
      <c r="AP17" s="8">
        <v>1429</v>
      </c>
      <c r="AQ17" s="8">
        <v>2808</v>
      </c>
      <c r="AR17" s="8">
        <v>2567</v>
      </c>
      <c r="AS17" s="8">
        <v>3471</v>
      </c>
      <c r="AT17" s="8">
        <v>3391</v>
      </c>
      <c r="AU17" s="8">
        <v>4207</v>
      </c>
    </row>
    <row r="18" spans="1:47" x14ac:dyDescent="0.25">
      <c r="A18" s="7" t="s">
        <v>51</v>
      </c>
      <c r="B18" s="8">
        <v>2716</v>
      </c>
      <c r="C18" s="8">
        <v>2448</v>
      </c>
      <c r="D18" s="8">
        <v>2108</v>
      </c>
      <c r="E18" s="8">
        <v>2040</v>
      </c>
      <c r="F18" s="8">
        <v>1873</v>
      </c>
      <c r="G18" s="8">
        <v>1491</v>
      </c>
      <c r="H18" s="8">
        <v>1458</v>
      </c>
      <c r="I18" s="8">
        <v>1290</v>
      </c>
      <c r="J18" s="8">
        <v>1012</v>
      </c>
      <c r="K18" s="8">
        <v>742</v>
      </c>
      <c r="L18" s="8">
        <v>861</v>
      </c>
      <c r="M18" s="8">
        <v>946</v>
      </c>
      <c r="N18" s="8">
        <v>474</v>
      </c>
      <c r="O18" s="8">
        <v>150</v>
      </c>
      <c r="P18" s="8">
        <v>271</v>
      </c>
      <c r="Q18" s="8">
        <v>216</v>
      </c>
      <c r="R18" s="8">
        <v>0</v>
      </c>
      <c r="S18" s="8">
        <v>114</v>
      </c>
      <c r="T18" s="8">
        <v>289</v>
      </c>
      <c r="U18" s="8">
        <v>352</v>
      </c>
      <c r="V18" s="8">
        <v>458</v>
      </c>
      <c r="W18" s="8">
        <v>520</v>
      </c>
      <c r="X18" s="8">
        <v>552</v>
      </c>
      <c r="Y18" s="8">
        <v>733</v>
      </c>
      <c r="Z18" s="8">
        <v>812</v>
      </c>
      <c r="AA18" s="8">
        <v>816</v>
      </c>
      <c r="AB18" s="8">
        <v>983</v>
      </c>
      <c r="AC18" s="8">
        <v>1207</v>
      </c>
      <c r="AD18" s="8">
        <v>1369</v>
      </c>
      <c r="AE18" s="8">
        <v>2738</v>
      </c>
      <c r="AF18" s="8">
        <v>940</v>
      </c>
      <c r="AG18" s="8">
        <v>1279</v>
      </c>
      <c r="AH18" s="8">
        <v>1472</v>
      </c>
      <c r="AI18" s="8">
        <v>1874</v>
      </c>
      <c r="AJ18" s="8">
        <v>1981</v>
      </c>
      <c r="AK18" s="8">
        <v>2638</v>
      </c>
      <c r="AL18" s="8">
        <v>3355</v>
      </c>
      <c r="AM18" s="8">
        <v>2063</v>
      </c>
      <c r="AN18" s="8">
        <v>2461</v>
      </c>
      <c r="AO18" s="8">
        <v>2640</v>
      </c>
      <c r="AP18" s="8">
        <v>1634</v>
      </c>
      <c r="AQ18" s="8">
        <v>3014</v>
      </c>
      <c r="AR18" s="8">
        <v>2783</v>
      </c>
      <c r="AS18" s="8">
        <v>3676</v>
      </c>
      <c r="AT18" s="8">
        <v>3589</v>
      </c>
      <c r="AU18" s="8">
        <v>4413</v>
      </c>
    </row>
    <row r="19" spans="1:47" x14ac:dyDescent="0.25">
      <c r="A19" s="7" t="s">
        <v>52</v>
      </c>
      <c r="B19" s="8">
        <v>2824</v>
      </c>
      <c r="C19" s="8">
        <v>2556</v>
      </c>
      <c r="D19" s="8">
        <v>2218</v>
      </c>
      <c r="E19" s="8">
        <v>2148</v>
      </c>
      <c r="F19" s="8">
        <v>1982</v>
      </c>
      <c r="G19" s="8">
        <v>1599</v>
      </c>
      <c r="H19" s="8">
        <v>1567</v>
      </c>
      <c r="I19" s="8">
        <v>1399</v>
      </c>
      <c r="J19" s="8">
        <v>1121</v>
      </c>
      <c r="K19" s="8">
        <v>850</v>
      </c>
      <c r="L19" s="8">
        <v>970</v>
      </c>
      <c r="M19" s="8">
        <v>1054</v>
      </c>
      <c r="N19" s="8">
        <v>583</v>
      </c>
      <c r="O19" s="8">
        <v>257</v>
      </c>
      <c r="P19" s="8">
        <v>379</v>
      </c>
      <c r="Q19" s="8">
        <v>111</v>
      </c>
      <c r="R19" s="8">
        <v>114</v>
      </c>
      <c r="S19" s="8">
        <v>0</v>
      </c>
      <c r="T19" s="8">
        <v>168</v>
      </c>
      <c r="U19" s="8">
        <v>143</v>
      </c>
      <c r="V19" s="8">
        <v>337</v>
      </c>
      <c r="W19" s="8">
        <v>295</v>
      </c>
      <c r="X19" s="8">
        <v>364</v>
      </c>
      <c r="Y19" s="8">
        <v>552</v>
      </c>
      <c r="Z19" s="8">
        <v>632</v>
      </c>
      <c r="AA19" s="8">
        <v>636</v>
      </c>
      <c r="AB19" s="8">
        <v>802</v>
      </c>
      <c r="AC19" s="8">
        <v>1027</v>
      </c>
      <c r="AD19" s="8">
        <v>1189</v>
      </c>
      <c r="AE19" s="8">
        <v>2558</v>
      </c>
      <c r="AF19" s="8">
        <v>1050</v>
      </c>
      <c r="AG19" s="8">
        <v>1158</v>
      </c>
      <c r="AH19" s="8">
        <v>1351</v>
      </c>
      <c r="AI19" s="8">
        <v>1753</v>
      </c>
      <c r="AJ19" s="8">
        <v>1860</v>
      </c>
      <c r="AK19" s="8">
        <v>2517</v>
      </c>
      <c r="AL19" s="8">
        <v>3175</v>
      </c>
      <c r="AM19" s="8">
        <v>1880</v>
      </c>
      <c r="AN19" s="8">
        <v>2280</v>
      </c>
      <c r="AO19" s="8">
        <v>2460</v>
      </c>
      <c r="AP19" s="8">
        <v>1454</v>
      </c>
      <c r="AQ19" s="8">
        <v>2833</v>
      </c>
      <c r="AR19" s="8">
        <v>2603</v>
      </c>
      <c r="AS19" s="8">
        <v>3496</v>
      </c>
      <c r="AT19" s="8">
        <v>3416</v>
      </c>
      <c r="AU19" s="8">
        <v>4233</v>
      </c>
    </row>
    <row r="20" spans="1:47" x14ac:dyDescent="0.25">
      <c r="A20" s="7" t="s">
        <v>54</v>
      </c>
      <c r="B20" s="8">
        <v>2857</v>
      </c>
      <c r="C20" s="8">
        <v>2589</v>
      </c>
      <c r="D20" s="8">
        <v>2251</v>
      </c>
      <c r="E20" s="8">
        <v>2181</v>
      </c>
      <c r="F20" s="8">
        <v>2015</v>
      </c>
      <c r="G20" s="8">
        <v>1632</v>
      </c>
      <c r="H20" s="8">
        <v>1597</v>
      </c>
      <c r="I20" s="8">
        <v>1432</v>
      </c>
      <c r="J20" s="8">
        <v>1154</v>
      </c>
      <c r="K20" s="8">
        <v>883</v>
      </c>
      <c r="L20" s="8">
        <v>1003</v>
      </c>
      <c r="M20" s="8">
        <v>1087</v>
      </c>
      <c r="N20" s="8">
        <v>616</v>
      </c>
      <c r="O20" s="8">
        <v>291</v>
      </c>
      <c r="P20" s="8">
        <v>412</v>
      </c>
      <c r="Q20" s="8">
        <v>94</v>
      </c>
      <c r="R20" s="8">
        <v>289</v>
      </c>
      <c r="S20" s="8">
        <v>168</v>
      </c>
      <c r="T20" s="8">
        <v>0</v>
      </c>
      <c r="U20" s="8">
        <v>101</v>
      </c>
      <c r="V20" s="8">
        <v>170</v>
      </c>
      <c r="W20" s="8">
        <v>242</v>
      </c>
      <c r="X20" s="8">
        <v>264</v>
      </c>
      <c r="Y20" s="8">
        <v>445</v>
      </c>
      <c r="Z20" s="8">
        <v>524</v>
      </c>
      <c r="AA20" s="8">
        <v>529</v>
      </c>
      <c r="AB20" s="8">
        <v>696</v>
      </c>
      <c r="AC20" s="8">
        <v>919</v>
      </c>
      <c r="AD20" s="8">
        <v>1346</v>
      </c>
      <c r="AE20" s="8">
        <v>2450</v>
      </c>
      <c r="AF20" s="8">
        <v>1077</v>
      </c>
      <c r="AG20" s="8">
        <v>991</v>
      </c>
      <c r="AH20" s="8">
        <v>1184</v>
      </c>
      <c r="AI20" s="8">
        <v>1586</v>
      </c>
      <c r="AJ20" s="8">
        <v>1693</v>
      </c>
      <c r="AK20" s="8">
        <v>2350</v>
      </c>
      <c r="AL20" s="8">
        <v>3067</v>
      </c>
      <c r="AM20" s="8">
        <v>1774</v>
      </c>
      <c r="AN20" s="8">
        <v>2173</v>
      </c>
      <c r="AO20" s="8">
        <v>2352</v>
      </c>
      <c r="AP20" s="8">
        <v>1346</v>
      </c>
      <c r="AQ20" s="8">
        <v>2726</v>
      </c>
      <c r="AR20" s="8">
        <v>2496</v>
      </c>
      <c r="AS20" s="8">
        <v>3388</v>
      </c>
      <c r="AT20" s="8">
        <v>3309</v>
      </c>
      <c r="AU20" s="8">
        <v>4125</v>
      </c>
    </row>
    <row r="21" spans="1:47" x14ac:dyDescent="0.25">
      <c r="A21" s="7" t="s">
        <v>55</v>
      </c>
      <c r="B21" s="8">
        <v>2920</v>
      </c>
      <c r="C21" s="8">
        <v>2652</v>
      </c>
      <c r="D21" s="8">
        <v>2314</v>
      </c>
      <c r="E21" s="8">
        <v>2244</v>
      </c>
      <c r="F21" s="8">
        <v>2015</v>
      </c>
      <c r="G21" s="8">
        <v>1695</v>
      </c>
      <c r="H21" s="8">
        <v>1660</v>
      </c>
      <c r="I21" s="8">
        <v>1495</v>
      </c>
      <c r="J21" s="8">
        <v>1216</v>
      </c>
      <c r="K21" s="8">
        <v>946</v>
      </c>
      <c r="L21" s="8">
        <v>1066</v>
      </c>
      <c r="M21" s="8">
        <v>1150</v>
      </c>
      <c r="N21" s="8">
        <v>678</v>
      </c>
      <c r="O21" s="8">
        <v>353</v>
      </c>
      <c r="P21" s="8">
        <v>475</v>
      </c>
      <c r="Q21" s="8">
        <v>146</v>
      </c>
      <c r="R21" s="8">
        <v>352</v>
      </c>
      <c r="S21" s="8">
        <v>143</v>
      </c>
      <c r="T21" s="8">
        <v>101</v>
      </c>
      <c r="U21" s="8">
        <v>0</v>
      </c>
      <c r="V21" s="8">
        <v>200</v>
      </c>
      <c r="W21" s="8">
        <v>168</v>
      </c>
      <c r="X21" s="8">
        <v>218</v>
      </c>
      <c r="Y21" s="8">
        <v>398</v>
      </c>
      <c r="Z21" s="8">
        <v>478</v>
      </c>
      <c r="AA21" s="8">
        <v>482</v>
      </c>
      <c r="AB21" s="8">
        <v>648</v>
      </c>
      <c r="AC21" s="8">
        <v>873</v>
      </c>
      <c r="AD21" s="8">
        <v>1035</v>
      </c>
      <c r="AE21" s="8">
        <v>2404</v>
      </c>
      <c r="AF21" s="8">
        <v>1144</v>
      </c>
      <c r="AG21" s="8">
        <v>1030</v>
      </c>
      <c r="AH21" s="8">
        <v>1223</v>
      </c>
      <c r="AI21" s="8">
        <v>1624</v>
      </c>
      <c r="AJ21" s="8">
        <v>1732</v>
      </c>
      <c r="AK21" s="8">
        <v>2389</v>
      </c>
      <c r="AL21" s="8">
        <v>3021</v>
      </c>
      <c r="AM21" s="8">
        <v>1730</v>
      </c>
      <c r="AN21" s="8">
        <v>2127</v>
      </c>
      <c r="AO21" s="8">
        <v>2306</v>
      </c>
      <c r="AP21" s="8">
        <v>1300</v>
      </c>
      <c r="AQ21" s="8">
        <v>2679</v>
      </c>
      <c r="AR21" s="8">
        <v>2449</v>
      </c>
      <c r="AS21" s="8">
        <v>3342</v>
      </c>
      <c r="AT21" s="8">
        <v>3262</v>
      </c>
      <c r="AU21" s="8">
        <v>4091</v>
      </c>
    </row>
    <row r="22" spans="1:47" x14ac:dyDescent="0.25">
      <c r="A22" s="7" t="s">
        <v>58</v>
      </c>
      <c r="B22" s="8">
        <v>3026</v>
      </c>
      <c r="C22" s="8">
        <v>2759</v>
      </c>
      <c r="D22" s="8">
        <v>2415</v>
      </c>
      <c r="E22" s="8">
        <v>2351</v>
      </c>
      <c r="F22" s="8">
        <v>2184</v>
      </c>
      <c r="G22" s="8">
        <v>1802</v>
      </c>
      <c r="H22" s="8">
        <v>1767</v>
      </c>
      <c r="I22" s="8">
        <v>1601</v>
      </c>
      <c r="J22" s="8">
        <v>1323</v>
      </c>
      <c r="K22" s="8">
        <v>1052</v>
      </c>
      <c r="L22" s="8">
        <v>1172</v>
      </c>
      <c r="M22" s="8">
        <v>1256</v>
      </c>
      <c r="N22" s="8">
        <v>785</v>
      </c>
      <c r="O22" s="8">
        <v>460</v>
      </c>
      <c r="P22" s="8">
        <v>582</v>
      </c>
      <c r="Q22" s="8">
        <v>252</v>
      </c>
      <c r="R22" s="8">
        <v>458</v>
      </c>
      <c r="S22" s="8">
        <v>337</v>
      </c>
      <c r="T22" s="8">
        <v>170</v>
      </c>
      <c r="U22" s="8">
        <v>200</v>
      </c>
      <c r="V22" s="8">
        <v>0</v>
      </c>
      <c r="W22" s="8">
        <v>124</v>
      </c>
      <c r="X22" s="8">
        <v>123</v>
      </c>
      <c r="Y22" s="8">
        <v>276</v>
      </c>
      <c r="Z22" s="8">
        <v>359</v>
      </c>
      <c r="AA22" s="8">
        <v>363</v>
      </c>
      <c r="AB22" s="8">
        <v>528</v>
      </c>
      <c r="AC22" s="8">
        <v>751</v>
      </c>
      <c r="AD22" s="8">
        <v>874</v>
      </c>
      <c r="AE22" s="8">
        <v>2243</v>
      </c>
      <c r="AF22" s="8">
        <v>873</v>
      </c>
      <c r="AG22" s="8">
        <v>830</v>
      </c>
      <c r="AH22" s="8">
        <v>1023</v>
      </c>
      <c r="AI22" s="8">
        <v>1431</v>
      </c>
      <c r="AJ22" s="8">
        <v>1530</v>
      </c>
      <c r="AK22" s="8">
        <v>2188</v>
      </c>
      <c r="AL22" s="8">
        <v>2944</v>
      </c>
      <c r="AM22" s="8">
        <v>1607</v>
      </c>
      <c r="AN22" s="8">
        <v>2000</v>
      </c>
      <c r="AO22" s="8">
        <v>2188</v>
      </c>
      <c r="AP22" s="8">
        <v>1172</v>
      </c>
      <c r="AQ22" s="8">
        <v>2565</v>
      </c>
      <c r="AR22" s="8">
        <v>2298</v>
      </c>
      <c r="AS22" s="8">
        <v>3225</v>
      </c>
      <c r="AT22" s="8">
        <v>4238</v>
      </c>
      <c r="AU22" s="8">
        <v>5047</v>
      </c>
    </row>
    <row r="23" spans="1:47" x14ac:dyDescent="0.25">
      <c r="A23" s="7" t="s">
        <v>57</v>
      </c>
      <c r="B23" s="8">
        <v>3088</v>
      </c>
      <c r="C23" s="8">
        <v>2820</v>
      </c>
      <c r="D23" s="8">
        <v>2481</v>
      </c>
      <c r="E23" s="8">
        <v>2412</v>
      </c>
      <c r="F23" s="8">
        <v>2246</v>
      </c>
      <c r="G23" s="8">
        <v>1863</v>
      </c>
      <c r="H23" s="8">
        <v>1808</v>
      </c>
      <c r="I23" s="8">
        <v>1663</v>
      </c>
      <c r="J23" s="8">
        <v>1385</v>
      </c>
      <c r="K23" s="8">
        <v>1114</v>
      </c>
      <c r="L23" s="8">
        <v>1234</v>
      </c>
      <c r="M23" s="8">
        <v>1318</v>
      </c>
      <c r="N23" s="8">
        <v>847</v>
      </c>
      <c r="O23" s="8">
        <v>522</v>
      </c>
      <c r="P23" s="8">
        <v>643</v>
      </c>
      <c r="Q23" s="8">
        <v>314</v>
      </c>
      <c r="R23" s="8">
        <v>520</v>
      </c>
      <c r="S23" s="8">
        <v>295</v>
      </c>
      <c r="T23" s="8">
        <v>242</v>
      </c>
      <c r="U23" s="8">
        <v>168</v>
      </c>
      <c r="V23" s="8">
        <v>124</v>
      </c>
      <c r="W23" s="8">
        <v>0</v>
      </c>
      <c r="X23" s="8">
        <v>66</v>
      </c>
      <c r="Y23" s="8">
        <v>249</v>
      </c>
      <c r="Z23" s="8">
        <v>335</v>
      </c>
      <c r="AA23" s="8">
        <v>336</v>
      </c>
      <c r="AB23" s="8">
        <v>506</v>
      </c>
      <c r="AC23" s="8">
        <v>730</v>
      </c>
      <c r="AD23" s="8">
        <v>853</v>
      </c>
      <c r="AE23" s="8">
        <v>2281</v>
      </c>
      <c r="AF23" s="8">
        <v>1678</v>
      </c>
      <c r="AG23" s="8">
        <v>1096</v>
      </c>
      <c r="AH23" s="8">
        <v>1289</v>
      </c>
      <c r="AI23" s="8">
        <v>1698</v>
      </c>
      <c r="AJ23" s="8">
        <v>1797</v>
      </c>
      <c r="AK23" s="8">
        <v>2455</v>
      </c>
      <c r="AL23" s="8">
        <v>2876</v>
      </c>
      <c r="AM23" s="8">
        <v>1586</v>
      </c>
      <c r="AN23" s="8">
        <v>1978</v>
      </c>
      <c r="AO23" s="8">
        <v>2162</v>
      </c>
      <c r="AP23" s="8">
        <v>1148</v>
      </c>
      <c r="AQ23" s="8">
        <v>2535</v>
      </c>
      <c r="AR23" s="8">
        <v>2274</v>
      </c>
      <c r="AS23" s="8">
        <v>3195</v>
      </c>
      <c r="AT23" s="8">
        <v>4217</v>
      </c>
      <c r="AU23" s="8">
        <v>5026</v>
      </c>
    </row>
    <row r="24" spans="1:47" x14ac:dyDescent="0.25">
      <c r="A24" s="7" t="s">
        <v>59</v>
      </c>
      <c r="B24" s="8">
        <v>3120</v>
      </c>
      <c r="C24" s="8">
        <v>2853</v>
      </c>
      <c r="D24" s="8">
        <v>2514</v>
      </c>
      <c r="E24" s="8">
        <v>2445</v>
      </c>
      <c r="F24" s="8">
        <v>2278</v>
      </c>
      <c r="G24" s="8">
        <v>1896</v>
      </c>
      <c r="H24" s="8">
        <v>1861</v>
      </c>
      <c r="I24" s="8">
        <v>1695</v>
      </c>
      <c r="J24" s="8">
        <v>1417</v>
      </c>
      <c r="K24" s="8">
        <v>1147</v>
      </c>
      <c r="L24" s="8">
        <v>1266</v>
      </c>
      <c r="M24" s="8">
        <v>1351</v>
      </c>
      <c r="N24" s="8">
        <v>879</v>
      </c>
      <c r="O24" s="8">
        <v>554</v>
      </c>
      <c r="P24" s="8">
        <v>676</v>
      </c>
      <c r="Q24" s="8">
        <v>347</v>
      </c>
      <c r="R24" s="8">
        <v>552</v>
      </c>
      <c r="S24" s="8">
        <v>364</v>
      </c>
      <c r="T24" s="8">
        <v>264</v>
      </c>
      <c r="U24" s="8">
        <v>218</v>
      </c>
      <c r="V24" s="8">
        <v>123</v>
      </c>
      <c r="W24" s="8">
        <v>66</v>
      </c>
      <c r="X24" s="8">
        <v>0</v>
      </c>
      <c r="Y24" s="8">
        <v>182</v>
      </c>
      <c r="Z24" s="8">
        <v>268</v>
      </c>
      <c r="AA24" s="8">
        <v>269</v>
      </c>
      <c r="AB24" s="8">
        <v>436</v>
      </c>
      <c r="AC24" s="8">
        <v>660</v>
      </c>
      <c r="AD24" s="8">
        <v>783</v>
      </c>
      <c r="AE24" s="8">
        <v>2149</v>
      </c>
      <c r="AF24" s="8">
        <v>1610</v>
      </c>
      <c r="AG24" s="8">
        <v>1029</v>
      </c>
      <c r="AH24" s="8">
        <v>1222</v>
      </c>
      <c r="AI24" s="8">
        <v>1630</v>
      </c>
      <c r="AJ24" s="8">
        <v>1730</v>
      </c>
      <c r="AK24" s="8">
        <v>2387</v>
      </c>
      <c r="AL24" s="8">
        <v>2808</v>
      </c>
      <c r="AM24" s="8">
        <v>1516</v>
      </c>
      <c r="AN24" s="8">
        <v>1908</v>
      </c>
      <c r="AO24" s="8">
        <v>2094</v>
      </c>
      <c r="AP24" s="8">
        <v>1081</v>
      </c>
      <c r="AQ24" s="8">
        <v>2468</v>
      </c>
      <c r="AR24" s="8">
        <v>2207</v>
      </c>
      <c r="AS24" s="8">
        <v>3128</v>
      </c>
      <c r="AT24" s="8">
        <v>4147</v>
      </c>
      <c r="AU24" s="8">
        <v>4956</v>
      </c>
    </row>
    <row r="25" spans="1:47" x14ac:dyDescent="0.25">
      <c r="A25" s="7" t="s">
        <v>60</v>
      </c>
      <c r="B25" s="8">
        <v>3301</v>
      </c>
      <c r="C25" s="8">
        <v>3033</v>
      </c>
      <c r="D25" s="8">
        <v>2691</v>
      </c>
      <c r="E25" s="8">
        <v>2625</v>
      </c>
      <c r="F25" s="8">
        <v>2459</v>
      </c>
      <c r="G25" s="8">
        <v>2076</v>
      </c>
      <c r="H25" s="8">
        <v>2041</v>
      </c>
      <c r="I25" s="8">
        <v>1876</v>
      </c>
      <c r="J25" s="8">
        <v>1598</v>
      </c>
      <c r="K25" s="8">
        <v>1327</v>
      </c>
      <c r="L25" s="8">
        <v>1447</v>
      </c>
      <c r="M25" s="8">
        <v>1531</v>
      </c>
      <c r="N25" s="8">
        <v>1059</v>
      </c>
      <c r="O25" s="8">
        <v>735</v>
      </c>
      <c r="P25" s="8">
        <v>856</v>
      </c>
      <c r="Q25" s="8">
        <v>527</v>
      </c>
      <c r="R25" s="8">
        <v>733</v>
      </c>
      <c r="S25" s="8">
        <v>552</v>
      </c>
      <c r="T25" s="8">
        <v>445</v>
      </c>
      <c r="U25" s="8">
        <v>398</v>
      </c>
      <c r="V25" s="8">
        <v>276</v>
      </c>
      <c r="W25" s="8">
        <v>249</v>
      </c>
      <c r="X25" s="8">
        <v>182</v>
      </c>
      <c r="Y25" s="8">
        <v>0</v>
      </c>
      <c r="Z25" s="8">
        <v>123</v>
      </c>
      <c r="AA25" s="8">
        <v>102</v>
      </c>
      <c r="AB25" s="8">
        <v>292</v>
      </c>
      <c r="AC25" s="8">
        <v>515</v>
      </c>
      <c r="AD25" s="8">
        <v>638</v>
      </c>
      <c r="AE25" s="8">
        <v>2004</v>
      </c>
      <c r="AF25" s="8">
        <v>1466</v>
      </c>
      <c r="AG25" s="8">
        <v>884</v>
      </c>
      <c r="AH25" s="8">
        <v>1078</v>
      </c>
      <c r="AI25" s="8">
        <v>1486</v>
      </c>
      <c r="AJ25" s="8">
        <v>1585</v>
      </c>
      <c r="AK25" s="8">
        <v>2243</v>
      </c>
      <c r="AL25" s="8">
        <v>2708</v>
      </c>
      <c r="AM25" s="8">
        <v>1371</v>
      </c>
      <c r="AN25" s="8">
        <v>1764</v>
      </c>
      <c r="AO25" s="8">
        <v>1952</v>
      </c>
      <c r="AP25" s="8">
        <v>936</v>
      </c>
      <c r="AQ25" s="8">
        <v>2367</v>
      </c>
      <c r="AR25" s="8">
        <v>2062</v>
      </c>
      <c r="AS25" s="8">
        <v>3027</v>
      </c>
      <c r="AT25" s="8">
        <v>4002</v>
      </c>
      <c r="AU25" s="8">
        <v>4811</v>
      </c>
    </row>
    <row r="26" spans="1:47" x14ac:dyDescent="0.25">
      <c r="A26" s="7" t="s">
        <v>62</v>
      </c>
      <c r="B26" s="8">
        <v>3380</v>
      </c>
      <c r="C26" s="8">
        <v>3113</v>
      </c>
      <c r="D26" s="8">
        <v>2777</v>
      </c>
      <c r="E26" s="8">
        <v>2705</v>
      </c>
      <c r="F26" s="8">
        <v>2538</v>
      </c>
      <c r="G26" s="8">
        <v>2156</v>
      </c>
      <c r="H26" s="8">
        <v>2121</v>
      </c>
      <c r="I26" s="8">
        <v>1955</v>
      </c>
      <c r="J26" s="8">
        <v>1677</v>
      </c>
      <c r="K26" s="8">
        <v>1406</v>
      </c>
      <c r="L26" s="8">
        <v>1526</v>
      </c>
      <c r="M26" s="8">
        <v>1611</v>
      </c>
      <c r="N26" s="8">
        <v>1139</v>
      </c>
      <c r="O26" s="8">
        <v>814</v>
      </c>
      <c r="P26" s="8">
        <v>935</v>
      </c>
      <c r="Q26" s="8">
        <v>606</v>
      </c>
      <c r="R26" s="8">
        <v>812</v>
      </c>
      <c r="S26" s="8">
        <v>632</v>
      </c>
      <c r="T26" s="8">
        <v>524</v>
      </c>
      <c r="U26" s="8">
        <v>478</v>
      </c>
      <c r="V26" s="8">
        <v>359</v>
      </c>
      <c r="W26" s="8">
        <v>335</v>
      </c>
      <c r="X26" s="8">
        <v>268</v>
      </c>
      <c r="Y26" s="8">
        <v>123</v>
      </c>
      <c r="Z26" s="8">
        <v>0</v>
      </c>
      <c r="AA26" s="8">
        <v>99</v>
      </c>
      <c r="AB26" s="8">
        <v>201</v>
      </c>
      <c r="AC26" s="8">
        <v>425</v>
      </c>
      <c r="AD26" s="8">
        <v>551</v>
      </c>
      <c r="AE26" s="8">
        <v>1913</v>
      </c>
      <c r="AF26" s="8">
        <v>1346</v>
      </c>
      <c r="AG26" s="8">
        <v>764</v>
      </c>
      <c r="AH26" s="8">
        <v>957</v>
      </c>
      <c r="AI26" s="8">
        <v>1365</v>
      </c>
      <c r="AJ26" s="8">
        <v>1465</v>
      </c>
      <c r="AK26" s="8">
        <v>2122</v>
      </c>
      <c r="AL26" s="8">
        <v>2543</v>
      </c>
      <c r="AM26" s="8">
        <v>1251</v>
      </c>
      <c r="AN26" s="8">
        <v>1644</v>
      </c>
      <c r="AO26" s="8">
        <v>1829</v>
      </c>
      <c r="AP26" s="8">
        <v>816</v>
      </c>
      <c r="AQ26" s="8">
        <v>2203</v>
      </c>
      <c r="AR26" s="8">
        <v>1942</v>
      </c>
      <c r="AS26" s="8">
        <v>2863</v>
      </c>
      <c r="AT26" s="8">
        <v>3882</v>
      </c>
      <c r="AU26" s="8">
        <v>4691</v>
      </c>
    </row>
    <row r="27" spans="1:47" x14ac:dyDescent="0.25">
      <c r="A27" s="7" t="s">
        <v>61</v>
      </c>
      <c r="B27" s="8">
        <v>3385</v>
      </c>
      <c r="C27" s="8">
        <v>3117</v>
      </c>
      <c r="D27" s="8">
        <v>2778</v>
      </c>
      <c r="E27" s="8">
        <v>2709</v>
      </c>
      <c r="F27" s="8">
        <v>2542</v>
      </c>
      <c r="G27" s="8">
        <v>2160</v>
      </c>
      <c r="H27" s="8">
        <v>2125</v>
      </c>
      <c r="I27" s="8">
        <v>1959</v>
      </c>
      <c r="J27" s="8">
        <v>1681</v>
      </c>
      <c r="K27" s="8">
        <v>1411</v>
      </c>
      <c r="L27" s="8">
        <v>1530</v>
      </c>
      <c r="M27" s="8">
        <v>1615</v>
      </c>
      <c r="N27" s="8">
        <v>1143</v>
      </c>
      <c r="O27" s="8">
        <v>818</v>
      </c>
      <c r="P27" s="8">
        <v>940</v>
      </c>
      <c r="Q27" s="8">
        <v>610</v>
      </c>
      <c r="R27" s="8">
        <v>816</v>
      </c>
      <c r="S27" s="8">
        <v>636</v>
      </c>
      <c r="T27" s="8">
        <v>529</v>
      </c>
      <c r="U27" s="8">
        <v>482</v>
      </c>
      <c r="V27" s="8">
        <v>363</v>
      </c>
      <c r="W27" s="8">
        <v>336</v>
      </c>
      <c r="X27" s="8">
        <v>269</v>
      </c>
      <c r="Y27" s="8">
        <v>102</v>
      </c>
      <c r="Z27" s="8">
        <v>99</v>
      </c>
      <c r="AA27" s="8">
        <v>0</v>
      </c>
      <c r="AB27" s="8">
        <v>181</v>
      </c>
      <c r="AC27" s="8">
        <v>405</v>
      </c>
      <c r="AD27" s="8">
        <v>528</v>
      </c>
      <c r="AE27" s="8">
        <v>1893</v>
      </c>
      <c r="AF27" s="8">
        <v>1441</v>
      </c>
      <c r="AG27" s="8">
        <v>806</v>
      </c>
      <c r="AH27" s="8">
        <v>1053</v>
      </c>
      <c r="AI27" s="8">
        <v>1461</v>
      </c>
      <c r="AJ27" s="8">
        <v>1561</v>
      </c>
      <c r="AK27" s="8">
        <v>2218</v>
      </c>
      <c r="AL27" s="8">
        <v>2639</v>
      </c>
      <c r="AM27" s="8">
        <v>1347</v>
      </c>
      <c r="AN27" s="8">
        <v>1739</v>
      </c>
      <c r="AO27" s="8">
        <v>1925</v>
      </c>
      <c r="AP27" s="8">
        <v>912</v>
      </c>
      <c r="AQ27" s="8">
        <v>2299</v>
      </c>
      <c r="AR27" s="8">
        <v>2038</v>
      </c>
      <c r="AS27" s="8">
        <v>2959</v>
      </c>
      <c r="AT27" s="8">
        <v>4426</v>
      </c>
      <c r="AU27" s="8">
        <v>5235</v>
      </c>
    </row>
    <row r="28" spans="1:47" x14ac:dyDescent="0.25">
      <c r="A28" s="7" t="s">
        <v>63</v>
      </c>
      <c r="B28" s="8">
        <v>3551</v>
      </c>
      <c r="C28" s="8">
        <v>3283</v>
      </c>
      <c r="D28" s="8">
        <v>2946</v>
      </c>
      <c r="E28" s="8">
        <v>2875</v>
      </c>
      <c r="F28" s="8">
        <v>2709</v>
      </c>
      <c r="G28" s="8">
        <v>2326</v>
      </c>
      <c r="H28" s="8">
        <v>2291</v>
      </c>
      <c r="I28" s="8">
        <v>2126</v>
      </c>
      <c r="J28" s="8">
        <v>1848</v>
      </c>
      <c r="K28" s="8">
        <v>1577</v>
      </c>
      <c r="L28" s="8">
        <v>1697</v>
      </c>
      <c r="M28" s="8">
        <v>1781</v>
      </c>
      <c r="N28" s="8">
        <v>1309</v>
      </c>
      <c r="O28" s="8">
        <v>984</v>
      </c>
      <c r="P28" s="8">
        <v>1106</v>
      </c>
      <c r="Q28" s="8">
        <v>777</v>
      </c>
      <c r="R28" s="8">
        <v>983</v>
      </c>
      <c r="S28" s="8">
        <v>802</v>
      </c>
      <c r="T28" s="8">
        <v>696</v>
      </c>
      <c r="U28" s="8">
        <v>648</v>
      </c>
      <c r="V28" s="8">
        <v>528</v>
      </c>
      <c r="W28" s="8">
        <v>506</v>
      </c>
      <c r="X28" s="8">
        <v>436</v>
      </c>
      <c r="Y28" s="8">
        <v>292</v>
      </c>
      <c r="Z28" s="8">
        <v>201</v>
      </c>
      <c r="AA28" s="8">
        <v>181</v>
      </c>
      <c r="AB28" s="8">
        <v>0</v>
      </c>
      <c r="AC28" s="8">
        <v>250</v>
      </c>
      <c r="AD28" s="8">
        <v>374</v>
      </c>
      <c r="AE28" s="8">
        <v>1781</v>
      </c>
      <c r="AF28" s="8">
        <v>1547</v>
      </c>
      <c r="AG28" s="8">
        <v>966</v>
      </c>
      <c r="AH28" s="8">
        <v>1159</v>
      </c>
      <c r="AI28" s="8">
        <v>1567</v>
      </c>
      <c r="AJ28" s="8">
        <v>1666</v>
      </c>
      <c r="AK28" s="8">
        <v>2624</v>
      </c>
      <c r="AL28" s="8">
        <v>2974</v>
      </c>
      <c r="AM28" s="8">
        <v>1682</v>
      </c>
      <c r="AN28" s="8">
        <v>2075</v>
      </c>
      <c r="AO28" s="8">
        <v>2260</v>
      </c>
      <c r="AP28" s="8">
        <v>1247</v>
      </c>
      <c r="AQ28" s="8">
        <v>2405</v>
      </c>
      <c r="AR28" s="8">
        <v>2144</v>
      </c>
      <c r="AS28" s="8">
        <v>3294</v>
      </c>
      <c r="AT28" s="8">
        <v>3212</v>
      </c>
      <c r="AU28" s="8">
        <v>4021</v>
      </c>
    </row>
    <row r="29" spans="1:47" x14ac:dyDescent="0.25">
      <c r="A29" s="7" t="s">
        <v>67</v>
      </c>
      <c r="B29" s="8">
        <v>3776</v>
      </c>
      <c r="C29" s="8">
        <v>3508</v>
      </c>
      <c r="D29" s="8">
        <v>3169</v>
      </c>
      <c r="E29" s="8">
        <v>3100</v>
      </c>
      <c r="F29" s="8">
        <v>2993</v>
      </c>
      <c r="G29" s="8">
        <v>2551</v>
      </c>
      <c r="H29" s="8">
        <v>2516</v>
      </c>
      <c r="I29" s="8">
        <v>2350</v>
      </c>
      <c r="J29" s="8">
        <v>2072</v>
      </c>
      <c r="K29" s="8">
        <v>1802</v>
      </c>
      <c r="L29" s="8">
        <v>1922</v>
      </c>
      <c r="M29" s="8">
        <v>2006</v>
      </c>
      <c r="N29" s="8">
        <v>1534</v>
      </c>
      <c r="O29" s="8">
        <v>1209</v>
      </c>
      <c r="P29" s="8">
        <v>1330</v>
      </c>
      <c r="Q29" s="8">
        <v>1001</v>
      </c>
      <c r="R29" s="8">
        <v>1207</v>
      </c>
      <c r="S29" s="8">
        <v>1027</v>
      </c>
      <c r="T29" s="8">
        <v>919</v>
      </c>
      <c r="U29" s="8">
        <v>873</v>
      </c>
      <c r="V29" s="8">
        <v>751</v>
      </c>
      <c r="W29" s="8">
        <v>730</v>
      </c>
      <c r="X29" s="8">
        <v>660</v>
      </c>
      <c r="Y29" s="8">
        <v>515</v>
      </c>
      <c r="Z29" s="8">
        <v>425</v>
      </c>
      <c r="AA29" s="8">
        <v>405</v>
      </c>
      <c r="AB29" s="8">
        <v>250</v>
      </c>
      <c r="AC29" s="8">
        <v>0</v>
      </c>
      <c r="AD29" s="8">
        <v>137</v>
      </c>
      <c r="AE29" s="8">
        <v>1502</v>
      </c>
      <c r="AF29" s="8">
        <v>1770</v>
      </c>
      <c r="AG29" s="8">
        <v>1189</v>
      </c>
      <c r="AH29" s="8">
        <v>1382</v>
      </c>
      <c r="AI29" s="8">
        <v>1790</v>
      </c>
      <c r="AJ29" s="8">
        <v>1889</v>
      </c>
      <c r="AK29" s="8">
        <v>2346</v>
      </c>
      <c r="AL29" s="8">
        <v>2696</v>
      </c>
      <c r="AM29" s="8">
        <v>1404</v>
      </c>
      <c r="AN29" s="8">
        <v>1796</v>
      </c>
      <c r="AO29" s="8">
        <v>1982</v>
      </c>
      <c r="AP29" s="8">
        <v>969</v>
      </c>
      <c r="AQ29" s="8">
        <v>2355</v>
      </c>
      <c r="AR29" s="8">
        <v>2095</v>
      </c>
      <c r="AS29" s="8">
        <v>3015</v>
      </c>
      <c r="AT29" s="8">
        <v>4035</v>
      </c>
      <c r="AU29" s="8">
        <v>4844</v>
      </c>
    </row>
    <row r="30" spans="1:47" x14ac:dyDescent="0.25">
      <c r="A30" s="7" t="s">
        <v>68</v>
      </c>
      <c r="B30" s="8">
        <v>3938</v>
      </c>
      <c r="C30" s="8">
        <v>3670</v>
      </c>
      <c r="D30" s="8">
        <v>3334</v>
      </c>
      <c r="E30" s="8">
        <v>3527</v>
      </c>
      <c r="F30" s="8">
        <v>3096</v>
      </c>
      <c r="G30" s="8">
        <v>2713</v>
      </c>
      <c r="H30" s="8">
        <v>2678</v>
      </c>
      <c r="I30" s="8">
        <v>2512</v>
      </c>
      <c r="J30" s="8">
        <v>2234</v>
      </c>
      <c r="K30" s="8">
        <v>1964</v>
      </c>
      <c r="L30" s="8">
        <v>2084</v>
      </c>
      <c r="M30" s="8">
        <v>2168</v>
      </c>
      <c r="N30" s="8">
        <v>1696</v>
      </c>
      <c r="O30" s="8">
        <v>1371</v>
      </c>
      <c r="P30" s="8">
        <v>1493</v>
      </c>
      <c r="Q30" s="8">
        <v>1163</v>
      </c>
      <c r="R30" s="8">
        <v>1369</v>
      </c>
      <c r="S30" s="8">
        <v>1189</v>
      </c>
      <c r="T30" s="8">
        <v>1346</v>
      </c>
      <c r="U30" s="8">
        <v>1035</v>
      </c>
      <c r="V30" s="8">
        <v>874</v>
      </c>
      <c r="W30" s="8">
        <v>853</v>
      </c>
      <c r="X30" s="8">
        <v>783</v>
      </c>
      <c r="Y30" s="8">
        <v>638</v>
      </c>
      <c r="Z30" s="8">
        <v>551</v>
      </c>
      <c r="AA30" s="8">
        <v>528</v>
      </c>
      <c r="AB30" s="8">
        <v>374</v>
      </c>
      <c r="AC30" s="8">
        <v>137</v>
      </c>
      <c r="AD30" s="8">
        <v>0</v>
      </c>
      <c r="AE30" s="8">
        <v>1372</v>
      </c>
      <c r="AF30" s="8">
        <v>1893</v>
      </c>
      <c r="AG30" s="8">
        <v>1312</v>
      </c>
      <c r="AH30" s="8">
        <v>1505</v>
      </c>
      <c r="AI30" s="8">
        <v>1440</v>
      </c>
      <c r="AJ30" s="8">
        <v>1560</v>
      </c>
      <c r="AK30" s="8">
        <v>2215</v>
      </c>
      <c r="AL30" s="8">
        <v>2566</v>
      </c>
      <c r="AM30" s="8">
        <v>1274</v>
      </c>
      <c r="AN30" s="8">
        <v>1666</v>
      </c>
      <c r="AO30" s="8">
        <v>1852</v>
      </c>
      <c r="AP30" s="8">
        <v>838</v>
      </c>
      <c r="AQ30" s="8">
        <v>2225</v>
      </c>
      <c r="AR30" s="8">
        <v>1965</v>
      </c>
      <c r="AS30" s="8">
        <v>2885</v>
      </c>
      <c r="AT30" s="8">
        <v>2804</v>
      </c>
      <c r="AU30" s="8">
        <v>4713</v>
      </c>
    </row>
    <row r="31" spans="1:47" x14ac:dyDescent="0.25">
      <c r="A31" s="7" t="s">
        <v>77</v>
      </c>
      <c r="B31" s="8">
        <v>5306</v>
      </c>
      <c r="C31" s="8">
        <v>5039</v>
      </c>
      <c r="D31" s="8">
        <v>4700</v>
      </c>
      <c r="E31" s="8">
        <v>4631</v>
      </c>
      <c r="F31" s="8">
        <v>4464</v>
      </c>
      <c r="G31" s="8">
        <v>4082</v>
      </c>
      <c r="H31" s="8">
        <v>4047</v>
      </c>
      <c r="I31" s="8">
        <v>3881</v>
      </c>
      <c r="J31" s="8">
        <v>3603</v>
      </c>
      <c r="K31" s="8">
        <v>3333</v>
      </c>
      <c r="L31" s="8">
        <v>3453</v>
      </c>
      <c r="M31" s="8">
        <v>3537</v>
      </c>
      <c r="N31" s="8">
        <v>3065</v>
      </c>
      <c r="O31" s="8">
        <v>2740</v>
      </c>
      <c r="P31" s="8">
        <v>2861</v>
      </c>
      <c r="Q31" s="8">
        <v>2532</v>
      </c>
      <c r="R31" s="8">
        <v>2738</v>
      </c>
      <c r="S31" s="8">
        <v>2558</v>
      </c>
      <c r="T31" s="8">
        <v>2450</v>
      </c>
      <c r="U31" s="8">
        <v>2404</v>
      </c>
      <c r="V31" s="8">
        <v>2243</v>
      </c>
      <c r="W31" s="8">
        <v>2281</v>
      </c>
      <c r="X31" s="8">
        <v>2149</v>
      </c>
      <c r="Y31" s="8">
        <v>2004</v>
      </c>
      <c r="Z31" s="8">
        <v>1913</v>
      </c>
      <c r="AA31" s="8">
        <v>1893</v>
      </c>
      <c r="AB31" s="8">
        <v>1781</v>
      </c>
      <c r="AC31" s="8">
        <v>1502</v>
      </c>
      <c r="AD31" s="8">
        <v>1372</v>
      </c>
      <c r="AE31" s="8">
        <v>0</v>
      </c>
      <c r="AF31" s="8">
        <v>3097</v>
      </c>
      <c r="AG31" s="8">
        <v>2077</v>
      </c>
      <c r="AH31" s="8">
        <v>1952</v>
      </c>
      <c r="AI31" s="8">
        <v>1498</v>
      </c>
      <c r="AJ31" s="8">
        <v>1618</v>
      </c>
      <c r="AK31" s="8">
        <v>2274</v>
      </c>
      <c r="AL31" s="8">
        <v>2624</v>
      </c>
      <c r="AM31" s="8">
        <v>1332</v>
      </c>
      <c r="AN31" s="8">
        <v>1724</v>
      </c>
      <c r="AO31" s="8">
        <v>1910</v>
      </c>
      <c r="AP31" s="8">
        <v>897</v>
      </c>
      <c r="AQ31" s="8">
        <v>2284</v>
      </c>
      <c r="AR31" s="8">
        <v>1735</v>
      </c>
      <c r="AS31" s="8">
        <v>2609</v>
      </c>
      <c r="AT31" s="8">
        <v>2986</v>
      </c>
      <c r="AU31" s="8">
        <v>3671</v>
      </c>
    </row>
    <row r="32" spans="1:47" x14ac:dyDescent="0.25">
      <c r="A32" s="7" t="s">
        <v>56</v>
      </c>
      <c r="B32" s="8">
        <v>3365</v>
      </c>
      <c r="C32" s="8">
        <v>3097</v>
      </c>
      <c r="D32" s="8">
        <v>2763</v>
      </c>
      <c r="E32" s="8">
        <v>2689</v>
      </c>
      <c r="F32" s="8">
        <v>2523</v>
      </c>
      <c r="G32" s="8">
        <v>2142</v>
      </c>
      <c r="H32" s="8">
        <v>2105</v>
      </c>
      <c r="I32" s="8">
        <v>1922</v>
      </c>
      <c r="J32" s="8">
        <v>1661</v>
      </c>
      <c r="K32" s="8">
        <v>1391</v>
      </c>
      <c r="L32" s="8">
        <v>1493</v>
      </c>
      <c r="M32" s="8">
        <v>1595</v>
      </c>
      <c r="N32" s="8">
        <v>1124</v>
      </c>
      <c r="O32" s="8">
        <v>794</v>
      </c>
      <c r="P32" s="8">
        <v>920</v>
      </c>
      <c r="Q32" s="8">
        <v>1009</v>
      </c>
      <c r="R32" s="8">
        <v>940</v>
      </c>
      <c r="S32" s="8">
        <v>1050</v>
      </c>
      <c r="T32" s="8">
        <v>1077</v>
      </c>
      <c r="U32" s="8">
        <v>1144</v>
      </c>
      <c r="V32" s="8">
        <v>873</v>
      </c>
      <c r="W32" s="8">
        <v>1678</v>
      </c>
      <c r="X32" s="8">
        <v>1610</v>
      </c>
      <c r="Y32" s="8">
        <v>1466</v>
      </c>
      <c r="Z32" s="8">
        <v>1346</v>
      </c>
      <c r="AA32" s="8">
        <v>1441</v>
      </c>
      <c r="AB32" s="8">
        <v>1547</v>
      </c>
      <c r="AC32" s="8">
        <v>1770</v>
      </c>
      <c r="AD32" s="8">
        <v>1893</v>
      </c>
      <c r="AE32" s="8">
        <v>3097</v>
      </c>
      <c r="AF32" s="8">
        <v>0</v>
      </c>
      <c r="AG32" s="8">
        <v>1023</v>
      </c>
      <c r="AH32" s="8">
        <v>1216</v>
      </c>
      <c r="AI32" s="8">
        <v>1262</v>
      </c>
      <c r="AJ32" s="8">
        <v>1725</v>
      </c>
      <c r="AK32" s="8">
        <v>2382</v>
      </c>
      <c r="AL32" s="8">
        <v>2883</v>
      </c>
      <c r="AM32" s="8">
        <v>2369</v>
      </c>
      <c r="AN32" s="8">
        <v>1978</v>
      </c>
      <c r="AO32" s="8">
        <v>2726</v>
      </c>
      <c r="AP32" s="8">
        <v>2206</v>
      </c>
      <c r="AQ32" s="8">
        <v>2543</v>
      </c>
      <c r="AR32" s="8">
        <v>3811</v>
      </c>
      <c r="AS32" s="8">
        <v>3203</v>
      </c>
      <c r="AT32" s="8">
        <v>4178</v>
      </c>
      <c r="AU32" s="8">
        <v>4987</v>
      </c>
    </row>
    <row r="33" spans="1:47" x14ac:dyDescent="0.25">
      <c r="A33" s="7" t="s">
        <v>64</v>
      </c>
      <c r="B33" s="8">
        <v>3847</v>
      </c>
      <c r="C33" s="8">
        <v>3580</v>
      </c>
      <c r="D33" s="8">
        <v>3241</v>
      </c>
      <c r="E33" s="8">
        <v>3172</v>
      </c>
      <c r="F33" s="8">
        <v>3005</v>
      </c>
      <c r="G33" s="8">
        <v>2623</v>
      </c>
      <c r="H33" s="8">
        <v>2588</v>
      </c>
      <c r="I33" s="8">
        <v>2422</v>
      </c>
      <c r="J33" s="8">
        <v>2144</v>
      </c>
      <c r="K33" s="8">
        <v>1873</v>
      </c>
      <c r="L33" s="8">
        <v>1993</v>
      </c>
      <c r="M33" s="8">
        <v>2078</v>
      </c>
      <c r="N33" s="8">
        <v>1606</v>
      </c>
      <c r="O33" s="8">
        <v>1281</v>
      </c>
      <c r="P33" s="8">
        <v>1402</v>
      </c>
      <c r="Q33" s="8">
        <v>1073</v>
      </c>
      <c r="R33" s="8">
        <v>1279</v>
      </c>
      <c r="S33" s="8">
        <v>1158</v>
      </c>
      <c r="T33" s="8">
        <v>991</v>
      </c>
      <c r="U33" s="8">
        <v>1030</v>
      </c>
      <c r="V33" s="8">
        <v>830</v>
      </c>
      <c r="W33" s="8">
        <v>1096</v>
      </c>
      <c r="X33" s="8">
        <v>1029</v>
      </c>
      <c r="Y33" s="8">
        <v>884</v>
      </c>
      <c r="Z33" s="8">
        <v>764</v>
      </c>
      <c r="AA33" s="8">
        <v>806</v>
      </c>
      <c r="AB33" s="8">
        <v>966</v>
      </c>
      <c r="AC33" s="8">
        <v>1189</v>
      </c>
      <c r="AD33" s="8">
        <v>1312</v>
      </c>
      <c r="AE33" s="8">
        <v>2077</v>
      </c>
      <c r="AF33" s="8">
        <v>1023</v>
      </c>
      <c r="AG33" s="8">
        <v>0</v>
      </c>
      <c r="AH33" s="8">
        <v>193</v>
      </c>
      <c r="AI33" s="8">
        <v>606</v>
      </c>
      <c r="AJ33" s="8">
        <v>705</v>
      </c>
      <c r="AK33" s="8">
        <v>1363</v>
      </c>
      <c r="AL33" s="8">
        <v>1865</v>
      </c>
      <c r="AM33" s="8">
        <v>1349</v>
      </c>
      <c r="AN33" s="8">
        <v>959</v>
      </c>
      <c r="AO33" s="8">
        <v>1707</v>
      </c>
      <c r="AP33" s="8">
        <v>1187</v>
      </c>
      <c r="AQ33" s="8">
        <v>1524</v>
      </c>
      <c r="AR33" s="8">
        <v>2793</v>
      </c>
      <c r="AS33" s="8">
        <v>2184</v>
      </c>
      <c r="AT33" s="8">
        <v>3160</v>
      </c>
      <c r="AU33" s="8">
        <v>3968</v>
      </c>
    </row>
    <row r="34" spans="1:47" x14ac:dyDescent="0.25">
      <c r="A34" s="7" t="s">
        <v>65</v>
      </c>
      <c r="B34" s="8">
        <v>4041</v>
      </c>
      <c r="C34" s="8">
        <v>3773</v>
      </c>
      <c r="D34" s="8">
        <v>3434</v>
      </c>
      <c r="E34" s="8">
        <v>3365</v>
      </c>
      <c r="F34" s="8">
        <v>3119</v>
      </c>
      <c r="G34" s="8">
        <v>2816</v>
      </c>
      <c r="H34" s="8">
        <v>2781</v>
      </c>
      <c r="I34" s="8">
        <v>2615</v>
      </c>
      <c r="J34" s="8">
        <v>2337</v>
      </c>
      <c r="K34" s="8">
        <v>2067</v>
      </c>
      <c r="L34" s="8">
        <v>2187</v>
      </c>
      <c r="M34" s="8">
        <v>2271</v>
      </c>
      <c r="N34" s="8">
        <v>1799</v>
      </c>
      <c r="O34" s="8">
        <v>1474</v>
      </c>
      <c r="P34" s="8">
        <v>1596</v>
      </c>
      <c r="Q34" s="8">
        <v>1266</v>
      </c>
      <c r="R34" s="8">
        <v>1472</v>
      </c>
      <c r="S34" s="8">
        <v>1351</v>
      </c>
      <c r="T34" s="8">
        <v>1184</v>
      </c>
      <c r="U34" s="8">
        <v>1223</v>
      </c>
      <c r="V34" s="8">
        <v>1023</v>
      </c>
      <c r="W34" s="8">
        <v>1289</v>
      </c>
      <c r="X34" s="8">
        <v>1222</v>
      </c>
      <c r="Y34" s="8">
        <v>1078</v>
      </c>
      <c r="Z34" s="8">
        <v>957</v>
      </c>
      <c r="AA34" s="8">
        <v>1053</v>
      </c>
      <c r="AB34" s="8">
        <v>1159</v>
      </c>
      <c r="AC34" s="8">
        <v>1382</v>
      </c>
      <c r="AD34" s="8">
        <v>1505</v>
      </c>
      <c r="AE34" s="8">
        <v>1952</v>
      </c>
      <c r="AF34" s="8">
        <v>1216</v>
      </c>
      <c r="AG34" s="8">
        <v>193</v>
      </c>
      <c r="AH34" s="8">
        <v>0</v>
      </c>
      <c r="AI34" s="8">
        <v>501</v>
      </c>
      <c r="AJ34" s="8">
        <v>601</v>
      </c>
      <c r="AK34" s="8">
        <v>1259</v>
      </c>
      <c r="AL34" s="8">
        <v>1761</v>
      </c>
      <c r="AM34" s="8">
        <v>1244</v>
      </c>
      <c r="AN34" s="8">
        <v>854</v>
      </c>
      <c r="AO34" s="8">
        <v>1603</v>
      </c>
      <c r="AP34" s="8">
        <v>1083</v>
      </c>
      <c r="AQ34" s="8">
        <v>1420</v>
      </c>
      <c r="AR34" s="8">
        <v>2689</v>
      </c>
      <c r="AS34" s="8">
        <v>2080</v>
      </c>
      <c r="AT34" s="8">
        <v>3055</v>
      </c>
      <c r="AU34" s="8">
        <v>3864</v>
      </c>
    </row>
    <row r="35" spans="1:47" x14ac:dyDescent="0.25">
      <c r="A35" s="7" t="s">
        <v>69</v>
      </c>
      <c r="B35" s="8">
        <v>4442</v>
      </c>
      <c r="C35" s="8">
        <v>4175</v>
      </c>
      <c r="D35" s="8">
        <v>3843</v>
      </c>
      <c r="E35" s="8">
        <v>3767</v>
      </c>
      <c r="F35" s="8">
        <v>3600</v>
      </c>
      <c r="G35" s="8">
        <v>3217</v>
      </c>
      <c r="H35" s="8">
        <v>3183</v>
      </c>
      <c r="I35" s="8">
        <v>3017</v>
      </c>
      <c r="J35" s="8">
        <v>2739</v>
      </c>
      <c r="K35" s="8">
        <v>2468</v>
      </c>
      <c r="L35" s="8">
        <v>2588</v>
      </c>
      <c r="M35" s="8">
        <v>2672</v>
      </c>
      <c r="N35" s="8">
        <v>2201</v>
      </c>
      <c r="O35" s="8">
        <v>1875</v>
      </c>
      <c r="P35" s="8">
        <v>1997</v>
      </c>
      <c r="Q35" s="8">
        <v>1668</v>
      </c>
      <c r="R35" s="8">
        <v>1874</v>
      </c>
      <c r="S35" s="8">
        <v>1753</v>
      </c>
      <c r="T35" s="8">
        <v>1586</v>
      </c>
      <c r="U35" s="8">
        <v>1624</v>
      </c>
      <c r="V35" s="8">
        <v>1431</v>
      </c>
      <c r="W35" s="8">
        <v>1698</v>
      </c>
      <c r="X35" s="8">
        <v>1630</v>
      </c>
      <c r="Y35" s="8">
        <v>1486</v>
      </c>
      <c r="Z35" s="8">
        <v>1365</v>
      </c>
      <c r="AA35" s="8">
        <v>1461</v>
      </c>
      <c r="AB35" s="8">
        <v>1567</v>
      </c>
      <c r="AC35" s="8">
        <v>1790</v>
      </c>
      <c r="AD35" s="8">
        <v>1440</v>
      </c>
      <c r="AE35" s="8">
        <v>1498</v>
      </c>
      <c r="AF35" s="8">
        <v>1262</v>
      </c>
      <c r="AG35" s="8">
        <v>606</v>
      </c>
      <c r="AH35" s="8">
        <v>501</v>
      </c>
      <c r="AI35" s="8">
        <v>0</v>
      </c>
      <c r="AJ35" s="8">
        <v>121</v>
      </c>
      <c r="AK35" s="8">
        <v>783</v>
      </c>
      <c r="AL35" s="8">
        <v>1285</v>
      </c>
      <c r="AM35" s="8">
        <v>769</v>
      </c>
      <c r="AN35" s="8">
        <v>379</v>
      </c>
      <c r="AO35" s="8">
        <v>1128</v>
      </c>
      <c r="AP35" s="8">
        <v>608</v>
      </c>
      <c r="AQ35" s="8">
        <v>945</v>
      </c>
      <c r="AR35" s="8">
        <v>2214</v>
      </c>
      <c r="AS35" s="8">
        <v>1605</v>
      </c>
      <c r="AT35" s="8">
        <v>2580</v>
      </c>
      <c r="AU35" s="8">
        <v>3389</v>
      </c>
    </row>
    <row r="36" spans="1:47" x14ac:dyDescent="0.25">
      <c r="A36" s="7" t="s">
        <v>70</v>
      </c>
      <c r="B36" s="8">
        <v>4377</v>
      </c>
      <c r="C36" s="8">
        <v>4282</v>
      </c>
      <c r="D36" s="8">
        <v>3942</v>
      </c>
      <c r="E36" s="8">
        <v>3874</v>
      </c>
      <c r="F36" s="8">
        <v>3707</v>
      </c>
      <c r="G36" s="8">
        <v>3325</v>
      </c>
      <c r="H36" s="8">
        <v>3290</v>
      </c>
      <c r="I36" s="8">
        <v>3125</v>
      </c>
      <c r="J36" s="8">
        <v>2846</v>
      </c>
      <c r="K36" s="8">
        <v>2576</v>
      </c>
      <c r="L36" s="8">
        <v>2695</v>
      </c>
      <c r="M36" s="8">
        <v>2780</v>
      </c>
      <c r="N36" s="8">
        <v>2308</v>
      </c>
      <c r="O36" s="8">
        <v>1983</v>
      </c>
      <c r="P36" s="8">
        <v>2105</v>
      </c>
      <c r="Q36" s="8">
        <v>1775</v>
      </c>
      <c r="R36" s="8">
        <v>1981</v>
      </c>
      <c r="S36" s="8">
        <v>1860</v>
      </c>
      <c r="T36" s="8">
        <v>1693</v>
      </c>
      <c r="U36" s="8">
        <v>1732</v>
      </c>
      <c r="V36" s="8">
        <v>1530</v>
      </c>
      <c r="W36" s="8">
        <v>1797</v>
      </c>
      <c r="X36" s="8">
        <v>1730</v>
      </c>
      <c r="Y36" s="8">
        <v>1585</v>
      </c>
      <c r="Z36" s="8">
        <v>1465</v>
      </c>
      <c r="AA36" s="8">
        <v>1561</v>
      </c>
      <c r="AB36" s="8">
        <v>1666</v>
      </c>
      <c r="AC36" s="8">
        <v>1889</v>
      </c>
      <c r="AD36" s="8">
        <v>1560</v>
      </c>
      <c r="AE36" s="8">
        <v>1618</v>
      </c>
      <c r="AF36" s="8">
        <v>1725</v>
      </c>
      <c r="AG36" s="8">
        <v>705</v>
      </c>
      <c r="AH36" s="8">
        <v>601</v>
      </c>
      <c r="AI36" s="8">
        <v>121</v>
      </c>
      <c r="AJ36" s="8">
        <v>0</v>
      </c>
      <c r="AK36" s="8">
        <v>903</v>
      </c>
      <c r="AL36" s="8">
        <v>1405</v>
      </c>
      <c r="AM36" s="8">
        <v>888</v>
      </c>
      <c r="AN36" s="8">
        <v>498</v>
      </c>
      <c r="AO36" s="8">
        <v>1247</v>
      </c>
      <c r="AP36" s="8">
        <v>727</v>
      </c>
      <c r="AQ36" s="8">
        <v>1064</v>
      </c>
      <c r="AR36" s="8">
        <v>2333</v>
      </c>
      <c r="AS36" s="8">
        <v>1724</v>
      </c>
      <c r="AT36" s="8">
        <v>2699</v>
      </c>
      <c r="AU36" s="8">
        <v>3508</v>
      </c>
    </row>
    <row r="37" spans="1:47" x14ac:dyDescent="0.25">
      <c r="A37" s="7" t="s">
        <v>71</v>
      </c>
      <c r="B37" s="8">
        <v>5207</v>
      </c>
      <c r="C37" s="8">
        <v>4939</v>
      </c>
      <c r="D37" s="8">
        <v>4600</v>
      </c>
      <c r="E37" s="8">
        <v>4531</v>
      </c>
      <c r="F37" s="8">
        <v>4365</v>
      </c>
      <c r="G37" s="8">
        <v>3982</v>
      </c>
      <c r="H37" s="8">
        <v>3947</v>
      </c>
      <c r="I37" s="8">
        <v>3781</v>
      </c>
      <c r="J37" s="8">
        <v>3503</v>
      </c>
      <c r="K37" s="8">
        <v>3233</v>
      </c>
      <c r="L37" s="8">
        <v>3353</v>
      </c>
      <c r="M37" s="8">
        <v>3437</v>
      </c>
      <c r="N37" s="8">
        <v>2965</v>
      </c>
      <c r="O37" s="8">
        <v>2640</v>
      </c>
      <c r="P37" s="8">
        <v>2762</v>
      </c>
      <c r="Q37" s="8">
        <v>2432</v>
      </c>
      <c r="R37" s="8">
        <v>2638</v>
      </c>
      <c r="S37" s="8">
        <v>2517</v>
      </c>
      <c r="T37" s="8">
        <v>2350</v>
      </c>
      <c r="U37" s="8">
        <v>2389</v>
      </c>
      <c r="V37" s="8">
        <v>2188</v>
      </c>
      <c r="W37" s="8">
        <v>2455</v>
      </c>
      <c r="X37" s="8">
        <v>2387</v>
      </c>
      <c r="Y37" s="8">
        <v>2243</v>
      </c>
      <c r="Z37" s="8">
        <v>2122</v>
      </c>
      <c r="AA37" s="8">
        <v>2218</v>
      </c>
      <c r="AB37" s="8">
        <v>2624</v>
      </c>
      <c r="AC37" s="8">
        <v>2346</v>
      </c>
      <c r="AD37" s="8">
        <v>2215</v>
      </c>
      <c r="AE37" s="8">
        <v>2274</v>
      </c>
      <c r="AF37" s="8">
        <v>2382</v>
      </c>
      <c r="AG37" s="8">
        <v>1363</v>
      </c>
      <c r="AH37" s="8">
        <v>1259</v>
      </c>
      <c r="AI37" s="8">
        <v>783</v>
      </c>
      <c r="AJ37" s="8">
        <v>903</v>
      </c>
      <c r="AK37" s="8">
        <v>0</v>
      </c>
      <c r="AL37" s="8">
        <v>1231</v>
      </c>
      <c r="AM37" s="8">
        <v>944</v>
      </c>
      <c r="AN37" s="8">
        <v>554</v>
      </c>
      <c r="AO37" s="8">
        <v>1302</v>
      </c>
      <c r="AP37" s="8">
        <v>1385</v>
      </c>
      <c r="AQ37" s="8">
        <v>903</v>
      </c>
      <c r="AR37" s="8">
        <v>2159</v>
      </c>
      <c r="AS37" s="8">
        <v>1550</v>
      </c>
      <c r="AT37" s="8">
        <v>2525</v>
      </c>
      <c r="AU37" s="8">
        <v>3334</v>
      </c>
    </row>
    <row r="38" spans="1:47" x14ac:dyDescent="0.25">
      <c r="A38" s="7" t="s">
        <v>78</v>
      </c>
      <c r="B38" s="8">
        <v>5923</v>
      </c>
      <c r="C38" s="8">
        <v>5656</v>
      </c>
      <c r="D38" s="8">
        <v>5318</v>
      </c>
      <c r="E38" s="8">
        <v>4248</v>
      </c>
      <c r="F38" s="8">
        <v>5081</v>
      </c>
      <c r="G38" s="8">
        <v>4699</v>
      </c>
      <c r="H38" s="8">
        <v>4664</v>
      </c>
      <c r="I38" s="8">
        <v>4498</v>
      </c>
      <c r="J38" s="8">
        <v>4220</v>
      </c>
      <c r="K38" s="8">
        <v>3949</v>
      </c>
      <c r="L38" s="8">
        <v>4069</v>
      </c>
      <c r="M38" s="8">
        <v>4154</v>
      </c>
      <c r="N38" s="8">
        <v>3682</v>
      </c>
      <c r="O38" s="8">
        <v>3357</v>
      </c>
      <c r="P38" s="8">
        <v>3478</v>
      </c>
      <c r="Q38" s="8">
        <v>3150</v>
      </c>
      <c r="R38" s="8">
        <v>3355</v>
      </c>
      <c r="S38" s="8">
        <v>3175</v>
      </c>
      <c r="T38" s="8">
        <v>3067</v>
      </c>
      <c r="U38" s="8">
        <v>3021</v>
      </c>
      <c r="V38" s="8">
        <v>2944</v>
      </c>
      <c r="W38" s="8">
        <v>2876</v>
      </c>
      <c r="X38" s="8">
        <v>2808</v>
      </c>
      <c r="Y38" s="8">
        <v>2708</v>
      </c>
      <c r="Z38" s="8">
        <v>2543</v>
      </c>
      <c r="AA38" s="8">
        <v>2639</v>
      </c>
      <c r="AB38" s="8">
        <v>2974</v>
      </c>
      <c r="AC38" s="8">
        <v>2696</v>
      </c>
      <c r="AD38" s="8">
        <v>2566</v>
      </c>
      <c r="AE38" s="8">
        <v>2624</v>
      </c>
      <c r="AF38" s="8">
        <v>2883</v>
      </c>
      <c r="AG38" s="8">
        <v>1865</v>
      </c>
      <c r="AH38" s="8">
        <v>1761</v>
      </c>
      <c r="AI38" s="8">
        <v>1285</v>
      </c>
      <c r="AJ38" s="8">
        <v>1405</v>
      </c>
      <c r="AK38" s="8">
        <v>1231</v>
      </c>
      <c r="AL38" s="8">
        <v>0</v>
      </c>
      <c r="AM38" s="8">
        <v>1335</v>
      </c>
      <c r="AN38" s="8">
        <v>945</v>
      </c>
      <c r="AO38" s="8">
        <v>1604</v>
      </c>
      <c r="AP38" s="8">
        <v>1776</v>
      </c>
      <c r="AQ38" s="8">
        <v>408</v>
      </c>
      <c r="AR38" s="8">
        <v>930</v>
      </c>
      <c r="AS38" s="8">
        <v>321</v>
      </c>
      <c r="AT38" s="8">
        <v>1296</v>
      </c>
      <c r="AU38" s="8">
        <v>2105</v>
      </c>
    </row>
    <row r="39" spans="1:47" x14ac:dyDescent="0.25">
      <c r="A39" s="7" t="s">
        <v>72</v>
      </c>
      <c r="B39" s="8">
        <v>4633</v>
      </c>
      <c r="C39" s="8">
        <v>4635</v>
      </c>
      <c r="D39" s="8">
        <v>4026</v>
      </c>
      <c r="E39" s="8">
        <v>3958</v>
      </c>
      <c r="F39" s="8">
        <v>3792</v>
      </c>
      <c r="G39" s="8">
        <v>3413</v>
      </c>
      <c r="H39" s="8">
        <v>3372</v>
      </c>
      <c r="I39" s="8">
        <v>3207</v>
      </c>
      <c r="J39" s="8">
        <v>2931</v>
      </c>
      <c r="K39" s="8">
        <v>2657</v>
      </c>
      <c r="L39" s="8">
        <v>2776</v>
      </c>
      <c r="M39" s="8">
        <v>2860</v>
      </c>
      <c r="N39" s="8">
        <v>2291</v>
      </c>
      <c r="O39" s="8">
        <v>2065</v>
      </c>
      <c r="P39" s="8">
        <v>2152</v>
      </c>
      <c r="Q39" s="8">
        <v>1855</v>
      </c>
      <c r="R39" s="8">
        <v>2063</v>
      </c>
      <c r="S39" s="8">
        <v>1880</v>
      </c>
      <c r="T39" s="8">
        <v>1774</v>
      </c>
      <c r="U39" s="8">
        <v>1730</v>
      </c>
      <c r="V39" s="8">
        <v>1607</v>
      </c>
      <c r="W39" s="8">
        <v>1586</v>
      </c>
      <c r="X39" s="8">
        <v>1516</v>
      </c>
      <c r="Y39" s="8">
        <v>1371</v>
      </c>
      <c r="Z39" s="8">
        <v>1251</v>
      </c>
      <c r="AA39" s="8">
        <v>1347</v>
      </c>
      <c r="AB39" s="8">
        <v>1682</v>
      </c>
      <c r="AC39" s="8">
        <v>1404</v>
      </c>
      <c r="AD39" s="8">
        <v>1274</v>
      </c>
      <c r="AE39" s="8">
        <v>1332</v>
      </c>
      <c r="AF39" s="8">
        <v>2369</v>
      </c>
      <c r="AG39" s="8">
        <v>1349</v>
      </c>
      <c r="AH39" s="8">
        <v>1244</v>
      </c>
      <c r="AI39" s="8">
        <v>769</v>
      </c>
      <c r="AJ39" s="8">
        <v>888</v>
      </c>
      <c r="AK39" s="8">
        <v>944</v>
      </c>
      <c r="AL39" s="8">
        <v>1335</v>
      </c>
      <c r="AM39" s="8">
        <v>0</v>
      </c>
      <c r="AN39" s="8">
        <v>392</v>
      </c>
      <c r="AO39" s="8">
        <v>925</v>
      </c>
      <c r="AP39" s="8">
        <v>441</v>
      </c>
      <c r="AQ39" s="8">
        <v>994</v>
      </c>
      <c r="AR39" s="8">
        <v>1570</v>
      </c>
      <c r="AS39" s="8">
        <v>1654</v>
      </c>
      <c r="AT39" s="8">
        <v>2630</v>
      </c>
      <c r="AU39" s="8">
        <v>3439</v>
      </c>
    </row>
    <row r="40" spans="1:47" x14ac:dyDescent="0.25">
      <c r="A40" s="7" t="s">
        <v>74</v>
      </c>
      <c r="B40" s="8">
        <v>4857</v>
      </c>
      <c r="C40" s="8">
        <v>4762</v>
      </c>
      <c r="D40" s="8">
        <v>4418</v>
      </c>
      <c r="E40" s="8">
        <v>4354</v>
      </c>
      <c r="F40" s="8">
        <v>4187</v>
      </c>
      <c r="G40" s="8">
        <v>3804</v>
      </c>
      <c r="H40" s="8">
        <v>3770</v>
      </c>
      <c r="I40" s="8">
        <v>3604</v>
      </c>
      <c r="J40" s="8">
        <v>3326</v>
      </c>
      <c r="K40" s="8">
        <v>3055</v>
      </c>
      <c r="L40" s="8">
        <v>3175</v>
      </c>
      <c r="M40" s="8">
        <v>3259</v>
      </c>
      <c r="N40" s="8">
        <v>2788</v>
      </c>
      <c r="O40" s="8">
        <v>2462</v>
      </c>
      <c r="P40" s="8">
        <v>2584</v>
      </c>
      <c r="Q40" s="8">
        <v>2255</v>
      </c>
      <c r="R40" s="8">
        <v>2461</v>
      </c>
      <c r="S40" s="8">
        <v>2280</v>
      </c>
      <c r="T40" s="8">
        <v>2173</v>
      </c>
      <c r="U40" s="8">
        <v>2127</v>
      </c>
      <c r="V40" s="8">
        <v>2000</v>
      </c>
      <c r="W40" s="8">
        <v>1978</v>
      </c>
      <c r="X40" s="8">
        <v>1908</v>
      </c>
      <c r="Y40" s="8">
        <v>1764</v>
      </c>
      <c r="Z40" s="8">
        <v>1644</v>
      </c>
      <c r="AA40" s="8">
        <v>1739</v>
      </c>
      <c r="AB40" s="8">
        <v>2075</v>
      </c>
      <c r="AC40" s="8">
        <v>1796</v>
      </c>
      <c r="AD40" s="8">
        <v>1666</v>
      </c>
      <c r="AE40" s="8">
        <v>1724</v>
      </c>
      <c r="AF40" s="8">
        <v>1978</v>
      </c>
      <c r="AG40" s="8">
        <v>959</v>
      </c>
      <c r="AH40" s="8">
        <v>854</v>
      </c>
      <c r="AI40" s="8">
        <v>379</v>
      </c>
      <c r="AJ40" s="8">
        <v>498</v>
      </c>
      <c r="AK40" s="8">
        <v>554</v>
      </c>
      <c r="AL40" s="8">
        <v>945</v>
      </c>
      <c r="AM40" s="8">
        <v>392</v>
      </c>
      <c r="AN40" s="8">
        <v>0</v>
      </c>
      <c r="AO40" s="8">
        <v>786</v>
      </c>
      <c r="AP40" s="8">
        <v>833</v>
      </c>
      <c r="AQ40" s="8">
        <v>603</v>
      </c>
      <c r="AR40" s="8">
        <v>1872</v>
      </c>
      <c r="AS40" s="8">
        <v>1263</v>
      </c>
      <c r="AT40" s="8">
        <v>2239</v>
      </c>
      <c r="AU40" s="8">
        <v>3047</v>
      </c>
    </row>
    <row r="41" spans="1:47" x14ac:dyDescent="0.25">
      <c r="A41" s="7" t="s">
        <v>75</v>
      </c>
      <c r="B41" s="8">
        <v>5036</v>
      </c>
      <c r="C41" s="8">
        <v>4941</v>
      </c>
      <c r="D41" s="8">
        <v>4604</v>
      </c>
      <c r="E41" s="8">
        <v>4533</v>
      </c>
      <c r="F41" s="8">
        <v>4366</v>
      </c>
      <c r="G41" s="8">
        <v>3984</v>
      </c>
      <c r="H41" s="8">
        <v>3949</v>
      </c>
      <c r="I41" s="8">
        <v>3783</v>
      </c>
      <c r="J41" s="8">
        <v>3505</v>
      </c>
      <c r="K41" s="8">
        <v>3235</v>
      </c>
      <c r="L41" s="8">
        <v>3354</v>
      </c>
      <c r="M41" s="8">
        <v>3439</v>
      </c>
      <c r="N41" s="8">
        <v>2967</v>
      </c>
      <c r="O41" s="8">
        <v>2642</v>
      </c>
      <c r="P41" s="8">
        <v>2763</v>
      </c>
      <c r="Q41" s="8">
        <v>2434</v>
      </c>
      <c r="R41" s="8">
        <v>2640</v>
      </c>
      <c r="S41" s="8">
        <v>2460</v>
      </c>
      <c r="T41" s="8">
        <v>2352</v>
      </c>
      <c r="U41" s="8">
        <v>2306</v>
      </c>
      <c r="V41" s="8">
        <v>2188</v>
      </c>
      <c r="W41" s="8">
        <v>2162</v>
      </c>
      <c r="X41" s="8">
        <v>2094</v>
      </c>
      <c r="Y41" s="8">
        <v>1952</v>
      </c>
      <c r="Z41" s="8">
        <v>1829</v>
      </c>
      <c r="AA41" s="8">
        <v>1925</v>
      </c>
      <c r="AB41" s="8">
        <v>2260</v>
      </c>
      <c r="AC41" s="8">
        <v>1982</v>
      </c>
      <c r="AD41" s="8">
        <v>1852</v>
      </c>
      <c r="AE41" s="8">
        <v>1910</v>
      </c>
      <c r="AF41" s="8">
        <v>2726</v>
      </c>
      <c r="AG41" s="8">
        <v>1707</v>
      </c>
      <c r="AH41" s="8">
        <v>1603</v>
      </c>
      <c r="AI41" s="8">
        <v>1128</v>
      </c>
      <c r="AJ41" s="8">
        <v>1247</v>
      </c>
      <c r="AK41" s="8">
        <v>1302</v>
      </c>
      <c r="AL41" s="8">
        <v>1604</v>
      </c>
      <c r="AM41" s="8">
        <v>925</v>
      </c>
      <c r="AN41" s="8">
        <v>786</v>
      </c>
      <c r="AO41" s="8">
        <v>0</v>
      </c>
      <c r="AP41" s="8">
        <v>1020</v>
      </c>
      <c r="AQ41" s="8">
        <v>1264</v>
      </c>
      <c r="AR41" s="8">
        <v>925</v>
      </c>
      <c r="AS41" s="8">
        <v>1924</v>
      </c>
      <c r="AT41" s="8">
        <v>1773</v>
      </c>
      <c r="AU41" s="8">
        <v>2581</v>
      </c>
    </row>
    <row r="42" spans="1:47" x14ac:dyDescent="0.25">
      <c r="A42" s="7" t="s">
        <v>73</v>
      </c>
      <c r="B42" s="8">
        <v>4030</v>
      </c>
      <c r="C42" s="8">
        <v>3935</v>
      </c>
      <c r="D42" s="8">
        <v>3590</v>
      </c>
      <c r="E42" s="8">
        <v>3527</v>
      </c>
      <c r="F42" s="8">
        <v>3361</v>
      </c>
      <c r="G42" s="8">
        <v>2978</v>
      </c>
      <c r="H42" s="8">
        <v>2943</v>
      </c>
      <c r="I42" s="8">
        <v>2778</v>
      </c>
      <c r="J42" s="8">
        <v>2499</v>
      </c>
      <c r="K42" s="8">
        <v>2229</v>
      </c>
      <c r="L42" s="8">
        <v>2349</v>
      </c>
      <c r="M42" s="8">
        <v>2433</v>
      </c>
      <c r="N42" s="8">
        <v>1961</v>
      </c>
      <c r="O42" s="8">
        <v>1636</v>
      </c>
      <c r="P42" s="8">
        <v>1758</v>
      </c>
      <c r="Q42" s="8">
        <v>1429</v>
      </c>
      <c r="R42" s="8">
        <v>1634</v>
      </c>
      <c r="S42" s="8">
        <v>1454</v>
      </c>
      <c r="T42" s="8">
        <v>1346</v>
      </c>
      <c r="U42" s="8">
        <v>1300</v>
      </c>
      <c r="V42" s="8">
        <v>1172</v>
      </c>
      <c r="W42" s="8">
        <v>1148</v>
      </c>
      <c r="X42" s="8">
        <v>1081</v>
      </c>
      <c r="Y42" s="8">
        <v>936</v>
      </c>
      <c r="Z42" s="8">
        <v>816</v>
      </c>
      <c r="AA42" s="8">
        <v>912</v>
      </c>
      <c r="AB42" s="8">
        <v>1247</v>
      </c>
      <c r="AC42" s="8">
        <v>969</v>
      </c>
      <c r="AD42" s="8">
        <v>838</v>
      </c>
      <c r="AE42" s="8">
        <v>897</v>
      </c>
      <c r="AF42" s="8">
        <v>2206</v>
      </c>
      <c r="AG42" s="8">
        <v>1187</v>
      </c>
      <c r="AH42" s="8">
        <v>1083</v>
      </c>
      <c r="AI42" s="8">
        <v>608</v>
      </c>
      <c r="AJ42" s="8">
        <v>727</v>
      </c>
      <c r="AK42" s="8">
        <v>1385</v>
      </c>
      <c r="AL42" s="8">
        <v>1776</v>
      </c>
      <c r="AM42" s="8">
        <v>441</v>
      </c>
      <c r="AN42" s="8">
        <v>833</v>
      </c>
      <c r="AO42" s="8">
        <v>1020</v>
      </c>
      <c r="AP42" s="8">
        <v>0</v>
      </c>
      <c r="AQ42" s="8">
        <v>1394</v>
      </c>
      <c r="AR42" s="8">
        <v>1135</v>
      </c>
      <c r="AS42" s="8">
        <v>2054</v>
      </c>
      <c r="AT42" s="8">
        <v>3029</v>
      </c>
      <c r="AU42" s="8">
        <v>3838</v>
      </c>
    </row>
    <row r="43" spans="1:47" x14ac:dyDescent="0.25">
      <c r="A43" s="7" t="s">
        <v>76</v>
      </c>
      <c r="B43" s="8">
        <v>5410</v>
      </c>
      <c r="C43" s="8">
        <v>5314</v>
      </c>
      <c r="D43" s="8">
        <v>4977</v>
      </c>
      <c r="E43" s="8">
        <v>4906</v>
      </c>
      <c r="F43" s="8">
        <v>4740</v>
      </c>
      <c r="G43" s="8">
        <v>4357</v>
      </c>
      <c r="H43" s="8">
        <v>4322</v>
      </c>
      <c r="I43" s="8">
        <v>4157</v>
      </c>
      <c r="J43" s="8">
        <v>3879</v>
      </c>
      <c r="K43" s="8">
        <v>3609</v>
      </c>
      <c r="L43" s="8">
        <v>3728</v>
      </c>
      <c r="M43" s="8">
        <v>3812</v>
      </c>
      <c r="N43" s="8">
        <v>3340</v>
      </c>
      <c r="O43" s="8">
        <v>3015</v>
      </c>
      <c r="P43" s="8">
        <v>3137</v>
      </c>
      <c r="Q43" s="8">
        <v>2808</v>
      </c>
      <c r="R43" s="8">
        <v>3014</v>
      </c>
      <c r="S43" s="8">
        <v>2833</v>
      </c>
      <c r="T43" s="8">
        <v>2726</v>
      </c>
      <c r="U43" s="8">
        <v>2679</v>
      </c>
      <c r="V43" s="8">
        <v>2565</v>
      </c>
      <c r="W43" s="8">
        <v>2535</v>
      </c>
      <c r="X43" s="8">
        <v>2468</v>
      </c>
      <c r="Y43" s="8">
        <v>2367</v>
      </c>
      <c r="Z43" s="8">
        <v>2203</v>
      </c>
      <c r="AA43" s="8">
        <v>2299</v>
      </c>
      <c r="AB43" s="8">
        <v>2405</v>
      </c>
      <c r="AC43" s="8">
        <v>2355</v>
      </c>
      <c r="AD43" s="8">
        <v>2225</v>
      </c>
      <c r="AE43" s="8">
        <v>2284</v>
      </c>
      <c r="AF43" s="8">
        <v>2543</v>
      </c>
      <c r="AG43" s="8">
        <v>1524</v>
      </c>
      <c r="AH43" s="8">
        <v>1420</v>
      </c>
      <c r="AI43" s="8">
        <v>945</v>
      </c>
      <c r="AJ43" s="8">
        <v>1064</v>
      </c>
      <c r="AK43" s="8">
        <v>903</v>
      </c>
      <c r="AL43" s="8">
        <v>408</v>
      </c>
      <c r="AM43" s="8">
        <v>994</v>
      </c>
      <c r="AN43" s="8">
        <v>603</v>
      </c>
      <c r="AO43" s="8">
        <v>1264</v>
      </c>
      <c r="AP43" s="8">
        <v>1394</v>
      </c>
      <c r="AQ43" s="8">
        <v>0</v>
      </c>
      <c r="AR43" s="8">
        <v>1207</v>
      </c>
      <c r="AS43" s="8">
        <v>721</v>
      </c>
      <c r="AT43" s="8">
        <v>1696</v>
      </c>
      <c r="AU43" s="8">
        <v>2505</v>
      </c>
    </row>
    <row r="44" spans="1:47" x14ac:dyDescent="0.25">
      <c r="A44" s="7" t="s">
        <v>80</v>
      </c>
      <c r="B44" s="8">
        <v>5324</v>
      </c>
      <c r="C44" s="8">
        <v>5055</v>
      </c>
      <c r="D44" s="8">
        <v>4717</v>
      </c>
      <c r="E44" s="8">
        <v>4649</v>
      </c>
      <c r="F44" s="8">
        <v>4482</v>
      </c>
      <c r="G44" s="8">
        <v>4104</v>
      </c>
      <c r="H44" s="8">
        <v>4092</v>
      </c>
      <c r="I44" s="8">
        <v>3916</v>
      </c>
      <c r="J44" s="8">
        <v>3638</v>
      </c>
      <c r="K44" s="8">
        <v>3367</v>
      </c>
      <c r="L44" s="8">
        <v>3487</v>
      </c>
      <c r="M44" s="8">
        <v>3571</v>
      </c>
      <c r="N44" s="8">
        <v>3099</v>
      </c>
      <c r="O44" s="8">
        <v>2774</v>
      </c>
      <c r="P44" s="8">
        <v>2896</v>
      </c>
      <c r="Q44" s="8">
        <v>2567</v>
      </c>
      <c r="R44" s="8">
        <v>2783</v>
      </c>
      <c r="S44" s="8">
        <v>2603</v>
      </c>
      <c r="T44" s="8">
        <v>2496</v>
      </c>
      <c r="U44" s="8">
        <v>2449</v>
      </c>
      <c r="V44" s="8">
        <v>2298</v>
      </c>
      <c r="W44" s="8">
        <v>2274</v>
      </c>
      <c r="X44" s="8">
        <v>2207</v>
      </c>
      <c r="Y44" s="8">
        <v>2062</v>
      </c>
      <c r="Z44" s="8">
        <v>1942</v>
      </c>
      <c r="AA44" s="8">
        <v>2038</v>
      </c>
      <c r="AB44" s="8">
        <v>2144</v>
      </c>
      <c r="AC44" s="8">
        <v>2095</v>
      </c>
      <c r="AD44" s="8">
        <v>1965</v>
      </c>
      <c r="AE44" s="8">
        <v>1735</v>
      </c>
      <c r="AF44" s="8">
        <v>3811</v>
      </c>
      <c r="AG44" s="8">
        <v>2793</v>
      </c>
      <c r="AH44" s="8">
        <v>2689</v>
      </c>
      <c r="AI44" s="8">
        <v>2214</v>
      </c>
      <c r="AJ44" s="8">
        <v>2333</v>
      </c>
      <c r="AK44" s="8">
        <v>2159</v>
      </c>
      <c r="AL44" s="8">
        <v>930</v>
      </c>
      <c r="AM44" s="8">
        <v>1570</v>
      </c>
      <c r="AN44" s="8">
        <v>1872</v>
      </c>
      <c r="AO44" s="8">
        <v>925</v>
      </c>
      <c r="AP44" s="8">
        <v>1135</v>
      </c>
      <c r="AQ44" s="8">
        <v>1207</v>
      </c>
      <c r="AR44" s="8">
        <v>0</v>
      </c>
      <c r="AS44" s="8">
        <v>613</v>
      </c>
      <c r="AT44" s="8">
        <v>1268</v>
      </c>
      <c r="AU44" s="8">
        <v>2077</v>
      </c>
    </row>
    <row r="45" spans="1:47" x14ac:dyDescent="0.25">
      <c r="A45" s="7" t="s">
        <v>79</v>
      </c>
      <c r="B45" s="8">
        <v>6072</v>
      </c>
      <c r="C45" s="8">
        <v>5977</v>
      </c>
      <c r="D45" s="8">
        <v>5637</v>
      </c>
      <c r="E45" s="8">
        <v>5569</v>
      </c>
      <c r="F45" s="8">
        <v>5402</v>
      </c>
      <c r="G45" s="8">
        <v>5020</v>
      </c>
      <c r="H45" s="8">
        <v>4985</v>
      </c>
      <c r="I45" s="8">
        <v>4819</v>
      </c>
      <c r="J45" s="8">
        <v>4541</v>
      </c>
      <c r="K45" s="8">
        <v>4271</v>
      </c>
      <c r="L45" s="8">
        <v>4390</v>
      </c>
      <c r="M45" s="8">
        <v>4475</v>
      </c>
      <c r="N45" s="8">
        <v>4003</v>
      </c>
      <c r="O45" s="8">
        <v>3678</v>
      </c>
      <c r="P45" s="8">
        <v>3799</v>
      </c>
      <c r="Q45" s="8">
        <v>3471</v>
      </c>
      <c r="R45" s="8">
        <v>3676</v>
      </c>
      <c r="S45" s="8">
        <v>3496</v>
      </c>
      <c r="T45" s="8">
        <v>3388</v>
      </c>
      <c r="U45" s="8">
        <v>3342</v>
      </c>
      <c r="V45" s="8">
        <v>3225</v>
      </c>
      <c r="W45" s="8">
        <v>3195</v>
      </c>
      <c r="X45" s="8">
        <v>3128</v>
      </c>
      <c r="Y45" s="8">
        <v>3027</v>
      </c>
      <c r="Z45" s="8">
        <v>2863</v>
      </c>
      <c r="AA45" s="8">
        <v>2959</v>
      </c>
      <c r="AB45" s="8">
        <v>3294</v>
      </c>
      <c r="AC45" s="8">
        <v>3015</v>
      </c>
      <c r="AD45" s="8">
        <v>2885</v>
      </c>
      <c r="AE45" s="8">
        <v>2609</v>
      </c>
      <c r="AF45" s="8">
        <v>3203</v>
      </c>
      <c r="AG45" s="8">
        <v>2184</v>
      </c>
      <c r="AH45" s="8">
        <v>2080</v>
      </c>
      <c r="AI45" s="8">
        <v>1605</v>
      </c>
      <c r="AJ45" s="8">
        <v>1724</v>
      </c>
      <c r="AK45" s="8">
        <v>1550</v>
      </c>
      <c r="AL45" s="8">
        <v>321</v>
      </c>
      <c r="AM45" s="8">
        <v>1654</v>
      </c>
      <c r="AN45" s="8">
        <v>1263</v>
      </c>
      <c r="AO45" s="8">
        <v>1924</v>
      </c>
      <c r="AP45" s="8">
        <v>2054</v>
      </c>
      <c r="AQ45" s="8">
        <v>721</v>
      </c>
      <c r="AR45" s="8">
        <v>613</v>
      </c>
      <c r="AS45" s="8">
        <v>0</v>
      </c>
      <c r="AT45" s="8">
        <v>979</v>
      </c>
      <c r="AU45" s="8">
        <v>1788</v>
      </c>
    </row>
    <row r="46" spans="1:47" x14ac:dyDescent="0.25">
      <c r="A46" s="7" t="s">
        <v>81</v>
      </c>
      <c r="B46" s="8">
        <v>5993</v>
      </c>
      <c r="C46" s="8">
        <v>5898</v>
      </c>
      <c r="D46" s="8">
        <v>5555</v>
      </c>
      <c r="E46" s="8">
        <v>5490</v>
      </c>
      <c r="F46" s="8">
        <v>5323</v>
      </c>
      <c r="G46" s="8">
        <v>4940</v>
      </c>
      <c r="H46" s="8">
        <v>4906</v>
      </c>
      <c r="I46" s="8">
        <v>4740</v>
      </c>
      <c r="J46" s="8">
        <v>4462</v>
      </c>
      <c r="K46" s="8">
        <v>4191</v>
      </c>
      <c r="L46" s="8">
        <v>4311</v>
      </c>
      <c r="M46" s="8">
        <v>4395</v>
      </c>
      <c r="N46" s="8">
        <v>3923</v>
      </c>
      <c r="O46" s="8">
        <v>3598</v>
      </c>
      <c r="P46" s="8">
        <v>3720</v>
      </c>
      <c r="Q46" s="8">
        <v>3391</v>
      </c>
      <c r="R46" s="8">
        <v>3589</v>
      </c>
      <c r="S46" s="8">
        <v>3416</v>
      </c>
      <c r="T46" s="8">
        <v>3309</v>
      </c>
      <c r="U46" s="8">
        <v>3262</v>
      </c>
      <c r="V46" s="8">
        <v>4238</v>
      </c>
      <c r="W46" s="8">
        <v>4217</v>
      </c>
      <c r="X46" s="8">
        <v>4147</v>
      </c>
      <c r="Y46" s="8">
        <v>4002</v>
      </c>
      <c r="Z46" s="8">
        <v>3882</v>
      </c>
      <c r="AA46" s="8">
        <v>4426</v>
      </c>
      <c r="AB46" s="8">
        <v>3212</v>
      </c>
      <c r="AC46" s="8">
        <v>4035</v>
      </c>
      <c r="AD46" s="8">
        <v>2804</v>
      </c>
      <c r="AE46" s="8">
        <v>2986</v>
      </c>
      <c r="AF46" s="8">
        <v>4178</v>
      </c>
      <c r="AG46" s="8">
        <v>3160</v>
      </c>
      <c r="AH46" s="8">
        <v>3055</v>
      </c>
      <c r="AI46" s="8">
        <v>2580</v>
      </c>
      <c r="AJ46" s="8">
        <v>2699</v>
      </c>
      <c r="AK46" s="8">
        <v>2525</v>
      </c>
      <c r="AL46" s="8">
        <v>1296</v>
      </c>
      <c r="AM46" s="8">
        <v>2630</v>
      </c>
      <c r="AN46" s="8">
        <v>2239</v>
      </c>
      <c r="AO46" s="8">
        <v>1773</v>
      </c>
      <c r="AP46" s="8">
        <v>3029</v>
      </c>
      <c r="AQ46" s="8">
        <v>1696</v>
      </c>
      <c r="AR46" s="8">
        <v>1268</v>
      </c>
      <c r="AS46" s="8">
        <v>979</v>
      </c>
      <c r="AT46" s="8">
        <v>0</v>
      </c>
      <c r="AU46" s="8">
        <v>810</v>
      </c>
    </row>
    <row r="47" spans="1:47" x14ac:dyDescent="0.25">
      <c r="A47" s="7" t="s">
        <v>82</v>
      </c>
      <c r="B47" s="8">
        <v>6809</v>
      </c>
      <c r="C47" s="8">
        <v>6714</v>
      </c>
      <c r="D47" s="8">
        <v>6364</v>
      </c>
      <c r="E47" s="8">
        <v>6306</v>
      </c>
      <c r="F47" s="8">
        <v>6139</v>
      </c>
      <c r="G47" s="8">
        <v>5757</v>
      </c>
      <c r="H47" s="8">
        <v>5772</v>
      </c>
      <c r="I47" s="8">
        <v>5556</v>
      </c>
      <c r="J47" s="8">
        <v>5278</v>
      </c>
      <c r="K47" s="8">
        <v>5007</v>
      </c>
      <c r="L47" s="8">
        <v>5127</v>
      </c>
      <c r="M47" s="8">
        <v>5212</v>
      </c>
      <c r="N47" s="8">
        <v>4740</v>
      </c>
      <c r="O47" s="8">
        <v>4415</v>
      </c>
      <c r="P47" s="8">
        <v>4536</v>
      </c>
      <c r="Q47" s="8">
        <v>4207</v>
      </c>
      <c r="R47" s="8">
        <v>4413</v>
      </c>
      <c r="S47" s="8">
        <v>4233</v>
      </c>
      <c r="T47" s="8">
        <v>4125</v>
      </c>
      <c r="U47" s="8">
        <v>4091</v>
      </c>
      <c r="V47" s="8">
        <v>5047</v>
      </c>
      <c r="W47" s="8">
        <v>5026</v>
      </c>
      <c r="X47" s="8">
        <v>4956</v>
      </c>
      <c r="Y47" s="8">
        <v>4811</v>
      </c>
      <c r="Z47" s="8">
        <v>4691</v>
      </c>
      <c r="AA47" s="8">
        <v>5235</v>
      </c>
      <c r="AB47" s="8">
        <v>4021</v>
      </c>
      <c r="AC47" s="8">
        <v>4844</v>
      </c>
      <c r="AD47" s="8">
        <v>4713</v>
      </c>
      <c r="AE47" s="8">
        <v>3671</v>
      </c>
      <c r="AF47" s="8">
        <v>4987</v>
      </c>
      <c r="AG47" s="8">
        <v>3968</v>
      </c>
      <c r="AH47" s="8">
        <v>3864</v>
      </c>
      <c r="AI47" s="8">
        <v>3389</v>
      </c>
      <c r="AJ47" s="8">
        <v>3508</v>
      </c>
      <c r="AK47" s="8">
        <v>3334</v>
      </c>
      <c r="AL47" s="8">
        <v>2105</v>
      </c>
      <c r="AM47" s="8">
        <v>3439</v>
      </c>
      <c r="AN47" s="8">
        <v>3047</v>
      </c>
      <c r="AO47" s="8">
        <v>2581</v>
      </c>
      <c r="AP47" s="8">
        <v>3838</v>
      </c>
      <c r="AQ47" s="8">
        <v>2505</v>
      </c>
      <c r="AR47" s="8">
        <v>2077</v>
      </c>
      <c r="AS47" s="8">
        <v>1788</v>
      </c>
      <c r="AT47" s="8">
        <v>810</v>
      </c>
      <c r="AU4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Q78"/>
  <sheetViews>
    <sheetView topLeftCell="F1" zoomScaleNormal="100" workbookViewId="0">
      <selection activeCell="Q6" sqref="Q6"/>
    </sheetView>
  </sheetViews>
  <sheetFormatPr defaultColWidth="8.85546875" defaultRowHeight="15" x14ac:dyDescent="0.25"/>
  <cols>
    <col min="1" max="1" width="7.28515625" bestFit="1" customWidth="1"/>
    <col min="2" max="2" width="7.140625" bestFit="1" customWidth="1"/>
    <col min="3" max="3" width="11.42578125" bestFit="1" customWidth="1"/>
    <col min="4" max="4" width="12" bestFit="1" customWidth="1"/>
    <col min="5" max="5" width="16" bestFit="1" customWidth="1"/>
    <col min="6" max="6" width="16.140625" bestFit="1" customWidth="1"/>
    <col min="7" max="11" width="16.140625" customWidth="1"/>
    <col min="12" max="12" width="11.42578125" bestFit="1" customWidth="1"/>
    <col min="13" max="13" width="15" bestFit="1" customWidth="1"/>
    <col min="14" max="14" width="14" bestFit="1" customWidth="1"/>
    <col min="15" max="15" width="10.28515625" bestFit="1" customWidth="1"/>
    <col min="16" max="16" width="14.42578125" bestFit="1" customWidth="1"/>
    <col min="17" max="17" width="19" bestFit="1" customWidth="1"/>
    <col min="1012" max="1012" width="11.5703125" customWidth="1"/>
  </cols>
  <sheetData>
    <row r="1" spans="1:17" x14ac:dyDescent="0.25">
      <c r="A1" s="1" t="s">
        <v>1</v>
      </c>
      <c r="B1" s="1" t="s">
        <v>127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148</v>
      </c>
      <c r="H1" s="1" t="s">
        <v>146</v>
      </c>
      <c r="I1" s="1" t="s">
        <v>147</v>
      </c>
      <c r="J1" s="1" t="s">
        <v>149</v>
      </c>
      <c r="K1" s="1" t="s">
        <v>150</v>
      </c>
      <c r="L1" t="s">
        <v>130</v>
      </c>
      <c r="M1" t="s">
        <v>129</v>
      </c>
      <c r="N1" t="s">
        <v>151</v>
      </c>
      <c r="O1" t="s">
        <v>152</v>
      </c>
      <c r="P1" t="s">
        <v>153</v>
      </c>
      <c r="Q1" t="s">
        <v>154</v>
      </c>
    </row>
    <row r="2" spans="1:17" x14ac:dyDescent="0.25">
      <c r="A2" t="s">
        <v>133</v>
      </c>
      <c r="B2" t="s">
        <v>50</v>
      </c>
      <c r="C2" s="5">
        <v>0</v>
      </c>
      <c r="D2" s="5">
        <v>5000</v>
      </c>
      <c r="E2" s="5">
        <v>3000</v>
      </c>
      <c r="F2" s="5">
        <v>0</v>
      </c>
      <c r="G2" s="5">
        <v>0</v>
      </c>
      <c r="H2" s="5">
        <v>25200</v>
      </c>
      <c r="I2" s="5">
        <v>0</v>
      </c>
      <c r="J2" s="5">
        <v>15196875</v>
      </c>
      <c r="K2" s="5">
        <v>14595833.333333332</v>
      </c>
      <c r="L2">
        <v>250</v>
      </c>
      <c r="M2" s="5">
        <f>SUM(Table3[[#This Row],[CT_cost]:[BM_PICK_PETI]])</f>
        <v>8000</v>
      </c>
      <c r="N2" s="5">
        <f>F2+Table3[[#This Row],[AKOM_TRIP]]+Table3[[#This Row],[BBM_TRIP]]+Table3[[#This Row],[PDDN_TRIP]]+Table3[[#This Row],[KAWAL_TRIP]]</f>
        <v>29792708.333333332</v>
      </c>
      <c r="O2" s="5">
        <f>Table3[[#This Row],[BBM_DIST]]</f>
        <v>25200</v>
      </c>
      <c r="P2" s="2">
        <v>30</v>
      </c>
      <c r="Q2" s="2">
        <v>30</v>
      </c>
    </row>
    <row r="3" spans="1:17" x14ac:dyDescent="0.25">
      <c r="A3" t="s">
        <v>134</v>
      </c>
      <c r="B3" t="s">
        <v>50</v>
      </c>
      <c r="C3" s="5">
        <v>50920</v>
      </c>
      <c r="D3" s="5">
        <v>5000</v>
      </c>
      <c r="E3" s="5">
        <v>0</v>
      </c>
      <c r="F3" s="5">
        <v>400000</v>
      </c>
      <c r="G3" s="5">
        <v>9585714</v>
      </c>
      <c r="H3" s="5">
        <v>0</v>
      </c>
      <c r="I3" s="5">
        <v>380000</v>
      </c>
      <c r="J3" s="5">
        <v>12975000</v>
      </c>
      <c r="K3" s="5">
        <v>22340714.285714287</v>
      </c>
      <c r="L3">
        <v>8250</v>
      </c>
      <c r="M3" s="5">
        <f>SUM(Table3[[#This Row],[CT_cost]:[BM_PICK_PETI]])</f>
        <v>55920</v>
      </c>
      <c r="N3" s="5">
        <f>F3+Table3[[#This Row],[AKOM_TRIP]]+Table3[[#This Row],[BBM_TRIP]]+Table3[[#This Row],[PDDN_TRIP]]+Table3[[#This Row],[KAWAL_TRIP]]</f>
        <v>45681428.285714284</v>
      </c>
      <c r="O3" s="5">
        <f>Table3[[#This Row],[BBM_DIST]]</f>
        <v>0</v>
      </c>
      <c r="P3" s="2">
        <v>8</v>
      </c>
      <c r="Q3" s="2">
        <v>8</v>
      </c>
    </row>
    <row r="4" spans="1:17" x14ac:dyDescent="0.25">
      <c r="A4" t="s">
        <v>135</v>
      </c>
      <c r="B4" t="s">
        <v>50</v>
      </c>
      <c r="C4" s="5">
        <v>83852</v>
      </c>
      <c r="D4" s="5">
        <v>5000</v>
      </c>
      <c r="E4" s="5">
        <v>0</v>
      </c>
      <c r="F4" s="5">
        <v>400000</v>
      </c>
      <c r="G4" s="5">
        <v>9585714</v>
      </c>
      <c r="H4" s="5">
        <v>0</v>
      </c>
      <c r="I4" s="5">
        <v>380000</v>
      </c>
      <c r="J4" s="5">
        <v>12975000</v>
      </c>
      <c r="K4" s="5">
        <v>33650000</v>
      </c>
      <c r="L4">
        <v>8250</v>
      </c>
      <c r="M4" s="5">
        <f>SUM(Table3[[#This Row],[CT_cost]:[BM_PICK_PETI]])</f>
        <v>88852</v>
      </c>
      <c r="N4" s="5">
        <f>F4+Table3[[#This Row],[AKOM_TRIP]]+Table3[[#This Row],[BBM_TRIP]]+Table3[[#This Row],[PDDN_TRIP]]+Table3[[#This Row],[KAWAL_TRIP]]</f>
        <v>56990714</v>
      </c>
      <c r="O4" s="5">
        <f>Table3[[#This Row],[BBM_DIST]]</f>
        <v>0</v>
      </c>
      <c r="P4" s="2">
        <v>12</v>
      </c>
      <c r="Q4" s="2">
        <v>12</v>
      </c>
    </row>
    <row r="5" spans="1:17" x14ac:dyDescent="0.25">
      <c r="A5" t="s">
        <v>136</v>
      </c>
      <c r="B5" t="s">
        <v>50</v>
      </c>
      <c r="C5" s="5">
        <v>54740</v>
      </c>
      <c r="D5" s="5">
        <v>5000</v>
      </c>
      <c r="E5" s="5">
        <v>4000</v>
      </c>
      <c r="F5" s="5">
        <v>0</v>
      </c>
      <c r="G5" s="5">
        <v>0</v>
      </c>
      <c r="H5" s="5">
        <v>0</v>
      </c>
      <c r="I5" s="5">
        <v>0</v>
      </c>
      <c r="J5" s="5">
        <v>23200000</v>
      </c>
      <c r="K5" s="5">
        <v>25343928.571428571</v>
      </c>
      <c r="L5">
        <v>3000</v>
      </c>
      <c r="M5" s="5">
        <f>SUM(Table3[[#This Row],[CT_cost]:[BM_PICK_PETI]])</f>
        <v>63740</v>
      </c>
      <c r="N5" s="5">
        <f>F5+Table3[[#This Row],[AKOM_TRIP]]+Table3[[#This Row],[BBM_TRIP]]+Table3[[#This Row],[PDDN_TRIP]]+Table3[[#This Row],[KAWAL_TRIP]]</f>
        <v>48543928.571428567</v>
      </c>
      <c r="O5" s="5">
        <f>Table3[[#This Row],[BBM_DIST]]</f>
        <v>0</v>
      </c>
      <c r="P5" s="2">
        <v>4</v>
      </c>
      <c r="Q5" s="2">
        <v>4</v>
      </c>
    </row>
    <row r="7" spans="1:17" x14ac:dyDescent="0.25">
      <c r="M7" s="5"/>
      <c r="N7" s="5"/>
    </row>
    <row r="8" spans="1:17" x14ac:dyDescent="0.25">
      <c r="M8" s="5"/>
      <c r="N8" s="5"/>
    </row>
    <row r="9" spans="1:17" x14ac:dyDescent="0.25">
      <c r="M9" s="5"/>
      <c r="N9" s="5"/>
    </row>
    <row r="10" spans="1:17" x14ac:dyDescent="0.25">
      <c r="M10" s="5"/>
      <c r="N10" s="5"/>
    </row>
    <row r="61" spans="1:1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3.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5375-0EC1-42E6-8930-2DB398727664}">
  <sheetPr codeName="Sheet4"/>
  <dimension ref="A1:H239"/>
  <sheetViews>
    <sheetView tabSelected="1" zoomScaleNormal="100" workbookViewId="0">
      <selection activeCell="D149" sqref="D149"/>
    </sheetView>
  </sheetViews>
  <sheetFormatPr defaultRowHeight="15" x14ac:dyDescent="0.25"/>
  <cols>
    <col min="1" max="2" width="16.5703125" bestFit="1" customWidth="1"/>
    <col min="3" max="3" width="8.28515625" customWidth="1"/>
    <col min="4" max="4" width="7.5703125" bestFit="1" customWidth="1"/>
    <col min="5" max="5" width="11.42578125" bestFit="1" customWidth="1"/>
    <col min="6" max="6" width="15" bestFit="1" customWidth="1"/>
    <col min="8" max="8" width="7.42578125" bestFit="1" customWidth="1"/>
  </cols>
  <sheetData>
    <row r="1" spans="1:8" x14ac:dyDescent="0.25">
      <c r="A1" t="s">
        <v>131</v>
      </c>
      <c r="B1" t="s">
        <v>132</v>
      </c>
      <c r="C1" t="s">
        <v>138</v>
      </c>
      <c r="D1" t="s">
        <v>128</v>
      </c>
      <c r="E1" t="s">
        <v>129</v>
      </c>
      <c r="F1" t="s">
        <v>151</v>
      </c>
      <c r="G1" t="s">
        <v>130</v>
      </c>
      <c r="H1" t="s">
        <v>140</v>
      </c>
    </row>
    <row r="2" spans="1:8" hidden="1" x14ac:dyDescent="0.25">
      <c r="A2" s="17" t="s">
        <v>80</v>
      </c>
      <c r="B2" s="18" t="s">
        <v>73</v>
      </c>
      <c r="C2" t="s">
        <v>135</v>
      </c>
      <c r="D2">
        <f>INDEX(distances!$B$2:$AU$47,MATCH(A2,distances!$A$2:$A$47,0),MATCH(B2,distances!$B$1:$AU$1,0))</f>
        <v>1135</v>
      </c>
      <c r="E2" s="5">
        <f>INDEX(param!$M$2:$M$5,MATCH(Table10[[#This Row],[Moda]],param!$A$2:$A$5,0))</f>
        <v>88852</v>
      </c>
      <c r="F2" s="5">
        <f>INDEX(param!$N$2:$N$5,MATCH(Table10[[#This Row],[Moda]],param!$A$2:$A$5,0))+(INDEX(param!$O$2:$O$5,MATCH(Table10[[#This Row],[Moda]],param!$A$2:$A$5,0))*Table10[[#This Row],[jarak]])</f>
        <v>56990714</v>
      </c>
      <c r="G2" s="2">
        <f>INDEX(param!$L$2:$L$5,MATCH(Table10[[#This Row],[Moda]],param!$A$2:$A$5,0))</f>
        <v>8250</v>
      </c>
      <c r="H2">
        <f>IF(Table10[[#This Row],[Asal]]="Jakarta",INDEX(param!$P$2:$P$5,MATCH(Table10[[#This Row],[Moda]],param!$A$2:$A$5,0)),INDEX(Table3[limit_non_jakarta],MATCH(Table10[[#This Row],[Moda]],param!$A$2:$A$5,0)))</f>
        <v>12</v>
      </c>
    </row>
    <row r="3" spans="1:8" hidden="1" x14ac:dyDescent="0.25">
      <c r="A3" s="15" t="s">
        <v>80</v>
      </c>
      <c r="B3" s="16" t="s">
        <v>73</v>
      </c>
      <c r="C3" t="s">
        <v>135</v>
      </c>
      <c r="D3">
        <f>INDEX(distances!$B$2:$AU$47,MATCH(A3,distances!$A$2:$A$47,0),MATCH(B3,distances!$B$1:$AU$1,0))</f>
        <v>1135</v>
      </c>
      <c r="E3" s="5">
        <f>INDEX(param!$M$2:$M$5,MATCH(Table10[[#This Row],[Moda]],param!$A$2:$A$5,0))</f>
        <v>88852</v>
      </c>
      <c r="F3" s="5">
        <f>INDEX(param!$N$2:$N$5,MATCH(Table10[[#This Row],[Moda]],param!$A$2:$A$5,0))+(INDEX(param!$O$2:$O$5,MATCH(Table10[[#This Row],[Moda]],param!$A$2:$A$5,0))*Table10[[#This Row],[jarak]])</f>
        <v>56990714</v>
      </c>
      <c r="G3" s="2">
        <f>INDEX(param!$L$2:$L$5,MATCH(Table10[[#This Row],[Moda]],param!$A$2:$A$5,0))</f>
        <v>8250</v>
      </c>
      <c r="H3">
        <f>IF(Table10[[#This Row],[Asal]]="Jakarta",INDEX(param!$P$2:$P$5,MATCH(Table10[[#This Row],[Moda]],param!$A$2:$A$5,0)),INDEX(Table3[limit_non_jakarta],MATCH(Table10[[#This Row],[Moda]],param!$A$2:$A$5,0)))</f>
        <v>12</v>
      </c>
    </row>
    <row r="4" spans="1:8" hidden="1" x14ac:dyDescent="0.25">
      <c r="A4" s="15" t="s">
        <v>69</v>
      </c>
      <c r="B4" s="16" t="s">
        <v>70</v>
      </c>
      <c r="C4" t="s">
        <v>133</v>
      </c>
      <c r="D4">
        <f>INDEX(distances!$B$2:$AU$47,MATCH(A4,distances!$A$2:$A$47,0),MATCH(B4,distances!$B$1:$AU$1,0))</f>
        <v>121</v>
      </c>
      <c r="E4" s="5">
        <f>INDEX(param!$M$2:$M$5,MATCH(Table10[[#This Row],[Moda]],param!$A$2:$A$5,0))</f>
        <v>8000</v>
      </c>
      <c r="F4" s="5">
        <f>INDEX(param!$N$2:$N$5,MATCH(Table10[[#This Row],[Moda]],param!$A$2:$A$5,0))+(INDEX(param!$O$2:$O$5,MATCH(Table10[[#This Row],[Moda]],param!$A$2:$A$5,0))*Table10[[#This Row],[jarak]])</f>
        <v>32841908.333333332</v>
      </c>
      <c r="G4" s="2">
        <f>INDEX(param!$L$2:$L$5,MATCH(Table10[[#This Row],[Moda]],param!$A$2:$A$5,0))</f>
        <v>250</v>
      </c>
      <c r="H4">
        <f>IF(Table10[[#This Row],[Asal]]="Jakarta",INDEX(param!$P$2:$P$5,MATCH(Table10[[#This Row],[Moda]],param!$A$2:$A$5,0)),INDEX(Table3[limit_non_jakarta],MATCH(Table10[[#This Row],[Moda]],param!$A$2:$A$5,0)))</f>
        <v>30</v>
      </c>
    </row>
    <row r="5" spans="1:8" hidden="1" x14ac:dyDescent="0.25">
      <c r="A5" s="17" t="s">
        <v>69</v>
      </c>
      <c r="B5" s="18" t="s">
        <v>71</v>
      </c>
      <c r="C5" t="s">
        <v>133</v>
      </c>
      <c r="D5">
        <f>INDEX(distances!$B$2:$AU$47,MATCH(A5,distances!$A$2:$A$47,0),MATCH(B5,distances!$B$1:$AU$1,0))</f>
        <v>783</v>
      </c>
      <c r="E5" s="5">
        <f>INDEX(param!$M$2:$M$5,MATCH(Table10[[#This Row],[Moda]],param!$A$2:$A$5,0))</f>
        <v>8000</v>
      </c>
      <c r="F5" s="5">
        <f>INDEX(param!$N$2:$N$5,MATCH(Table10[[#This Row],[Moda]],param!$A$2:$A$5,0))+(INDEX(param!$O$2:$O$5,MATCH(Table10[[#This Row],[Moda]],param!$A$2:$A$5,0))*Table10[[#This Row],[jarak]])</f>
        <v>49524308.333333328</v>
      </c>
      <c r="G5" s="2">
        <f>INDEX(param!$L$2:$L$5,MATCH(Table10[[#This Row],[Moda]],param!$A$2:$A$5,0))</f>
        <v>250</v>
      </c>
      <c r="H5">
        <f>IF(Table10[[#This Row],[Asal]]="Jakarta",INDEX(param!$P$2:$P$5,MATCH(Table10[[#This Row],[Moda]],param!$A$2:$A$5,0)),INDEX(Table3[limit_non_jakarta],MATCH(Table10[[#This Row],[Moda]],param!$A$2:$A$5,0)))</f>
        <v>30</v>
      </c>
    </row>
    <row r="6" spans="1:8" hidden="1" x14ac:dyDescent="0.25">
      <c r="A6" s="15" t="s">
        <v>69</v>
      </c>
      <c r="B6" s="16" t="s">
        <v>50</v>
      </c>
      <c r="C6" t="s">
        <v>134</v>
      </c>
      <c r="D6">
        <f>INDEX(distances!$B$2:$AU$47,MATCH(A6,distances!$A$2:$A$47,0),MATCH(B6,distances!$B$1:$AU$1,0))</f>
        <v>1875</v>
      </c>
      <c r="E6" s="5">
        <f>INDEX(param!$M$2:$M$5,MATCH(Table10[[#This Row],[Moda]],param!$A$2:$A$5,0))</f>
        <v>55920</v>
      </c>
      <c r="F6" s="5">
        <f>INDEX(param!$N$2:$N$5,MATCH(Table10[[#This Row],[Moda]],param!$A$2:$A$5,0))+(INDEX(param!$O$2:$O$5,MATCH(Table10[[#This Row],[Moda]],param!$A$2:$A$5,0))*Table10[[#This Row],[jarak]])</f>
        <v>45681428.285714284</v>
      </c>
      <c r="G6" s="2">
        <f>INDEX(param!$L$2:$L$5,MATCH(Table10[[#This Row],[Moda]],param!$A$2:$A$5,0))</f>
        <v>8250</v>
      </c>
      <c r="H6">
        <f>IF(Table10[[#This Row],[Asal]]="Jakarta",INDEX(param!$P$2:$P$5,MATCH(Table10[[#This Row],[Moda]],param!$A$2:$A$5,0)),INDEX(Table3[limit_non_jakarta],MATCH(Table10[[#This Row],[Moda]],param!$A$2:$A$5,0)))</f>
        <v>8</v>
      </c>
    </row>
    <row r="7" spans="1:8" hidden="1" x14ac:dyDescent="0.25">
      <c r="A7" s="15" t="s">
        <v>69</v>
      </c>
      <c r="B7" s="16" t="s">
        <v>70</v>
      </c>
      <c r="C7" t="s">
        <v>134</v>
      </c>
      <c r="D7">
        <f>INDEX(distances!$B$2:$AU$47,MATCH(A7,distances!$A$2:$A$47,0),MATCH(B7,distances!$B$1:$AU$1,0))</f>
        <v>121</v>
      </c>
      <c r="E7" s="5">
        <f>INDEX(param!$M$2:$M$5,MATCH(Table10[[#This Row],[Moda]],param!$A$2:$A$5,0))</f>
        <v>55920</v>
      </c>
      <c r="F7" s="5">
        <f>INDEX(param!$N$2:$N$5,MATCH(Table10[[#This Row],[Moda]],param!$A$2:$A$5,0))+(INDEX(param!$O$2:$O$5,MATCH(Table10[[#This Row],[Moda]],param!$A$2:$A$5,0))*Table10[[#This Row],[jarak]])</f>
        <v>45681428.285714284</v>
      </c>
      <c r="G7" s="2">
        <f>INDEX(param!$L$2:$L$5,MATCH(Table10[[#This Row],[Moda]],param!$A$2:$A$5,0))</f>
        <v>8250</v>
      </c>
      <c r="H7">
        <f>IF(Table10[[#This Row],[Asal]]="Jakarta",INDEX(param!$P$2:$P$5,MATCH(Table10[[#This Row],[Moda]],param!$A$2:$A$5,0)),INDEX(Table3[limit_non_jakarta],MATCH(Table10[[#This Row],[Moda]],param!$A$2:$A$5,0)))</f>
        <v>8</v>
      </c>
    </row>
    <row r="8" spans="1:8" hidden="1" x14ac:dyDescent="0.25">
      <c r="A8" s="17" t="s">
        <v>69</v>
      </c>
      <c r="B8" s="18" t="s">
        <v>74</v>
      </c>
      <c r="C8" t="s">
        <v>134</v>
      </c>
      <c r="D8">
        <f>INDEX(distances!$B$2:$AU$47,MATCH(A8,distances!$A$2:$A$47,0),MATCH(B8,distances!$B$1:$AU$1,0))</f>
        <v>379</v>
      </c>
      <c r="E8" s="5">
        <f>INDEX(param!$M$2:$M$5,MATCH(Table10[[#This Row],[Moda]],param!$A$2:$A$5,0))</f>
        <v>55920</v>
      </c>
      <c r="F8" s="5">
        <f>INDEX(param!$N$2:$N$5,MATCH(Table10[[#This Row],[Moda]],param!$A$2:$A$5,0))+(INDEX(param!$O$2:$O$5,MATCH(Table10[[#This Row],[Moda]],param!$A$2:$A$5,0))*Table10[[#This Row],[jarak]])</f>
        <v>45681428.285714284</v>
      </c>
      <c r="G8" s="2">
        <f>INDEX(param!$L$2:$L$5,MATCH(Table10[[#This Row],[Moda]],param!$A$2:$A$5,0))</f>
        <v>8250</v>
      </c>
      <c r="H8">
        <f>IF(Table10[[#This Row],[Asal]]="Jakarta",INDEX(param!$P$2:$P$5,MATCH(Table10[[#This Row],[Moda]],param!$A$2:$A$5,0)),INDEX(Table3[limit_non_jakarta],MATCH(Table10[[#This Row],[Moda]],param!$A$2:$A$5,0)))</f>
        <v>8</v>
      </c>
    </row>
    <row r="9" spans="1:8" hidden="1" x14ac:dyDescent="0.25">
      <c r="A9" s="17" t="s">
        <v>48</v>
      </c>
      <c r="B9" s="18" t="s">
        <v>25</v>
      </c>
      <c r="C9" t="s">
        <v>133</v>
      </c>
      <c r="D9">
        <f>INDEX(distances!$B$2:$AU$47,MATCH(A9,distances!$A$2:$A$47,0),MATCH(B9,distances!$B$1:$AU$1,0))</f>
        <v>601</v>
      </c>
      <c r="E9" s="5">
        <f>INDEX(param!$M$2:$M$5,MATCH(Table10[[#This Row],[Moda]],param!$A$2:$A$5,0))</f>
        <v>8000</v>
      </c>
      <c r="F9" s="5">
        <f>INDEX(param!$N$2:$N$5,MATCH(Table10[[#This Row],[Moda]],param!$A$2:$A$5,0))+(INDEX(param!$O$2:$O$5,MATCH(Table10[[#This Row],[Moda]],param!$A$2:$A$5,0))*Table10[[#This Row],[jarak]])</f>
        <v>44937908.333333328</v>
      </c>
      <c r="G9" s="2">
        <f>INDEX(param!$L$2:$L$5,MATCH(Table10[[#This Row],[Moda]],param!$A$2:$A$5,0))</f>
        <v>250</v>
      </c>
      <c r="H9">
        <f>IF(Table10[[#This Row],[Asal]]="Jakarta",INDEX(param!$P$2:$P$5,MATCH(Table10[[#This Row],[Moda]],param!$A$2:$A$5,0)),INDEX(Table3[limit_non_jakarta],MATCH(Table10[[#This Row],[Moda]],param!$A$2:$A$5,0)))</f>
        <v>30</v>
      </c>
    </row>
    <row r="10" spans="1:8" hidden="1" x14ac:dyDescent="0.25">
      <c r="A10" s="17" t="s">
        <v>51</v>
      </c>
      <c r="B10" s="18" t="s">
        <v>50</v>
      </c>
      <c r="C10" t="s">
        <v>133</v>
      </c>
      <c r="D10">
        <f>INDEX(distances!$B$2:$AU$47,MATCH(A10,distances!$A$2:$A$47,0),MATCH(B10,distances!$B$1:$AU$1,0))</f>
        <v>150</v>
      </c>
      <c r="E10" s="5">
        <f>INDEX(param!$M$2:$M$5,MATCH(Table10[[#This Row],[Moda]],param!$A$2:$A$5,0))</f>
        <v>8000</v>
      </c>
      <c r="F10" s="5">
        <f>INDEX(param!$N$2:$N$5,MATCH(Table10[[#This Row],[Moda]],param!$A$2:$A$5,0))+(INDEX(param!$O$2:$O$5,MATCH(Table10[[#This Row],[Moda]],param!$A$2:$A$5,0))*Table10[[#This Row],[jarak]])</f>
        <v>33572708.333333328</v>
      </c>
      <c r="G10" s="2">
        <f>INDEX(param!$L$2:$L$5,MATCH(Table10[[#This Row],[Moda]],param!$A$2:$A$5,0))</f>
        <v>250</v>
      </c>
      <c r="H10">
        <f>IF(Table10[[#This Row],[Asal]]="Jakarta",INDEX(param!$P$2:$P$5,MATCH(Table10[[#This Row],[Moda]],param!$A$2:$A$5,0)),INDEX(Table3[limit_non_jakarta],MATCH(Table10[[#This Row],[Moda]],param!$A$2:$A$5,0)))</f>
        <v>30</v>
      </c>
    </row>
    <row r="11" spans="1:8" hidden="1" x14ac:dyDescent="0.25">
      <c r="A11" s="15" t="s">
        <v>51</v>
      </c>
      <c r="B11" s="16" t="s">
        <v>52</v>
      </c>
      <c r="C11" t="s">
        <v>133</v>
      </c>
      <c r="D11">
        <f>INDEX(distances!$B$2:$AU$47,MATCH(A11,distances!$A$2:$A$47,0),MATCH(B11,distances!$B$1:$AU$1,0))</f>
        <v>114</v>
      </c>
      <c r="E11" s="5">
        <f>INDEX(param!$M$2:$M$5,MATCH(Table10[[#This Row],[Moda]],param!$A$2:$A$5,0))</f>
        <v>8000</v>
      </c>
      <c r="F11" s="5">
        <f>INDEX(param!$N$2:$N$5,MATCH(Table10[[#This Row],[Moda]],param!$A$2:$A$5,0))+(INDEX(param!$O$2:$O$5,MATCH(Table10[[#This Row],[Moda]],param!$A$2:$A$5,0))*Table10[[#This Row],[jarak]])</f>
        <v>32665508.333333332</v>
      </c>
      <c r="G11" s="2">
        <f>INDEX(param!$L$2:$L$5,MATCH(Table10[[#This Row],[Moda]],param!$A$2:$A$5,0))</f>
        <v>250</v>
      </c>
      <c r="H11">
        <f>IF(Table10[[#This Row],[Asal]]="Jakarta",INDEX(param!$P$2:$P$5,MATCH(Table10[[#This Row],[Moda]],param!$A$2:$A$5,0)),INDEX(Table3[limit_non_jakarta],MATCH(Table10[[#This Row],[Moda]],param!$A$2:$A$5,0)))</f>
        <v>30</v>
      </c>
    </row>
    <row r="12" spans="1:8" hidden="1" x14ac:dyDescent="0.25">
      <c r="A12" s="40" t="s">
        <v>51</v>
      </c>
      <c r="B12" s="54" t="s">
        <v>50</v>
      </c>
      <c r="C12" t="s">
        <v>136</v>
      </c>
      <c r="D12">
        <f>INDEX(distances!$B$2:$AU$47,MATCH(A12,distances!$A$2:$A$47,0),MATCH(B12,distances!$B$1:$AU$1,0))</f>
        <v>150</v>
      </c>
      <c r="E12" s="5">
        <f>INDEX(param!$M$2:$M$5,MATCH(Table10[[#This Row],[Moda]],param!$A$2:$A$5,0))</f>
        <v>63740</v>
      </c>
      <c r="F12" s="5">
        <f>INDEX(param!$N$2:$N$5,MATCH(Table10[[#This Row],[Moda]],param!$A$2:$A$5,0))+(INDEX(param!$O$2:$O$5,MATCH(Table10[[#This Row],[Moda]],param!$A$2:$A$5,0))*Table10[[#This Row],[jarak]])</f>
        <v>48543928.571428567</v>
      </c>
      <c r="G12" s="2">
        <f>INDEX(param!$L$2:$L$5,MATCH(Table10[[#This Row],[Moda]],param!$A$2:$A$5,0))</f>
        <v>3000</v>
      </c>
      <c r="H12">
        <f>IF(Table10[[#This Row],[Asal]]="Jakarta",INDEX(param!$P$2:$P$5,MATCH(Table10[[#This Row],[Moda]],param!$A$2:$A$5,0)),INDEX(Table3[limit_non_jakarta],MATCH(Table10[[#This Row],[Moda]],param!$A$2:$A$5,0)))</f>
        <v>4</v>
      </c>
    </row>
    <row r="13" spans="1:8" hidden="1" x14ac:dyDescent="0.25">
      <c r="A13" s="34" t="s">
        <v>51</v>
      </c>
      <c r="B13" s="48" t="s">
        <v>52</v>
      </c>
      <c r="C13" t="s">
        <v>136</v>
      </c>
      <c r="D13">
        <f>INDEX(distances!$B$2:$AU$47,MATCH(A13,distances!$A$2:$A$47,0),MATCH(B13,distances!$B$1:$AU$1,0))</f>
        <v>114</v>
      </c>
      <c r="E13" s="5">
        <f>INDEX(param!$M$2:$M$5,MATCH(Table10[[#This Row],[Moda]],param!$A$2:$A$5,0))</f>
        <v>63740</v>
      </c>
      <c r="F13" s="5">
        <f>INDEX(param!$N$2:$N$5,MATCH(Table10[[#This Row],[Moda]],param!$A$2:$A$5,0))+(INDEX(param!$O$2:$O$5,MATCH(Table10[[#This Row],[Moda]],param!$A$2:$A$5,0))*Table10[[#This Row],[jarak]])</f>
        <v>48543928.571428567</v>
      </c>
      <c r="G13" s="2">
        <f>INDEX(param!$L$2:$L$5,MATCH(Table10[[#This Row],[Moda]],param!$A$2:$A$5,0))</f>
        <v>3000</v>
      </c>
      <c r="H13">
        <f>IF(Table10[[#This Row],[Asal]]="Jakarta",INDEX(param!$P$2:$P$5,MATCH(Table10[[#This Row],[Moda]],param!$A$2:$A$5,0)),INDEX(Table3[limit_non_jakarta],MATCH(Table10[[#This Row],[Moda]],param!$A$2:$A$5,0)))</f>
        <v>4</v>
      </c>
    </row>
    <row r="14" spans="1:8" hidden="1" x14ac:dyDescent="0.25">
      <c r="A14" s="34" t="s">
        <v>51</v>
      </c>
      <c r="B14" s="48" t="s">
        <v>52</v>
      </c>
      <c r="C14" t="s">
        <v>136</v>
      </c>
      <c r="D14">
        <f>INDEX(distances!$B$2:$AU$47,MATCH(A14,distances!$A$2:$A$47,0),MATCH(B14,distances!$B$1:$AU$1,0))</f>
        <v>114</v>
      </c>
      <c r="E14" s="5">
        <f>INDEX(param!$M$2:$M$5,MATCH(Table10[[#This Row],[Moda]],param!$A$2:$A$5,0))</f>
        <v>63740</v>
      </c>
      <c r="F14" s="5">
        <f>INDEX(param!$N$2:$N$5,MATCH(Table10[[#This Row],[Moda]],param!$A$2:$A$5,0))+(INDEX(param!$O$2:$O$5,MATCH(Table10[[#This Row],[Moda]],param!$A$2:$A$5,0))*Table10[[#This Row],[jarak]])</f>
        <v>48543928.571428567</v>
      </c>
      <c r="G14" s="2">
        <f>INDEX(param!$L$2:$L$5,MATCH(Table10[[#This Row],[Moda]],param!$A$2:$A$5,0))</f>
        <v>3000</v>
      </c>
      <c r="H14">
        <f>IF(Table10[[#This Row],[Asal]]="Jakarta",INDEX(param!$P$2:$P$5,MATCH(Table10[[#This Row],[Moda]],param!$A$2:$A$5,0)),INDEX(Table3[limit_non_jakarta],MATCH(Table10[[#This Row],[Moda]],param!$A$2:$A$5,0)))</f>
        <v>4</v>
      </c>
    </row>
    <row r="15" spans="1:8" hidden="1" x14ac:dyDescent="0.25">
      <c r="A15" s="34" t="s">
        <v>51</v>
      </c>
      <c r="B15" s="48" t="s">
        <v>52</v>
      </c>
      <c r="C15" t="s">
        <v>136</v>
      </c>
      <c r="D15">
        <f>INDEX(distances!$B$2:$AU$47,MATCH(A15,distances!$A$2:$A$47,0),MATCH(B15,distances!$B$1:$AU$1,0))</f>
        <v>114</v>
      </c>
      <c r="E15" s="5">
        <f>INDEX(param!$M$2:$M$5,MATCH(Table10[[#This Row],[Moda]],param!$A$2:$A$5,0))</f>
        <v>63740</v>
      </c>
      <c r="F15" s="5">
        <f>INDEX(param!$N$2:$N$5,MATCH(Table10[[#This Row],[Moda]],param!$A$2:$A$5,0))+(INDEX(param!$O$2:$O$5,MATCH(Table10[[#This Row],[Moda]],param!$A$2:$A$5,0))*Table10[[#This Row],[jarak]])</f>
        <v>48543928.571428567</v>
      </c>
      <c r="G15" s="2">
        <f>INDEX(param!$L$2:$L$5,MATCH(Table10[[#This Row],[Moda]],param!$A$2:$A$5,0))</f>
        <v>3000</v>
      </c>
      <c r="H15">
        <f>IF(Table10[[#This Row],[Asal]]="Jakarta",INDEX(param!$P$2:$P$5,MATCH(Table10[[#This Row],[Moda]],param!$A$2:$A$5,0)),INDEX(Table3[limit_non_jakarta],MATCH(Table10[[#This Row],[Moda]],param!$A$2:$A$5,0)))</f>
        <v>4</v>
      </c>
    </row>
    <row r="16" spans="1:8" hidden="1" x14ac:dyDescent="0.25">
      <c r="A16" s="34" t="s">
        <v>51</v>
      </c>
      <c r="B16" s="48" t="s">
        <v>52</v>
      </c>
      <c r="C16" t="s">
        <v>136</v>
      </c>
      <c r="D16">
        <f>INDEX(distances!$B$2:$AU$47,MATCH(A16,distances!$A$2:$A$47,0),MATCH(B16,distances!$B$1:$AU$1,0))</f>
        <v>114</v>
      </c>
      <c r="E16" s="5">
        <f>INDEX(param!$M$2:$M$5,MATCH(Table10[[#This Row],[Moda]],param!$A$2:$A$5,0))</f>
        <v>63740</v>
      </c>
      <c r="F16" s="5">
        <f>INDEX(param!$N$2:$N$5,MATCH(Table10[[#This Row],[Moda]],param!$A$2:$A$5,0))+(INDEX(param!$O$2:$O$5,MATCH(Table10[[#This Row],[Moda]],param!$A$2:$A$5,0))*Table10[[#This Row],[jarak]])</f>
        <v>48543928.571428567</v>
      </c>
      <c r="G16" s="2">
        <f>INDEX(param!$L$2:$L$5,MATCH(Table10[[#This Row],[Moda]],param!$A$2:$A$5,0))</f>
        <v>3000</v>
      </c>
      <c r="H16">
        <f>IF(Table10[[#This Row],[Asal]]="Jakarta",INDEX(param!$P$2:$P$5,MATCH(Table10[[#This Row],[Moda]],param!$A$2:$A$5,0)),INDEX(Table3[limit_non_jakarta],MATCH(Table10[[#This Row],[Moda]],param!$A$2:$A$5,0)))</f>
        <v>4</v>
      </c>
    </row>
    <row r="17" spans="1:8" hidden="1" x14ac:dyDescent="0.25">
      <c r="A17" s="34" t="s">
        <v>51</v>
      </c>
      <c r="B17" s="48" t="s">
        <v>52</v>
      </c>
      <c r="C17" t="s">
        <v>136</v>
      </c>
      <c r="D17">
        <f>INDEX(distances!$B$2:$AU$47,MATCH(A17,distances!$A$2:$A$47,0),MATCH(B17,distances!$B$1:$AU$1,0))</f>
        <v>114</v>
      </c>
      <c r="E17" s="5">
        <f>INDEX(param!$M$2:$M$5,MATCH(Table10[[#This Row],[Moda]],param!$A$2:$A$5,0))</f>
        <v>63740</v>
      </c>
      <c r="F17" s="5">
        <f>INDEX(param!$N$2:$N$5,MATCH(Table10[[#This Row],[Moda]],param!$A$2:$A$5,0))+(INDEX(param!$O$2:$O$5,MATCH(Table10[[#This Row],[Moda]],param!$A$2:$A$5,0))*Table10[[#This Row],[jarak]])</f>
        <v>48543928.571428567</v>
      </c>
      <c r="G17" s="2">
        <f>INDEX(param!$L$2:$L$5,MATCH(Table10[[#This Row],[Moda]],param!$A$2:$A$5,0))</f>
        <v>3000</v>
      </c>
      <c r="H17">
        <f>IF(Table10[[#This Row],[Asal]]="Jakarta",INDEX(param!$P$2:$P$5,MATCH(Table10[[#This Row],[Moda]],param!$A$2:$A$5,0)),INDEX(Table3[limit_non_jakarta],MATCH(Table10[[#This Row],[Moda]],param!$A$2:$A$5,0)))</f>
        <v>4</v>
      </c>
    </row>
    <row r="18" spans="1:8" hidden="1" x14ac:dyDescent="0.25">
      <c r="A18" s="34" t="s">
        <v>51</v>
      </c>
      <c r="B18" s="48" t="s">
        <v>52</v>
      </c>
      <c r="C18" t="s">
        <v>136</v>
      </c>
      <c r="D18">
        <f>INDEX(distances!$B$2:$AU$47,MATCH(A18,distances!$A$2:$A$47,0),MATCH(B18,distances!$B$1:$AU$1,0))</f>
        <v>114</v>
      </c>
      <c r="E18" s="5">
        <f>INDEX(param!$M$2:$M$5,MATCH(Table10[[#This Row],[Moda]],param!$A$2:$A$5,0))</f>
        <v>63740</v>
      </c>
      <c r="F18" s="5">
        <f>INDEX(param!$N$2:$N$5,MATCH(Table10[[#This Row],[Moda]],param!$A$2:$A$5,0))+(INDEX(param!$O$2:$O$5,MATCH(Table10[[#This Row],[Moda]],param!$A$2:$A$5,0))*Table10[[#This Row],[jarak]])</f>
        <v>48543928.571428567</v>
      </c>
      <c r="G18" s="2">
        <f>INDEX(param!$L$2:$L$5,MATCH(Table10[[#This Row],[Moda]],param!$A$2:$A$5,0))</f>
        <v>3000</v>
      </c>
      <c r="H18">
        <f>IF(Table10[[#This Row],[Asal]]="Jakarta",INDEX(param!$P$2:$P$5,MATCH(Table10[[#This Row],[Moda]],param!$A$2:$A$5,0)),INDEX(Table3[limit_non_jakarta],MATCH(Table10[[#This Row],[Moda]],param!$A$2:$A$5,0)))</f>
        <v>4</v>
      </c>
    </row>
    <row r="19" spans="1:8" hidden="1" x14ac:dyDescent="0.25">
      <c r="A19" s="32" t="s">
        <v>51</v>
      </c>
      <c r="B19" s="47" t="s">
        <v>52</v>
      </c>
      <c r="C19" t="s">
        <v>136</v>
      </c>
      <c r="D19">
        <f>INDEX(distances!$B$2:$AU$47,MATCH(A19,distances!$A$2:$A$47,0),MATCH(B19,distances!$B$1:$AU$1,0))</f>
        <v>114</v>
      </c>
      <c r="E19" s="5">
        <f>INDEX(param!$M$2:$M$5,MATCH(Table10[[#This Row],[Moda]],param!$A$2:$A$5,0))</f>
        <v>63740</v>
      </c>
      <c r="F19" s="5">
        <f>INDEX(param!$N$2:$N$5,MATCH(Table10[[#This Row],[Moda]],param!$A$2:$A$5,0))+(INDEX(param!$O$2:$O$5,MATCH(Table10[[#This Row],[Moda]],param!$A$2:$A$5,0))*Table10[[#This Row],[jarak]])</f>
        <v>48543928.571428567</v>
      </c>
      <c r="G19" s="2">
        <f>INDEX(param!$L$2:$L$5,MATCH(Table10[[#This Row],[Moda]],param!$A$2:$A$5,0))</f>
        <v>3000</v>
      </c>
      <c r="H19">
        <f>IF(Table10[[#This Row],[Asal]]="Jakarta",INDEX(param!$P$2:$P$5,MATCH(Table10[[#This Row],[Moda]],param!$A$2:$A$5,0)),INDEX(Table3[limit_non_jakarta],MATCH(Table10[[#This Row],[Moda]],param!$A$2:$A$5,0)))</f>
        <v>4</v>
      </c>
    </row>
    <row r="20" spans="1:8" hidden="1" x14ac:dyDescent="0.25">
      <c r="A20" s="30" t="s">
        <v>51</v>
      </c>
      <c r="B20" s="47" t="s">
        <v>52</v>
      </c>
      <c r="C20" t="s">
        <v>136</v>
      </c>
      <c r="D20">
        <f>INDEX(distances!$B$2:$AU$47,MATCH(A20,distances!$A$2:$A$47,0),MATCH(B20,distances!$B$1:$AU$1,0))</f>
        <v>114</v>
      </c>
      <c r="E20" s="5">
        <f>INDEX(param!$M$2:$M$5,MATCH(Table10[[#This Row],[Moda]],param!$A$2:$A$5,0))</f>
        <v>63740</v>
      </c>
      <c r="F20" s="5">
        <f>INDEX(param!$N$2:$N$5,MATCH(Table10[[#This Row],[Moda]],param!$A$2:$A$5,0))+(INDEX(param!$O$2:$O$5,MATCH(Table10[[#This Row],[Moda]],param!$A$2:$A$5,0))*Table10[[#This Row],[jarak]])</f>
        <v>48543928.571428567</v>
      </c>
      <c r="G20" s="2">
        <f>INDEX(param!$L$2:$L$5,MATCH(Table10[[#This Row],[Moda]],param!$A$2:$A$5,0))</f>
        <v>3000</v>
      </c>
      <c r="H20">
        <f>IF(Table10[[#This Row],[Asal]]="Jakarta",INDEX(param!$P$2:$P$5,MATCH(Table10[[#This Row],[Moda]],param!$A$2:$A$5,0)),INDEX(Table3[limit_non_jakarta],MATCH(Table10[[#This Row],[Moda]],param!$A$2:$A$5,0)))</f>
        <v>4</v>
      </c>
    </row>
    <row r="21" spans="1:8" hidden="1" x14ac:dyDescent="0.25">
      <c r="A21" s="17" t="s">
        <v>65</v>
      </c>
      <c r="B21" s="18" t="s">
        <v>64</v>
      </c>
      <c r="C21" t="s">
        <v>133</v>
      </c>
      <c r="D21">
        <f>INDEX(distances!$B$2:$AU$47,MATCH(A21,distances!$A$2:$A$47,0),MATCH(B21,distances!$B$1:$AU$1,0))</f>
        <v>193</v>
      </c>
      <c r="E21" s="5">
        <f>INDEX(param!$M$2:$M$5,MATCH(Table10[[#This Row],[Moda]],param!$A$2:$A$5,0))</f>
        <v>8000</v>
      </c>
      <c r="F21" s="5">
        <f>INDEX(param!$N$2:$N$5,MATCH(Table10[[#This Row],[Moda]],param!$A$2:$A$5,0))+(INDEX(param!$O$2:$O$5,MATCH(Table10[[#This Row],[Moda]],param!$A$2:$A$5,0))*Table10[[#This Row],[jarak]])</f>
        <v>34656308.333333328</v>
      </c>
      <c r="G21" s="2">
        <f>INDEX(param!$L$2:$L$5,MATCH(Table10[[#This Row],[Moda]],param!$A$2:$A$5,0))</f>
        <v>250</v>
      </c>
      <c r="H21">
        <f>IF(Table10[[#This Row],[Asal]]="Jakarta",INDEX(param!$P$2:$P$5,MATCH(Table10[[#This Row],[Moda]],param!$A$2:$A$5,0)),INDEX(Table3[limit_non_jakarta],MATCH(Table10[[#This Row],[Moda]],param!$A$2:$A$5,0)))</f>
        <v>30</v>
      </c>
    </row>
    <row r="22" spans="1:8" hidden="1" x14ac:dyDescent="0.25">
      <c r="A22" s="37" t="s">
        <v>65</v>
      </c>
      <c r="B22" s="51" t="s">
        <v>50</v>
      </c>
      <c r="C22" t="s">
        <v>134</v>
      </c>
      <c r="D22">
        <f>INDEX(distances!$B$2:$AU$47,MATCH(A22,distances!$A$2:$A$47,0),MATCH(B22,distances!$B$1:$AU$1,0))</f>
        <v>1474</v>
      </c>
      <c r="E22" s="5">
        <f>INDEX(param!$M$2:$M$5,MATCH(Table10[[#This Row],[Moda]],param!$A$2:$A$5,0))</f>
        <v>55920</v>
      </c>
      <c r="F22" s="5">
        <f>INDEX(param!$N$2:$N$5,MATCH(Table10[[#This Row],[Moda]],param!$A$2:$A$5,0))+(INDEX(param!$O$2:$O$5,MATCH(Table10[[#This Row],[Moda]],param!$A$2:$A$5,0))*Table10[[#This Row],[jarak]])</f>
        <v>45681428.285714284</v>
      </c>
      <c r="G22" s="2">
        <f>INDEX(param!$L$2:$L$5,MATCH(Table10[[#This Row],[Moda]],param!$A$2:$A$5,0))</f>
        <v>8250</v>
      </c>
      <c r="H22">
        <f>IF(Table10[[#This Row],[Asal]]="Jakarta",INDEX(param!$P$2:$P$5,MATCH(Table10[[#This Row],[Moda]],param!$A$2:$A$5,0)),INDEX(Table3[limit_non_jakarta],MATCH(Table10[[#This Row],[Moda]],param!$A$2:$A$5,0)))</f>
        <v>8</v>
      </c>
    </row>
    <row r="23" spans="1:8" hidden="1" x14ac:dyDescent="0.25">
      <c r="A23" s="37" t="s">
        <v>34</v>
      </c>
      <c r="B23" s="51" t="s">
        <v>50</v>
      </c>
      <c r="C23" t="s">
        <v>134</v>
      </c>
      <c r="D23">
        <f>INDEX(distances!$B$2:$AU$47,MATCH(A23,distances!$A$2:$A$47,0),MATCH(B23,distances!$B$1:$AU$1,0))</f>
        <v>1148</v>
      </c>
      <c r="E23" s="5">
        <f>INDEX(param!$M$2:$M$5,MATCH(Table10[[#This Row],[Moda]],param!$A$2:$A$5,0))</f>
        <v>55920</v>
      </c>
      <c r="F23" s="5">
        <f>INDEX(param!$N$2:$N$5,MATCH(Table10[[#This Row],[Moda]],param!$A$2:$A$5,0))+(INDEX(param!$O$2:$O$5,MATCH(Table10[[#This Row],[Moda]],param!$A$2:$A$5,0))*Table10[[#This Row],[jarak]])</f>
        <v>45681428.285714284</v>
      </c>
      <c r="G23" s="2">
        <f>INDEX(param!$L$2:$L$5,MATCH(Table10[[#This Row],[Moda]],param!$A$2:$A$5,0))</f>
        <v>8250</v>
      </c>
      <c r="H23">
        <f>IF(Table10[[#This Row],[Asal]]="Jakarta",INDEX(param!$P$2:$P$5,MATCH(Table10[[#This Row],[Moda]],param!$A$2:$A$5,0)),INDEX(Table3[limit_non_jakarta],MATCH(Table10[[#This Row],[Moda]],param!$A$2:$A$5,0)))</f>
        <v>8</v>
      </c>
    </row>
    <row r="24" spans="1:8" hidden="1" x14ac:dyDescent="0.25">
      <c r="A24" s="15" t="s">
        <v>34</v>
      </c>
      <c r="B24" s="16" t="s">
        <v>50</v>
      </c>
      <c r="C24" t="s">
        <v>135</v>
      </c>
      <c r="D24">
        <f>INDEX(distances!$B$2:$AU$47,MATCH(A24,distances!$A$2:$A$47,0),MATCH(B24,distances!$B$1:$AU$1,0))</f>
        <v>1148</v>
      </c>
      <c r="E24" s="5">
        <f>INDEX(param!$M$2:$M$5,MATCH(Table10[[#This Row],[Moda]],param!$A$2:$A$5,0))</f>
        <v>88852</v>
      </c>
      <c r="F24" s="5">
        <f>INDEX(param!$N$2:$N$5,MATCH(Table10[[#This Row],[Moda]],param!$A$2:$A$5,0))+(INDEX(param!$O$2:$O$5,MATCH(Table10[[#This Row],[Moda]],param!$A$2:$A$5,0))*Table10[[#This Row],[jarak]])</f>
        <v>56990714</v>
      </c>
      <c r="G24" s="2">
        <f>INDEX(param!$L$2:$L$5,MATCH(Table10[[#This Row],[Moda]],param!$A$2:$A$5,0))</f>
        <v>8250</v>
      </c>
      <c r="H24">
        <f>IF(Table10[[#This Row],[Asal]]="Jakarta",INDEX(param!$P$2:$P$5,MATCH(Table10[[#This Row],[Moda]],param!$A$2:$A$5,0)),INDEX(Table3[limit_non_jakarta],MATCH(Table10[[#This Row],[Moda]],param!$A$2:$A$5,0)))</f>
        <v>12</v>
      </c>
    </row>
    <row r="25" spans="1:8" hidden="1" x14ac:dyDescent="0.25">
      <c r="A25" s="15" t="s">
        <v>31</v>
      </c>
      <c r="B25" s="16" t="s">
        <v>37</v>
      </c>
      <c r="C25" t="s">
        <v>133</v>
      </c>
      <c r="D25">
        <f>INDEX(distances!$B$2:$AU$47,MATCH(A25,distances!$A$2:$A$47,0),MATCH(B25,distances!$B$1:$AU$1,0))</f>
        <v>589</v>
      </c>
      <c r="E25" s="5">
        <f>INDEX(param!$M$2:$M$5,MATCH(Table10[[#This Row],[Moda]],param!$A$2:$A$5,0))</f>
        <v>8000</v>
      </c>
      <c r="F25" s="5">
        <f>INDEX(param!$N$2:$N$5,MATCH(Table10[[#This Row],[Moda]],param!$A$2:$A$5,0))+(INDEX(param!$O$2:$O$5,MATCH(Table10[[#This Row],[Moda]],param!$A$2:$A$5,0))*Table10[[#This Row],[jarak]])</f>
        <v>44635508.333333328</v>
      </c>
      <c r="G25" s="2">
        <f>INDEX(param!$L$2:$L$5,MATCH(Table10[[#This Row],[Moda]],param!$A$2:$A$5,0))</f>
        <v>250</v>
      </c>
      <c r="H25">
        <f>IF(Table10[[#This Row],[Asal]]="Jakarta",INDEX(param!$P$2:$P$5,MATCH(Table10[[#This Row],[Moda]],param!$A$2:$A$5,0)),INDEX(Table3[limit_non_jakarta],MATCH(Table10[[#This Row],[Moda]],param!$A$2:$A$5,0)))</f>
        <v>30</v>
      </c>
    </row>
    <row r="26" spans="1:8" hidden="1" x14ac:dyDescent="0.25">
      <c r="A26" s="17" t="s">
        <v>53</v>
      </c>
      <c r="B26" s="18" t="s">
        <v>50</v>
      </c>
      <c r="C26" t="s">
        <v>133</v>
      </c>
      <c r="D26">
        <f>INDEX(distances!$B$2:$AU$47,MATCH(A26,distances!$A$2:$A$47,0),MATCH(B26,distances!$B$1:$AU$1,0))</f>
        <v>217</v>
      </c>
      <c r="E26" s="5">
        <f>INDEX(param!$M$2:$M$5,MATCH(Table10[[#This Row],[Moda]],param!$A$2:$A$5,0))</f>
        <v>8000</v>
      </c>
      <c r="F26" s="5">
        <f>INDEX(param!$N$2:$N$5,MATCH(Table10[[#This Row],[Moda]],param!$A$2:$A$5,0))+(INDEX(param!$O$2:$O$5,MATCH(Table10[[#This Row],[Moda]],param!$A$2:$A$5,0))*Table10[[#This Row],[jarak]])</f>
        <v>35261108.333333328</v>
      </c>
      <c r="G26" s="2">
        <f>INDEX(param!$L$2:$L$5,MATCH(Table10[[#This Row],[Moda]],param!$A$2:$A$5,0))</f>
        <v>250</v>
      </c>
      <c r="H26">
        <f>IF(Table10[[#This Row],[Asal]]="Jakarta",INDEX(param!$P$2:$P$5,MATCH(Table10[[#This Row],[Moda]],param!$A$2:$A$5,0)),INDEX(Table3[limit_non_jakarta],MATCH(Table10[[#This Row],[Moda]],param!$A$2:$A$5,0)))</f>
        <v>30</v>
      </c>
    </row>
    <row r="27" spans="1:8" hidden="1" x14ac:dyDescent="0.25">
      <c r="A27" s="40" t="s">
        <v>53</v>
      </c>
      <c r="B27" s="54" t="s">
        <v>50</v>
      </c>
      <c r="C27" t="s">
        <v>136</v>
      </c>
      <c r="D27">
        <f>INDEX(distances!$B$2:$AU$47,MATCH(A27,distances!$A$2:$A$47,0),MATCH(B27,distances!$B$1:$AU$1,0))</f>
        <v>217</v>
      </c>
      <c r="E27" s="5">
        <f>INDEX(param!$M$2:$M$5,MATCH(Table10[[#This Row],[Moda]],param!$A$2:$A$5,0))</f>
        <v>63740</v>
      </c>
      <c r="F27" s="5">
        <f>INDEX(param!$N$2:$N$5,MATCH(Table10[[#This Row],[Moda]],param!$A$2:$A$5,0))+(INDEX(param!$O$2:$O$5,MATCH(Table10[[#This Row],[Moda]],param!$A$2:$A$5,0))*Table10[[#This Row],[jarak]])</f>
        <v>48543928.571428567</v>
      </c>
      <c r="G27" s="2">
        <f>INDEX(param!$L$2:$L$5,MATCH(Table10[[#This Row],[Moda]],param!$A$2:$A$5,0))</f>
        <v>3000</v>
      </c>
      <c r="H27">
        <f>IF(Table10[[#This Row],[Asal]]="Jakarta",INDEX(param!$P$2:$P$5,MATCH(Table10[[#This Row],[Moda]],param!$A$2:$A$5,0)),INDEX(Table3[limit_non_jakarta],MATCH(Table10[[#This Row],[Moda]],param!$A$2:$A$5,0)))</f>
        <v>4</v>
      </c>
    </row>
    <row r="28" spans="1:8" hidden="1" x14ac:dyDescent="0.25">
      <c r="A28" s="40" t="s">
        <v>53</v>
      </c>
      <c r="B28" s="54" t="s">
        <v>50</v>
      </c>
      <c r="C28" t="s">
        <v>136</v>
      </c>
      <c r="D28">
        <f>INDEX(distances!$B$2:$AU$47,MATCH(A28,distances!$A$2:$A$47,0),MATCH(B28,distances!$B$1:$AU$1,0))</f>
        <v>217</v>
      </c>
      <c r="E28" s="5">
        <f>INDEX(param!$M$2:$M$5,MATCH(Table10[[#This Row],[Moda]],param!$A$2:$A$5,0))</f>
        <v>63740</v>
      </c>
      <c r="F28" s="5">
        <f>INDEX(param!$N$2:$N$5,MATCH(Table10[[#This Row],[Moda]],param!$A$2:$A$5,0))+(INDEX(param!$O$2:$O$5,MATCH(Table10[[#This Row],[Moda]],param!$A$2:$A$5,0))*Table10[[#This Row],[jarak]])</f>
        <v>48543928.571428567</v>
      </c>
      <c r="G28" s="2">
        <f>INDEX(param!$L$2:$L$5,MATCH(Table10[[#This Row],[Moda]],param!$A$2:$A$5,0))</f>
        <v>3000</v>
      </c>
      <c r="H28">
        <f>IF(Table10[[#This Row],[Asal]]="Jakarta",INDEX(param!$P$2:$P$5,MATCH(Table10[[#This Row],[Moda]],param!$A$2:$A$5,0)),INDEX(Table3[limit_non_jakarta],MATCH(Table10[[#This Row],[Moda]],param!$A$2:$A$5,0)))</f>
        <v>4</v>
      </c>
    </row>
    <row r="29" spans="1:8" hidden="1" x14ac:dyDescent="0.25">
      <c r="A29" s="44" t="s">
        <v>67</v>
      </c>
      <c r="B29" s="58" t="s">
        <v>50</v>
      </c>
      <c r="C29" t="s">
        <v>133</v>
      </c>
      <c r="D29">
        <f>INDEX(distances!$B$2:$AU$47,MATCH(A29,distances!$A$2:$A$47,0),MATCH(B29,distances!$B$1:$AU$1,0))</f>
        <v>1209</v>
      </c>
      <c r="E29" s="5">
        <f>INDEX(param!$M$2:$M$5,MATCH(Table10[[#This Row],[Moda]],param!$A$2:$A$5,0))</f>
        <v>8000</v>
      </c>
      <c r="F29" s="5">
        <f>INDEX(param!$N$2:$N$5,MATCH(Table10[[#This Row],[Moda]],param!$A$2:$A$5,0))+(INDEX(param!$O$2:$O$5,MATCH(Table10[[#This Row],[Moda]],param!$A$2:$A$5,0))*Table10[[#This Row],[jarak]])</f>
        <v>60259508.333333328</v>
      </c>
      <c r="G29" s="2">
        <f>INDEX(param!$L$2:$L$5,MATCH(Table10[[#This Row],[Moda]],param!$A$2:$A$5,0))</f>
        <v>250</v>
      </c>
      <c r="H29" s="10">
        <f>IF(Table10[[#This Row],[Asal]]="Jakarta",INDEX(param!$P$2:$P$5,MATCH(Table10[[#This Row],[Moda]],param!$A$2:$A$5,0)),INDEX(Table3[limit_non_jakarta],MATCH(Table10[[#This Row],[Moda]],param!$A$2:$A$5,0)))</f>
        <v>30</v>
      </c>
    </row>
    <row r="30" spans="1:8" hidden="1" x14ac:dyDescent="0.25">
      <c r="A30" s="42" t="s">
        <v>67</v>
      </c>
      <c r="B30" s="56" t="s">
        <v>68</v>
      </c>
      <c r="C30" t="s">
        <v>133</v>
      </c>
      <c r="D30">
        <f>INDEX(distances!$B$2:$AU$47,MATCH(A30,distances!$A$2:$A$47,0),MATCH(B30,distances!$B$1:$AU$1,0))</f>
        <v>137</v>
      </c>
      <c r="E30" s="5">
        <f>INDEX(param!$M$2:$M$5,MATCH(Table10[[#This Row],[Moda]],param!$A$2:$A$5,0))</f>
        <v>8000</v>
      </c>
      <c r="F30" s="5">
        <f>INDEX(param!$N$2:$N$5,MATCH(Table10[[#This Row],[Moda]],param!$A$2:$A$5,0))+(INDEX(param!$O$2:$O$5,MATCH(Table10[[#This Row],[Moda]],param!$A$2:$A$5,0))*Table10[[#This Row],[jarak]])</f>
        <v>33245108.333333332</v>
      </c>
      <c r="G30" s="2">
        <f>INDEX(param!$L$2:$L$5,MATCH(Table10[[#This Row],[Moda]],param!$A$2:$A$5,0))</f>
        <v>250</v>
      </c>
      <c r="H30">
        <f>IF(Table10[[#This Row],[Asal]]="Jakarta",INDEX(param!$P$2:$P$5,MATCH(Table10[[#This Row],[Moda]],param!$A$2:$A$5,0)),INDEX(Table3[limit_non_jakarta],MATCH(Table10[[#This Row],[Moda]],param!$A$2:$A$5,0)))</f>
        <v>30</v>
      </c>
    </row>
    <row r="31" spans="1:8" hidden="1" x14ac:dyDescent="0.25">
      <c r="A31" s="15" t="s">
        <v>76</v>
      </c>
      <c r="B31" s="16" t="s">
        <v>78</v>
      </c>
      <c r="C31" t="s">
        <v>133</v>
      </c>
      <c r="D31">
        <f>INDEX(distances!$B$2:$AU$47,MATCH(A31,distances!$A$2:$A$47,0),MATCH(B31,distances!$B$1:$AU$1,0))</f>
        <v>408</v>
      </c>
      <c r="E31" s="5">
        <f>INDEX(param!$M$2:$M$5,MATCH(Table10[[#This Row],[Moda]],param!$A$2:$A$5,0))</f>
        <v>8000</v>
      </c>
      <c r="F31" s="5">
        <f>INDEX(param!$N$2:$N$5,MATCH(Table10[[#This Row],[Moda]],param!$A$2:$A$5,0))+(INDEX(param!$O$2:$O$5,MATCH(Table10[[#This Row],[Moda]],param!$A$2:$A$5,0))*Table10[[#This Row],[jarak]])</f>
        <v>40074308.333333328</v>
      </c>
      <c r="G31" s="2">
        <f>INDEX(param!$L$2:$L$5,MATCH(Table10[[#This Row],[Moda]],param!$A$2:$A$5,0))</f>
        <v>250</v>
      </c>
      <c r="H31">
        <f>IF(Table10[[#This Row],[Asal]]="Jakarta",INDEX(param!$P$2:$P$5,MATCH(Table10[[#This Row],[Moda]],param!$A$2:$A$5,0)),INDEX(Table3[limit_non_jakarta],MATCH(Table10[[#This Row],[Moda]],param!$A$2:$A$5,0)))</f>
        <v>30</v>
      </c>
    </row>
    <row r="32" spans="1:8" hidden="1" x14ac:dyDescent="0.25">
      <c r="A32" s="17" t="s">
        <v>50</v>
      </c>
      <c r="B32" s="18" t="s">
        <v>47</v>
      </c>
      <c r="C32" t="s">
        <v>133</v>
      </c>
      <c r="D32">
        <f>INDEX(distances!$B$2:$AU$47,MATCH(A32,distances!$A$2:$A$47,0),MATCH(B32,distances!$B$1:$AU$1,0))</f>
        <v>128</v>
      </c>
      <c r="E32" s="5">
        <f>INDEX(param!$M$2:$M$5,MATCH(Table10[[#This Row],[Moda]],param!$A$2:$A$5,0))</f>
        <v>8000</v>
      </c>
      <c r="F32" s="5">
        <f>INDEX(param!$N$2:$N$5,MATCH(Table10[[#This Row],[Moda]],param!$A$2:$A$5,0))+(INDEX(param!$O$2:$O$5,MATCH(Table10[[#This Row],[Moda]],param!$A$2:$A$5,0))*Table10[[#This Row],[jarak]])</f>
        <v>33018308.333333332</v>
      </c>
      <c r="G32" s="2">
        <f>INDEX(param!$L$2:$L$5,MATCH(Table10[[#This Row],[Moda]],param!$A$2:$A$5,0))</f>
        <v>250</v>
      </c>
      <c r="H32">
        <f>IF(Table10[[#This Row],[Asal]]="Jakarta",INDEX(param!$P$2:$P$5,MATCH(Table10[[#This Row],[Moda]],param!$A$2:$A$5,0)),INDEX(Table3[limit_non_jakarta],MATCH(Table10[[#This Row],[Moda]],param!$A$2:$A$5,0)))</f>
        <v>30</v>
      </c>
    </row>
    <row r="33" spans="1:8" hidden="1" x14ac:dyDescent="0.25">
      <c r="A33" s="28" t="s">
        <v>50</v>
      </c>
      <c r="B33" s="29" t="s">
        <v>56</v>
      </c>
      <c r="C33" t="s">
        <v>134</v>
      </c>
      <c r="D33">
        <f>INDEX(distances!$B$2:$AU$47,MATCH(A33,distances!$A$2:$A$47,0),MATCH(B33,distances!$B$1:$AU$1,0))</f>
        <v>794</v>
      </c>
      <c r="E33" s="5">
        <f>INDEX(param!$M$2:$M$5,MATCH(Table10[[#This Row],[Moda]],param!$A$2:$A$5,0))</f>
        <v>55920</v>
      </c>
      <c r="F33" s="5">
        <f>INDEX(param!$N$2:$N$5,MATCH(Table10[[#This Row],[Moda]],param!$A$2:$A$5,0))+(INDEX(param!$O$2:$O$5,MATCH(Table10[[#This Row],[Moda]],param!$A$2:$A$5,0))*Table10[[#This Row],[jarak]])</f>
        <v>45681428.285714284</v>
      </c>
      <c r="G33" s="2">
        <f>INDEX(param!$L$2:$L$5,MATCH(Table10[[#This Row],[Moda]],param!$A$2:$A$5,0))</f>
        <v>8250</v>
      </c>
      <c r="H33" s="10">
        <f>IF(Table10[[#This Row],[Asal]]="Jakarta",INDEX(param!$P$2:$P$5,MATCH(Table10[[#This Row],[Moda]],param!$A$2:$A$5,0)),INDEX(Table3[limit_non_jakarta],MATCH(Table10[[#This Row],[Moda]],param!$A$2:$A$5,0)))</f>
        <v>8</v>
      </c>
    </row>
    <row r="34" spans="1:8" hidden="1" x14ac:dyDescent="0.25">
      <c r="A34" s="15" t="s">
        <v>50</v>
      </c>
      <c r="B34" s="16" t="s">
        <v>51</v>
      </c>
      <c r="C34" t="s">
        <v>133</v>
      </c>
      <c r="D34">
        <f>INDEX(distances!$B$2:$AU$47,MATCH(A34,distances!$A$2:$A$47,0),MATCH(B34,distances!$B$1:$AU$1,0))</f>
        <v>150</v>
      </c>
      <c r="E34" s="5">
        <f>INDEX(param!$M$2:$M$5,MATCH(Table10[[#This Row],[Moda]],param!$A$2:$A$5,0))</f>
        <v>8000</v>
      </c>
      <c r="F34" s="5">
        <f>INDEX(param!$N$2:$N$5,MATCH(Table10[[#This Row],[Moda]],param!$A$2:$A$5,0))+(INDEX(param!$O$2:$O$5,MATCH(Table10[[#This Row],[Moda]],param!$A$2:$A$5,0))*Table10[[#This Row],[jarak]])</f>
        <v>33572708.333333328</v>
      </c>
      <c r="G34" s="2">
        <f>INDEX(param!$L$2:$L$5,MATCH(Table10[[#This Row],[Moda]],param!$A$2:$A$5,0))</f>
        <v>250</v>
      </c>
      <c r="H34">
        <f>IF(Table10[[#This Row],[Asal]]="Jakarta",INDEX(param!$P$2:$P$5,MATCH(Table10[[#This Row],[Moda]],param!$A$2:$A$5,0)),INDEX(Table3[limit_non_jakarta],MATCH(Table10[[#This Row],[Moda]],param!$A$2:$A$5,0)))</f>
        <v>30</v>
      </c>
    </row>
    <row r="35" spans="1:8" hidden="1" x14ac:dyDescent="0.25">
      <c r="A35" s="44" t="s">
        <v>50</v>
      </c>
      <c r="B35" s="58" t="s">
        <v>37</v>
      </c>
      <c r="C35" t="s">
        <v>133</v>
      </c>
      <c r="D35">
        <f>INDEX(distances!$B$2:$AU$47,MATCH(A35,distances!$A$2:$A$47,0),MATCH(B35,distances!$B$1:$AU$1,0))</f>
        <v>345</v>
      </c>
      <c r="E35" s="5">
        <f>INDEX(param!$M$2:$M$5,MATCH(Table10[[#This Row],[Moda]],param!$A$2:$A$5,0))</f>
        <v>8000</v>
      </c>
      <c r="F35" s="5">
        <f>INDEX(param!$N$2:$N$5,MATCH(Table10[[#This Row],[Moda]],param!$A$2:$A$5,0))+(INDEX(param!$O$2:$O$5,MATCH(Table10[[#This Row],[Moda]],param!$A$2:$A$5,0))*Table10[[#This Row],[jarak]])</f>
        <v>38486708.333333328</v>
      </c>
      <c r="G35" s="2">
        <f>INDEX(param!$L$2:$L$5,MATCH(Table10[[#This Row],[Moda]],param!$A$2:$A$5,0))</f>
        <v>250</v>
      </c>
      <c r="H35" s="10">
        <f>IF(Table10[[#This Row],[Asal]]="Jakarta",INDEX(param!$P$2:$P$5,MATCH(Table10[[#This Row],[Moda]],param!$A$2:$A$5,0)),INDEX(Table3[limit_non_jakarta],MATCH(Table10[[#This Row],[Moda]],param!$A$2:$A$5,0)))</f>
        <v>30</v>
      </c>
    </row>
    <row r="36" spans="1:8" hidden="1" x14ac:dyDescent="0.25">
      <c r="A36" s="15" t="s">
        <v>50</v>
      </c>
      <c r="B36" s="16" t="s">
        <v>53</v>
      </c>
      <c r="C36" t="s">
        <v>133</v>
      </c>
      <c r="D36">
        <f>INDEX(distances!$B$2:$AU$47,MATCH(A36,distances!$A$2:$A$47,0),MATCH(B36,distances!$B$1:$AU$1,0))</f>
        <v>217</v>
      </c>
      <c r="E36" s="5">
        <f>INDEX(param!$M$2:$M$5,MATCH(Table10[[#This Row],[Moda]],param!$A$2:$A$5,0))</f>
        <v>8000</v>
      </c>
      <c r="F36" s="5">
        <f>INDEX(param!$N$2:$N$5,MATCH(Table10[[#This Row],[Moda]],param!$A$2:$A$5,0))+(INDEX(param!$O$2:$O$5,MATCH(Table10[[#This Row],[Moda]],param!$A$2:$A$5,0))*Table10[[#This Row],[jarak]])</f>
        <v>35261108.333333328</v>
      </c>
      <c r="G36" s="2">
        <f>INDEX(param!$L$2:$L$5,MATCH(Table10[[#This Row],[Moda]],param!$A$2:$A$5,0))</f>
        <v>250</v>
      </c>
      <c r="H36">
        <f>IF(Table10[[#This Row],[Asal]]="Jakarta",INDEX(param!$P$2:$P$5,MATCH(Table10[[#This Row],[Moda]],param!$A$2:$A$5,0)),INDEX(Table3[limit_non_jakarta],MATCH(Table10[[#This Row],[Moda]],param!$A$2:$A$5,0)))</f>
        <v>30</v>
      </c>
    </row>
    <row r="37" spans="1:8" hidden="1" x14ac:dyDescent="0.25">
      <c r="A37" s="15" t="s">
        <v>50</v>
      </c>
      <c r="B37" s="16" t="s">
        <v>58</v>
      </c>
      <c r="C37" t="s">
        <v>133</v>
      </c>
      <c r="D37">
        <f>INDEX(distances!$B$2:$AU$47,MATCH(A37,distances!$A$2:$A$47,0),MATCH(B37,distances!$B$1:$AU$1,0))</f>
        <v>460</v>
      </c>
      <c r="E37" s="5">
        <f>INDEX(param!$M$2:$M$5,MATCH(Table10[[#This Row],[Moda]],param!$A$2:$A$5,0))</f>
        <v>8000</v>
      </c>
      <c r="F37" s="5">
        <f>INDEX(param!$N$2:$N$5,MATCH(Table10[[#This Row],[Moda]],param!$A$2:$A$5,0))+(INDEX(param!$O$2:$O$5,MATCH(Table10[[#This Row],[Moda]],param!$A$2:$A$5,0))*Table10[[#This Row],[jarak]])</f>
        <v>41384708.333333328</v>
      </c>
      <c r="G37" s="2">
        <f>INDEX(param!$L$2:$L$5,MATCH(Table10[[#This Row],[Moda]],param!$A$2:$A$5,0))</f>
        <v>250</v>
      </c>
      <c r="H37">
        <f>IF(Table10[[#This Row],[Asal]]="Jakarta",INDEX(param!$P$2:$P$5,MATCH(Table10[[#This Row],[Moda]],param!$A$2:$A$5,0)),INDEX(Table3[limit_non_jakarta],MATCH(Table10[[#This Row],[Moda]],param!$A$2:$A$5,0)))</f>
        <v>30</v>
      </c>
    </row>
    <row r="38" spans="1:8" hidden="1" x14ac:dyDescent="0.25">
      <c r="A38" s="45" t="s">
        <v>50</v>
      </c>
      <c r="B38" s="59" t="s">
        <v>62</v>
      </c>
      <c r="C38" t="s">
        <v>133</v>
      </c>
      <c r="D38">
        <f>INDEX(distances!$B$2:$AU$47,MATCH(A38,distances!$A$2:$A$47,0),MATCH(B38,distances!$B$1:$AU$1,0))</f>
        <v>814</v>
      </c>
      <c r="E38" s="5">
        <f>INDEX(param!$M$2:$M$5,MATCH(Table10[[#This Row],[Moda]],param!$A$2:$A$5,0))</f>
        <v>8000</v>
      </c>
      <c r="F38" s="5">
        <f>INDEX(param!$N$2:$N$5,MATCH(Table10[[#This Row],[Moda]],param!$A$2:$A$5,0))+(INDEX(param!$O$2:$O$5,MATCH(Table10[[#This Row],[Moda]],param!$A$2:$A$5,0))*Table10[[#This Row],[jarak]])</f>
        <v>50305508.333333328</v>
      </c>
      <c r="G38" s="2">
        <f>INDEX(param!$L$2:$L$5,MATCH(Table10[[#This Row],[Moda]],param!$A$2:$A$5,0))</f>
        <v>250</v>
      </c>
      <c r="H38">
        <f>IF(Table10[[#This Row],[Asal]]="Jakarta",INDEX(param!$P$2:$P$5,MATCH(Table10[[#This Row],[Moda]],param!$A$2:$A$5,0)),INDEX(Table3[limit_non_jakarta],MATCH(Table10[[#This Row],[Moda]],param!$A$2:$A$5,0)))</f>
        <v>30</v>
      </c>
    </row>
    <row r="39" spans="1:8" hidden="1" x14ac:dyDescent="0.25">
      <c r="A39" s="44" t="s">
        <v>50</v>
      </c>
      <c r="B39" s="58" t="s">
        <v>67</v>
      </c>
      <c r="C39" t="s">
        <v>133</v>
      </c>
      <c r="D39">
        <f>INDEX(distances!$B$2:$AU$47,MATCH(A39,distances!$A$2:$A$47,0),MATCH(B39,distances!$B$1:$AU$1,0))</f>
        <v>1209</v>
      </c>
      <c r="E39" s="5">
        <f>INDEX(param!$M$2:$M$5,MATCH(Table10[[#This Row],[Moda]],param!$A$2:$A$5,0))</f>
        <v>8000</v>
      </c>
      <c r="F39" s="5">
        <f>INDEX(param!$N$2:$N$5,MATCH(Table10[[#This Row],[Moda]],param!$A$2:$A$5,0))+(INDEX(param!$O$2:$O$5,MATCH(Table10[[#This Row],[Moda]],param!$A$2:$A$5,0))*Table10[[#This Row],[jarak]])</f>
        <v>60259508.333333328</v>
      </c>
      <c r="G39" s="2">
        <f>INDEX(param!$L$2:$L$5,MATCH(Table10[[#This Row],[Moda]],param!$A$2:$A$5,0))</f>
        <v>250</v>
      </c>
      <c r="H39" s="10">
        <f>IF(Table10[[#This Row],[Asal]]="Jakarta",INDEX(param!$P$2:$P$5,MATCH(Table10[[#This Row],[Moda]],param!$A$2:$A$5,0)),INDEX(Table3[limit_non_jakarta],MATCH(Table10[[#This Row],[Moda]],param!$A$2:$A$5,0)))</f>
        <v>30</v>
      </c>
    </row>
    <row r="40" spans="1:8" hidden="1" x14ac:dyDescent="0.25">
      <c r="A40" s="15" t="s">
        <v>50</v>
      </c>
      <c r="B40" s="16" t="s">
        <v>62</v>
      </c>
      <c r="C40" t="s">
        <v>134</v>
      </c>
      <c r="D40">
        <f>INDEX(distances!$B$2:$AU$47,MATCH(A40,distances!$A$2:$A$47,0),MATCH(B40,distances!$B$1:$AU$1,0))</f>
        <v>814</v>
      </c>
      <c r="E40" s="5">
        <f>INDEX(param!$M$2:$M$5,MATCH(Table10[[#This Row],[Moda]],param!$A$2:$A$5,0))</f>
        <v>55920</v>
      </c>
      <c r="F40" s="5">
        <f>INDEX(param!$N$2:$N$5,MATCH(Table10[[#This Row],[Moda]],param!$A$2:$A$5,0))+(INDEX(param!$O$2:$O$5,MATCH(Table10[[#This Row],[Moda]],param!$A$2:$A$5,0))*Table10[[#This Row],[jarak]])</f>
        <v>45681428.285714284</v>
      </c>
      <c r="G40" s="2">
        <f>INDEX(param!$L$2:$L$5,MATCH(Table10[[#This Row],[Moda]],param!$A$2:$A$5,0))</f>
        <v>8250</v>
      </c>
      <c r="H40">
        <f>IF(Table10[[#This Row],[Asal]]="Jakarta",INDEX(param!$P$2:$P$5,MATCH(Table10[[#This Row],[Moda]],param!$A$2:$A$5,0)),INDEX(Table3[limit_non_jakarta],MATCH(Table10[[#This Row],[Moda]],param!$A$2:$A$5,0)))</f>
        <v>8</v>
      </c>
    </row>
    <row r="41" spans="1:8" hidden="1" x14ac:dyDescent="0.25">
      <c r="A41" s="17" t="s">
        <v>50</v>
      </c>
      <c r="B41" s="18" t="s">
        <v>69</v>
      </c>
      <c r="C41" t="s">
        <v>134</v>
      </c>
      <c r="D41">
        <f>INDEX(distances!$B$2:$AU$47,MATCH(A41,distances!$A$2:$A$47,0),MATCH(B41,distances!$B$1:$AU$1,0))</f>
        <v>1875</v>
      </c>
      <c r="E41" s="5">
        <f>INDEX(param!$M$2:$M$5,MATCH(Table10[[#This Row],[Moda]],param!$A$2:$A$5,0))</f>
        <v>55920</v>
      </c>
      <c r="F41" s="5">
        <f>INDEX(param!$N$2:$N$5,MATCH(Table10[[#This Row],[Moda]],param!$A$2:$A$5,0))+(INDEX(param!$O$2:$O$5,MATCH(Table10[[#This Row],[Moda]],param!$A$2:$A$5,0))*Table10[[#This Row],[jarak]])</f>
        <v>45681428.285714284</v>
      </c>
      <c r="G41" s="2">
        <f>INDEX(param!$L$2:$L$5,MATCH(Table10[[#This Row],[Moda]],param!$A$2:$A$5,0))</f>
        <v>8250</v>
      </c>
      <c r="H41">
        <f>IF(Table10[[#This Row],[Asal]]="Jakarta",INDEX(param!$P$2:$P$5,MATCH(Table10[[#This Row],[Moda]],param!$A$2:$A$5,0)),INDEX(Table3[limit_non_jakarta],MATCH(Table10[[#This Row],[Moda]],param!$A$2:$A$5,0)))</f>
        <v>8</v>
      </c>
    </row>
    <row r="42" spans="1:8" hidden="1" x14ac:dyDescent="0.25">
      <c r="A42" s="15" t="s">
        <v>50</v>
      </c>
      <c r="B42" s="16" t="s">
        <v>78</v>
      </c>
      <c r="C42" t="s">
        <v>134</v>
      </c>
      <c r="D42">
        <f>INDEX(distances!$B$2:$AU$47,MATCH(A42,distances!$A$2:$A$47,0),MATCH(B42,distances!$B$1:$AU$1,0))</f>
        <v>3357</v>
      </c>
      <c r="E42" s="5">
        <f>INDEX(param!$M$2:$M$5,MATCH(Table10[[#This Row],[Moda]],param!$A$2:$A$5,0))</f>
        <v>55920</v>
      </c>
      <c r="F42" s="5">
        <f>INDEX(param!$N$2:$N$5,MATCH(Table10[[#This Row],[Moda]],param!$A$2:$A$5,0))+(INDEX(param!$O$2:$O$5,MATCH(Table10[[#This Row],[Moda]],param!$A$2:$A$5,0))*Table10[[#This Row],[jarak]])</f>
        <v>45681428.285714284</v>
      </c>
      <c r="G42" s="2">
        <f>INDEX(param!$L$2:$L$5,MATCH(Table10[[#This Row],[Moda]],param!$A$2:$A$5,0))</f>
        <v>8250</v>
      </c>
      <c r="H42">
        <f>IF(Table10[[#This Row],[Asal]]="Jakarta",INDEX(param!$P$2:$P$5,MATCH(Table10[[#This Row],[Moda]],param!$A$2:$A$5,0)),INDEX(Table3[limit_non_jakarta],MATCH(Table10[[#This Row],[Moda]],param!$A$2:$A$5,0)))</f>
        <v>8</v>
      </c>
    </row>
    <row r="43" spans="1:8" hidden="1" x14ac:dyDescent="0.25">
      <c r="A43" s="15" t="s">
        <v>50</v>
      </c>
      <c r="B43" s="16" t="s">
        <v>25</v>
      </c>
      <c r="C43" t="s">
        <v>134</v>
      </c>
      <c r="D43">
        <f>INDEX(distances!$B$2:$AU$47,MATCH(A43,distances!$A$2:$A$47,0),MATCH(B43,distances!$B$1:$AU$1,0))</f>
        <v>1961</v>
      </c>
      <c r="E43" s="5">
        <f>INDEX(param!$M$2:$M$5,MATCH(Table10[[#This Row],[Moda]],param!$A$2:$A$5,0))</f>
        <v>55920</v>
      </c>
      <c r="F43" s="5">
        <f>INDEX(param!$N$2:$N$5,MATCH(Table10[[#This Row],[Moda]],param!$A$2:$A$5,0))+(INDEX(param!$O$2:$O$5,MATCH(Table10[[#This Row],[Moda]],param!$A$2:$A$5,0))*Table10[[#This Row],[jarak]])</f>
        <v>45681428.285714284</v>
      </c>
      <c r="G43" s="2">
        <f>INDEX(param!$L$2:$L$5,MATCH(Table10[[#This Row],[Moda]],param!$A$2:$A$5,0))</f>
        <v>8250</v>
      </c>
      <c r="H43">
        <f>IF(Table10[[#This Row],[Asal]]="Jakarta",INDEX(param!$P$2:$P$5,MATCH(Table10[[#This Row],[Moda]],param!$A$2:$A$5,0)),INDEX(Table3[limit_non_jakarta],MATCH(Table10[[#This Row],[Moda]],param!$A$2:$A$5,0)))</f>
        <v>8</v>
      </c>
    </row>
    <row r="44" spans="1:8" hidden="1" x14ac:dyDescent="0.25">
      <c r="A44" s="15" t="s">
        <v>50</v>
      </c>
      <c r="B44" s="16" t="s">
        <v>30</v>
      </c>
      <c r="C44" t="s">
        <v>134</v>
      </c>
      <c r="D44">
        <f>INDEX(distances!$B$2:$AU$47,MATCH(A44,distances!$A$2:$A$47,0),MATCH(B44,distances!$B$1:$AU$1,0))</f>
        <v>1327</v>
      </c>
      <c r="E44" s="5">
        <f>INDEX(param!$M$2:$M$5,MATCH(Table10[[#This Row],[Moda]],param!$A$2:$A$5,0))</f>
        <v>55920</v>
      </c>
      <c r="F44" s="5">
        <f>INDEX(param!$N$2:$N$5,MATCH(Table10[[#This Row],[Moda]],param!$A$2:$A$5,0))+(INDEX(param!$O$2:$O$5,MATCH(Table10[[#This Row],[Moda]],param!$A$2:$A$5,0))*Table10[[#This Row],[jarak]])</f>
        <v>45681428.285714284</v>
      </c>
      <c r="G44" s="2">
        <f>INDEX(param!$L$2:$L$5,MATCH(Table10[[#This Row],[Moda]],param!$A$2:$A$5,0))</f>
        <v>8250</v>
      </c>
      <c r="H44">
        <f>IF(Table10[[#This Row],[Asal]]="Jakarta",INDEX(param!$P$2:$P$5,MATCH(Table10[[#This Row],[Moda]],param!$A$2:$A$5,0)),INDEX(Table3[limit_non_jakarta],MATCH(Table10[[#This Row],[Moda]],param!$A$2:$A$5,0)))</f>
        <v>8</v>
      </c>
    </row>
    <row r="45" spans="1:8" hidden="1" x14ac:dyDescent="0.25">
      <c r="A45" s="15" t="s">
        <v>50</v>
      </c>
      <c r="B45" s="16" t="s">
        <v>36</v>
      </c>
      <c r="C45" t="s">
        <v>134</v>
      </c>
      <c r="D45">
        <f>INDEX(distances!$B$2:$AU$47,MATCH(A45,distances!$A$2:$A$47,0),MATCH(B45,distances!$B$1:$AU$1,0))</f>
        <v>613</v>
      </c>
      <c r="E45" s="5">
        <f>INDEX(param!$M$2:$M$5,MATCH(Table10[[#This Row],[Moda]],param!$A$2:$A$5,0))</f>
        <v>55920</v>
      </c>
      <c r="F45" s="5">
        <f>INDEX(param!$N$2:$N$5,MATCH(Table10[[#This Row],[Moda]],param!$A$2:$A$5,0))+(INDEX(param!$O$2:$O$5,MATCH(Table10[[#This Row],[Moda]],param!$A$2:$A$5,0))*Table10[[#This Row],[jarak]])</f>
        <v>45681428.285714284</v>
      </c>
      <c r="G45" s="2">
        <f>INDEX(param!$L$2:$L$5,MATCH(Table10[[#This Row],[Moda]],param!$A$2:$A$5,0))</f>
        <v>8250</v>
      </c>
      <c r="H45">
        <f>IF(Table10[[#This Row],[Asal]]="Jakarta",INDEX(param!$P$2:$P$5,MATCH(Table10[[#This Row],[Moda]],param!$A$2:$A$5,0)),INDEX(Table3[limit_non_jakarta],MATCH(Table10[[#This Row],[Moda]],param!$A$2:$A$5,0)))</f>
        <v>8</v>
      </c>
    </row>
    <row r="46" spans="1:8" hidden="1" x14ac:dyDescent="0.25">
      <c r="A46" s="15" t="s">
        <v>50</v>
      </c>
      <c r="B46" s="16" t="s">
        <v>65</v>
      </c>
      <c r="C46" t="s">
        <v>134</v>
      </c>
      <c r="D46">
        <f>INDEX(distances!$B$2:$AU$47,MATCH(A46,distances!$A$2:$A$47,0),MATCH(B46,distances!$B$1:$AU$1,0))</f>
        <v>1474</v>
      </c>
      <c r="E46" s="5">
        <f>INDEX(param!$M$2:$M$5,MATCH(Table10[[#This Row],[Moda]],param!$A$2:$A$5,0))</f>
        <v>55920</v>
      </c>
      <c r="F46" s="5">
        <f>INDEX(param!$N$2:$N$5,MATCH(Table10[[#This Row],[Moda]],param!$A$2:$A$5,0))+(INDEX(param!$O$2:$O$5,MATCH(Table10[[#This Row],[Moda]],param!$A$2:$A$5,0))*Table10[[#This Row],[jarak]])</f>
        <v>45681428.285714284</v>
      </c>
      <c r="G46" s="2">
        <f>INDEX(param!$L$2:$L$5,MATCH(Table10[[#This Row],[Moda]],param!$A$2:$A$5,0))</f>
        <v>8250</v>
      </c>
      <c r="H46">
        <f>IF(Table10[[#This Row],[Asal]]="Jakarta",INDEX(param!$P$2:$P$5,MATCH(Table10[[#This Row],[Moda]],param!$A$2:$A$5,0)),INDEX(Table3[limit_non_jakarta],MATCH(Table10[[#This Row],[Moda]],param!$A$2:$A$5,0)))</f>
        <v>8</v>
      </c>
    </row>
    <row r="47" spans="1:8" hidden="1" x14ac:dyDescent="0.25">
      <c r="A47" s="15" t="s">
        <v>50</v>
      </c>
      <c r="B47" s="16" t="s">
        <v>34</v>
      </c>
      <c r="C47" t="s">
        <v>134</v>
      </c>
      <c r="D47">
        <f>INDEX(distances!$B$2:$AU$47,MATCH(A47,distances!$A$2:$A$47,0),MATCH(B47,distances!$B$1:$AU$1,0))</f>
        <v>1148</v>
      </c>
      <c r="E47" s="5">
        <f>INDEX(param!$M$2:$M$5,MATCH(Table10[[#This Row],[Moda]],param!$A$2:$A$5,0))</f>
        <v>55920</v>
      </c>
      <c r="F47" s="5">
        <f>INDEX(param!$N$2:$N$5,MATCH(Table10[[#This Row],[Moda]],param!$A$2:$A$5,0))+(INDEX(param!$O$2:$O$5,MATCH(Table10[[#This Row],[Moda]],param!$A$2:$A$5,0))*Table10[[#This Row],[jarak]])</f>
        <v>45681428.285714284</v>
      </c>
      <c r="G47" s="2">
        <f>INDEX(param!$L$2:$L$5,MATCH(Table10[[#This Row],[Moda]],param!$A$2:$A$5,0))</f>
        <v>8250</v>
      </c>
      <c r="H47">
        <f>IF(Table10[[#This Row],[Asal]]="Jakarta",INDEX(param!$P$2:$P$5,MATCH(Table10[[#This Row],[Moda]],param!$A$2:$A$5,0)),INDEX(Table3[limit_non_jakarta],MATCH(Table10[[#This Row],[Moda]],param!$A$2:$A$5,0)))</f>
        <v>8</v>
      </c>
    </row>
    <row r="48" spans="1:8" hidden="1" x14ac:dyDescent="0.25">
      <c r="A48" s="15" t="s">
        <v>50</v>
      </c>
      <c r="B48" s="16" t="s">
        <v>73</v>
      </c>
      <c r="C48" t="s">
        <v>134</v>
      </c>
      <c r="D48">
        <f>INDEX(distances!$B$2:$AU$47,MATCH(A48,distances!$A$2:$A$47,0),MATCH(B48,distances!$B$1:$AU$1,0))</f>
        <v>1636</v>
      </c>
      <c r="E48" s="5">
        <f>INDEX(param!$M$2:$M$5,MATCH(Table10[[#This Row],[Moda]],param!$A$2:$A$5,0))</f>
        <v>55920</v>
      </c>
      <c r="F48" s="5">
        <f>INDEX(param!$N$2:$N$5,MATCH(Table10[[#This Row],[Moda]],param!$A$2:$A$5,0))+(INDEX(param!$O$2:$O$5,MATCH(Table10[[#This Row],[Moda]],param!$A$2:$A$5,0))*Table10[[#This Row],[jarak]])</f>
        <v>45681428.285714284</v>
      </c>
      <c r="G48" s="2">
        <f>INDEX(param!$L$2:$L$5,MATCH(Table10[[#This Row],[Moda]],param!$A$2:$A$5,0))</f>
        <v>8250</v>
      </c>
      <c r="H48">
        <f>IF(Table10[[#This Row],[Asal]]="Jakarta",INDEX(param!$P$2:$P$5,MATCH(Table10[[#This Row],[Moda]],param!$A$2:$A$5,0)),INDEX(Table3[limit_non_jakarta],MATCH(Table10[[#This Row],[Moda]],param!$A$2:$A$5,0)))</f>
        <v>8</v>
      </c>
    </row>
    <row r="49" spans="1:8" hidden="1" x14ac:dyDescent="0.25">
      <c r="A49" s="15" t="s">
        <v>50</v>
      </c>
      <c r="B49" s="16" t="s">
        <v>34</v>
      </c>
      <c r="C49" t="s">
        <v>135</v>
      </c>
      <c r="D49">
        <f>INDEX(distances!$B$2:$AU$47,MATCH(A49,distances!$A$2:$A$47,0),MATCH(B49,distances!$B$1:$AU$1,0))</f>
        <v>1148</v>
      </c>
      <c r="E49" s="5">
        <f>INDEX(param!$M$2:$M$5,MATCH(Table10[[#This Row],[Moda]],param!$A$2:$A$5,0))</f>
        <v>88852</v>
      </c>
      <c r="F49" s="5">
        <f>INDEX(param!$N$2:$N$5,MATCH(Table10[[#This Row],[Moda]],param!$A$2:$A$5,0))+(INDEX(param!$O$2:$O$5,MATCH(Table10[[#This Row],[Moda]],param!$A$2:$A$5,0))*Table10[[#This Row],[jarak]])</f>
        <v>56990714</v>
      </c>
      <c r="G49" s="2">
        <f>INDEX(param!$L$2:$L$5,MATCH(Table10[[#This Row],[Moda]],param!$A$2:$A$5,0))</f>
        <v>8250</v>
      </c>
      <c r="H49">
        <f>IF(Table10[[#This Row],[Asal]]="Jakarta",INDEX(param!$P$2:$P$5,MATCH(Table10[[#This Row],[Moda]],param!$A$2:$A$5,0)),INDEX(Table3[limit_non_jakarta],MATCH(Table10[[#This Row],[Moda]],param!$A$2:$A$5,0)))</f>
        <v>12</v>
      </c>
    </row>
    <row r="50" spans="1:8" hidden="1" x14ac:dyDescent="0.25">
      <c r="A50" s="17" t="s">
        <v>50</v>
      </c>
      <c r="B50" s="18" t="s">
        <v>25</v>
      </c>
      <c r="C50" t="s">
        <v>135</v>
      </c>
      <c r="D50">
        <f>INDEX(distances!$B$2:$AU$47,MATCH(A50,distances!$A$2:$A$47,0),MATCH(B50,distances!$B$1:$AU$1,0))</f>
        <v>1961</v>
      </c>
      <c r="E50" s="5">
        <f>INDEX(param!$M$2:$M$5,MATCH(Table10[[#This Row],[Moda]],param!$A$2:$A$5,0))</f>
        <v>88852</v>
      </c>
      <c r="F50" s="5">
        <f>INDEX(param!$N$2:$N$5,MATCH(Table10[[#This Row],[Moda]],param!$A$2:$A$5,0))+(INDEX(param!$O$2:$O$5,MATCH(Table10[[#This Row],[Moda]],param!$A$2:$A$5,0))*Table10[[#This Row],[jarak]])</f>
        <v>56990714</v>
      </c>
      <c r="G50" s="2">
        <f>INDEX(param!$L$2:$L$5,MATCH(Table10[[#This Row],[Moda]],param!$A$2:$A$5,0))</f>
        <v>8250</v>
      </c>
      <c r="H50">
        <f>IF(Table10[[#This Row],[Asal]]="Jakarta",INDEX(param!$P$2:$P$5,MATCH(Table10[[#This Row],[Moda]],param!$A$2:$A$5,0)),INDEX(Table3[limit_non_jakarta],MATCH(Table10[[#This Row],[Moda]],param!$A$2:$A$5,0)))</f>
        <v>12</v>
      </c>
    </row>
    <row r="51" spans="1:8" hidden="1" x14ac:dyDescent="0.25">
      <c r="A51" s="15" t="s">
        <v>50</v>
      </c>
      <c r="B51" s="16" t="s">
        <v>62</v>
      </c>
      <c r="C51" t="s">
        <v>135</v>
      </c>
      <c r="D51">
        <f>INDEX(distances!$B$2:$AU$47,MATCH(A51,distances!$A$2:$A$47,0),MATCH(B51,distances!$B$1:$AU$1,0))</f>
        <v>814</v>
      </c>
      <c r="E51" s="5">
        <f>INDEX(param!$M$2:$M$5,MATCH(Table10[[#This Row],[Moda]],param!$A$2:$A$5,0))</f>
        <v>88852</v>
      </c>
      <c r="F51" s="5">
        <f>INDEX(param!$N$2:$N$5,MATCH(Table10[[#This Row],[Moda]],param!$A$2:$A$5,0))+(INDEX(param!$O$2:$O$5,MATCH(Table10[[#This Row],[Moda]],param!$A$2:$A$5,0))*Table10[[#This Row],[jarak]])</f>
        <v>56990714</v>
      </c>
      <c r="G51" s="2">
        <f>INDEX(param!$L$2:$L$5,MATCH(Table10[[#This Row],[Moda]],param!$A$2:$A$5,0))</f>
        <v>8250</v>
      </c>
      <c r="H51">
        <f>IF(Table10[[#This Row],[Asal]]="Jakarta",INDEX(param!$P$2:$P$5,MATCH(Table10[[#This Row],[Moda]],param!$A$2:$A$5,0)),INDEX(Table3[limit_non_jakarta],MATCH(Table10[[#This Row],[Moda]],param!$A$2:$A$5,0)))</f>
        <v>12</v>
      </c>
    </row>
    <row r="52" spans="1:8" hidden="1" x14ac:dyDescent="0.25">
      <c r="A52" s="17" t="s">
        <v>50</v>
      </c>
      <c r="B52" s="18" t="s">
        <v>73</v>
      </c>
      <c r="C52" t="s">
        <v>135</v>
      </c>
      <c r="D52">
        <f>INDEX(distances!$B$2:$AU$47,MATCH(A52,distances!$A$2:$A$47,0),MATCH(B52,distances!$B$1:$AU$1,0))</f>
        <v>1636</v>
      </c>
      <c r="E52" s="5">
        <f>INDEX(param!$M$2:$M$5,MATCH(Table10[[#This Row],[Moda]],param!$A$2:$A$5,0))</f>
        <v>88852</v>
      </c>
      <c r="F52" s="5">
        <f>INDEX(param!$N$2:$N$5,MATCH(Table10[[#This Row],[Moda]],param!$A$2:$A$5,0))+(INDEX(param!$O$2:$O$5,MATCH(Table10[[#This Row],[Moda]],param!$A$2:$A$5,0))*Table10[[#This Row],[jarak]])</f>
        <v>56990714</v>
      </c>
      <c r="G52" s="2">
        <f>INDEX(param!$L$2:$L$5,MATCH(Table10[[#This Row],[Moda]],param!$A$2:$A$5,0))</f>
        <v>8250</v>
      </c>
      <c r="H52">
        <f>IF(Table10[[#This Row],[Asal]]="Jakarta",INDEX(param!$P$2:$P$5,MATCH(Table10[[#This Row],[Moda]],param!$A$2:$A$5,0)),INDEX(Table3[limit_non_jakarta],MATCH(Table10[[#This Row],[Moda]],param!$A$2:$A$5,0)))</f>
        <v>12</v>
      </c>
    </row>
    <row r="53" spans="1:8" hidden="1" x14ac:dyDescent="0.25">
      <c r="A53" s="15" t="s">
        <v>50</v>
      </c>
      <c r="B53" s="16" t="s">
        <v>78</v>
      </c>
      <c r="C53" t="s">
        <v>135</v>
      </c>
      <c r="D53">
        <f>INDEX(distances!$B$2:$AU$47,MATCH(A53,distances!$A$2:$A$47,0),MATCH(B53,distances!$B$1:$AU$1,0))</f>
        <v>3357</v>
      </c>
      <c r="E53" s="5">
        <f>INDEX(param!$M$2:$M$5,MATCH(Table10[[#This Row],[Moda]],param!$A$2:$A$5,0))</f>
        <v>88852</v>
      </c>
      <c r="F53" s="5">
        <f>INDEX(param!$N$2:$N$5,MATCH(Table10[[#This Row],[Moda]],param!$A$2:$A$5,0))+(INDEX(param!$O$2:$O$5,MATCH(Table10[[#This Row],[Moda]],param!$A$2:$A$5,0))*Table10[[#This Row],[jarak]])</f>
        <v>56990714</v>
      </c>
      <c r="G53" s="2">
        <f>INDEX(param!$L$2:$L$5,MATCH(Table10[[#This Row],[Moda]],param!$A$2:$A$5,0))</f>
        <v>8250</v>
      </c>
      <c r="H53">
        <f>IF(Table10[[#This Row],[Asal]]="Jakarta",INDEX(param!$P$2:$P$5,MATCH(Table10[[#This Row],[Moda]],param!$A$2:$A$5,0)),INDEX(Table3[limit_non_jakarta],MATCH(Table10[[#This Row],[Moda]],param!$A$2:$A$5,0)))</f>
        <v>12</v>
      </c>
    </row>
    <row r="54" spans="1:8" hidden="1" x14ac:dyDescent="0.25">
      <c r="A54" s="15" t="s">
        <v>50</v>
      </c>
      <c r="B54" s="16" t="s">
        <v>62</v>
      </c>
      <c r="C54" t="s">
        <v>135</v>
      </c>
      <c r="D54">
        <f>INDEX(distances!$B$2:$AU$47,MATCH(A54,distances!$A$2:$A$47,0),MATCH(B54,distances!$B$1:$AU$1,0))</f>
        <v>814</v>
      </c>
      <c r="E54" s="5">
        <f>INDEX(param!$M$2:$M$5,MATCH(Table10[[#This Row],[Moda]],param!$A$2:$A$5,0))</f>
        <v>88852</v>
      </c>
      <c r="F54" s="5">
        <f>INDEX(param!$N$2:$N$5,MATCH(Table10[[#This Row],[Moda]],param!$A$2:$A$5,0))+(INDEX(param!$O$2:$O$5,MATCH(Table10[[#This Row],[Moda]],param!$A$2:$A$5,0))*Table10[[#This Row],[jarak]])</f>
        <v>56990714</v>
      </c>
      <c r="G54" s="2">
        <f>INDEX(param!$L$2:$L$5,MATCH(Table10[[#This Row],[Moda]],param!$A$2:$A$5,0))</f>
        <v>8250</v>
      </c>
      <c r="H54">
        <f>IF(Table10[[#This Row],[Asal]]="Jakarta",INDEX(param!$P$2:$P$5,MATCH(Table10[[#This Row],[Moda]],param!$A$2:$A$5,0)),INDEX(Table3[limit_non_jakarta],MATCH(Table10[[#This Row],[Moda]],param!$A$2:$A$5,0)))</f>
        <v>12</v>
      </c>
    </row>
    <row r="55" spans="1:8" hidden="1" x14ac:dyDescent="0.25">
      <c r="A55" s="17" t="s">
        <v>50</v>
      </c>
      <c r="B55" s="18" t="s">
        <v>73</v>
      </c>
      <c r="C55" t="s">
        <v>135</v>
      </c>
      <c r="D55">
        <f>INDEX(distances!$B$2:$AU$47,MATCH(A55,distances!$A$2:$A$47,0),MATCH(B55,distances!$B$1:$AU$1,0))</f>
        <v>1636</v>
      </c>
      <c r="E55" s="5">
        <f>INDEX(param!$M$2:$M$5,MATCH(Table10[[#This Row],[Moda]],param!$A$2:$A$5,0))</f>
        <v>88852</v>
      </c>
      <c r="F55" s="5">
        <f>INDEX(param!$N$2:$N$5,MATCH(Table10[[#This Row],[Moda]],param!$A$2:$A$5,0))+(INDEX(param!$O$2:$O$5,MATCH(Table10[[#This Row],[Moda]],param!$A$2:$A$5,0))*Table10[[#This Row],[jarak]])</f>
        <v>56990714</v>
      </c>
      <c r="G55" s="2">
        <f>INDEX(param!$L$2:$L$5,MATCH(Table10[[#This Row],[Moda]],param!$A$2:$A$5,0))</f>
        <v>8250</v>
      </c>
      <c r="H55">
        <f>IF(Table10[[#This Row],[Asal]]="Jakarta",INDEX(param!$P$2:$P$5,MATCH(Table10[[#This Row],[Moda]],param!$A$2:$A$5,0)),INDEX(Table3[limit_non_jakarta],MATCH(Table10[[#This Row],[Moda]],param!$A$2:$A$5,0)))</f>
        <v>12</v>
      </c>
    </row>
    <row r="56" spans="1:8" hidden="1" x14ac:dyDescent="0.25">
      <c r="A56" s="15" t="s">
        <v>50</v>
      </c>
      <c r="B56" s="16" t="s">
        <v>62</v>
      </c>
      <c r="C56" t="s">
        <v>135</v>
      </c>
      <c r="D56">
        <f>INDEX(distances!$B$2:$AU$47,MATCH(A56,distances!$A$2:$A$47,0),MATCH(B56,distances!$B$1:$AU$1,0))</f>
        <v>814</v>
      </c>
      <c r="E56" s="5">
        <f>INDEX(param!$M$2:$M$5,MATCH(Table10[[#This Row],[Moda]],param!$A$2:$A$5,0))</f>
        <v>88852</v>
      </c>
      <c r="F56" s="5">
        <f>INDEX(param!$N$2:$N$5,MATCH(Table10[[#This Row],[Moda]],param!$A$2:$A$5,0))+(INDEX(param!$O$2:$O$5,MATCH(Table10[[#This Row],[Moda]],param!$A$2:$A$5,0))*Table10[[#This Row],[jarak]])</f>
        <v>56990714</v>
      </c>
      <c r="G56" s="2">
        <f>INDEX(param!$L$2:$L$5,MATCH(Table10[[#This Row],[Moda]],param!$A$2:$A$5,0))</f>
        <v>8250</v>
      </c>
      <c r="H56">
        <f>IF(Table10[[#This Row],[Asal]]="Jakarta",INDEX(param!$P$2:$P$5,MATCH(Table10[[#This Row],[Moda]],param!$A$2:$A$5,0)),INDEX(Table3[limit_non_jakarta],MATCH(Table10[[#This Row],[Moda]],param!$A$2:$A$5,0)))</f>
        <v>12</v>
      </c>
    </row>
    <row r="57" spans="1:8" hidden="1" x14ac:dyDescent="0.25">
      <c r="A57" s="17" t="s">
        <v>50</v>
      </c>
      <c r="B57" s="18" t="s">
        <v>73</v>
      </c>
      <c r="C57" t="s">
        <v>135</v>
      </c>
      <c r="D57">
        <f>INDEX(distances!$B$2:$AU$47,MATCH(A57,distances!$A$2:$A$47,0),MATCH(B57,distances!$B$1:$AU$1,0))</f>
        <v>1636</v>
      </c>
      <c r="E57" s="5">
        <f>INDEX(param!$M$2:$M$5,MATCH(Table10[[#This Row],[Moda]],param!$A$2:$A$5,0))</f>
        <v>88852</v>
      </c>
      <c r="F57" s="5">
        <f>INDEX(param!$N$2:$N$5,MATCH(Table10[[#This Row],[Moda]],param!$A$2:$A$5,0))+(INDEX(param!$O$2:$O$5,MATCH(Table10[[#This Row],[Moda]],param!$A$2:$A$5,0))*Table10[[#This Row],[jarak]])</f>
        <v>56990714</v>
      </c>
      <c r="G57" s="2">
        <f>INDEX(param!$L$2:$L$5,MATCH(Table10[[#This Row],[Moda]],param!$A$2:$A$5,0))</f>
        <v>8250</v>
      </c>
      <c r="H57">
        <f>IF(Table10[[#This Row],[Asal]]="Jakarta",INDEX(param!$P$2:$P$5,MATCH(Table10[[#This Row],[Moda]],param!$A$2:$A$5,0)),INDEX(Table3[limit_non_jakarta],MATCH(Table10[[#This Row],[Moda]],param!$A$2:$A$5,0)))</f>
        <v>12</v>
      </c>
    </row>
    <row r="58" spans="1:8" hidden="1" x14ac:dyDescent="0.25">
      <c r="A58" s="15" t="s">
        <v>50</v>
      </c>
      <c r="B58" s="16" t="s">
        <v>62</v>
      </c>
      <c r="C58" t="s">
        <v>135</v>
      </c>
      <c r="D58">
        <f>INDEX(distances!$B$2:$AU$47,MATCH(A58,distances!$A$2:$A$47,0),MATCH(B58,distances!$B$1:$AU$1,0))</f>
        <v>814</v>
      </c>
      <c r="E58" s="5">
        <f>INDEX(param!$M$2:$M$5,MATCH(Table10[[#This Row],[Moda]],param!$A$2:$A$5,0))</f>
        <v>88852</v>
      </c>
      <c r="F58" s="5">
        <f>INDEX(param!$N$2:$N$5,MATCH(Table10[[#This Row],[Moda]],param!$A$2:$A$5,0))+(INDEX(param!$O$2:$O$5,MATCH(Table10[[#This Row],[Moda]],param!$A$2:$A$5,0))*Table10[[#This Row],[jarak]])</f>
        <v>56990714</v>
      </c>
      <c r="G58" s="2">
        <f>INDEX(param!$L$2:$L$5,MATCH(Table10[[#This Row],[Moda]],param!$A$2:$A$5,0))</f>
        <v>8250</v>
      </c>
      <c r="H58">
        <f>IF(Table10[[#This Row],[Asal]]="Jakarta",INDEX(param!$P$2:$P$5,MATCH(Table10[[#This Row],[Moda]],param!$A$2:$A$5,0)),INDEX(Table3[limit_non_jakarta],MATCH(Table10[[#This Row],[Moda]],param!$A$2:$A$5,0)))</f>
        <v>12</v>
      </c>
    </row>
    <row r="59" spans="1:8" hidden="1" x14ac:dyDescent="0.25">
      <c r="A59" s="17" t="s">
        <v>50</v>
      </c>
      <c r="B59" s="18" t="s">
        <v>73</v>
      </c>
      <c r="C59" t="s">
        <v>135</v>
      </c>
      <c r="D59">
        <f>INDEX(distances!$B$2:$AU$47,MATCH(A59,distances!$A$2:$A$47,0),MATCH(B59,distances!$B$1:$AU$1,0))</f>
        <v>1636</v>
      </c>
      <c r="E59" s="5">
        <f>INDEX(param!$M$2:$M$5,MATCH(Table10[[#This Row],[Moda]],param!$A$2:$A$5,0))</f>
        <v>88852</v>
      </c>
      <c r="F59" s="5">
        <f>INDEX(param!$N$2:$N$5,MATCH(Table10[[#This Row],[Moda]],param!$A$2:$A$5,0))+(INDEX(param!$O$2:$O$5,MATCH(Table10[[#This Row],[Moda]],param!$A$2:$A$5,0))*Table10[[#This Row],[jarak]])</f>
        <v>56990714</v>
      </c>
      <c r="G59" s="2">
        <f>INDEX(param!$L$2:$L$5,MATCH(Table10[[#This Row],[Moda]],param!$A$2:$A$5,0))</f>
        <v>8250</v>
      </c>
      <c r="H59">
        <f>IF(Table10[[#This Row],[Asal]]="Jakarta",INDEX(param!$P$2:$P$5,MATCH(Table10[[#This Row],[Moda]],param!$A$2:$A$5,0)),INDEX(Table3[limit_non_jakarta],MATCH(Table10[[#This Row],[Moda]],param!$A$2:$A$5,0)))</f>
        <v>12</v>
      </c>
    </row>
    <row r="60" spans="1:8" hidden="1" x14ac:dyDescent="0.25">
      <c r="A60" s="40" t="s">
        <v>50</v>
      </c>
      <c r="B60" s="54" t="s">
        <v>62</v>
      </c>
      <c r="C60" t="s">
        <v>136</v>
      </c>
      <c r="D60">
        <f>INDEX(distances!$B$2:$AU$47,MATCH(A60,distances!$A$2:$A$47,0),MATCH(B60,distances!$B$1:$AU$1,0))</f>
        <v>814</v>
      </c>
      <c r="E60" s="5">
        <f>INDEX(param!$M$2:$M$5,MATCH(Table10[[#This Row],[Moda]],param!$A$2:$A$5,0))</f>
        <v>63740</v>
      </c>
      <c r="F60" s="5">
        <f>INDEX(param!$N$2:$N$5,MATCH(Table10[[#This Row],[Moda]],param!$A$2:$A$5,0))+(INDEX(param!$O$2:$O$5,MATCH(Table10[[#This Row],[Moda]],param!$A$2:$A$5,0))*Table10[[#This Row],[jarak]])</f>
        <v>48543928.571428567</v>
      </c>
      <c r="G60" s="2">
        <f>INDEX(param!$L$2:$L$5,MATCH(Table10[[#This Row],[Moda]],param!$A$2:$A$5,0))</f>
        <v>3000</v>
      </c>
      <c r="H60">
        <f>IF(Table10[[#This Row],[Asal]]="Jakarta",INDEX(param!$P$2:$P$5,MATCH(Table10[[#This Row],[Moda]],param!$A$2:$A$5,0)),INDEX(Table3[limit_non_jakarta],MATCH(Table10[[#This Row],[Moda]],param!$A$2:$A$5,0)))</f>
        <v>4</v>
      </c>
    </row>
    <row r="61" spans="1:8" hidden="1" x14ac:dyDescent="0.25">
      <c r="A61" s="40" t="s">
        <v>50</v>
      </c>
      <c r="B61" s="54" t="s">
        <v>53</v>
      </c>
      <c r="C61" t="s">
        <v>136</v>
      </c>
      <c r="D61">
        <f>INDEX(distances!$B$2:$AU$47,MATCH(A61,distances!$A$2:$A$47,0),MATCH(B61,distances!$B$1:$AU$1,0))</f>
        <v>217</v>
      </c>
      <c r="E61" s="5">
        <f>INDEX(param!$M$2:$M$5,MATCH(Table10[[#This Row],[Moda]],param!$A$2:$A$5,0))</f>
        <v>63740</v>
      </c>
      <c r="F61" s="5">
        <f>INDEX(param!$N$2:$N$5,MATCH(Table10[[#This Row],[Moda]],param!$A$2:$A$5,0))+(INDEX(param!$O$2:$O$5,MATCH(Table10[[#This Row],[Moda]],param!$A$2:$A$5,0))*Table10[[#This Row],[jarak]])</f>
        <v>48543928.571428567</v>
      </c>
      <c r="G61" s="2">
        <f>INDEX(param!$L$2:$L$5,MATCH(Table10[[#This Row],[Moda]],param!$A$2:$A$5,0))</f>
        <v>3000</v>
      </c>
      <c r="H61">
        <f>IF(Table10[[#This Row],[Asal]]="Jakarta",INDEX(param!$P$2:$P$5,MATCH(Table10[[#This Row],[Moda]],param!$A$2:$A$5,0)),INDEX(Table3[limit_non_jakarta],MATCH(Table10[[#This Row],[Moda]],param!$A$2:$A$5,0)))</f>
        <v>4</v>
      </c>
    </row>
    <row r="62" spans="1:8" hidden="1" x14ac:dyDescent="0.25">
      <c r="A62" s="40" t="s">
        <v>50</v>
      </c>
      <c r="B62" s="54" t="s">
        <v>58</v>
      </c>
      <c r="C62" t="s">
        <v>136</v>
      </c>
      <c r="D62">
        <f>INDEX(distances!$B$2:$AU$47,MATCH(A62,distances!$A$2:$A$47,0),MATCH(B62,distances!$B$1:$AU$1,0))</f>
        <v>460</v>
      </c>
      <c r="E62" s="5">
        <f>INDEX(param!$M$2:$M$5,MATCH(Table10[[#This Row],[Moda]],param!$A$2:$A$5,0))</f>
        <v>63740</v>
      </c>
      <c r="F62" s="5">
        <f>INDEX(param!$N$2:$N$5,MATCH(Table10[[#This Row],[Moda]],param!$A$2:$A$5,0))+(INDEX(param!$O$2:$O$5,MATCH(Table10[[#This Row],[Moda]],param!$A$2:$A$5,0))*Table10[[#This Row],[jarak]])</f>
        <v>48543928.571428567</v>
      </c>
      <c r="G62" s="2">
        <f>INDEX(param!$L$2:$L$5,MATCH(Table10[[#This Row],[Moda]],param!$A$2:$A$5,0))</f>
        <v>3000</v>
      </c>
      <c r="H62">
        <f>IF(Table10[[#This Row],[Asal]]="Jakarta",INDEX(param!$P$2:$P$5,MATCH(Table10[[#This Row],[Moda]],param!$A$2:$A$5,0)),INDEX(Table3[limit_non_jakarta],MATCH(Table10[[#This Row],[Moda]],param!$A$2:$A$5,0)))</f>
        <v>4</v>
      </c>
    </row>
    <row r="63" spans="1:8" hidden="1" x14ac:dyDescent="0.25">
      <c r="A63" s="40" t="s">
        <v>50</v>
      </c>
      <c r="B63" s="54" t="s">
        <v>62</v>
      </c>
      <c r="C63" t="s">
        <v>136</v>
      </c>
      <c r="D63">
        <f>INDEX(distances!$B$2:$AU$47,MATCH(A63,distances!$A$2:$A$47,0),MATCH(B63,distances!$B$1:$AU$1,0))</f>
        <v>814</v>
      </c>
      <c r="E63" s="5">
        <f>INDEX(param!$M$2:$M$5,MATCH(Table10[[#This Row],[Moda]],param!$A$2:$A$5,0))</f>
        <v>63740</v>
      </c>
      <c r="F63" s="5">
        <f>INDEX(param!$N$2:$N$5,MATCH(Table10[[#This Row],[Moda]],param!$A$2:$A$5,0))+(INDEX(param!$O$2:$O$5,MATCH(Table10[[#This Row],[Moda]],param!$A$2:$A$5,0))*Table10[[#This Row],[jarak]])</f>
        <v>48543928.571428567</v>
      </c>
      <c r="G63" s="2">
        <f>INDEX(param!$L$2:$L$5,MATCH(Table10[[#This Row],[Moda]],param!$A$2:$A$5,0))</f>
        <v>3000</v>
      </c>
      <c r="H63">
        <f>IF(Table10[[#This Row],[Asal]]="Jakarta",INDEX(param!$P$2:$P$5,MATCH(Table10[[#This Row],[Moda]],param!$A$2:$A$5,0)),INDEX(Table3[limit_non_jakarta],MATCH(Table10[[#This Row],[Moda]],param!$A$2:$A$5,0)))</f>
        <v>4</v>
      </c>
    </row>
    <row r="64" spans="1:8" hidden="1" x14ac:dyDescent="0.25">
      <c r="A64" s="40" t="s">
        <v>50</v>
      </c>
      <c r="B64" s="54" t="s">
        <v>58</v>
      </c>
      <c r="C64" t="s">
        <v>136</v>
      </c>
      <c r="D64">
        <f>INDEX(distances!$B$2:$AU$47,MATCH(A64,distances!$A$2:$A$47,0),MATCH(B64,distances!$B$1:$AU$1,0))</f>
        <v>460</v>
      </c>
      <c r="E64" s="5">
        <f>INDEX(param!$M$2:$M$5,MATCH(Table10[[#This Row],[Moda]],param!$A$2:$A$5,0))</f>
        <v>63740</v>
      </c>
      <c r="F64" s="5">
        <f>INDEX(param!$N$2:$N$5,MATCH(Table10[[#This Row],[Moda]],param!$A$2:$A$5,0))+(INDEX(param!$O$2:$O$5,MATCH(Table10[[#This Row],[Moda]],param!$A$2:$A$5,0))*Table10[[#This Row],[jarak]])</f>
        <v>48543928.571428567</v>
      </c>
      <c r="G64" s="2">
        <f>INDEX(param!$L$2:$L$5,MATCH(Table10[[#This Row],[Moda]],param!$A$2:$A$5,0))</f>
        <v>3000</v>
      </c>
      <c r="H64">
        <f>IF(Table10[[#This Row],[Asal]]="Jakarta",INDEX(param!$P$2:$P$5,MATCH(Table10[[#This Row],[Moda]],param!$A$2:$A$5,0)),INDEX(Table3[limit_non_jakarta],MATCH(Table10[[#This Row],[Moda]],param!$A$2:$A$5,0)))</f>
        <v>4</v>
      </c>
    </row>
    <row r="65" spans="1:8" hidden="1" x14ac:dyDescent="0.25">
      <c r="A65" s="40" t="s">
        <v>50</v>
      </c>
      <c r="B65" s="54" t="s">
        <v>53</v>
      </c>
      <c r="C65" t="s">
        <v>136</v>
      </c>
      <c r="D65">
        <f>INDEX(distances!$B$2:$AU$47,MATCH(A65,distances!$A$2:$A$47,0),MATCH(B65,distances!$B$1:$AU$1,0))</f>
        <v>217</v>
      </c>
      <c r="E65" s="5">
        <f>INDEX(param!$M$2:$M$5,MATCH(Table10[[#This Row],[Moda]],param!$A$2:$A$5,0))</f>
        <v>63740</v>
      </c>
      <c r="F65" s="5">
        <f>INDEX(param!$N$2:$N$5,MATCH(Table10[[#This Row],[Moda]],param!$A$2:$A$5,0))+(INDEX(param!$O$2:$O$5,MATCH(Table10[[#This Row],[Moda]],param!$A$2:$A$5,0))*Table10[[#This Row],[jarak]])</f>
        <v>48543928.571428567</v>
      </c>
      <c r="G65" s="2">
        <f>INDEX(param!$L$2:$L$5,MATCH(Table10[[#This Row],[Moda]],param!$A$2:$A$5,0))</f>
        <v>3000</v>
      </c>
      <c r="H65">
        <f>IF(Table10[[#This Row],[Asal]]="Jakarta",INDEX(param!$P$2:$P$5,MATCH(Table10[[#This Row],[Moda]],param!$A$2:$A$5,0)),INDEX(Table3[limit_non_jakarta],MATCH(Table10[[#This Row],[Moda]],param!$A$2:$A$5,0)))</f>
        <v>4</v>
      </c>
    </row>
    <row r="66" spans="1:8" hidden="1" x14ac:dyDescent="0.25">
      <c r="A66" s="40" t="s">
        <v>50</v>
      </c>
      <c r="B66" s="54" t="s">
        <v>58</v>
      </c>
      <c r="C66" t="s">
        <v>136</v>
      </c>
      <c r="D66">
        <f>INDEX(distances!$B$2:$AU$47,MATCH(A66,distances!$A$2:$A$47,0),MATCH(B66,distances!$B$1:$AU$1,0))</f>
        <v>460</v>
      </c>
      <c r="E66" s="5">
        <f>INDEX(param!$M$2:$M$5,MATCH(Table10[[#This Row],[Moda]],param!$A$2:$A$5,0))</f>
        <v>63740</v>
      </c>
      <c r="F66" s="5">
        <f>INDEX(param!$N$2:$N$5,MATCH(Table10[[#This Row],[Moda]],param!$A$2:$A$5,0))+(INDEX(param!$O$2:$O$5,MATCH(Table10[[#This Row],[Moda]],param!$A$2:$A$5,0))*Table10[[#This Row],[jarak]])</f>
        <v>48543928.571428567</v>
      </c>
      <c r="G66" s="2">
        <f>INDEX(param!$L$2:$L$5,MATCH(Table10[[#This Row],[Moda]],param!$A$2:$A$5,0))</f>
        <v>3000</v>
      </c>
      <c r="H66">
        <f>IF(Table10[[#This Row],[Asal]]="Jakarta",INDEX(param!$P$2:$P$5,MATCH(Table10[[#This Row],[Moda]],param!$A$2:$A$5,0)),INDEX(Table3[limit_non_jakarta],MATCH(Table10[[#This Row],[Moda]],param!$A$2:$A$5,0)))</f>
        <v>4</v>
      </c>
    </row>
    <row r="67" spans="1:8" hidden="1" x14ac:dyDescent="0.25">
      <c r="A67" s="40" t="s">
        <v>50</v>
      </c>
      <c r="B67" s="54" t="s">
        <v>58</v>
      </c>
      <c r="C67" t="s">
        <v>136</v>
      </c>
      <c r="D67">
        <f>INDEX(distances!$B$2:$AU$47,MATCH(A67,distances!$A$2:$A$47,0),MATCH(B67,distances!$B$1:$AU$1,0))</f>
        <v>460</v>
      </c>
      <c r="E67" s="5">
        <f>INDEX(param!$M$2:$M$5,MATCH(Table10[[#This Row],[Moda]],param!$A$2:$A$5,0))</f>
        <v>63740</v>
      </c>
      <c r="F67" s="5">
        <f>INDEX(param!$N$2:$N$5,MATCH(Table10[[#This Row],[Moda]],param!$A$2:$A$5,0))+(INDEX(param!$O$2:$O$5,MATCH(Table10[[#This Row],[Moda]],param!$A$2:$A$5,0))*Table10[[#This Row],[jarak]])</f>
        <v>48543928.571428567</v>
      </c>
      <c r="G67" s="2">
        <f>INDEX(param!$L$2:$L$5,MATCH(Table10[[#This Row],[Moda]],param!$A$2:$A$5,0))</f>
        <v>3000</v>
      </c>
      <c r="H67">
        <f>IF(Table10[[#This Row],[Asal]]="Jakarta",INDEX(param!$P$2:$P$5,MATCH(Table10[[#This Row],[Moda]],param!$A$2:$A$5,0)),INDEX(Table3[limit_non_jakarta],MATCH(Table10[[#This Row],[Moda]],param!$A$2:$A$5,0)))</f>
        <v>4</v>
      </c>
    </row>
    <row r="68" spans="1:8" hidden="1" x14ac:dyDescent="0.25">
      <c r="A68" s="40" t="s">
        <v>50</v>
      </c>
      <c r="B68" s="54" t="s">
        <v>53</v>
      </c>
      <c r="C68" t="s">
        <v>136</v>
      </c>
      <c r="D68">
        <f>INDEX(distances!$B$2:$AU$47,MATCH(A68,distances!$A$2:$A$47,0),MATCH(B68,distances!$B$1:$AU$1,0))</f>
        <v>217</v>
      </c>
      <c r="E68" s="5">
        <f>INDEX(param!$M$2:$M$5,MATCH(Table10[[#This Row],[Moda]],param!$A$2:$A$5,0))</f>
        <v>63740</v>
      </c>
      <c r="F68" s="5">
        <f>INDEX(param!$N$2:$N$5,MATCH(Table10[[#This Row],[Moda]],param!$A$2:$A$5,0))+(INDEX(param!$O$2:$O$5,MATCH(Table10[[#This Row],[Moda]],param!$A$2:$A$5,0))*Table10[[#This Row],[jarak]])</f>
        <v>48543928.571428567</v>
      </c>
      <c r="G68" s="2">
        <f>INDEX(param!$L$2:$L$5,MATCH(Table10[[#This Row],[Moda]],param!$A$2:$A$5,0))</f>
        <v>3000</v>
      </c>
      <c r="H68">
        <f>IF(Table10[[#This Row],[Asal]]="Jakarta",INDEX(param!$P$2:$P$5,MATCH(Table10[[#This Row],[Moda]],param!$A$2:$A$5,0)),INDEX(Table3[limit_non_jakarta],MATCH(Table10[[#This Row],[Moda]],param!$A$2:$A$5,0)))</f>
        <v>4</v>
      </c>
    </row>
    <row r="69" spans="1:8" hidden="1" x14ac:dyDescent="0.25">
      <c r="A69" s="40" t="s">
        <v>50</v>
      </c>
      <c r="B69" s="54" t="s">
        <v>58</v>
      </c>
      <c r="C69" t="s">
        <v>136</v>
      </c>
      <c r="D69">
        <f>INDEX(distances!$B$2:$AU$47,MATCH(A69,distances!$A$2:$A$47,0),MATCH(B69,distances!$B$1:$AU$1,0))</f>
        <v>460</v>
      </c>
      <c r="E69" s="5">
        <f>INDEX(param!$M$2:$M$5,MATCH(Table10[[#This Row],[Moda]],param!$A$2:$A$5,0))</f>
        <v>63740</v>
      </c>
      <c r="F69" s="5">
        <f>INDEX(param!$N$2:$N$5,MATCH(Table10[[#This Row],[Moda]],param!$A$2:$A$5,0))+(INDEX(param!$O$2:$O$5,MATCH(Table10[[#This Row],[Moda]],param!$A$2:$A$5,0))*Table10[[#This Row],[jarak]])</f>
        <v>48543928.571428567</v>
      </c>
      <c r="G69" s="2">
        <f>INDEX(param!$L$2:$L$5,MATCH(Table10[[#This Row],[Moda]],param!$A$2:$A$5,0))</f>
        <v>3000</v>
      </c>
      <c r="H69">
        <f>IF(Table10[[#This Row],[Asal]]="Jakarta",INDEX(param!$P$2:$P$5,MATCH(Table10[[#This Row],[Moda]],param!$A$2:$A$5,0)),INDEX(Table3[limit_non_jakarta],MATCH(Table10[[#This Row],[Moda]],param!$A$2:$A$5,0)))</f>
        <v>4</v>
      </c>
    </row>
    <row r="70" spans="1:8" hidden="1" x14ac:dyDescent="0.25">
      <c r="A70" s="40" t="s">
        <v>50</v>
      </c>
      <c r="B70" s="54" t="s">
        <v>62</v>
      </c>
      <c r="C70" t="s">
        <v>136</v>
      </c>
      <c r="D70">
        <f>INDEX(distances!$B$2:$AU$47,MATCH(A70,distances!$A$2:$A$47,0),MATCH(B70,distances!$B$1:$AU$1,0))</f>
        <v>814</v>
      </c>
      <c r="E70" s="5">
        <f>INDEX(param!$M$2:$M$5,MATCH(Table10[[#This Row],[Moda]],param!$A$2:$A$5,0))</f>
        <v>63740</v>
      </c>
      <c r="F70" s="5">
        <f>INDEX(param!$N$2:$N$5,MATCH(Table10[[#This Row],[Moda]],param!$A$2:$A$5,0))+(INDEX(param!$O$2:$O$5,MATCH(Table10[[#This Row],[Moda]],param!$A$2:$A$5,0))*Table10[[#This Row],[jarak]])</f>
        <v>48543928.571428567</v>
      </c>
      <c r="G70" s="2">
        <f>INDEX(param!$L$2:$L$5,MATCH(Table10[[#This Row],[Moda]],param!$A$2:$A$5,0))</f>
        <v>3000</v>
      </c>
      <c r="H70">
        <f>IF(Table10[[#This Row],[Asal]]="Jakarta",INDEX(param!$P$2:$P$5,MATCH(Table10[[#This Row],[Moda]],param!$A$2:$A$5,0)),INDEX(Table3[limit_non_jakarta],MATCH(Table10[[#This Row],[Moda]],param!$A$2:$A$5,0)))</f>
        <v>4</v>
      </c>
    </row>
    <row r="71" spans="1:8" hidden="1" x14ac:dyDescent="0.25">
      <c r="A71" s="40" t="s">
        <v>50</v>
      </c>
      <c r="B71" s="54" t="s">
        <v>53</v>
      </c>
      <c r="C71" t="s">
        <v>136</v>
      </c>
      <c r="D71">
        <f>INDEX(distances!$B$2:$AU$47,MATCH(A71,distances!$A$2:$A$47,0),MATCH(B71,distances!$B$1:$AU$1,0))</f>
        <v>217</v>
      </c>
      <c r="E71" s="5">
        <f>INDEX(param!$M$2:$M$5,MATCH(Table10[[#This Row],[Moda]],param!$A$2:$A$5,0))</f>
        <v>63740</v>
      </c>
      <c r="F71" s="5">
        <f>INDEX(param!$N$2:$N$5,MATCH(Table10[[#This Row],[Moda]],param!$A$2:$A$5,0))+(INDEX(param!$O$2:$O$5,MATCH(Table10[[#This Row],[Moda]],param!$A$2:$A$5,0))*Table10[[#This Row],[jarak]])</f>
        <v>48543928.571428567</v>
      </c>
      <c r="G71" s="2">
        <f>INDEX(param!$L$2:$L$5,MATCH(Table10[[#This Row],[Moda]],param!$A$2:$A$5,0))</f>
        <v>3000</v>
      </c>
      <c r="H71">
        <f>IF(Table10[[#This Row],[Asal]]="Jakarta",INDEX(param!$P$2:$P$5,MATCH(Table10[[#This Row],[Moda]],param!$A$2:$A$5,0)),INDEX(Table3[limit_non_jakarta],MATCH(Table10[[#This Row],[Moda]],param!$A$2:$A$5,0)))</f>
        <v>4</v>
      </c>
    </row>
    <row r="72" spans="1:8" hidden="1" x14ac:dyDescent="0.25">
      <c r="A72" s="40" t="s">
        <v>50</v>
      </c>
      <c r="B72" s="54" t="s">
        <v>58</v>
      </c>
      <c r="C72" t="s">
        <v>136</v>
      </c>
      <c r="D72">
        <f>INDEX(distances!$B$2:$AU$47,MATCH(A72,distances!$A$2:$A$47,0),MATCH(B72,distances!$B$1:$AU$1,0))</f>
        <v>460</v>
      </c>
      <c r="E72" s="5">
        <f>INDEX(param!$M$2:$M$5,MATCH(Table10[[#This Row],[Moda]],param!$A$2:$A$5,0))</f>
        <v>63740</v>
      </c>
      <c r="F72" s="5">
        <f>INDEX(param!$N$2:$N$5,MATCH(Table10[[#This Row],[Moda]],param!$A$2:$A$5,0))+(INDEX(param!$O$2:$O$5,MATCH(Table10[[#This Row],[Moda]],param!$A$2:$A$5,0))*Table10[[#This Row],[jarak]])</f>
        <v>48543928.571428567</v>
      </c>
      <c r="G72" s="2">
        <f>INDEX(param!$L$2:$L$5,MATCH(Table10[[#This Row],[Moda]],param!$A$2:$A$5,0))</f>
        <v>3000</v>
      </c>
      <c r="H72">
        <f>IF(Table10[[#This Row],[Asal]]="Jakarta",INDEX(param!$P$2:$P$5,MATCH(Table10[[#This Row],[Moda]],param!$A$2:$A$5,0)),INDEX(Table3[limit_non_jakarta],MATCH(Table10[[#This Row],[Moda]],param!$A$2:$A$5,0)))</f>
        <v>4</v>
      </c>
    </row>
    <row r="73" spans="1:8" hidden="1" x14ac:dyDescent="0.25">
      <c r="A73" s="40" t="s">
        <v>50</v>
      </c>
      <c r="B73" s="54" t="s">
        <v>62</v>
      </c>
      <c r="C73" t="s">
        <v>136</v>
      </c>
      <c r="D73">
        <f>INDEX(distances!$B$2:$AU$47,MATCH(A73,distances!$A$2:$A$47,0),MATCH(B73,distances!$B$1:$AU$1,0))</f>
        <v>814</v>
      </c>
      <c r="E73" s="5">
        <f>INDEX(param!$M$2:$M$5,MATCH(Table10[[#This Row],[Moda]],param!$A$2:$A$5,0))</f>
        <v>63740</v>
      </c>
      <c r="F73" s="5">
        <f>INDEX(param!$N$2:$N$5,MATCH(Table10[[#This Row],[Moda]],param!$A$2:$A$5,0))+(INDEX(param!$O$2:$O$5,MATCH(Table10[[#This Row],[Moda]],param!$A$2:$A$5,0))*Table10[[#This Row],[jarak]])</f>
        <v>48543928.571428567</v>
      </c>
      <c r="G73" s="2">
        <f>INDEX(param!$L$2:$L$5,MATCH(Table10[[#This Row],[Moda]],param!$A$2:$A$5,0))</f>
        <v>3000</v>
      </c>
      <c r="H73">
        <f>IF(Table10[[#This Row],[Asal]]="Jakarta",INDEX(param!$P$2:$P$5,MATCH(Table10[[#This Row],[Moda]],param!$A$2:$A$5,0)),INDEX(Table3[limit_non_jakarta],MATCH(Table10[[#This Row],[Moda]],param!$A$2:$A$5,0)))</f>
        <v>4</v>
      </c>
    </row>
    <row r="74" spans="1:8" hidden="1" x14ac:dyDescent="0.25">
      <c r="A74" s="40" t="s">
        <v>50</v>
      </c>
      <c r="B74" s="54" t="s">
        <v>62</v>
      </c>
      <c r="C74" t="s">
        <v>136</v>
      </c>
      <c r="D74">
        <f>INDEX(distances!$B$2:$AU$47,MATCH(A74,distances!$A$2:$A$47,0),MATCH(B74,distances!$B$1:$AU$1,0))</f>
        <v>814</v>
      </c>
      <c r="E74" s="5">
        <f>INDEX(param!$M$2:$M$5,MATCH(Table10[[#This Row],[Moda]],param!$A$2:$A$5,0))</f>
        <v>63740</v>
      </c>
      <c r="F74" s="5">
        <f>INDEX(param!$N$2:$N$5,MATCH(Table10[[#This Row],[Moda]],param!$A$2:$A$5,0))+(INDEX(param!$O$2:$O$5,MATCH(Table10[[#This Row],[Moda]],param!$A$2:$A$5,0))*Table10[[#This Row],[jarak]])</f>
        <v>48543928.571428567</v>
      </c>
      <c r="G74" s="2">
        <f>INDEX(param!$L$2:$L$5,MATCH(Table10[[#This Row],[Moda]],param!$A$2:$A$5,0))</f>
        <v>3000</v>
      </c>
      <c r="H74">
        <f>IF(Table10[[#This Row],[Asal]]="Jakarta",INDEX(param!$P$2:$P$5,MATCH(Table10[[#This Row],[Moda]],param!$A$2:$A$5,0)),INDEX(Table3[limit_non_jakarta],MATCH(Table10[[#This Row],[Moda]],param!$A$2:$A$5,0)))</f>
        <v>4</v>
      </c>
    </row>
    <row r="75" spans="1:8" hidden="1" x14ac:dyDescent="0.25">
      <c r="A75" s="40" t="s">
        <v>50</v>
      </c>
      <c r="B75" s="54" t="s">
        <v>53</v>
      </c>
      <c r="C75" t="s">
        <v>136</v>
      </c>
      <c r="D75">
        <f>INDEX(distances!$B$2:$AU$47,MATCH(A75,distances!$A$2:$A$47,0),MATCH(B75,distances!$B$1:$AU$1,0))</f>
        <v>217</v>
      </c>
      <c r="E75" s="5">
        <f>INDEX(param!$M$2:$M$5,MATCH(Table10[[#This Row],[Moda]],param!$A$2:$A$5,0))</f>
        <v>63740</v>
      </c>
      <c r="F75" s="5">
        <f>INDEX(param!$N$2:$N$5,MATCH(Table10[[#This Row],[Moda]],param!$A$2:$A$5,0))+(INDEX(param!$O$2:$O$5,MATCH(Table10[[#This Row],[Moda]],param!$A$2:$A$5,0))*Table10[[#This Row],[jarak]])</f>
        <v>48543928.571428567</v>
      </c>
      <c r="G75" s="2">
        <f>INDEX(param!$L$2:$L$5,MATCH(Table10[[#This Row],[Moda]],param!$A$2:$A$5,0))</f>
        <v>3000</v>
      </c>
      <c r="H75">
        <f>IF(Table10[[#This Row],[Asal]]="Jakarta",INDEX(param!$P$2:$P$5,MATCH(Table10[[#This Row],[Moda]],param!$A$2:$A$5,0)),INDEX(Table3[limit_non_jakarta],MATCH(Table10[[#This Row],[Moda]],param!$A$2:$A$5,0)))</f>
        <v>4</v>
      </c>
    </row>
    <row r="76" spans="1:8" hidden="1" x14ac:dyDescent="0.25">
      <c r="A76" s="40" t="s">
        <v>50</v>
      </c>
      <c r="B76" s="54" t="s">
        <v>58</v>
      </c>
      <c r="C76" t="s">
        <v>136</v>
      </c>
      <c r="D76">
        <f>INDEX(distances!$B$2:$AU$47,MATCH(A76,distances!$A$2:$A$47,0),MATCH(B76,distances!$B$1:$AU$1,0))</f>
        <v>460</v>
      </c>
      <c r="E76" s="5">
        <f>INDEX(param!$M$2:$M$5,MATCH(Table10[[#This Row],[Moda]],param!$A$2:$A$5,0))</f>
        <v>63740</v>
      </c>
      <c r="F76" s="5">
        <f>INDEX(param!$N$2:$N$5,MATCH(Table10[[#This Row],[Moda]],param!$A$2:$A$5,0))+(INDEX(param!$O$2:$O$5,MATCH(Table10[[#This Row],[Moda]],param!$A$2:$A$5,0))*Table10[[#This Row],[jarak]])</f>
        <v>48543928.571428567</v>
      </c>
      <c r="G76" s="2">
        <f>INDEX(param!$L$2:$L$5,MATCH(Table10[[#This Row],[Moda]],param!$A$2:$A$5,0))</f>
        <v>3000</v>
      </c>
      <c r="H76">
        <f>IF(Table10[[#This Row],[Asal]]="Jakarta",INDEX(param!$P$2:$P$5,MATCH(Table10[[#This Row],[Moda]],param!$A$2:$A$5,0)),INDEX(Table3[limit_non_jakarta],MATCH(Table10[[#This Row],[Moda]],param!$A$2:$A$5,0)))</f>
        <v>4</v>
      </c>
    </row>
    <row r="77" spans="1:8" hidden="1" x14ac:dyDescent="0.25">
      <c r="A77" s="40" t="s">
        <v>50</v>
      </c>
      <c r="B77" s="54" t="s">
        <v>62</v>
      </c>
      <c r="C77" t="s">
        <v>136</v>
      </c>
      <c r="D77">
        <f>INDEX(distances!$B$2:$AU$47,MATCH(A77,distances!$A$2:$A$47,0),MATCH(B77,distances!$B$1:$AU$1,0))</f>
        <v>814</v>
      </c>
      <c r="E77" s="5">
        <f>INDEX(param!$M$2:$M$5,MATCH(Table10[[#This Row],[Moda]],param!$A$2:$A$5,0))</f>
        <v>63740</v>
      </c>
      <c r="F77" s="5">
        <f>INDEX(param!$N$2:$N$5,MATCH(Table10[[#This Row],[Moda]],param!$A$2:$A$5,0))+(INDEX(param!$O$2:$O$5,MATCH(Table10[[#This Row],[Moda]],param!$A$2:$A$5,0))*Table10[[#This Row],[jarak]])</f>
        <v>48543928.571428567</v>
      </c>
      <c r="G77" s="2">
        <f>INDEX(param!$L$2:$L$5,MATCH(Table10[[#This Row],[Moda]],param!$A$2:$A$5,0))</f>
        <v>3000</v>
      </c>
      <c r="H77">
        <f>IF(Table10[[#This Row],[Asal]]="Jakarta",INDEX(param!$P$2:$P$5,MATCH(Table10[[#This Row],[Moda]],param!$A$2:$A$5,0)),INDEX(Table3[limit_non_jakarta],MATCH(Table10[[#This Row],[Moda]],param!$A$2:$A$5,0)))</f>
        <v>4</v>
      </c>
    </row>
    <row r="78" spans="1:8" hidden="1" x14ac:dyDescent="0.25">
      <c r="A78" s="40" t="s">
        <v>50</v>
      </c>
      <c r="B78" s="54" t="s">
        <v>58</v>
      </c>
      <c r="C78" t="s">
        <v>136</v>
      </c>
      <c r="D78">
        <f>INDEX(distances!$B$2:$AU$47,MATCH(A78,distances!$A$2:$A$47,0),MATCH(B78,distances!$B$1:$AU$1,0))</f>
        <v>460</v>
      </c>
      <c r="E78" s="5">
        <f>INDEX(param!$M$2:$M$5,MATCH(Table10[[#This Row],[Moda]],param!$A$2:$A$5,0))</f>
        <v>63740</v>
      </c>
      <c r="F78" s="5">
        <f>INDEX(param!$N$2:$N$5,MATCH(Table10[[#This Row],[Moda]],param!$A$2:$A$5,0))+(INDEX(param!$O$2:$O$5,MATCH(Table10[[#This Row],[Moda]],param!$A$2:$A$5,0))*Table10[[#This Row],[jarak]])</f>
        <v>48543928.571428567</v>
      </c>
      <c r="G78" s="2">
        <f>INDEX(param!$L$2:$L$5,MATCH(Table10[[#This Row],[Moda]],param!$A$2:$A$5,0))</f>
        <v>3000</v>
      </c>
      <c r="H78">
        <f>IF(Table10[[#This Row],[Asal]]="Jakarta",INDEX(param!$P$2:$P$5,MATCH(Table10[[#This Row],[Moda]],param!$A$2:$A$5,0)),INDEX(Table3[limit_non_jakarta],MATCH(Table10[[#This Row],[Moda]],param!$A$2:$A$5,0)))</f>
        <v>4</v>
      </c>
    </row>
    <row r="79" spans="1:8" hidden="1" x14ac:dyDescent="0.25">
      <c r="A79" s="40" t="s">
        <v>50</v>
      </c>
      <c r="B79" s="54" t="s">
        <v>53</v>
      </c>
      <c r="C79" t="s">
        <v>136</v>
      </c>
      <c r="D79">
        <f>INDEX(distances!$B$2:$AU$47,MATCH(A79,distances!$A$2:$A$47,0),MATCH(B79,distances!$B$1:$AU$1,0))</f>
        <v>217</v>
      </c>
      <c r="E79" s="5">
        <f>INDEX(param!$M$2:$M$5,MATCH(Table10[[#This Row],[Moda]],param!$A$2:$A$5,0))</f>
        <v>63740</v>
      </c>
      <c r="F79" s="5">
        <f>INDEX(param!$N$2:$N$5,MATCH(Table10[[#This Row],[Moda]],param!$A$2:$A$5,0))+(INDEX(param!$O$2:$O$5,MATCH(Table10[[#This Row],[Moda]],param!$A$2:$A$5,0))*Table10[[#This Row],[jarak]])</f>
        <v>48543928.571428567</v>
      </c>
      <c r="G79" s="2">
        <f>INDEX(param!$L$2:$L$5,MATCH(Table10[[#This Row],[Moda]],param!$A$2:$A$5,0))</f>
        <v>3000</v>
      </c>
      <c r="H79">
        <f>IF(Table10[[#This Row],[Asal]]="Jakarta",INDEX(param!$P$2:$P$5,MATCH(Table10[[#This Row],[Moda]],param!$A$2:$A$5,0)),INDEX(Table3[limit_non_jakarta],MATCH(Table10[[#This Row],[Moda]],param!$A$2:$A$5,0)))</f>
        <v>4</v>
      </c>
    </row>
    <row r="80" spans="1:8" hidden="1" x14ac:dyDescent="0.25">
      <c r="A80" s="40" t="s">
        <v>50</v>
      </c>
      <c r="B80" s="54" t="s">
        <v>58</v>
      </c>
      <c r="C80" t="s">
        <v>136</v>
      </c>
      <c r="D80">
        <f>INDEX(distances!$B$2:$AU$47,MATCH(A80,distances!$A$2:$A$47,0),MATCH(B80,distances!$B$1:$AU$1,0))</f>
        <v>460</v>
      </c>
      <c r="E80" s="5">
        <f>INDEX(param!$M$2:$M$5,MATCH(Table10[[#This Row],[Moda]],param!$A$2:$A$5,0))</f>
        <v>63740</v>
      </c>
      <c r="F80" s="5">
        <f>INDEX(param!$N$2:$N$5,MATCH(Table10[[#This Row],[Moda]],param!$A$2:$A$5,0))+(INDEX(param!$O$2:$O$5,MATCH(Table10[[#This Row],[Moda]],param!$A$2:$A$5,0))*Table10[[#This Row],[jarak]])</f>
        <v>48543928.571428567</v>
      </c>
      <c r="G80" s="2">
        <f>INDEX(param!$L$2:$L$5,MATCH(Table10[[#This Row],[Moda]],param!$A$2:$A$5,0))</f>
        <v>3000</v>
      </c>
      <c r="H80">
        <f>IF(Table10[[#This Row],[Asal]]="Jakarta",INDEX(param!$P$2:$P$5,MATCH(Table10[[#This Row],[Moda]],param!$A$2:$A$5,0)),INDEX(Table3[limit_non_jakarta],MATCH(Table10[[#This Row],[Moda]],param!$A$2:$A$5,0)))</f>
        <v>4</v>
      </c>
    </row>
    <row r="81" spans="1:8" hidden="1" x14ac:dyDescent="0.25">
      <c r="A81" s="39" t="s">
        <v>50</v>
      </c>
      <c r="B81" s="53" t="s">
        <v>58</v>
      </c>
      <c r="C81" t="s">
        <v>136</v>
      </c>
      <c r="D81">
        <f>INDEX(distances!$B$2:$AU$47,MATCH(A81,distances!$A$2:$A$47,0),MATCH(B81,distances!$B$1:$AU$1,0))</f>
        <v>460</v>
      </c>
      <c r="E81" s="5">
        <f>INDEX(param!$M$2:$M$5,MATCH(Table10[[#This Row],[Moda]],param!$A$2:$A$5,0))</f>
        <v>63740</v>
      </c>
      <c r="F81" s="5">
        <f>INDEX(param!$N$2:$N$5,MATCH(Table10[[#This Row],[Moda]],param!$A$2:$A$5,0))+(INDEX(param!$O$2:$O$5,MATCH(Table10[[#This Row],[Moda]],param!$A$2:$A$5,0))*Table10[[#This Row],[jarak]])</f>
        <v>48543928.571428567</v>
      </c>
      <c r="G81" s="2">
        <f>INDEX(param!$L$2:$L$5,MATCH(Table10[[#This Row],[Moda]],param!$A$2:$A$5,0))</f>
        <v>3000</v>
      </c>
      <c r="H81">
        <f>IF(Table10[[#This Row],[Asal]]="Jakarta",INDEX(param!$P$2:$P$5,MATCH(Table10[[#This Row],[Moda]],param!$A$2:$A$5,0)),INDEX(Table3[limit_non_jakarta],MATCH(Table10[[#This Row],[Moda]],param!$A$2:$A$5,0)))</f>
        <v>4</v>
      </c>
    </row>
    <row r="82" spans="1:8" hidden="1" x14ac:dyDescent="0.25">
      <c r="A82" s="40" t="s">
        <v>50</v>
      </c>
      <c r="B82" s="54" t="s">
        <v>53</v>
      </c>
      <c r="C82" t="s">
        <v>136</v>
      </c>
      <c r="D82">
        <f>INDEX(distances!$B$2:$AU$47,MATCH(A82,distances!$A$2:$A$47,0),MATCH(B82,distances!$B$1:$AU$1,0))</f>
        <v>217</v>
      </c>
      <c r="E82" s="5">
        <f>INDEX(param!$M$2:$M$5,MATCH(Table10[[#This Row],[Moda]],param!$A$2:$A$5,0))</f>
        <v>63740</v>
      </c>
      <c r="F82" s="5">
        <f>INDEX(param!$N$2:$N$5,MATCH(Table10[[#This Row],[Moda]],param!$A$2:$A$5,0))+(INDEX(param!$O$2:$O$5,MATCH(Table10[[#This Row],[Moda]],param!$A$2:$A$5,0))*Table10[[#This Row],[jarak]])</f>
        <v>48543928.571428567</v>
      </c>
      <c r="G82" s="2">
        <f>INDEX(param!$L$2:$L$5,MATCH(Table10[[#This Row],[Moda]],param!$A$2:$A$5,0))</f>
        <v>3000</v>
      </c>
      <c r="H82">
        <f>IF(Table10[[#This Row],[Asal]]="Jakarta",INDEX(param!$P$2:$P$5,MATCH(Table10[[#This Row],[Moda]],param!$A$2:$A$5,0)),INDEX(Table3[limit_non_jakarta],MATCH(Table10[[#This Row],[Moda]],param!$A$2:$A$5,0)))</f>
        <v>4</v>
      </c>
    </row>
    <row r="83" spans="1:8" hidden="1" x14ac:dyDescent="0.25">
      <c r="A83" s="40" t="s">
        <v>50</v>
      </c>
      <c r="B83" s="54" t="s">
        <v>58</v>
      </c>
      <c r="C83" t="s">
        <v>136</v>
      </c>
      <c r="D83">
        <f>INDEX(distances!$B$2:$AU$47,MATCH(A83,distances!$A$2:$A$47,0),MATCH(B83,distances!$B$1:$AU$1,0))</f>
        <v>460</v>
      </c>
      <c r="E83" s="5">
        <f>INDEX(param!$M$2:$M$5,MATCH(Table10[[#This Row],[Moda]],param!$A$2:$A$5,0))</f>
        <v>63740</v>
      </c>
      <c r="F83" s="5">
        <f>INDEX(param!$N$2:$N$5,MATCH(Table10[[#This Row],[Moda]],param!$A$2:$A$5,0))+(INDEX(param!$O$2:$O$5,MATCH(Table10[[#This Row],[Moda]],param!$A$2:$A$5,0))*Table10[[#This Row],[jarak]])</f>
        <v>48543928.571428567</v>
      </c>
      <c r="G83" s="2">
        <f>INDEX(param!$L$2:$L$5,MATCH(Table10[[#This Row],[Moda]],param!$A$2:$A$5,0))</f>
        <v>3000</v>
      </c>
      <c r="H83">
        <f>IF(Table10[[#This Row],[Asal]]="Jakarta",INDEX(param!$P$2:$P$5,MATCH(Table10[[#This Row],[Moda]],param!$A$2:$A$5,0)),INDEX(Table3[limit_non_jakarta],MATCH(Table10[[#This Row],[Moda]],param!$A$2:$A$5,0)))</f>
        <v>4</v>
      </c>
    </row>
    <row r="84" spans="1:8" hidden="1" x14ac:dyDescent="0.25">
      <c r="A84" s="40" t="s">
        <v>50</v>
      </c>
      <c r="B84" s="54" t="s">
        <v>62</v>
      </c>
      <c r="C84" t="s">
        <v>136</v>
      </c>
      <c r="D84">
        <f>INDEX(distances!$B$2:$AU$47,MATCH(A84,distances!$A$2:$A$47,0),MATCH(B84,distances!$B$1:$AU$1,0))</f>
        <v>814</v>
      </c>
      <c r="E84" s="5">
        <f>INDEX(param!$M$2:$M$5,MATCH(Table10[[#This Row],[Moda]],param!$A$2:$A$5,0))</f>
        <v>63740</v>
      </c>
      <c r="F84" s="5">
        <f>INDEX(param!$N$2:$N$5,MATCH(Table10[[#This Row],[Moda]],param!$A$2:$A$5,0))+(INDEX(param!$O$2:$O$5,MATCH(Table10[[#This Row],[Moda]],param!$A$2:$A$5,0))*Table10[[#This Row],[jarak]])</f>
        <v>48543928.571428567</v>
      </c>
      <c r="G84" s="2">
        <f>INDEX(param!$L$2:$L$5,MATCH(Table10[[#This Row],[Moda]],param!$A$2:$A$5,0))</f>
        <v>3000</v>
      </c>
      <c r="H84">
        <f>IF(Table10[[#This Row],[Asal]]="Jakarta",INDEX(param!$P$2:$P$5,MATCH(Table10[[#This Row],[Moda]],param!$A$2:$A$5,0)),INDEX(Table3[limit_non_jakarta],MATCH(Table10[[#This Row],[Moda]],param!$A$2:$A$5,0)))</f>
        <v>4</v>
      </c>
    </row>
    <row r="85" spans="1:8" hidden="1" x14ac:dyDescent="0.25">
      <c r="A85" s="40" t="s">
        <v>50</v>
      </c>
      <c r="B85" s="54" t="s">
        <v>53</v>
      </c>
      <c r="C85" t="s">
        <v>136</v>
      </c>
      <c r="D85">
        <f>INDEX(distances!$B$2:$AU$47,MATCH(A85,distances!$A$2:$A$47,0),MATCH(B85,distances!$B$1:$AU$1,0))</f>
        <v>217</v>
      </c>
      <c r="E85" s="5">
        <f>INDEX(param!$M$2:$M$5,MATCH(Table10[[#This Row],[Moda]],param!$A$2:$A$5,0))</f>
        <v>63740</v>
      </c>
      <c r="F85" s="5">
        <f>INDEX(param!$N$2:$N$5,MATCH(Table10[[#This Row],[Moda]],param!$A$2:$A$5,0))+(INDEX(param!$O$2:$O$5,MATCH(Table10[[#This Row],[Moda]],param!$A$2:$A$5,0))*Table10[[#This Row],[jarak]])</f>
        <v>48543928.571428567</v>
      </c>
      <c r="G85" s="2">
        <f>INDEX(param!$L$2:$L$5,MATCH(Table10[[#This Row],[Moda]],param!$A$2:$A$5,0))</f>
        <v>3000</v>
      </c>
      <c r="H85">
        <f>IF(Table10[[#This Row],[Asal]]="Jakarta",INDEX(param!$P$2:$P$5,MATCH(Table10[[#This Row],[Moda]],param!$A$2:$A$5,0)),INDEX(Table3[limit_non_jakarta],MATCH(Table10[[#This Row],[Moda]],param!$A$2:$A$5,0)))</f>
        <v>4</v>
      </c>
    </row>
    <row r="86" spans="1:8" hidden="1" x14ac:dyDescent="0.25">
      <c r="A86" s="40" t="s">
        <v>50</v>
      </c>
      <c r="B86" s="54" t="s">
        <v>58</v>
      </c>
      <c r="C86" t="s">
        <v>136</v>
      </c>
      <c r="D86">
        <f>INDEX(distances!$B$2:$AU$47,MATCH(A86,distances!$A$2:$A$47,0),MATCH(B86,distances!$B$1:$AU$1,0))</f>
        <v>460</v>
      </c>
      <c r="E86" s="5">
        <f>INDEX(param!$M$2:$M$5,MATCH(Table10[[#This Row],[Moda]],param!$A$2:$A$5,0))</f>
        <v>63740</v>
      </c>
      <c r="F86" s="5">
        <f>INDEX(param!$N$2:$N$5,MATCH(Table10[[#This Row],[Moda]],param!$A$2:$A$5,0))+(INDEX(param!$O$2:$O$5,MATCH(Table10[[#This Row],[Moda]],param!$A$2:$A$5,0))*Table10[[#This Row],[jarak]])</f>
        <v>48543928.571428567</v>
      </c>
      <c r="G86" s="2">
        <f>INDEX(param!$L$2:$L$5,MATCH(Table10[[#This Row],[Moda]],param!$A$2:$A$5,0))</f>
        <v>3000</v>
      </c>
      <c r="H86">
        <f>IF(Table10[[#This Row],[Asal]]="Jakarta",INDEX(param!$P$2:$P$5,MATCH(Table10[[#This Row],[Moda]],param!$A$2:$A$5,0)),INDEX(Table3[limit_non_jakarta],MATCH(Table10[[#This Row],[Moda]],param!$A$2:$A$5,0)))</f>
        <v>4</v>
      </c>
    </row>
    <row r="87" spans="1:8" hidden="1" x14ac:dyDescent="0.25">
      <c r="A87" s="40" t="s">
        <v>50</v>
      </c>
      <c r="B87" s="54" t="s">
        <v>62</v>
      </c>
      <c r="C87" t="s">
        <v>136</v>
      </c>
      <c r="D87">
        <f>INDEX(distances!$B$2:$AU$47,MATCH(A87,distances!$A$2:$A$47,0),MATCH(B87,distances!$B$1:$AU$1,0))</f>
        <v>814</v>
      </c>
      <c r="E87" s="5">
        <f>INDEX(param!$M$2:$M$5,MATCH(Table10[[#This Row],[Moda]],param!$A$2:$A$5,0))</f>
        <v>63740</v>
      </c>
      <c r="F87" s="5">
        <f>INDEX(param!$N$2:$N$5,MATCH(Table10[[#This Row],[Moda]],param!$A$2:$A$5,0))+(INDEX(param!$O$2:$O$5,MATCH(Table10[[#This Row],[Moda]],param!$A$2:$A$5,0))*Table10[[#This Row],[jarak]])</f>
        <v>48543928.571428567</v>
      </c>
      <c r="G87" s="2">
        <f>INDEX(param!$L$2:$L$5,MATCH(Table10[[#This Row],[Moda]],param!$A$2:$A$5,0))</f>
        <v>3000</v>
      </c>
      <c r="H87">
        <f>IF(Table10[[#This Row],[Asal]]="Jakarta",INDEX(param!$P$2:$P$5,MATCH(Table10[[#This Row],[Moda]],param!$A$2:$A$5,0)),INDEX(Table3[limit_non_jakarta],MATCH(Table10[[#This Row],[Moda]],param!$A$2:$A$5,0)))</f>
        <v>4</v>
      </c>
    </row>
    <row r="88" spans="1:8" hidden="1" x14ac:dyDescent="0.25">
      <c r="A88" s="41" t="s">
        <v>50</v>
      </c>
      <c r="B88" s="55" t="s">
        <v>58</v>
      </c>
      <c r="C88" t="s">
        <v>136</v>
      </c>
      <c r="D88">
        <f>INDEX(distances!$B$2:$AU$47,MATCH(A88,distances!$A$2:$A$47,0),MATCH(B88,distances!$B$1:$AU$1,0))</f>
        <v>460</v>
      </c>
      <c r="E88" s="5">
        <f>INDEX(param!$M$2:$M$5,MATCH(Table10[[#This Row],[Moda]],param!$A$2:$A$5,0))</f>
        <v>63740</v>
      </c>
      <c r="F88" s="5">
        <f>INDEX(param!$N$2:$N$5,MATCH(Table10[[#This Row],[Moda]],param!$A$2:$A$5,0))+(INDEX(param!$O$2:$O$5,MATCH(Table10[[#This Row],[Moda]],param!$A$2:$A$5,0))*Table10[[#This Row],[jarak]])</f>
        <v>48543928.571428567</v>
      </c>
      <c r="G88" s="2">
        <f>INDEX(param!$L$2:$L$5,MATCH(Table10[[#This Row],[Moda]],param!$A$2:$A$5,0))</f>
        <v>3000</v>
      </c>
      <c r="H88">
        <f>IF(Table10[[#This Row],[Asal]]="Jakarta",INDEX(param!$P$2:$P$5,MATCH(Table10[[#This Row],[Moda]],param!$A$2:$A$5,0)),INDEX(Table3[limit_non_jakarta],MATCH(Table10[[#This Row],[Moda]],param!$A$2:$A$5,0)))</f>
        <v>4</v>
      </c>
    </row>
    <row r="89" spans="1:8" hidden="1" x14ac:dyDescent="0.25">
      <c r="A89" s="41" t="s">
        <v>50</v>
      </c>
      <c r="B89" s="55" t="s">
        <v>53</v>
      </c>
      <c r="C89" t="s">
        <v>136</v>
      </c>
      <c r="D89">
        <f>INDEX(distances!$B$2:$AU$47,MATCH(A89,distances!$A$2:$A$47,0),MATCH(B89,distances!$B$1:$AU$1,0))</f>
        <v>217</v>
      </c>
      <c r="E89" s="5">
        <f>INDEX(param!$M$2:$M$5,MATCH(Table10[[#This Row],[Moda]],param!$A$2:$A$5,0))</f>
        <v>63740</v>
      </c>
      <c r="F89" s="5">
        <f>INDEX(param!$N$2:$N$5,MATCH(Table10[[#This Row],[Moda]],param!$A$2:$A$5,0))+(INDEX(param!$O$2:$O$5,MATCH(Table10[[#This Row],[Moda]],param!$A$2:$A$5,0))*Table10[[#This Row],[jarak]])</f>
        <v>48543928.571428567</v>
      </c>
      <c r="G89" s="2">
        <f>INDEX(param!$L$2:$L$5,MATCH(Table10[[#This Row],[Moda]],param!$A$2:$A$5,0))</f>
        <v>3000</v>
      </c>
      <c r="H89">
        <f>IF(Table10[[#This Row],[Asal]]="Jakarta",INDEX(param!$P$2:$P$5,MATCH(Table10[[#This Row],[Moda]],param!$A$2:$A$5,0)),INDEX(Table3[limit_non_jakarta],MATCH(Table10[[#This Row],[Moda]],param!$A$2:$A$5,0)))</f>
        <v>4</v>
      </c>
    </row>
    <row r="90" spans="1:8" hidden="1" x14ac:dyDescent="0.25">
      <c r="A90" s="41" t="s">
        <v>50</v>
      </c>
      <c r="B90" s="55" t="s">
        <v>58</v>
      </c>
      <c r="C90" t="s">
        <v>136</v>
      </c>
      <c r="D90">
        <f>INDEX(distances!$B$2:$AU$47,MATCH(A90,distances!$A$2:$A$47,0),MATCH(B90,distances!$B$1:$AU$1,0))</f>
        <v>460</v>
      </c>
      <c r="E90" s="5">
        <f>INDEX(param!$M$2:$M$5,MATCH(Table10[[#This Row],[Moda]],param!$A$2:$A$5,0))</f>
        <v>63740</v>
      </c>
      <c r="F90" s="5">
        <f>INDEX(param!$N$2:$N$5,MATCH(Table10[[#This Row],[Moda]],param!$A$2:$A$5,0))+(INDEX(param!$O$2:$O$5,MATCH(Table10[[#This Row],[Moda]],param!$A$2:$A$5,0))*Table10[[#This Row],[jarak]])</f>
        <v>48543928.571428567</v>
      </c>
      <c r="G90" s="2">
        <f>INDEX(param!$L$2:$L$5,MATCH(Table10[[#This Row],[Moda]],param!$A$2:$A$5,0))</f>
        <v>3000</v>
      </c>
      <c r="H90">
        <f>IF(Table10[[#This Row],[Asal]]="Jakarta",INDEX(param!$P$2:$P$5,MATCH(Table10[[#This Row],[Moda]],param!$A$2:$A$5,0)),INDEX(Table3[limit_non_jakarta],MATCH(Table10[[#This Row],[Moda]],param!$A$2:$A$5,0)))</f>
        <v>4</v>
      </c>
    </row>
    <row r="91" spans="1:8" hidden="1" x14ac:dyDescent="0.25">
      <c r="A91" s="40" t="s">
        <v>50</v>
      </c>
      <c r="B91" s="54" t="s">
        <v>53</v>
      </c>
      <c r="C91" t="s">
        <v>136</v>
      </c>
      <c r="D91">
        <f>INDEX(distances!$B$2:$AU$47,MATCH(A91,distances!$A$2:$A$47,0),MATCH(B91,distances!$B$1:$AU$1,0))</f>
        <v>217</v>
      </c>
      <c r="E91" s="5">
        <f>INDEX(param!$M$2:$M$5,MATCH(Table10[[#This Row],[Moda]],param!$A$2:$A$5,0))</f>
        <v>63740</v>
      </c>
      <c r="F91" s="5">
        <f>INDEX(param!$N$2:$N$5,MATCH(Table10[[#This Row],[Moda]],param!$A$2:$A$5,0))+(INDEX(param!$O$2:$O$5,MATCH(Table10[[#This Row],[Moda]],param!$A$2:$A$5,0))*Table10[[#This Row],[jarak]])</f>
        <v>48543928.571428567</v>
      </c>
      <c r="G91" s="2">
        <f>INDEX(param!$L$2:$L$5,MATCH(Table10[[#This Row],[Moda]],param!$A$2:$A$5,0))</f>
        <v>3000</v>
      </c>
      <c r="H91">
        <f>IF(Table10[[#This Row],[Asal]]="Jakarta",INDEX(param!$P$2:$P$5,MATCH(Table10[[#This Row],[Moda]],param!$A$2:$A$5,0)),INDEX(Table3[limit_non_jakarta],MATCH(Table10[[#This Row],[Moda]],param!$A$2:$A$5,0)))</f>
        <v>4</v>
      </c>
    </row>
    <row r="92" spans="1:8" hidden="1" x14ac:dyDescent="0.25">
      <c r="A92" s="40" t="s">
        <v>50</v>
      </c>
      <c r="B92" s="54" t="s">
        <v>62</v>
      </c>
      <c r="C92" t="s">
        <v>136</v>
      </c>
      <c r="D92">
        <f>INDEX(distances!$B$2:$AU$47,MATCH(A92,distances!$A$2:$A$47,0),MATCH(B92,distances!$B$1:$AU$1,0))</f>
        <v>814</v>
      </c>
      <c r="E92" s="5">
        <f>INDEX(param!$M$2:$M$5,MATCH(Table10[[#This Row],[Moda]],param!$A$2:$A$5,0))</f>
        <v>63740</v>
      </c>
      <c r="F92" s="5">
        <f>INDEX(param!$N$2:$N$5,MATCH(Table10[[#This Row],[Moda]],param!$A$2:$A$5,0))+(INDEX(param!$O$2:$O$5,MATCH(Table10[[#This Row],[Moda]],param!$A$2:$A$5,0))*Table10[[#This Row],[jarak]])</f>
        <v>48543928.571428567</v>
      </c>
      <c r="G92" s="2">
        <f>INDEX(param!$L$2:$L$5,MATCH(Table10[[#This Row],[Moda]],param!$A$2:$A$5,0))</f>
        <v>3000</v>
      </c>
      <c r="H92">
        <f>IF(Table10[[#This Row],[Asal]]="Jakarta",INDEX(param!$P$2:$P$5,MATCH(Table10[[#This Row],[Moda]],param!$A$2:$A$5,0)),INDEX(Table3[limit_non_jakarta],MATCH(Table10[[#This Row],[Moda]],param!$A$2:$A$5,0)))</f>
        <v>4</v>
      </c>
    </row>
    <row r="93" spans="1:8" hidden="1" x14ac:dyDescent="0.25">
      <c r="A93" s="40" t="s">
        <v>50</v>
      </c>
      <c r="B93" s="54" t="s">
        <v>53</v>
      </c>
      <c r="C93" t="s">
        <v>136</v>
      </c>
      <c r="D93">
        <f>INDEX(distances!$B$2:$AU$47,MATCH(A93,distances!$A$2:$A$47,0),MATCH(B93,distances!$B$1:$AU$1,0))</f>
        <v>217</v>
      </c>
      <c r="E93" s="5">
        <f>INDEX(param!$M$2:$M$5,MATCH(Table10[[#This Row],[Moda]],param!$A$2:$A$5,0))</f>
        <v>63740</v>
      </c>
      <c r="F93" s="5">
        <f>INDEX(param!$N$2:$N$5,MATCH(Table10[[#This Row],[Moda]],param!$A$2:$A$5,0))+(INDEX(param!$O$2:$O$5,MATCH(Table10[[#This Row],[Moda]],param!$A$2:$A$5,0))*Table10[[#This Row],[jarak]])</f>
        <v>48543928.571428567</v>
      </c>
      <c r="G93" s="2">
        <f>INDEX(param!$L$2:$L$5,MATCH(Table10[[#This Row],[Moda]],param!$A$2:$A$5,0))</f>
        <v>3000</v>
      </c>
      <c r="H93">
        <f>IF(Table10[[#This Row],[Asal]]="Jakarta",INDEX(param!$P$2:$P$5,MATCH(Table10[[#This Row],[Moda]],param!$A$2:$A$5,0)),INDEX(Table3[limit_non_jakarta],MATCH(Table10[[#This Row],[Moda]],param!$A$2:$A$5,0)))</f>
        <v>4</v>
      </c>
    </row>
    <row r="94" spans="1:8" hidden="1" x14ac:dyDescent="0.25">
      <c r="A94" s="40" t="s">
        <v>50</v>
      </c>
      <c r="B94" s="54" t="s">
        <v>58</v>
      </c>
      <c r="C94" t="s">
        <v>136</v>
      </c>
      <c r="D94">
        <f>INDEX(distances!$B$2:$AU$47,MATCH(A94,distances!$A$2:$A$47,0),MATCH(B94,distances!$B$1:$AU$1,0))</f>
        <v>460</v>
      </c>
      <c r="E94" s="5">
        <f>INDEX(param!$M$2:$M$5,MATCH(Table10[[#This Row],[Moda]],param!$A$2:$A$5,0))</f>
        <v>63740</v>
      </c>
      <c r="F94" s="5">
        <f>INDEX(param!$N$2:$N$5,MATCH(Table10[[#This Row],[Moda]],param!$A$2:$A$5,0))+(INDEX(param!$O$2:$O$5,MATCH(Table10[[#This Row],[Moda]],param!$A$2:$A$5,0))*Table10[[#This Row],[jarak]])</f>
        <v>48543928.571428567</v>
      </c>
      <c r="G94" s="2">
        <f>INDEX(param!$L$2:$L$5,MATCH(Table10[[#This Row],[Moda]],param!$A$2:$A$5,0))</f>
        <v>3000</v>
      </c>
      <c r="H94">
        <f>IF(Table10[[#This Row],[Asal]]="Jakarta",INDEX(param!$P$2:$P$5,MATCH(Table10[[#This Row],[Moda]],param!$A$2:$A$5,0)),INDEX(Table3[limit_non_jakarta],MATCH(Table10[[#This Row],[Moda]],param!$A$2:$A$5,0)))</f>
        <v>4</v>
      </c>
    </row>
    <row r="95" spans="1:8" hidden="1" x14ac:dyDescent="0.25">
      <c r="A95" s="40" t="s">
        <v>50</v>
      </c>
      <c r="B95" s="54" t="s">
        <v>62</v>
      </c>
      <c r="C95" t="s">
        <v>136</v>
      </c>
      <c r="D95">
        <f>INDEX(distances!$B$2:$AU$47,MATCH(A95,distances!$A$2:$A$47,0),MATCH(B95,distances!$B$1:$AU$1,0))</f>
        <v>814</v>
      </c>
      <c r="E95" s="5">
        <f>INDEX(param!$M$2:$M$5,MATCH(Table10[[#This Row],[Moda]],param!$A$2:$A$5,0))</f>
        <v>63740</v>
      </c>
      <c r="F95" s="5">
        <f>INDEX(param!$N$2:$N$5,MATCH(Table10[[#This Row],[Moda]],param!$A$2:$A$5,0))+(INDEX(param!$O$2:$O$5,MATCH(Table10[[#This Row],[Moda]],param!$A$2:$A$5,0))*Table10[[#This Row],[jarak]])</f>
        <v>48543928.571428567</v>
      </c>
      <c r="G95" s="2">
        <f>INDEX(param!$L$2:$L$5,MATCH(Table10[[#This Row],[Moda]],param!$A$2:$A$5,0))</f>
        <v>3000</v>
      </c>
      <c r="H95">
        <f>IF(Table10[[#This Row],[Asal]]="Jakarta",INDEX(param!$P$2:$P$5,MATCH(Table10[[#This Row],[Moda]],param!$A$2:$A$5,0)),INDEX(Table3[limit_non_jakarta],MATCH(Table10[[#This Row],[Moda]],param!$A$2:$A$5,0)))</f>
        <v>4</v>
      </c>
    </row>
    <row r="96" spans="1:8" hidden="1" x14ac:dyDescent="0.25">
      <c r="A96" s="41" t="s">
        <v>50</v>
      </c>
      <c r="B96" s="55" t="s">
        <v>53</v>
      </c>
      <c r="C96" t="s">
        <v>136</v>
      </c>
      <c r="D96">
        <f>INDEX(distances!$B$2:$AU$47,MATCH(A96,distances!$A$2:$A$47,0),MATCH(B96,distances!$B$1:$AU$1,0))</f>
        <v>217</v>
      </c>
      <c r="E96" s="5">
        <f>INDEX(param!$M$2:$M$5,MATCH(Table10[[#This Row],[Moda]],param!$A$2:$A$5,0))</f>
        <v>63740</v>
      </c>
      <c r="F96" s="5">
        <f>INDEX(param!$N$2:$N$5,MATCH(Table10[[#This Row],[Moda]],param!$A$2:$A$5,0))+(INDEX(param!$O$2:$O$5,MATCH(Table10[[#This Row],[Moda]],param!$A$2:$A$5,0))*Table10[[#This Row],[jarak]])</f>
        <v>48543928.571428567</v>
      </c>
      <c r="G96" s="2">
        <f>INDEX(param!$L$2:$L$5,MATCH(Table10[[#This Row],[Moda]],param!$A$2:$A$5,0))</f>
        <v>3000</v>
      </c>
      <c r="H96">
        <f>IF(Table10[[#This Row],[Asal]]="Jakarta",INDEX(param!$P$2:$P$5,MATCH(Table10[[#This Row],[Moda]],param!$A$2:$A$5,0)),INDEX(Table3[limit_non_jakarta],MATCH(Table10[[#This Row],[Moda]],param!$A$2:$A$5,0)))</f>
        <v>4</v>
      </c>
    </row>
    <row r="97" spans="1:8" hidden="1" x14ac:dyDescent="0.25">
      <c r="A97" s="41" t="s">
        <v>50</v>
      </c>
      <c r="B97" s="55" t="s">
        <v>53</v>
      </c>
      <c r="C97" t="s">
        <v>136</v>
      </c>
      <c r="D97">
        <f>INDEX(distances!$B$2:$AU$47,MATCH(A97,distances!$A$2:$A$47,0),MATCH(B97,distances!$B$1:$AU$1,0))</f>
        <v>217</v>
      </c>
      <c r="E97" s="5">
        <f>INDEX(param!$M$2:$M$5,MATCH(Table10[[#This Row],[Moda]],param!$A$2:$A$5,0))</f>
        <v>63740</v>
      </c>
      <c r="F97" s="5">
        <f>INDEX(param!$N$2:$N$5,MATCH(Table10[[#This Row],[Moda]],param!$A$2:$A$5,0))+(INDEX(param!$O$2:$O$5,MATCH(Table10[[#This Row],[Moda]],param!$A$2:$A$5,0))*Table10[[#This Row],[jarak]])</f>
        <v>48543928.571428567</v>
      </c>
      <c r="G97" s="2">
        <f>INDEX(param!$L$2:$L$5,MATCH(Table10[[#This Row],[Moda]],param!$A$2:$A$5,0))</f>
        <v>3000</v>
      </c>
      <c r="H97">
        <f>IF(Table10[[#This Row],[Asal]]="Jakarta",INDEX(param!$P$2:$P$5,MATCH(Table10[[#This Row],[Moda]],param!$A$2:$A$5,0)),INDEX(Table3[limit_non_jakarta],MATCH(Table10[[#This Row],[Moda]],param!$A$2:$A$5,0)))</f>
        <v>4</v>
      </c>
    </row>
    <row r="98" spans="1:8" hidden="1" x14ac:dyDescent="0.25">
      <c r="A98" s="41" t="s">
        <v>50</v>
      </c>
      <c r="B98" s="55" t="s">
        <v>53</v>
      </c>
      <c r="C98" t="s">
        <v>136</v>
      </c>
      <c r="D98">
        <f>INDEX(distances!$B$2:$AU$47,MATCH(A98,distances!$A$2:$A$47,0),MATCH(B98,distances!$B$1:$AU$1,0))</f>
        <v>217</v>
      </c>
      <c r="E98" s="5">
        <f>INDEX(param!$M$2:$M$5,MATCH(Table10[[#This Row],[Moda]],param!$A$2:$A$5,0))</f>
        <v>63740</v>
      </c>
      <c r="F98" s="5">
        <f>INDEX(param!$N$2:$N$5,MATCH(Table10[[#This Row],[Moda]],param!$A$2:$A$5,0))+(INDEX(param!$O$2:$O$5,MATCH(Table10[[#This Row],[Moda]],param!$A$2:$A$5,0))*Table10[[#This Row],[jarak]])</f>
        <v>48543928.571428567</v>
      </c>
      <c r="G98" s="2">
        <f>INDEX(param!$L$2:$L$5,MATCH(Table10[[#This Row],[Moda]],param!$A$2:$A$5,0))</f>
        <v>3000</v>
      </c>
      <c r="H98">
        <f>IF(Table10[[#This Row],[Asal]]="Jakarta",INDEX(param!$P$2:$P$5,MATCH(Table10[[#This Row],[Moda]],param!$A$2:$A$5,0)),INDEX(Table3[limit_non_jakarta],MATCH(Table10[[#This Row],[Moda]],param!$A$2:$A$5,0)))</f>
        <v>4</v>
      </c>
    </row>
    <row r="99" spans="1:8" hidden="1" x14ac:dyDescent="0.25">
      <c r="A99" s="40" t="s">
        <v>50</v>
      </c>
      <c r="B99" s="54" t="s">
        <v>53</v>
      </c>
      <c r="C99" t="s">
        <v>136</v>
      </c>
      <c r="D99">
        <f>INDEX(distances!$B$2:$AU$47,MATCH(A99,distances!$A$2:$A$47,0),MATCH(B99,distances!$B$1:$AU$1,0))</f>
        <v>217</v>
      </c>
      <c r="E99" s="5">
        <f>INDEX(param!$M$2:$M$5,MATCH(Table10[[#This Row],[Moda]],param!$A$2:$A$5,0))</f>
        <v>63740</v>
      </c>
      <c r="F99" s="5">
        <f>INDEX(param!$N$2:$N$5,MATCH(Table10[[#This Row],[Moda]],param!$A$2:$A$5,0))+(INDEX(param!$O$2:$O$5,MATCH(Table10[[#This Row],[Moda]],param!$A$2:$A$5,0))*Table10[[#This Row],[jarak]])</f>
        <v>48543928.571428567</v>
      </c>
      <c r="G99" s="2">
        <f>INDEX(param!$L$2:$L$5,MATCH(Table10[[#This Row],[Moda]],param!$A$2:$A$5,0))</f>
        <v>3000</v>
      </c>
      <c r="H99">
        <f>IF(Table10[[#This Row],[Asal]]="Jakarta",INDEX(param!$P$2:$P$5,MATCH(Table10[[#This Row],[Moda]],param!$A$2:$A$5,0)),INDEX(Table3[limit_non_jakarta],MATCH(Table10[[#This Row],[Moda]],param!$A$2:$A$5,0)))</f>
        <v>4</v>
      </c>
    </row>
    <row r="100" spans="1:8" hidden="1" x14ac:dyDescent="0.25">
      <c r="A100" s="40" t="s">
        <v>50</v>
      </c>
      <c r="B100" s="54" t="s">
        <v>53</v>
      </c>
      <c r="C100" t="s">
        <v>136</v>
      </c>
      <c r="D100">
        <f>INDEX(distances!$B$2:$AU$47,MATCH(A100,distances!$A$2:$A$47,0),MATCH(B100,distances!$B$1:$AU$1,0))</f>
        <v>217</v>
      </c>
      <c r="E100" s="5">
        <f>INDEX(param!$M$2:$M$5,MATCH(Table10[[#This Row],[Moda]],param!$A$2:$A$5,0))</f>
        <v>63740</v>
      </c>
      <c r="F100" s="5">
        <f>INDEX(param!$N$2:$N$5,MATCH(Table10[[#This Row],[Moda]],param!$A$2:$A$5,0))+(INDEX(param!$O$2:$O$5,MATCH(Table10[[#This Row],[Moda]],param!$A$2:$A$5,0))*Table10[[#This Row],[jarak]])</f>
        <v>48543928.571428567</v>
      </c>
      <c r="G100" s="2">
        <f>INDEX(param!$L$2:$L$5,MATCH(Table10[[#This Row],[Moda]],param!$A$2:$A$5,0))</f>
        <v>3000</v>
      </c>
      <c r="H100">
        <f>IF(Table10[[#This Row],[Asal]]="Jakarta",INDEX(param!$P$2:$P$5,MATCH(Table10[[#This Row],[Moda]],param!$A$2:$A$5,0)),INDEX(Table3[limit_non_jakarta],MATCH(Table10[[#This Row],[Moda]],param!$A$2:$A$5,0)))</f>
        <v>4</v>
      </c>
    </row>
    <row r="101" spans="1:8" hidden="1" x14ac:dyDescent="0.25">
      <c r="A101" s="40" t="s">
        <v>50</v>
      </c>
      <c r="B101" s="54" t="s">
        <v>53</v>
      </c>
      <c r="C101" t="s">
        <v>136</v>
      </c>
      <c r="D101">
        <f>INDEX(distances!$B$2:$AU$47,MATCH(A101,distances!$A$2:$A$47,0),MATCH(B101,distances!$B$1:$AU$1,0))</f>
        <v>217</v>
      </c>
      <c r="E101" s="5">
        <f>INDEX(param!$M$2:$M$5,MATCH(Table10[[#This Row],[Moda]],param!$A$2:$A$5,0))</f>
        <v>63740</v>
      </c>
      <c r="F101" s="5">
        <f>INDEX(param!$N$2:$N$5,MATCH(Table10[[#This Row],[Moda]],param!$A$2:$A$5,0))+(INDEX(param!$O$2:$O$5,MATCH(Table10[[#This Row],[Moda]],param!$A$2:$A$5,0))*Table10[[#This Row],[jarak]])</f>
        <v>48543928.571428567</v>
      </c>
      <c r="G101" s="2">
        <f>INDEX(param!$L$2:$L$5,MATCH(Table10[[#This Row],[Moda]],param!$A$2:$A$5,0))</f>
        <v>3000</v>
      </c>
      <c r="H101">
        <f>IF(Table10[[#This Row],[Asal]]="Jakarta",INDEX(param!$P$2:$P$5,MATCH(Table10[[#This Row],[Moda]],param!$A$2:$A$5,0)),INDEX(Table3[limit_non_jakarta],MATCH(Table10[[#This Row],[Moda]],param!$A$2:$A$5,0)))</f>
        <v>4</v>
      </c>
    </row>
    <row r="102" spans="1:8" hidden="1" x14ac:dyDescent="0.25">
      <c r="A102" s="40" t="s">
        <v>50</v>
      </c>
      <c r="B102" s="54" t="s">
        <v>62</v>
      </c>
      <c r="C102" t="s">
        <v>136</v>
      </c>
      <c r="D102">
        <f>INDEX(distances!$B$2:$AU$47,MATCH(A102,distances!$A$2:$A$47,0),MATCH(B102,distances!$B$1:$AU$1,0))</f>
        <v>814</v>
      </c>
      <c r="E102" s="5">
        <f>INDEX(param!$M$2:$M$5,MATCH(Table10[[#This Row],[Moda]],param!$A$2:$A$5,0))</f>
        <v>63740</v>
      </c>
      <c r="F102" s="5">
        <f>INDEX(param!$N$2:$N$5,MATCH(Table10[[#This Row],[Moda]],param!$A$2:$A$5,0))+(INDEX(param!$O$2:$O$5,MATCH(Table10[[#This Row],[Moda]],param!$A$2:$A$5,0))*Table10[[#This Row],[jarak]])</f>
        <v>48543928.571428567</v>
      </c>
      <c r="G102" s="2">
        <f>INDEX(param!$L$2:$L$5,MATCH(Table10[[#This Row],[Moda]],param!$A$2:$A$5,0))</f>
        <v>3000</v>
      </c>
      <c r="H102">
        <f>IF(Table10[[#This Row],[Asal]]="Jakarta",INDEX(param!$P$2:$P$5,MATCH(Table10[[#This Row],[Moda]],param!$A$2:$A$5,0)),INDEX(Table3[limit_non_jakarta],MATCH(Table10[[#This Row],[Moda]],param!$A$2:$A$5,0)))</f>
        <v>4</v>
      </c>
    </row>
    <row r="103" spans="1:8" hidden="1" x14ac:dyDescent="0.25">
      <c r="A103" s="40" t="s">
        <v>50</v>
      </c>
      <c r="B103" s="54" t="s">
        <v>53</v>
      </c>
      <c r="C103" t="s">
        <v>136</v>
      </c>
      <c r="D103">
        <f>INDEX(distances!$B$2:$AU$47,MATCH(A103,distances!$A$2:$A$47,0),MATCH(B103,distances!$B$1:$AU$1,0))</f>
        <v>217</v>
      </c>
      <c r="E103" s="5">
        <f>INDEX(param!$M$2:$M$5,MATCH(Table10[[#This Row],[Moda]],param!$A$2:$A$5,0))</f>
        <v>63740</v>
      </c>
      <c r="F103" s="5">
        <f>INDEX(param!$N$2:$N$5,MATCH(Table10[[#This Row],[Moda]],param!$A$2:$A$5,0))+(INDEX(param!$O$2:$O$5,MATCH(Table10[[#This Row],[Moda]],param!$A$2:$A$5,0))*Table10[[#This Row],[jarak]])</f>
        <v>48543928.571428567</v>
      </c>
      <c r="G103" s="2">
        <f>INDEX(param!$L$2:$L$5,MATCH(Table10[[#This Row],[Moda]],param!$A$2:$A$5,0))</f>
        <v>3000</v>
      </c>
      <c r="H103">
        <f>IF(Table10[[#This Row],[Asal]]="Jakarta",INDEX(param!$P$2:$P$5,MATCH(Table10[[#This Row],[Moda]],param!$A$2:$A$5,0)),INDEX(Table3[limit_non_jakarta],MATCH(Table10[[#This Row],[Moda]],param!$A$2:$A$5,0)))</f>
        <v>4</v>
      </c>
    </row>
    <row r="104" spans="1:8" hidden="1" x14ac:dyDescent="0.25">
      <c r="A104" s="41" t="s">
        <v>50</v>
      </c>
      <c r="B104" s="55" t="s">
        <v>53</v>
      </c>
      <c r="C104" t="s">
        <v>136</v>
      </c>
      <c r="D104">
        <f>INDEX(distances!$B$2:$AU$47,MATCH(A104,distances!$A$2:$A$47,0),MATCH(B104,distances!$B$1:$AU$1,0))</f>
        <v>217</v>
      </c>
      <c r="E104" s="5">
        <f>INDEX(param!$M$2:$M$5,MATCH(Table10[[#This Row],[Moda]],param!$A$2:$A$5,0))</f>
        <v>63740</v>
      </c>
      <c r="F104" s="5">
        <f>INDEX(param!$N$2:$N$5,MATCH(Table10[[#This Row],[Moda]],param!$A$2:$A$5,0))+(INDEX(param!$O$2:$O$5,MATCH(Table10[[#This Row],[Moda]],param!$A$2:$A$5,0))*Table10[[#This Row],[jarak]])</f>
        <v>48543928.571428567</v>
      </c>
      <c r="G104" s="2">
        <f>INDEX(param!$L$2:$L$5,MATCH(Table10[[#This Row],[Moda]],param!$A$2:$A$5,0))</f>
        <v>3000</v>
      </c>
      <c r="H104">
        <f>IF(Table10[[#This Row],[Asal]]="Jakarta",INDEX(param!$P$2:$P$5,MATCH(Table10[[#This Row],[Moda]],param!$A$2:$A$5,0)),INDEX(Table3[limit_non_jakarta],MATCH(Table10[[#This Row],[Moda]],param!$A$2:$A$5,0)))</f>
        <v>4</v>
      </c>
    </row>
    <row r="105" spans="1:8" hidden="1" x14ac:dyDescent="0.25">
      <c r="A105" s="41" t="s">
        <v>50</v>
      </c>
      <c r="B105" s="55" t="s">
        <v>53</v>
      </c>
      <c r="C105" t="s">
        <v>136</v>
      </c>
      <c r="D105">
        <f>INDEX(distances!$B$2:$AU$47,MATCH(A105,distances!$A$2:$A$47,0),MATCH(B105,distances!$B$1:$AU$1,0))</f>
        <v>217</v>
      </c>
      <c r="E105" s="5">
        <f>INDEX(param!$M$2:$M$5,MATCH(Table10[[#This Row],[Moda]],param!$A$2:$A$5,0))</f>
        <v>63740</v>
      </c>
      <c r="F105" s="5">
        <f>INDEX(param!$N$2:$N$5,MATCH(Table10[[#This Row],[Moda]],param!$A$2:$A$5,0))+(INDEX(param!$O$2:$O$5,MATCH(Table10[[#This Row],[Moda]],param!$A$2:$A$5,0))*Table10[[#This Row],[jarak]])</f>
        <v>48543928.571428567</v>
      </c>
      <c r="G105" s="2">
        <f>INDEX(param!$L$2:$L$5,MATCH(Table10[[#This Row],[Moda]],param!$A$2:$A$5,0))</f>
        <v>3000</v>
      </c>
      <c r="H105">
        <f>IF(Table10[[#This Row],[Asal]]="Jakarta",INDEX(param!$P$2:$P$5,MATCH(Table10[[#This Row],[Moda]],param!$A$2:$A$5,0)),INDEX(Table3[limit_non_jakarta],MATCH(Table10[[#This Row],[Moda]],param!$A$2:$A$5,0)))</f>
        <v>4</v>
      </c>
    </row>
    <row r="106" spans="1:8" hidden="1" x14ac:dyDescent="0.25">
      <c r="A106" s="34" t="s">
        <v>50</v>
      </c>
      <c r="B106" s="48" t="s">
        <v>53</v>
      </c>
      <c r="C106" t="s">
        <v>136</v>
      </c>
      <c r="D106">
        <f>INDEX(distances!$B$2:$AU$47,MATCH(A106,distances!$A$2:$A$47,0),MATCH(B106,distances!$B$1:$AU$1,0))</f>
        <v>217</v>
      </c>
      <c r="E106" s="5">
        <f>INDEX(param!$M$2:$M$5,MATCH(Table10[[#This Row],[Moda]],param!$A$2:$A$5,0))</f>
        <v>63740</v>
      </c>
      <c r="F106" s="5">
        <f>INDEX(param!$N$2:$N$5,MATCH(Table10[[#This Row],[Moda]],param!$A$2:$A$5,0))+(INDEX(param!$O$2:$O$5,MATCH(Table10[[#This Row],[Moda]],param!$A$2:$A$5,0))*Table10[[#This Row],[jarak]])</f>
        <v>48543928.571428567</v>
      </c>
      <c r="G106" s="2">
        <f>INDEX(param!$L$2:$L$5,MATCH(Table10[[#This Row],[Moda]],param!$A$2:$A$5,0))</f>
        <v>3000</v>
      </c>
      <c r="H106">
        <f>IF(Table10[[#This Row],[Asal]]="Jakarta",INDEX(param!$P$2:$P$5,MATCH(Table10[[#This Row],[Moda]],param!$A$2:$A$5,0)),INDEX(Table3[limit_non_jakarta],MATCH(Table10[[#This Row],[Moda]],param!$A$2:$A$5,0)))</f>
        <v>4</v>
      </c>
    </row>
    <row r="107" spans="1:8" hidden="1" x14ac:dyDescent="0.25">
      <c r="A107" s="34" t="s">
        <v>50</v>
      </c>
      <c r="B107" s="48" t="s">
        <v>53</v>
      </c>
      <c r="C107" t="s">
        <v>136</v>
      </c>
      <c r="D107">
        <f>INDEX(distances!$B$2:$AU$47,MATCH(A107,distances!$A$2:$A$47,0),MATCH(B107,distances!$B$1:$AU$1,0))</f>
        <v>217</v>
      </c>
      <c r="E107" s="5">
        <f>INDEX(param!$M$2:$M$5,MATCH(Table10[[#This Row],[Moda]],param!$A$2:$A$5,0))</f>
        <v>63740</v>
      </c>
      <c r="F107" s="5">
        <f>INDEX(param!$N$2:$N$5,MATCH(Table10[[#This Row],[Moda]],param!$A$2:$A$5,0))+(INDEX(param!$O$2:$O$5,MATCH(Table10[[#This Row],[Moda]],param!$A$2:$A$5,0))*Table10[[#This Row],[jarak]])</f>
        <v>48543928.571428567</v>
      </c>
      <c r="G107" s="2">
        <f>INDEX(param!$L$2:$L$5,MATCH(Table10[[#This Row],[Moda]],param!$A$2:$A$5,0))</f>
        <v>3000</v>
      </c>
      <c r="H107">
        <f>IF(Table10[[#This Row],[Asal]]="Jakarta",INDEX(param!$P$2:$P$5,MATCH(Table10[[#This Row],[Moda]],param!$A$2:$A$5,0)),INDEX(Table3[limit_non_jakarta],MATCH(Table10[[#This Row],[Moda]],param!$A$2:$A$5,0)))</f>
        <v>4</v>
      </c>
    </row>
    <row r="108" spans="1:8" hidden="1" x14ac:dyDescent="0.25">
      <c r="A108" s="34" t="s">
        <v>50</v>
      </c>
      <c r="B108" s="48" t="s">
        <v>58</v>
      </c>
      <c r="C108" t="s">
        <v>136</v>
      </c>
      <c r="D108">
        <f>INDEX(distances!$B$2:$AU$47,MATCH(A108,distances!$A$2:$A$47,0),MATCH(B108,distances!$B$1:$AU$1,0))</f>
        <v>460</v>
      </c>
      <c r="E108" s="5">
        <f>INDEX(param!$M$2:$M$5,MATCH(Table10[[#This Row],[Moda]],param!$A$2:$A$5,0))</f>
        <v>63740</v>
      </c>
      <c r="F108" s="5">
        <f>INDEX(param!$N$2:$N$5,MATCH(Table10[[#This Row],[Moda]],param!$A$2:$A$5,0))+(INDEX(param!$O$2:$O$5,MATCH(Table10[[#This Row],[Moda]],param!$A$2:$A$5,0))*Table10[[#This Row],[jarak]])</f>
        <v>48543928.571428567</v>
      </c>
      <c r="G108" s="2">
        <f>INDEX(param!$L$2:$L$5,MATCH(Table10[[#This Row],[Moda]],param!$A$2:$A$5,0))</f>
        <v>3000</v>
      </c>
      <c r="H108">
        <f>IF(Table10[[#This Row],[Asal]]="Jakarta",INDEX(param!$P$2:$P$5,MATCH(Table10[[#This Row],[Moda]],param!$A$2:$A$5,0)),INDEX(Table3[limit_non_jakarta],MATCH(Table10[[#This Row],[Moda]],param!$A$2:$A$5,0)))</f>
        <v>4</v>
      </c>
    </row>
    <row r="109" spans="1:8" hidden="1" x14ac:dyDescent="0.25">
      <c r="A109" s="40" t="s">
        <v>50</v>
      </c>
      <c r="B109" s="54" t="s">
        <v>62</v>
      </c>
      <c r="C109" t="s">
        <v>136</v>
      </c>
      <c r="D109">
        <f>INDEX(distances!$B$2:$AU$47,MATCH(A109,distances!$A$2:$A$47,0),MATCH(B109,distances!$B$1:$AU$1,0))</f>
        <v>814</v>
      </c>
      <c r="E109" s="5">
        <f>INDEX(param!$M$2:$M$5,MATCH(Table10[[#This Row],[Moda]],param!$A$2:$A$5,0))</f>
        <v>63740</v>
      </c>
      <c r="F109" s="5">
        <f>INDEX(param!$N$2:$N$5,MATCH(Table10[[#This Row],[Moda]],param!$A$2:$A$5,0))+(INDEX(param!$O$2:$O$5,MATCH(Table10[[#This Row],[Moda]],param!$A$2:$A$5,0))*Table10[[#This Row],[jarak]])</f>
        <v>48543928.571428567</v>
      </c>
      <c r="G109" s="2">
        <f>INDEX(param!$L$2:$L$5,MATCH(Table10[[#This Row],[Moda]],param!$A$2:$A$5,0))</f>
        <v>3000</v>
      </c>
      <c r="H109">
        <f>IF(Table10[[#This Row],[Asal]]="Jakarta",INDEX(param!$P$2:$P$5,MATCH(Table10[[#This Row],[Moda]],param!$A$2:$A$5,0)),INDEX(Table3[limit_non_jakarta],MATCH(Table10[[#This Row],[Moda]],param!$A$2:$A$5,0)))</f>
        <v>4</v>
      </c>
    </row>
    <row r="110" spans="1:8" hidden="1" x14ac:dyDescent="0.25">
      <c r="A110" s="34" t="s">
        <v>50</v>
      </c>
      <c r="B110" s="48" t="s">
        <v>53</v>
      </c>
      <c r="C110" t="s">
        <v>136</v>
      </c>
      <c r="D110">
        <f>INDEX(distances!$B$2:$AU$47,MATCH(A110,distances!$A$2:$A$47,0),MATCH(B110,distances!$B$1:$AU$1,0))</f>
        <v>217</v>
      </c>
      <c r="E110" s="5">
        <f>INDEX(param!$M$2:$M$5,MATCH(Table10[[#This Row],[Moda]],param!$A$2:$A$5,0))</f>
        <v>63740</v>
      </c>
      <c r="F110" s="5">
        <f>INDEX(param!$N$2:$N$5,MATCH(Table10[[#This Row],[Moda]],param!$A$2:$A$5,0))+(INDEX(param!$O$2:$O$5,MATCH(Table10[[#This Row],[Moda]],param!$A$2:$A$5,0))*Table10[[#This Row],[jarak]])</f>
        <v>48543928.571428567</v>
      </c>
      <c r="G110" s="2">
        <f>INDEX(param!$L$2:$L$5,MATCH(Table10[[#This Row],[Moda]],param!$A$2:$A$5,0))</f>
        <v>3000</v>
      </c>
      <c r="H110">
        <f>IF(Table10[[#This Row],[Asal]]="Jakarta",INDEX(param!$P$2:$P$5,MATCH(Table10[[#This Row],[Moda]],param!$A$2:$A$5,0)),INDEX(Table3[limit_non_jakarta],MATCH(Table10[[#This Row],[Moda]],param!$A$2:$A$5,0)))</f>
        <v>4</v>
      </c>
    </row>
    <row r="111" spans="1:8" hidden="1" x14ac:dyDescent="0.25">
      <c r="A111" s="34" t="s">
        <v>50</v>
      </c>
      <c r="B111" s="48" t="s">
        <v>62</v>
      </c>
      <c r="C111" t="s">
        <v>136</v>
      </c>
      <c r="D111">
        <f>INDEX(distances!$B$2:$AU$47,MATCH(A111,distances!$A$2:$A$47,0),MATCH(B111,distances!$B$1:$AU$1,0))</f>
        <v>814</v>
      </c>
      <c r="E111" s="5">
        <f>INDEX(param!$M$2:$M$5,MATCH(Table10[[#This Row],[Moda]],param!$A$2:$A$5,0))</f>
        <v>63740</v>
      </c>
      <c r="F111" s="5">
        <f>INDEX(param!$N$2:$N$5,MATCH(Table10[[#This Row],[Moda]],param!$A$2:$A$5,0))+(INDEX(param!$O$2:$O$5,MATCH(Table10[[#This Row],[Moda]],param!$A$2:$A$5,0))*Table10[[#This Row],[jarak]])</f>
        <v>48543928.571428567</v>
      </c>
      <c r="G111" s="2">
        <f>INDEX(param!$L$2:$L$5,MATCH(Table10[[#This Row],[Moda]],param!$A$2:$A$5,0))</f>
        <v>3000</v>
      </c>
      <c r="H111">
        <f>IF(Table10[[#This Row],[Asal]]="Jakarta",INDEX(param!$P$2:$P$5,MATCH(Table10[[#This Row],[Moda]],param!$A$2:$A$5,0)),INDEX(Table3[limit_non_jakarta],MATCH(Table10[[#This Row],[Moda]],param!$A$2:$A$5,0)))</f>
        <v>4</v>
      </c>
    </row>
    <row r="112" spans="1:8" hidden="1" x14ac:dyDescent="0.25">
      <c r="A112" s="40" t="s">
        <v>50</v>
      </c>
      <c r="B112" s="54" t="s">
        <v>51</v>
      </c>
      <c r="C112" t="s">
        <v>136</v>
      </c>
      <c r="D112">
        <f>INDEX(distances!$B$2:$AU$47,MATCH(A112,distances!$A$2:$A$47,0),MATCH(B112,distances!$B$1:$AU$1,0))</f>
        <v>150</v>
      </c>
      <c r="E112" s="5">
        <f>INDEX(param!$M$2:$M$5,MATCH(Table10[[#This Row],[Moda]],param!$A$2:$A$5,0))</f>
        <v>63740</v>
      </c>
      <c r="F112" s="5">
        <f>INDEX(param!$N$2:$N$5,MATCH(Table10[[#This Row],[Moda]],param!$A$2:$A$5,0))+(INDEX(param!$O$2:$O$5,MATCH(Table10[[#This Row],[Moda]],param!$A$2:$A$5,0))*Table10[[#This Row],[jarak]])</f>
        <v>48543928.571428567</v>
      </c>
      <c r="G112" s="2">
        <f>INDEX(param!$L$2:$L$5,MATCH(Table10[[#This Row],[Moda]],param!$A$2:$A$5,0))</f>
        <v>3000</v>
      </c>
      <c r="H112">
        <f>IF(Table10[[#This Row],[Asal]]="Jakarta",INDEX(param!$P$2:$P$5,MATCH(Table10[[#This Row],[Moda]],param!$A$2:$A$5,0)),INDEX(Table3[limit_non_jakarta],MATCH(Table10[[#This Row],[Moda]],param!$A$2:$A$5,0)))</f>
        <v>4</v>
      </c>
    </row>
    <row r="113" spans="1:8" hidden="1" x14ac:dyDescent="0.25">
      <c r="A113" s="30" t="s">
        <v>50</v>
      </c>
      <c r="B113" s="46" t="s">
        <v>53</v>
      </c>
      <c r="C113" t="s">
        <v>136</v>
      </c>
      <c r="D113">
        <f>INDEX(distances!$B$2:$AU$47,MATCH(A113,distances!$A$2:$A$47,0),MATCH(B113,distances!$B$1:$AU$1,0))</f>
        <v>217</v>
      </c>
      <c r="E113" s="5">
        <f>INDEX(param!$M$2:$M$5,MATCH(Table10[[#This Row],[Moda]],param!$A$2:$A$5,0))</f>
        <v>63740</v>
      </c>
      <c r="F113" s="5">
        <f>INDEX(param!$N$2:$N$5,MATCH(Table10[[#This Row],[Moda]],param!$A$2:$A$5,0))+(INDEX(param!$O$2:$O$5,MATCH(Table10[[#This Row],[Moda]],param!$A$2:$A$5,0))*Table10[[#This Row],[jarak]])</f>
        <v>48543928.571428567</v>
      </c>
      <c r="G113" s="2">
        <f>INDEX(param!$L$2:$L$5,MATCH(Table10[[#This Row],[Moda]],param!$A$2:$A$5,0))</f>
        <v>3000</v>
      </c>
      <c r="H113">
        <f>IF(Table10[[#This Row],[Asal]]="Jakarta",INDEX(param!$P$2:$P$5,MATCH(Table10[[#This Row],[Moda]],param!$A$2:$A$5,0)),INDEX(Table3[limit_non_jakarta],MATCH(Table10[[#This Row],[Moda]],param!$A$2:$A$5,0)))</f>
        <v>4</v>
      </c>
    </row>
    <row r="114" spans="1:8" hidden="1" x14ac:dyDescent="0.25">
      <c r="A114" s="30" t="s">
        <v>50</v>
      </c>
      <c r="B114" s="46" t="s">
        <v>53</v>
      </c>
      <c r="C114" t="s">
        <v>136</v>
      </c>
      <c r="D114">
        <f>INDEX(distances!$B$2:$AU$47,MATCH(A114,distances!$A$2:$A$47,0),MATCH(B114,distances!$B$1:$AU$1,0))</f>
        <v>217</v>
      </c>
      <c r="E114" s="5">
        <f>INDEX(param!$M$2:$M$5,MATCH(Table10[[#This Row],[Moda]],param!$A$2:$A$5,0))</f>
        <v>63740</v>
      </c>
      <c r="F114" s="5">
        <f>INDEX(param!$N$2:$N$5,MATCH(Table10[[#This Row],[Moda]],param!$A$2:$A$5,0))+(INDEX(param!$O$2:$O$5,MATCH(Table10[[#This Row],[Moda]],param!$A$2:$A$5,0))*Table10[[#This Row],[jarak]])</f>
        <v>48543928.571428567</v>
      </c>
      <c r="G114" s="2">
        <f>INDEX(param!$L$2:$L$5,MATCH(Table10[[#This Row],[Moda]],param!$A$2:$A$5,0))</f>
        <v>3000</v>
      </c>
      <c r="H114">
        <f>IF(Table10[[#This Row],[Asal]]="Jakarta",INDEX(param!$P$2:$P$5,MATCH(Table10[[#This Row],[Moda]],param!$A$2:$A$5,0)),INDEX(Table3[limit_non_jakarta],MATCH(Table10[[#This Row],[Moda]],param!$A$2:$A$5,0)))</f>
        <v>4</v>
      </c>
    </row>
    <row r="115" spans="1:8" hidden="1" x14ac:dyDescent="0.25">
      <c r="A115" s="30" t="s">
        <v>50</v>
      </c>
      <c r="B115" s="46" t="s">
        <v>53</v>
      </c>
      <c r="C115" t="s">
        <v>136</v>
      </c>
      <c r="D115">
        <f>INDEX(distances!$B$2:$AU$47,MATCH(A115,distances!$A$2:$A$47,0),MATCH(B115,distances!$B$1:$AU$1,0))</f>
        <v>217</v>
      </c>
      <c r="E115" s="5">
        <f>INDEX(param!$M$2:$M$5,MATCH(Table10[[#This Row],[Moda]],param!$A$2:$A$5,0))</f>
        <v>63740</v>
      </c>
      <c r="F115" s="5">
        <f>INDEX(param!$N$2:$N$5,MATCH(Table10[[#This Row],[Moda]],param!$A$2:$A$5,0))+(INDEX(param!$O$2:$O$5,MATCH(Table10[[#This Row],[Moda]],param!$A$2:$A$5,0))*Table10[[#This Row],[jarak]])</f>
        <v>48543928.571428567</v>
      </c>
      <c r="G115" s="2">
        <f>INDEX(param!$L$2:$L$5,MATCH(Table10[[#This Row],[Moda]],param!$A$2:$A$5,0))</f>
        <v>3000</v>
      </c>
      <c r="H115">
        <f>IF(Table10[[#This Row],[Asal]]="Jakarta",INDEX(param!$P$2:$P$5,MATCH(Table10[[#This Row],[Moda]],param!$A$2:$A$5,0)),INDEX(Table3[limit_non_jakarta],MATCH(Table10[[#This Row],[Moda]],param!$A$2:$A$5,0)))</f>
        <v>4</v>
      </c>
    </row>
    <row r="116" spans="1:8" hidden="1" x14ac:dyDescent="0.25">
      <c r="A116" s="30" t="s">
        <v>50</v>
      </c>
      <c r="B116" s="46" t="s">
        <v>53</v>
      </c>
      <c r="C116" t="s">
        <v>136</v>
      </c>
      <c r="D116">
        <f>INDEX(distances!$B$2:$AU$47,MATCH(A116,distances!$A$2:$A$47,0),MATCH(B116,distances!$B$1:$AU$1,0))</f>
        <v>217</v>
      </c>
      <c r="E116" s="5">
        <f>INDEX(param!$M$2:$M$5,MATCH(Table10[[#This Row],[Moda]],param!$A$2:$A$5,0))</f>
        <v>63740</v>
      </c>
      <c r="F116" s="5">
        <f>INDEX(param!$N$2:$N$5,MATCH(Table10[[#This Row],[Moda]],param!$A$2:$A$5,0))+(INDEX(param!$O$2:$O$5,MATCH(Table10[[#This Row],[Moda]],param!$A$2:$A$5,0))*Table10[[#This Row],[jarak]])</f>
        <v>48543928.571428567</v>
      </c>
      <c r="G116" s="2">
        <f>INDEX(param!$L$2:$L$5,MATCH(Table10[[#This Row],[Moda]],param!$A$2:$A$5,0))</f>
        <v>3000</v>
      </c>
      <c r="H116">
        <f>IF(Table10[[#This Row],[Asal]]="Jakarta",INDEX(param!$P$2:$P$5,MATCH(Table10[[#This Row],[Moda]],param!$A$2:$A$5,0)),INDEX(Table3[limit_non_jakarta],MATCH(Table10[[#This Row],[Moda]],param!$A$2:$A$5,0)))</f>
        <v>4</v>
      </c>
    </row>
    <row r="117" spans="1:8" hidden="1" x14ac:dyDescent="0.25">
      <c r="A117" s="30" t="s">
        <v>50</v>
      </c>
      <c r="B117" s="46" t="s">
        <v>53</v>
      </c>
      <c r="C117" t="s">
        <v>136</v>
      </c>
      <c r="D117">
        <f>INDEX(distances!$B$2:$AU$47,MATCH(A117,distances!$A$2:$A$47,0),MATCH(B117,distances!$B$1:$AU$1,0))</f>
        <v>217</v>
      </c>
      <c r="E117" s="5">
        <f>INDEX(param!$M$2:$M$5,MATCH(Table10[[#This Row],[Moda]],param!$A$2:$A$5,0))</f>
        <v>63740</v>
      </c>
      <c r="F117" s="5">
        <f>INDEX(param!$N$2:$N$5,MATCH(Table10[[#This Row],[Moda]],param!$A$2:$A$5,0))+(INDEX(param!$O$2:$O$5,MATCH(Table10[[#This Row],[Moda]],param!$A$2:$A$5,0))*Table10[[#This Row],[jarak]])</f>
        <v>48543928.571428567</v>
      </c>
      <c r="G117" s="2">
        <f>INDEX(param!$L$2:$L$5,MATCH(Table10[[#This Row],[Moda]],param!$A$2:$A$5,0))</f>
        <v>3000</v>
      </c>
      <c r="H117">
        <f>IF(Table10[[#This Row],[Asal]]="Jakarta",INDEX(param!$P$2:$P$5,MATCH(Table10[[#This Row],[Moda]],param!$A$2:$A$5,0)),INDEX(Table3[limit_non_jakarta],MATCH(Table10[[#This Row],[Moda]],param!$A$2:$A$5,0)))</f>
        <v>4</v>
      </c>
    </row>
    <row r="118" spans="1:8" hidden="1" x14ac:dyDescent="0.25">
      <c r="A118" s="32" t="s">
        <v>50</v>
      </c>
      <c r="B118" s="47" t="s">
        <v>53</v>
      </c>
      <c r="C118" t="s">
        <v>136</v>
      </c>
      <c r="D118">
        <f>INDEX(distances!$B$2:$AU$47,MATCH(A118,distances!$A$2:$A$47,0),MATCH(B118,distances!$B$1:$AU$1,0))</f>
        <v>217</v>
      </c>
      <c r="E118" s="5">
        <f>INDEX(param!$M$2:$M$5,MATCH(Table10[[#This Row],[Moda]],param!$A$2:$A$5,0))</f>
        <v>63740</v>
      </c>
      <c r="F118" s="5">
        <f>INDEX(param!$N$2:$N$5,MATCH(Table10[[#This Row],[Moda]],param!$A$2:$A$5,0))+(INDEX(param!$O$2:$O$5,MATCH(Table10[[#This Row],[Moda]],param!$A$2:$A$5,0))*Table10[[#This Row],[jarak]])</f>
        <v>48543928.571428567</v>
      </c>
      <c r="G118" s="2">
        <f>INDEX(param!$L$2:$L$5,MATCH(Table10[[#This Row],[Moda]],param!$A$2:$A$5,0))</f>
        <v>3000</v>
      </c>
      <c r="H118">
        <f>IF(Table10[[#This Row],[Asal]]="Jakarta",INDEX(param!$P$2:$P$5,MATCH(Table10[[#This Row],[Moda]],param!$A$2:$A$5,0)),INDEX(Table3[limit_non_jakarta],MATCH(Table10[[#This Row],[Moda]],param!$A$2:$A$5,0)))</f>
        <v>4</v>
      </c>
    </row>
    <row r="119" spans="1:8" hidden="1" x14ac:dyDescent="0.25">
      <c r="A119" s="30" t="s">
        <v>50</v>
      </c>
      <c r="B119" s="46" t="s">
        <v>53</v>
      </c>
      <c r="C119" t="s">
        <v>136</v>
      </c>
      <c r="D119">
        <f>INDEX(distances!$B$2:$AU$47,MATCH(A119,distances!$A$2:$A$47,0),MATCH(B119,distances!$B$1:$AU$1,0))</f>
        <v>217</v>
      </c>
      <c r="E119" s="5">
        <f>INDEX(param!$M$2:$M$5,MATCH(Table10[[#This Row],[Moda]],param!$A$2:$A$5,0))</f>
        <v>63740</v>
      </c>
      <c r="F119" s="5">
        <f>INDEX(param!$N$2:$N$5,MATCH(Table10[[#This Row],[Moda]],param!$A$2:$A$5,0))+(INDEX(param!$O$2:$O$5,MATCH(Table10[[#This Row],[Moda]],param!$A$2:$A$5,0))*Table10[[#This Row],[jarak]])</f>
        <v>48543928.571428567</v>
      </c>
      <c r="G119" s="2">
        <f>INDEX(param!$L$2:$L$5,MATCH(Table10[[#This Row],[Moda]],param!$A$2:$A$5,0))</f>
        <v>3000</v>
      </c>
      <c r="H119">
        <f>IF(Table10[[#This Row],[Asal]]="Jakarta",INDEX(param!$P$2:$P$5,MATCH(Table10[[#This Row],[Moda]],param!$A$2:$A$5,0)),INDEX(Table3[limit_non_jakarta],MATCH(Table10[[#This Row],[Moda]],param!$A$2:$A$5,0)))</f>
        <v>4</v>
      </c>
    </row>
    <row r="120" spans="1:8" hidden="1" x14ac:dyDescent="0.25">
      <c r="A120" s="30" t="s">
        <v>50</v>
      </c>
      <c r="B120" s="46" t="s">
        <v>51</v>
      </c>
      <c r="C120" t="s">
        <v>136</v>
      </c>
      <c r="D120">
        <f>INDEX(distances!$B$2:$AU$47,MATCH(A120,distances!$A$2:$A$47,0),MATCH(B120,distances!$B$1:$AU$1,0))</f>
        <v>150</v>
      </c>
      <c r="E120" s="5">
        <f>INDEX(param!$M$2:$M$5,MATCH(Table10[[#This Row],[Moda]],param!$A$2:$A$5,0))</f>
        <v>63740</v>
      </c>
      <c r="F120" s="5">
        <f>INDEX(param!$N$2:$N$5,MATCH(Table10[[#This Row],[Moda]],param!$A$2:$A$5,0))+(INDEX(param!$O$2:$O$5,MATCH(Table10[[#This Row],[Moda]],param!$A$2:$A$5,0))*Table10[[#This Row],[jarak]])</f>
        <v>48543928.571428567</v>
      </c>
      <c r="G120" s="2">
        <f>INDEX(param!$L$2:$L$5,MATCH(Table10[[#This Row],[Moda]],param!$A$2:$A$5,0))</f>
        <v>3000</v>
      </c>
      <c r="H120">
        <f>IF(Table10[[#This Row],[Asal]]="Jakarta",INDEX(param!$P$2:$P$5,MATCH(Table10[[#This Row],[Moda]],param!$A$2:$A$5,0)),INDEX(Table3[limit_non_jakarta],MATCH(Table10[[#This Row],[Moda]],param!$A$2:$A$5,0)))</f>
        <v>4</v>
      </c>
    </row>
    <row r="121" spans="1:8" hidden="1" x14ac:dyDescent="0.25">
      <c r="A121" s="30" t="s">
        <v>50</v>
      </c>
      <c r="B121" s="46" t="s">
        <v>53</v>
      </c>
      <c r="C121" t="s">
        <v>136</v>
      </c>
      <c r="D121">
        <f>INDEX(distances!$B$2:$AU$47,MATCH(A121,distances!$A$2:$A$47,0),MATCH(B121,distances!$B$1:$AU$1,0))</f>
        <v>217</v>
      </c>
      <c r="E121" s="5">
        <f>INDEX(param!$M$2:$M$5,MATCH(Table10[[#This Row],[Moda]],param!$A$2:$A$5,0))</f>
        <v>63740</v>
      </c>
      <c r="F121" s="5">
        <f>INDEX(param!$N$2:$N$5,MATCH(Table10[[#This Row],[Moda]],param!$A$2:$A$5,0))+(INDEX(param!$O$2:$O$5,MATCH(Table10[[#This Row],[Moda]],param!$A$2:$A$5,0))*Table10[[#This Row],[jarak]])</f>
        <v>48543928.571428567</v>
      </c>
      <c r="G121" s="2">
        <f>INDEX(param!$L$2:$L$5,MATCH(Table10[[#This Row],[Moda]],param!$A$2:$A$5,0))</f>
        <v>3000</v>
      </c>
      <c r="H121">
        <f>IF(Table10[[#This Row],[Asal]]="Jakarta",INDEX(param!$P$2:$P$5,MATCH(Table10[[#This Row],[Moda]],param!$A$2:$A$5,0)),INDEX(Table3[limit_non_jakarta],MATCH(Table10[[#This Row],[Moda]],param!$A$2:$A$5,0)))</f>
        <v>4</v>
      </c>
    </row>
    <row r="122" spans="1:8" hidden="1" x14ac:dyDescent="0.25">
      <c r="A122" s="30" t="s">
        <v>50</v>
      </c>
      <c r="B122" s="46" t="s">
        <v>58</v>
      </c>
      <c r="C122" t="s">
        <v>136</v>
      </c>
      <c r="D122">
        <f>INDEX(distances!$B$2:$AU$47,MATCH(A122,distances!$A$2:$A$47,0),MATCH(B122,distances!$B$1:$AU$1,0))</f>
        <v>460</v>
      </c>
      <c r="E122" s="5">
        <f>INDEX(param!$M$2:$M$5,MATCH(Table10[[#This Row],[Moda]],param!$A$2:$A$5,0))</f>
        <v>63740</v>
      </c>
      <c r="F122" s="5">
        <f>INDEX(param!$N$2:$N$5,MATCH(Table10[[#This Row],[Moda]],param!$A$2:$A$5,0))+(INDEX(param!$O$2:$O$5,MATCH(Table10[[#This Row],[Moda]],param!$A$2:$A$5,0))*Table10[[#This Row],[jarak]])</f>
        <v>48543928.571428567</v>
      </c>
      <c r="G122" s="2">
        <f>INDEX(param!$L$2:$L$5,MATCH(Table10[[#This Row],[Moda]],param!$A$2:$A$5,0))</f>
        <v>3000</v>
      </c>
      <c r="H122">
        <f>IF(Table10[[#This Row],[Asal]]="Jakarta",INDEX(param!$P$2:$P$5,MATCH(Table10[[#This Row],[Moda]],param!$A$2:$A$5,0)),INDEX(Table3[limit_non_jakarta],MATCH(Table10[[#This Row],[Moda]],param!$A$2:$A$5,0)))</f>
        <v>4</v>
      </c>
    </row>
    <row r="123" spans="1:8" hidden="1" x14ac:dyDescent="0.25">
      <c r="A123" s="30" t="s">
        <v>50</v>
      </c>
      <c r="B123" s="46" t="s">
        <v>53</v>
      </c>
      <c r="C123" t="s">
        <v>136</v>
      </c>
      <c r="D123">
        <f>INDEX(distances!$B$2:$AU$47,MATCH(A123,distances!$A$2:$A$47,0),MATCH(B123,distances!$B$1:$AU$1,0))</f>
        <v>217</v>
      </c>
      <c r="E123" s="5">
        <f>INDEX(param!$M$2:$M$5,MATCH(Table10[[#This Row],[Moda]],param!$A$2:$A$5,0))</f>
        <v>63740</v>
      </c>
      <c r="F123" s="5">
        <f>INDEX(param!$N$2:$N$5,MATCH(Table10[[#This Row],[Moda]],param!$A$2:$A$5,0))+(INDEX(param!$O$2:$O$5,MATCH(Table10[[#This Row],[Moda]],param!$A$2:$A$5,0))*Table10[[#This Row],[jarak]])</f>
        <v>48543928.571428567</v>
      </c>
      <c r="G123" s="2">
        <f>INDEX(param!$L$2:$L$5,MATCH(Table10[[#This Row],[Moda]],param!$A$2:$A$5,0))</f>
        <v>3000</v>
      </c>
      <c r="H123">
        <f>IF(Table10[[#This Row],[Asal]]="Jakarta",INDEX(param!$P$2:$P$5,MATCH(Table10[[#This Row],[Moda]],param!$A$2:$A$5,0)),INDEX(Table3[limit_non_jakarta],MATCH(Table10[[#This Row],[Moda]],param!$A$2:$A$5,0)))</f>
        <v>4</v>
      </c>
    </row>
    <row r="124" spans="1:8" hidden="1" x14ac:dyDescent="0.25">
      <c r="A124" s="30" t="s">
        <v>50</v>
      </c>
      <c r="B124" s="46" t="s">
        <v>58</v>
      </c>
      <c r="C124" t="s">
        <v>136</v>
      </c>
      <c r="D124">
        <f>INDEX(distances!$B$2:$AU$47,MATCH(A124,distances!$A$2:$A$47,0),MATCH(B124,distances!$B$1:$AU$1,0))</f>
        <v>460</v>
      </c>
      <c r="E124" s="5">
        <f>INDEX(param!$M$2:$M$5,MATCH(Table10[[#This Row],[Moda]],param!$A$2:$A$5,0))</f>
        <v>63740</v>
      </c>
      <c r="F124" s="5">
        <f>INDEX(param!$N$2:$N$5,MATCH(Table10[[#This Row],[Moda]],param!$A$2:$A$5,0))+(INDEX(param!$O$2:$O$5,MATCH(Table10[[#This Row],[Moda]],param!$A$2:$A$5,0))*Table10[[#This Row],[jarak]])</f>
        <v>48543928.571428567</v>
      </c>
      <c r="G124" s="2">
        <f>INDEX(param!$L$2:$L$5,MATCH(Table10[[#This Row],[Moda]],param!$A$2:$A$5,0))</f>
        <v>3000</v>
      </c>
      <c r="H124">
        <f>IF(Table10[[#This Row],[Asal]]="Jakarta",INDEX(param!$P$2:$P$5,MATCH(Table10[[#This Row],[Moda]],param!$A$2:$A$5,0)),INDEX(Table3[limit_non_jakarta],MATCH(Table10[[#This Row],[Moda]],param!$A$2:$A$5,0)))</f>
        <v>4</v>
      </c>
    </row>
    <row r="125" spans="1:8" hidden="1" x14ac:dyDescent="0.25">
      <c r="A125" s="34" t="s">
        <v>50</v>
      </c>
      <c r="B125" s="48" t="s">
        <v>53</v>
      </c>
      <c r="C125" t="s">
        <v>136</v>
      </c>
      <c r="D125">
        <f>INDEX(distances!$B$2:$AU$47,MATCH(A125,distances!$A$2:$A$47,0),MATCH(B125,distances!$B$1:$AU$1,0))</f>
        <v>217</v>
      </c>
      <c r="E125" s="5">
        <f>INDEX(param!$M$2:$M$5,MATCH(Table10[[#This Row],[Moda]],param!$A$2:$A$5,0))</f>
        <v>63740</v>
      </c>
      <c r="F125" s="5">
        <f>INDEX(param!$N$2:$N$5,MATCH(Table10[[#This Row],[Moda]],param!$A$2:$A$5,0))+(INDEX(param!$O$2:$O$5,MATCH(Table10[[#This Row],[Moda]],param!$A$2:$A$5,0))*Table10[[#This Row],[jarak]])</f>
        <v>48543928.571428567</v>
      </c>
      <c r="G125" s="2">
        <f>INDEX(param!$L$2:$L$5,MATCH(Table10[[#This Row],[Moda]],param!$A$2:$A$5,0))</f>
        <v>3000</v>
      </c>
      <c r="H125">
        <f>IF(Table10[[#This Row],[Asal]]="Jakarta",INDEX(param!$P$2:$P$5,MATCH(Table10[[#This Row],[Moda]],param!$A$2:$A$5,0)),INDEX(Table3[limit_non_jakarta],MATCH(Table10[[#This Row],[Moda]],param!$A$2:$A$5,0)))</f>
        <v>4</v>
      </c>
    </row>
    <row r="126" spans="1:8" hidden="1" x14ac:dyDescent="0.25">
      <c r="A126" s="30" t="s">
        <v>50</v>
      </c>
      <c r="B126" s="46" t="s">
        <v>53</v>
      </c>
      <c r="C126" t="s">
        <v>136</v>
      </c>
      <c r="D126">
        <f>INDEX(distances!$B$2:$AU$47,MATCH(A126,distances!$A$2:$A$47,0),MATCH(B126,distances!$B$1:$AU$1,0))</f>
        <v>217</v>
      </c>
      <c r="E126" s="5">
        <f>INDEX(param!$M$2:$M$5,MATCH(Table10[[#This Row],[Moda]],param!$A$2:$A$5,0))</f>
        <v>63740</v>
      </c>
      <c r="F126" s="5">
        <f>INDEX(param!$N$2:$N$5,MATCH(Table10[[#This Row],[Moda]],param!$A$2:$A$5,0))+(INDEX(param!$O$2:$O$5,MATCH(Table10[[#This Row],[Moda]],param!$A$2:$A$5,0))*Table10[[#This Row],[jarak]])</f>
        <v>48543928.571428567</v>
      </c>
      <c r="G126" s="2">
        <f>INDEX(param!$L$2:$L$5,MATCH(Table10[[#This Row],[Moda]],param!$A$2:$A$5,0))</f>
        <v>3000</v>
      </c>
      <c r="H126">
        <f>IF(Table10[[#This Row],[Asal]]="Jakarta",INDEX(param!$P$2:$P$5,MATCH(Table10[[#This Row],[Moda]],param!$A$2:$A$5,0)),INDEX(Table3[limit_non_jakarta],MATCH(Table10[[#This Row],[Moda]],param!$A$2:$A$5,0)))</f>
        <v>4</v>
      </c>
    </row>
    <row r="127" spans="1:8" hidden="1" x14ac:dyDescent="0.25">
      <c r="A127" s="15" t="s">
        <v>32</v>
      </c>
      <c r="B127" s="16" t="s">
        <v>36</v>
      </c>
      <c r="C127" t="s">
        <v>133</v>
      </c>
      <c r="D127">
        <f>INDEX(distances!$B$2:$AU$47,MATCH(A127,distances!$A$2:$A$47,0),MATCH(B127,distances!$B$1:$AU$1,0))</f>
        <v>276</v>
      </c>
      <c r="E127" s="5">
        <f>INDEX(param!$M$2:$M$5,MATCH(Table10[[#This Row],[Moda]],param!$A$2:$A$5,0))</f>
        <v>8000</v>
      </c>
      <c r="F127" s="5">
        <f>INDEX(param!$N$2:$N$5,MATCH(Table10[[#This Row],[Moda]],param!$A$2:$A$5,0))+(INDEX(param!$O$2:$O$5,MATCH(Table10[[#This Row],[Moda]],param!$A$2:$A$5,0))*Table10[[#This Row],[jarak]])</f>
        <v>36747908.333333328</v>
      </c>
      <c r="G127" s="2">
        <f>INDEX(param!$L$2:$L$5,MATCH(Table10[[#This Row],[Moda]],param!$A$2:$A$5,0))</f>
        <v>250</v>
      </c>
      <c r="H127">
        <f>IF(Table10[[#This Row],[Asal]]="Jakarta",INDEX(param!$P$2:$P$5,MATCH(Table10[[#This Row],[Moda]],param!$A$2:$A$5,0)),INDEX(Table3[limit_non_jakarta],MATCH(Table10[[#This Row],[Moda]],param!$A$2:$A$5,0)))</f>
        <v>30</v>
      </c>
    </row>
    <row r="128" spans="1:8" hidden="1" x14ac:dyDescent="0.25">
      <c r="A128" s="15" t="s">
        <v>82</v>
      </c>
      <c r="B128" s="16" t="s">
        <v>73</v>
      </c>
      <c r="C128" t="s">
        <v>135</v>
      </c>
      <c r="D128">
        <f>INDEX(distances!$B$2:$AU$47,MATCH(A128,distances!$A$2:$A$47,0),MATCH(B128,distances!$B$1:$AU$1,0))</f>
        <v>3838</v>
      </c>
      <c r="E128" s="5">
        <f>INDEX(param!$M$2:$M$5,MATCH(Table10[[#This Row],[Moda]],param!$A$2:$A$5,0))</f>
        <v>88852</v>
      </c>
      <c r="F128" s="5">
        <f>INDEX(param!$N$2:$N$5,MATCH(Table10[[#This Row],[Moda]],param!$A$2:$A$5,0))+(INDEX(param!$O$2:$O$5,MATCH(Table10[[#This Row],[Moda]],param!$A$2:$A$5,0))*Table10[[#This Row],[jarak]])</f>
        <v>56990714</v>
      </c>
      <c r="G128" s="2">
        <f>INDEX(param!$L$2:$L$5,MATCH(Table10[[#This Row],[Moda]],param!$A$2:$A$5,0))</f>
        <v>8250</v>
      </c>
      <c r="H128">
        <f>IF(Table10[[#This Row],[Asal]]="Jakarta",INDEX(param!$P$2:$P$5,MATCH(Table10[[#This Row],[Moda]],param!$A$2:$A$5,0)),INDEX(Table3[limit_non_jakarta],MATCH(Table10[[#This Row],[Moda]],param!$A$2:$A$5,0)))</f>
        <v>12</v>
      </c>
    </row>
    <row r="129" spans="1:8" hidden="1" x14ac:dyDescent="0.25">
      <c r="A129" s="15" t="s">
        <v>82</v>
      </c>
      <c r="B129" s="16" t="s">
        <v>73</v>
      </c>
      <c r="C129" t="s">
        <v>135</v>
      </c>
      <c r="D129">
        <f>INDEX(distances!$B$2:$AU$47,MATCH(A129,distances!$A$2:$A$47,0),MATCH(B129,distances!$B$1:$AU$1,0))</f>
        <v>3838</v>
      </c>
      <c r="E129" s="5">
        <f>INDEX(param!$M$2:$M$5,MATCH(Table10[[#This Row],[Moda]],param!$A$2:$A$5,0))</f>
        <v>88852</v>
      </c>
      <c r="F129" s="5">
        <f>INDEX(param!$N$2:$N$5,MATCH(Table10[[#This Row],[Moda]],param!$A$2:$A$5,0))+(INDEX(param!$O$2:$O$5,MATCH(Table10[[#This Row],[Moda]],param!$A$2:$A$5,0))*Table10[[#This Row],[jarak]])</f>
        <v>56990714</v>
      </c>
      <c r="G129" s="2">
        <f>INDEX(param!$L$2:$L$5,MATCH(Table10[[#This Row],[Moda]],param!$A$2:$A$5,0))</f>
        <v>8250</v>
      </c>
      <c r="H129">
        <f>IF(Table10[[#This Row],[Asal]]="Jakarta",INDEX(param!$P$2:$P$5,MATCH(Table10[[#This Row],[Moda]],param!$A$2:$A$5,0)),INDEX(Table3[limit_non_jakarta],MATCH(Table10[[#This Row],[Moda]],param!$A$2:$A$5,0)))</f>
        <v>12</v>
      </c>
    </row>
    <row r="130" spans="1:8" hidden="1" x14ac:dyDescent="0.25">
      <c r="A130" s="17" t="s">
        <v>63</v>
      </c>
      <c r="B130" s="18" t="s">
        <v>62</v>
      </c>
      <c r="C130" t="s">
        <v>133</v>
      </c>
      <c r="D130">
        <f>INDEX(distances!$B$2:$AU$47,MATCH(A130,distances!$A$2:$A$47,0),MATCH(B130,distances!$B$1:$AU$1,0))</f>
        <v>201</v>
      </c>
      <c r="E130" s="5">
        <f>INDEX(param!$M$2:$M$5,MATCH(Table10[[#This Row],[Moda]],param!$A$2:$A$5,0))</f>
        <v>8000</v>
      </c>
      <c r="F130" s="5">
        <f>INDEX(param!$N$2:$N$5,MATCH(Table10[[#This Row],[Moda]],param!$A$2:$A$5,0))+(INDEX(param!$O$2:$O$5,MATCH(Table10[[#This Row],[Moda]],param!$A$2:$A$5,0))*Table10[[#This Row],[jarak]])</f>
        <v>34857908.333333328</v>
      </c>
      <c r="G130" s="2">
        <f>INDEX(param!$L$2:$L$5,MATCH(Table10[[#This Row],[Moda]],param!$A$2:$A$5,0))</f>
        <v>250</v>
      </c>
      <c r="H130">
        <f>IF(Table10[[#This Row],[Asal]]="Jakarta",INDEX(param!$P$2:$P$5,MATCH(Table10[[#This Row],[Moda]],param!$A$2:$A$5,0)),INDEX(Table3[limit_non_jakarta],MATCH(Table10[[#This Row],[Moda]],param!$A$2:$A$5,0)))</f>
        <v>30</v>
      </c>
    </row>
    <row r="131" spans="1:8" hidden="1" x14ac:dyDescent="0.25">
      <c r="A131" s="30" t="s">
        <v>63</v>
      </c>
      <c r="B131" s="46" t="s">
        <v>62</v>
      </c>
      <c r="C131" t="s">
        <v>136</v>
      </c>
      <c r="D131">
        <f>INDEX(distances!$B$2:$AU$47,MATCH(A131,distances!$A$2:$A$47,0),MATCH(B131,distances!$B$1:$AU$1,0))</f>
        <v>201</v>
      </c>
      <c r="E131" s="5">
        <f>INDEX(param!$M$2:$M$5,MATCH(Table10[[#This Row],[Moda]],param!$A$2:$A$5,0))</f>
        <v>63740</v>
      </c>
      <c r="F131" s="5">
        <f>INDEX(param!$N$2:$N$5,MATCH(Table10[[#This Row],[Moda]],param!$A$2:$A$5,0))+(INDEX(param!$O$2:$O$5,MATCH(Table10[[#This Row],[Moda]],param!$A$2:$A$5,0))*Table10[[#This Row],[jarak]])</f>
        <v>48543928.571428567</v>
      </c>
      <c r="G131" s="2">
        <f>INDEX(param!$L$2:$L$5,MATCH(Table10[[#This Row],[Moda]],param!$A$2:$A$5,0))</f>
        <v>3000</v>
      </c>
      <c r="H131">
        <f>IF(Table10[[#This Row],[Asal]]="Jakarta",INDEX(param!$P$2:$P$5,MATCH(Table10[[#This Row],[Moda]],param!$A$2:$A$5,0)),INDEX(Table3[limit_non_jakarta],MATCH(Table10[[#This Row],[Moda]],param!$A$2:$A$5,0)))</f>
        <v>4</v>
      </c>
    </row>
    <row r="132" spans="1:8" hidden="1" x14ac:dyDescent="0.25">
      <c r="A132" s="30" t="s">
        <v>63</v>
      </c>
      <c r="B132" s="46" t="s">
        <v>62</v>
      </c>
      <c r="C132" t="s">
        <v>136</v>
      </c>
      <c r="D132">
        <f>INDEX(distances!$B$2:$AU$47,MATCH(A132,distances!$A$2:$A$47,0),MATCH(B132,distances!$B$1:$AU$1,0))</f>
        <v>201</v>
      </c>
      <c r="E132" s="5">
        <f>INDEX(param!$M$2:$M$5,MATCH(Table10[[#This Row],[Moda]],param!$A$2:$A$5,0))</f>
        <v>63740</v>
      </c>
      <c r="F132" s="5">
        <f>INDEX(param!$N$2:$N$5,MATCH(Table10[[#This Row],[Moda]],param!$A$2:$A$5,0))+(INDEX(param!$O$2:$O$5,MATCH(Table10[[#This Row],[Moda]],param!$A$2:$A$5,0))*Table10[[#This Row],[jarak]])</f>
        <v>48543928.571428567</v>
      </c>
      <c r="G132" s="2">
        <f>INDEX(param!$L$2:$L$5,MATCH(Table10[[#This Row],[Moda]],param!$A$2:$A$5,0))</f>
        <v>3000</v>
      </c>
      <c r="H132">
        <f>IF(Table10[[#This Row],[Asal]]="Jakarta",INDEX(param!$P$2:$P$5,MATCH(Table10[[#This Row],[Moda]],param!$A$2:$A$5,0)),INDEX(Table3[limit_non_jakarta],MATCH(Table10[[#This Row],[Moda]],param!$A$2:$A$5,0)))</f>
        <v>4</v>
      </c>
    </row>
    <row r="133" spans="1:8" hidden="1" x14ac:dyDescent="0.25">
      <c r="A133" s="30" t="s">
        <v>63</v>
      </c>
      <c r="B133" s="46" t="s">
        <v>62</v>
      </c>
      <c r="C133" t="s">
        <v>136</v>
      </c>
      <c r="D133">
        <f>INDEX(distances!$B$2:$AU$47,MATCH(A133,distances!$A$2:$A$47,0),MATCH(B133,distances!$B$1:$AU$1,0))</f>
        <v>201</v>
      </c>
      <c r="E133" s="5">
        <f>INDEX(param!$M$2:$M$5,MATCH(Table10[[#This Row],[Moda]],param!$A$2:$A$5,0))</f>
        <v>63740</v>
      </c>
      <c r="F133" s="5">
        <f>INDEX(param!$N$2:$N$5,MATCH(Table10[[#This Row],[Moda]],param!$A$2:$A$5,0))+(INDEX(param!$O$2:$O$5,MATCH(Table10[[#This Row],[Moda]],param!$A$2:$A$5,0))*Table10[[#This Row],[jarak]])</f>
        <v>48543928.571428567</v>
      </c>
      <c r="G133" s="2">
        <f>INDEX(param!$L$2:$L$5,MATCH(Table10[[#This Row],[Moda]],param!$A$2:$A$5,0))</f>
        <v>3000</v>
      </c>
      <c r="H133">
        <f>IF(Table10[[#This Row],[Asal]]="Jakarta",INDEX(param!$P$2:$P$5,MATCH(Table10[[#This Row],[Moda]],param!$A$2:$A$5,0)),INDEX(Table3[limit_non_jakarta],MATCH(Table10[[#This Row],[Moda]],param!$A$2:$A$5,0)))</f>
        <v>4</v>
      </c>
    </row>
    <row r="134" spans="1:8" hidden="1" x14ac:dyDescent="0.25">
      <c r="A134" s="30" t="s">
        <v>63</v>
      </c>
      <c r="B134" s="46" t="s">
        <v>62</v>
      </c>
      <c r="C134" t="s">
        <v>136</v>
      </c>
      <c r="D134">
        <f>INDEX(distances!$B$2:$AU$47,MATCH(A134,distances!$A$2:$A$47,0),MATCH(B134,distances!$B$1:$AU$1,0))</f>
        <v>201</v>
      </c>
      <c r="E134" s="5">
        <f>INDEX(param!$M$2:$M$5,MATCH(Table10[[#This Row],[Moda]],param!$A$2:$A$5,0))</f>
        <v>63740</v>
      </c>
      <c r="F134" s="5">
        <f>INDEX(param!$N$2:$N$5,MATCH(Table10[[#This Row],[Moda]],param!$A$2:$A$5,0))+(INDEX(param!$O$2:$O$5,MATCH(Table10[[#This Row],[Moda]],param!$A$2:$A$5,0))*Table10[[#This Row],[jarak]])</f>
        <v>48543928.571428567</v>
      </c>
      <c r="G134" s="2">
        <f>INDEX(param!$L$2:$L$5,MATCH(Table10[[#This Row],[Moda]],param!$A$2:$A$5,0))</f>
        <v>3000</v>
      </c>
      <c r="H134">
        <f>IF(Table10[[#This Row],[Asal]]="Jakarta",INDEX(param!$P$2:$P$5,MATCH(Table10[[#This Row],[Moda]],param!$A$2:$A$5,0)),INDEX(Table3[limit_non_jakarta],MATCH(Table10[[#This Row],[Moda]],param!$A$2:$A$5,0)))</f>
        <v>4</v>
      </c>
    </row>
    <row r="135" spans="1:8" hidden="1" x14ac:dyDescent="0.25">
      <c r="A135" s="30" t="s">
        <v>63</v>
      </c>
      <c r="B135" s="46" t="s">
        <v>62</v>
      </c>
      <c r="C135" t="s">
        <v>136</v>
      </c>
      <c r="D135">
        <f>INDEX(distances!$B$2:$AU$47,MATCH(A135,distances!$A$2:$A$47,0),MATCH(B135,distances!$B$1:$AU$1,0))</f>
        <v>201</v>
      </c>
      <c r="E135" s="5">
        <f>INDEX(param!$M$2:$M$5,MATCH(Table10[[#This Row],[Moda]],param!$A$2:$A$5,0))</f>
        <v>63740</v>
      </c>
      <c r="F135" s="5">
        <f>INDEX(param!$N$2:$N$5,MATCH(Table10[[#This Row],[Moda]],param!$A$2:$A$5,0))+(INDEX(param!$O$2:$O$5,MATCH(Table10[[#This Row],[Moda]],param!$A$2:$A$5,0))*Table10[[#This Row],[jarak]])</f>
        <v>48543928.571428567</v>
      </c>
      <c r="G135" s="2">
        <f>INDEX(param!$L$2:$L$5,MATCH(Table10[[#This Row],[Moda]],param!$A$2:$A$5,0))</f>
        <v>3000</v>
      </c>
      <c r="H135">
        <f>IF(Table10[[#This Row],[Asal]]="Jakarta",INDEX(param!$P$2:$P$5,MATCH(Table10[[#This Row],[Moda]],param!$A$2:$A$5,0)),INDEX(Table3[limit_non_jakarta],MATCH(Table10[[#This Row],[Moda]],param!$A$2:$A$5,0)))</f>
        <v>4</v>
      </c>
    </row>
    <row r="136" spans="1:8" hidden="1" x14ac:dyDescent="0.25">
      <c r="A136" s="17" t="s">
        <v>60</v>
      </c>
      <c r="B136" s="18" t="s">
        <v>62</v>
      </c>
      <c r="C136" t="s">
        <v>133</v>
      </c>
      <c r="D136">
        <f>INDEX(distances!$B$2:$AU$47,MATCH(A136,distances!$A$2:$A$47,0),MATCH(B136,distances!$B$1:$AU$1,0))</f>
        <v>123</v>
      </c>
      <c r="E136" s="5">
        <f>INDEX(param!$M$2:$M$5,MATCH(Table10[[#This Row],[Moda]],param!$A$2:$A$5,0))</f>
        <v>8000</v>
      </c>
      <c r="F136" s="5">
        <f>INDEX(param!$N$2:$N$5,MATCH(Table10[[#This Row],[Moda]],param!$A$2:$A$5,0))+(INDEX(param!$O$2:$O$5,MATCH(Table10[[#This Row],[Moda]],param!$A$2:$A$5,0))*Table10[[#This Row],[jarak]])</f>
        <v>32892308.333333332</v>
      </c>
      <c r="G136" s="2">
        <f>INDEX(param!$L$2:$L$5,MATCH(Table10[[#This Row],[Moda]],param!$A$2:$A$5,0))</f>
        <v>250</v>
      </c>
      <c r="H136">
        <f>IF(Table10[[#This Row],[Asal]]="Jakarta",INDEX(param!$P$2:$P$5,MATCH(Table10[[#This Row],[Moda]],param!$A$2:$A$5,0)),INDEX(Table3[limit_non_jakarta],MATCH(Table10[[#This Row],[Moda]],param!$A$2:$A$5,0)))</f>
        <v>30</v>
      </c>
    </row>
    <row r="137" spans="1:8" hidden="1" x14ac:dyDescent="0.25">
      <c r="A137" s="15" t="s">
        <v>75</v>
      </c>
      <c r="B137" s="16" t="s">
        <v>73</v>
      </c>
      <c r="C137" t="s">
        <v>133</v>
      </c>
      <c r="D137">
        <f>INDEX(distances!$B$2:$AU$47,MATCH(A137,distances!$A$2:$A$47,0),MATCH(B137,distances!$B$1:$AU$1,0))</f>
        <v>1020</v>
      </c>
      <c r="E137" s="5">
        <f>INDEX(param!$M$2:$M$5,MATCH(Table10[[#This Row],[Moda]],param!$A$2:$A$5,0))</f>
        <v>8000</v>
      </c>
      <c r="F137" s="5">
        <f>INDEX(param!$N$2:$N$5,MATCH(Table10[[#This Row],[Moda]],param!$A$2:$A$5,0))+(INDEX(param!$O$2:$O$5,MATCH(Table10[[#This Row],[Moda]],param!$A$2:$A$5,0))*Table10[[#This Row],[jarak]])</f>
        <v>55496708.333333328</v>
      </c>
      <c r="G137" s="2">
        <f>INDEX(param!$L$2:$L$5,MATCH(Table10[[#This Row],[Moda]],param!$A$2:$A$5,0))</f>
        <v>250</v>
      </c>
      <c r="H137">
        <f>IF(Table10[[#This Row],[Asal]]="Jakarta",INDEX(param!$P$2:$P$5,MATCH(Table10[[#This Row],[Moda]],param!$A$2:$A$5,0)),INDEX(Table3[limit_non_jakarta],MATCH(Table10[[#This Row],[Moda]],param!$A$2:$A$5,0)))</f>
        <v>30</v>
      </c>
    </row>
    <row r="138" spans="1:8" hidden="1" x14ac:dyDescent="0.25">
      <c r="A138" s="17" t="s">
        <v>77</v>
      </c>
      <c r="B138" s="18" t="s">
        <v>73</v>
      </c>
      <c r="C138" t="s">
        <v>135</v>
      </c>
      <c r="D138">
        <f>INDEX(distances!$B$2:$AU$47,MATCH(A138,distances!$A$2:$A$47,0),MATCH(B138,distances!$B$1:$AU$1,0))</f>
        <v>897</v>
      </c>
      <c r="E138" s="5">
        <f>INDEX(param!$M$2:$M$5,MATCH(Table10[[#This Row],[Moda]],param!$A$2:$A$5,0))</f>
        <v>88852</v>
      </c>
      <c r="F138" s="5">
        <f>INDEX(param!$N$2:$N$5,MATCH(Table10[[#This Row],[Moda]],param!$A$2:$A$5,0))+(INDEX(param!$O$2:$O$5,MATCH(Table10[[#This Row],[Moda]],param!$A$2:$A$5,0))*Table10[[#This Row],[jarak]])</f>
        <v>56990714</v>
      </c>
      <c r="G138" s="2">
        <f>INDEX(param!$L$2:$L$5,MATCH(Table10[[#This Row],[Moda]],param!$A$2:$A$5,0))</f>
        <v>8250</v>
      </c>
      <c r="H138">
        <f>IF(Table10[[#This Row],[Asal]]="Jakarta",INDEX(param!$P$2:$P$5,MATCH(Table10[[#This Row],[Moda]],param!$A$2:$A$5,0)),INDEX(Table3[limit_non_jakarta],MATCH(Table10[[#This Row],[Moda]],param!$A$2:$A$5,0)))</f>
        <v>12</v>
      </c>
    </row>
    <row r="139" spans="1:8" hidden="1" x14ac:dyDescent="0.25">
      <c r="A139" s="28" t="s">
        <v>37</v>
      </c>
      <c r="B139" s="29" t="s">
        <v>50</v>
      </c>
      <c r="C139" t="s">
        <v>133</v>
      </c>
      <c r="D139">
        <f>INDEX(distances!$B$2:$AU$47,MATCH(A139,distances!$A$2:$A$47,0),MATCH(B139,distances!$B$1:$AU$1,0))</f>
        <v>345</v>
      </c>
      <c r="E139" s="5">
        <f>INDEX(param!$M$2:$M$5,MATCH(Table10[[#This Row],[Moda]],param!$A$2:$A$5,0))</f>
        <v>8000</v>
      </c>
      <c r="F139" s="5">
        <f>INDEX(param!$N$2:$N$5,MATCH(Table10[[#This Row],[Moda]],param!$A$2:$A$5,0))+(INDEX(param!$O$2:$O$5,MATCH(Table10[[#This Row],[Moda]],param!$A$2:$A$5,0))*Table10[[#This Row],[jarak]])</f>
        <v>38486708.333333328</v>
      </c>
      <c r="G139" s="2">
        <f>INDEX(param!$L$2:$L$5,MATCH(Table10[[#This Row],[Moda]],param!$A$2:$A$5,0))</f>
        <v>250</v>
      </c>
      <c r="H139" s="10">
        <f>IF(Table10[[#This Row],[Asal]]="Jakarta",INDEX(param!$P$2:$P$5,MATCH(Table10[[#This Row],[Moda]],param!$A$2:$A$5,0)),INDEX(Table3[limit_non_jakarta],MATCH(Table10[[#This Row],[Moda]],param!$A$2:$A$5,0)))</f>
        <v>30</v>
      </c>
    </row>
    <row r="140" spans="1:8" hidden="1" x14ac:dyDescent="0.25">
      <c r="A140" s="17" t="s">
        <v>37</v>
      </c>
      <c r="B140" s="18" t="s">
        <v>31</v>
      </c>
      <c r="C140" t="s">
        <v>133</v>
      </c>
      <c r="D140">
        <f>INDEX(distances!$B$2:$AU$47,MATCH(A140,distances!$A$2:$A$47,0),MATCH(B140,distances!$B$1:$AU$1,0))</f>
        <v>589</v>
      </c>
      <c r="E140" s="5">
        <f>INDEX(param!$M$2:$M$5,MATCH(Table10[[#This Row],[Moda]],param!$A$2:$A$5,0))</f>
        <v>8000</v>
      </c>
      <c r="F140" s="5">
        <f>INDEX(param!$N$2:$N$5,MATCH(Table10[[#This Row],[Moda]],param!$A$2:$A$5,0))+(INDEX(param!$O$2:$O$5,MATCH(Table10[[#This Row],[Moda]],param!$A$2:$A$5,0))*Table10[[#This Row],[jarak]])</f>
        <v>44635508.333333328</v>
      </c>
      <c r="G140" s="2">
        <f>INDEX(param!$L$2:$L$5,MATCH(Table10[[#This Row],[Moda]],param!$A$2:$A$5,0))</f>
        <v>250</v>
      </c>
      <c r="H140">
        <f>IF(Table10[[#This Row],[Asal]]="Jakarta",INDEX(param!$P$2:$P$5,MATCH(Table10[[#This Row],[Moda]],param!$A$2:$A$5,0)),INDEX(Table3[limit_non_jakarta],MATCH(Table10[[#This Row],[Moda]],param!$A$2:$A$5,0)))</f>
        <v>30</v>
      </c>
    </row>
    <row r="141" spans="1:8" hidden="1" x14ac:dyDescent="0.25">
      <c r="A141" s="15" t="s">
        <v>24</v>
      </c>
      <c r="B141" s="16" t="s">
        <v>25</v>
      </c>
      <c r="C141" t="s">
        <v>133</v>
      </c>
      <c r="D141">
        <f>INDEX(distances!$B$2:$AU$47,MATCH(A141,distances!$A$2:$A$47,0),MATCH(B141,distances!$B$1:$AU$1,0))</f>
        <v>334</v>
      </c>
      <c r="E141" s="5">
        <f>INDEX(param!$M$2:$M$5,MATCH(Table10[[#This Row],[Moda]],param!$A$2:$A$5,0))</f>
        <v>8000</v>
      </c>
      <c r="F141" s="5">
        <f>INDEX(param!$N$2:$N$5,MATCH(Table10[[#This Row],[Moda]],param!$A$2:$A$5,0))+(INDEX(param!$O$2:$O$5,MATCH(Table10[[#This Row],[Moda]],param!$A$2:$A$5,0))*Table10[[#This Row],[jarak]])</f>
        <v>38209508.333333328</v>
      </c>
      <c r="G141" s="2">
        <f>INDEX(param!$L$2:$L$5,MATCH(Table10[[#This Row],[Moda]],param!$A$2:$A$5,0))</f>
        <v>250</v>
      </c>
      <c r="H141">
        <f>IF(Table10[[#This Row],[Asal]]="Jakarta",INDEX(param!$P$2:$P$5,MATCH(Table10[[#This Row],[Moda]],param!$A$2:$A$5,0)),INDEX(Table3[limit_non_jakarta],MATCH(Table10[[#This Row],[Moda]],param!$A$2:$A$5,0)))</f>
        <v>30</v>
      </c>
    </row>
    <row r="142" spans="1:8" x14ac:dyDescent="0.25">
      <c r="A142" s="17" t="s">
        <v>73</v>
      </c>
      <c r="B142" s="18" t="s">
        <v>72</v>
      </c>
      <c r="C142" t="s">
        <v>133</v>
      </c>
      <c r="D142">
        <f>INDEX(distances!$B$2:$AU$47,MATCH(A142,distances!$A$2:$A$47,0),MATCH(B142,distances!$B$1:$AU$1,0))</f>
        <v>441</v>
      </c>
      <c r="E142" s="5">
        <f>INDEX(param!$M$2:$M$5,MATCH(Table10[[#This Row],[Moda]],param!$A$2:$A$5,0))</f>
        <v>8000</v>
      </c>
      <c r="F142" s="5">
        <f>INDEX(param!$N$2:$N$5,MATCH(Table10[[#This Row],[Moda]],param!$A$2:$A$5,0))+(INDEX(param!$O$2:$O$5,MATCH(Table10[[#This Row],[Moda]],param!$A$2:$A$5,0))*Table10[[#This Row],[jarak]])</f>
        <v>40905908.333333328</v>
      </c>
      <c r="G142" s="2">
        <f>INDEX(param!$L$2:$L$5,MATCH(Table10[[#This Row],[Moda]],param!$A$2:$A$5,0))</f>
        <v>250</v>
      </c>
      <c r="H142">
        <f>IF(Table10[[#This Row],[Asal]]="Jakarta",INDEX(param!$P$2:$P$5,MATCH(Table10[[#This Row],[Moda]],param!$A$2:$A$5,0)),INDEX(Table3[limit_non_jakarta],MATCH(Table10[[#This Row],[Moda]],param!$A$2:$A$5,0)))</f>
        <v>30</v>
      </c>
    </row>
    <row r="143" spans="1:8" x14ac:dyDescent="0.25">
      <c r="A143" s="17" t="s">
        <v>73</v>
      </c>
      <c r="B143" s="18" t="s">
        <v>75</v>
      </c>
      <c r="C143" t="s">
        <v>133</v>
      </c>
      <c r="D143">
        <f>INDEX(distances!$B$2:$AU$47,MATCH(A143,distances!$A$2:$A$47,0),MATCH(B143,distances!$B$1:$AU$1,0))</f>
        <v>1020</v>
      </c>
      <c r="E143" s="5">
        <f>INDEX(param!$M$2:$M$5,MATCH(Table10[[#This Row],[Moda]],param!$A$2:$A$5,0))</f>
        <v>8000</v>
      </c>
      <c r="F143" s="5">
        <f>INDEX(param!$N$2:$N$5,MATCH(Table10[[#This Row],[Moda]],param!$A$2:$A$5,0))+(INDEX(param!$O$2:$O$5,MATCH(Table10[[#This Row],[Moda]],param!$A$2:$A$5,0))*Table10[[#This Row],[jarak]])</f>
        <v>55496708.333333328</v>
      </c>
      <c r="G143" s="2">
        <f>INDEX(param!$L$2:$L$5,MATCH(Table10[[#This Row],[Moda]],param!$A$2:$A$5,0))</f>
        <v>250</v>
      </c>
      <c r="H143">
        <f>IF(Table10[[#This Row],[Asal]]="Jakarta",INDEX(param!$P$2:$P$5,MATCH(Table10[[#This Row],[Moda]],param!$A$2:$A$5,0)),INDEX(Table3[limit_non_jakarta],MATCH(Table10[[#This Row],[Moda]],param!$A$2:$A$5,0)))</f>
        <v>30</v>
      </c>
    </row>
    <row r="144" spans="1:8" x14ac:dyDescent="0.25">
      <c r="A144" s="37" t="s">
        <v>73</v>
      </c>
      <c r="B144" s="51" t="s">
        <v>50</v>
      </c>
      <c r="C144" t="s">
        <v>134</v>
      </c>
      <c r="D144">
        <f>INDEX(distances!$B$2:$AU$47,MATCH(A144,distances!$A$2:$A$47,0),MATCH(B144,distances!$B$1:$AU$1,0))</f>
        <v>1636</v>
      </c>
      <c r="E144" s="5">
        <f>INDEX(param!$M$2:$M$5,MATCH(Table10[[#This Row],[Moda]],param!$A$2:$A$5,0))</f>
        <v>55920</v>
      </c>
      <c r="F144" s="5">
        <f>INDEX(param!$N$2:$N$5,MATCH(Table10[[#This Row],[Moda]],param!$A$2:$A$5,0))+(INDEX(param!$O$2:$O$5,MATCH(Table10[[#This Row],[Moda]],param!$A$2:$A$5,0))*Table10[[#This Row],[jarak]])</f>
        <v>45681428.285714284</v>
      </c>
      <c r="G144" s="2">
        <f>INDEX(param!$L$2:$L$5,MATCH(Table10[[#This Row],[Moda]],param!$A$2:$A$5,0))</f>
        <v>8250</v>
      </c>
      <c r="H144">
        <f>IF(Table10[[#This Row],[Asal]]="Jakarta",INDEX(param!$P$2:$P$5,MATCH(Table10[[#This Row],[Moda]],param!$A$2:$A$5,0)),INDEX(Table3[limit_non_jakarta],MATCH(Table10[[#This Row],[Moda]],param!$A$2:$A$5,0)))</f>
        <v>8</v>
      </c>
    </row>
    <row r="145" spans="1:8" x14ac:dyDescent="0.25">
      <c r="A145" s="15" t="s">
        <v>73</v>
      </c>
      <c r="B145" s="16" t="s">
        <v>50</v>
      </c>
      <c r="C145" t="s">
        <v>135</v>
      </c>
      <c r="D145">
        <f>INDEX(distances!$B$2:$AU$47,MATCH(A145,distances!$A$2:$A$47,0),MATCH(B145,distances!$B$1:$AU$1,0))</f>
        <v>1636</v>
      </c>
      <c r="E145" s="5">
        <f>INDEX(param!$M$2:$M$5,MATCH(Table10[[#This Row],[Moda]],param!$A$2:$A$5,0))</f>
        <v>88852</v>
      </c>
      <c r="F145" s="5">
        <f>INDEX(param!$N$2:$N$5,MATCH(Table10[[#This Row],[Moda]],param!$A$2:$A$5,0))+(INDEX(param!$O$2:$O$5,MATCH(Table10[[#This Row],[Moda]],param!$A$2:$A$5,0))*Table10[[#This Row],[jarak]])</f>
        <v>56990714</v>
      </c>
      <c r="G145" s="2">
        <f>INDEX(param!$L$2:$L$5,MATCH(Table10[[#This Row],[Moda]],param!$A$2:$A$5,0))</f>
        <v>8250</v>
      </c>
      <c r="H145">
        <f>IF(Table10[[#This Row],[Asal]]="Jakarta",INDEX(param!$P$2:$P$5,MATCH(Table10[[#This Row],[Moda]],param!$A$2:$A$5,0)),INDEX(Table3[limit_non_jakarta],MATCH(Table10[[#This Row],[Moda]],param!$A$2:$A$5,0)))</f>
        <v>12</v>
      </c>
    </row>
    <row r="146" spans="1:8" x14ac:dyDescent="0.25">
      <c r="A146" s="15" t="s">
        <v>73</v>
      </c>
      <c r="B146" s="16" t="s">
        <v>80</v>
      </c>
      <c r="C146" t="s">
        <v>135</v>
      </c>
      <c r="D146">
        <f>INDEX(distances!$B$2:$AU$47,MATCH(A146,distances!$A$2:$A$47,0),MATCH(B146,distances!$B$1:$AU$1,0))</f>
        <v>1135</v>
      </c>
      <c r="E146" s="5">
        <f>INDEX(param!$M$2:$M$5,MATCH(Table10[[#This Row],[Moda]],param!$A$2:$A$5,0))</f>
        <v>88852</v>
      </c>
      <c r="F146" s="5">
        <f>INDEX(param!$N$2:$N$5,MATCH(Table10[[#This Row],[Moda]],param!$A$2:$A$5,0))+(INDEX(param!$O$2:$O$5,MATCH(Table10[[#This Row],[Moda]],param!$A$2:$A$5,0))*Table10[[#This Row],[jarak]])</f>
        <v>56990714</v>
      </c>
      <c r="G146" s="2">
        <f>INDEX(param!$L$2:$L$5,MATCH(Table10[[#This Row],[Moda]],param!$A$2:$A$5,0))</f>
        <v>8250</v>
      </c>
      <c r="H146">
        <f>IF(Table10[[#This Row],[Asal]]="Jakarta",INDEX(param!$P$2:$P$5,MATCH(Table10[[#This Row],[Moda]],param!$A$2:$A$5,0)),INDEX(Table3[limit_non_jakarta],MATCH(Table10[[#This Row],[Moda]],param!$A$2:$A$5,0)))</f>
        <v>12</v>
      </c>
    </row>
    <row r="147" spans="1:8" x14ac:dyDescent="0.25">
      <c r="A147" s="15" t="s">
        <v>73</v>
      </c>
      <c r="B147" s="16" t="s">
        <v>50</v>
      </c>
      <c r="C147" t="s">
        <v>135</v>
      </c>
      <c r="D147">
        <f>INDEX(distances!$B$2:$AU$47,MATCH(A147,distances!$A$2:$A$47,0),MATCH(B147,distances!$B$1:$AU$1,0))</f>
        <v>1636</v>
      </c>
      <c r="E147" s="5">
        <f>INDEX(param!$M$2:$M$5,MATCH(Table10[[#This Row],[Moda]],param!$A$2:$A$5,0))</f>
        <v>88852</v>
      </c>
      <c r="F147" s="5">
        <f>INDEX(param!$N$2:$N$5,MATCH(Table10[[#This Row],[Moda]],param!$A$2:$A$5,0))+(INDEX(param!$O$2:$O$5,MATCH(Table10[[#This Row],[Moda]],param!$A$2:$A$5,0))*Table10[[#This Row],[jarak]])</f>
        <v>56990714</v>
      </c>
      <c r="G147" s="2">
        <f>INDEX(param!$L$2:$L$5,MATCH(Table10[[#This Row],[Moda]],param!$A$2:$A$5,0))</f>
        <v>8250</v>
      </c>
      <c r="H147">
        <f>IF(Table10[[#This Row],[Asal]]="Jakarta",INDEX(param!$P$2:$P$5,MATCH(Table10[[#This Row],[Moda]],param!$A$2:$A$5,0)),INDEX(Table3[limit_non_jakarta],MATCH(Table10[[#This Row],[Moda]],param!$A$2:$A$5,0)))</f>
        <v>12</v>
      </c>
    </row>
    <row r="148" spans="1:8" x14ac:dyDescent="0.25">
      <c r="A148" s="15" t="s">
        <v>73</v>
      </c>
      <c r="B148" s="16" t="s">
        <v>81</v>
      </c>
      <c r="C148" t="s">
        <v>135</v>
      </c>
      <c r="D148">
        <f>INDEX(distances!$B$2:$AU$47,MATCH(A148,distances!$A$2:$A$47,0),MATCH(B148,distances!$B$1:$AU$1,0))</f>
        <v>3029</v>
      </c>
      <c r="E148" s="5">
        <f>INDEX(param!$M$2:$M$5,MATCH(Table10[[#This Row],[Moda]],param!$A$2:$A$5,0))</f>
        <v>88852</v>
      </c>
      <c r="F148" s="5">
        <f>INDEX(param!$N$2:$N$5,MATCH(Table10[[#This Row],[Moda]],param!$A$2:$A$5,0))+(INDEX(param!$O$2:$O$5,MATCH(Table10[[#This Row],[Moda]],param!$A$2:$A$5,0))*Table10[[#This Row],[jarak]])</f>
        <v>56990714</v>
      </c>
      <c r="G148" s="2">
        <f>INDEX(param!$L$2:$L$5,MATCH(Table10[[#This Row],[Moda]],param!$A$2:$A$5,0))</f>
        <v>8250</v>
      </c>
      <c r="H148">
        <f>IF(Table10[[#This Row],[Asal]]="Jakarta",INDEX(param!$P$2:$P$5,MATCH(Table10[[#This Row],[Moda]],param!$A$2:$A$5,0)),INDEX(Table3[limit_non_jakarta],MATCH(Table10[[#This Row],[Moda]],param!$A$2:$A$5,0)))</f>
        <v>12</v>
      </c>
    </row>
    <row r="149" spans="1:8" x14ac:dyDescent="0.25">
      <c r="A149" s="17" t="s">
        <v>73</v>
      </c>
      <c r="B149" s="18" t="s">
        <v>82</v>
      </c>
      <c r="C149" t="s">
        <v>135</v>
      </c>
      <c r="D149">
        <f>INDEX(distances!$B$2:$AU$47,MATCH(A149,distances!$A$2:$A$47,0),MATCH(B149,distances!$B$1:$AU$1,0))</f>
        <v>3838</v>
      </c>
      <c r="E149" s="5">
        <f>INDEX(param!$M$2:$M$5,MATCH(Table10[[#This Row],[Moda]],param!$A$2:$A$5,0))</f>
        <v>88852</v>
      </c>
      <c r="F149" s="5">
        <f>INDEX(param!$N$2:$N$5,MATCH(Table10[[#This Row],[Moda]],param!$A$2:$A$5,0))+(INDEX(param!$O$2:$O$5,MATCH(Table10[[#This Row],[Moda]],param!$A$2:$A$5,0))*Table10[[#This Row],[jarak]])</f>
        <v>56990714</v>
      </c>
      <c r="G149" s="2">
        <f>INDEX(param!$L$2:$L$5,MATCH(Table10[[#This Row],[Moda]],param!$A$2:$A$5,0))</f>
        <v>8250</v>
      </c>
      <c r="H149">
        <f>IF(Table10[[#This Row],[Asal]]="Jakarta",INDEX(param!$P$2:$P$5,MATCH(Table10[[#This Row],[Moda]],param!$A$2:$A$5,0)),INDEX(Table3[limit_non_jakarta],MATCH(Table10[[#This Row],[Moda]],param!$A$2:$A$5,0)))</f>
        <v>12</v>
      </c>
    </row>
    <row r="150" spans="1:8" x14ac:dyDescent="0.25">
      <c r="A150" s="15" t="s">
        <v>73</v>
      </c>
      <c r="B150" s="16" t="s">
        <v>50</v>
      </c>
      <c r="C150" t="s">
        <v>135</v>
      </c>
      <c r="D150">
        <f>INDEX(distances!$B$2:$AU$47,MATCH(A150,distances!$A$2:$A$47,0),MATCH(B150,distances!$B$1:$AU$1,0))</f>
        <v>1636</v>
      </c>
      <c r="E150" s="5">
        <f>INDEX(param!$M$2:$M$5,MATCH(Table10[[#This Row],[Moda]],param!$A$2:$A$5,0))</f>
        <v>88852</v>
      </c>
      <c r="F150" s="5">
        <f>INDEX(param!$N$2:$N$5,MATCH(Table10[[#This Row],[Moda]],param!$A$2:$A$5,0))+(INDEX(param!$O$2:$O$5,MATCH(Table10[[#This Row],[Moda]],param!$A$2:$A$5,0))*Table10[[#This Row],[jarak]])</f>
        <v>56990714</v>
      </c>
      <c r="G150" s="2">
        <f>INDEX(param!$L$2:$L$5,MATCH(Table10[[#This Row],[Moda]],param!$A$2:$A$5,0))</f>
        <v>8250</v>
      </c>
      <c r="H150">
        <f>IF(Table10[[#This Row],[Asal]]="Jakarta",INDEX(param!$P$2:$P$5,MATCH(Table10[[#This Row],[Moda]],param!$A$2:$A$5,0)),INDEX(Table3[limit_non_jakarta],MATCH(Table10[[#This Row],[Moda]],param!$A$2:$A$5,0)))</f>
        <v>12</v>
      </c>
    </row>
    <row r="151" spans="1:8" x14ac:dyDescent="0.25">
      <c r="A151" s="15" t="s">
        <v>73</v>
      </c>
      <c r="B151" s="16" t="s">
        <v>77</v>
      </c>
      <c r="C151" t="s">
        <v>135</v>
      </c>
      <c r="D151">
        <f>INDEX(distances!$B$2:$AU$47,MATCH(A151,distances!$A$2:$A$47,0),MATCH(B151,distances!$B$1:$AU$1,0))</f>
        <v>897</v>
      </c>
      <c r="E151" s="5">
        <f>INDEX(param!$M$2:$M$5,MATCH(Table10[[#This Row],[Moda]],param!$A$2:$A$5,0))</f>
        <v>88852</v>
      </c>
      <c r="F151" s="5">
        <f>INDEX(param!$N$2:$N$5,MATCH(Table10[[#This Row],[Moda]],param!$A$2:$A$5,0))+(INDEX(param!$O$2:$O$5,MATCH(Table10[[#This Row],[Moda]],param!$A$2:$A$5,0))*Table10[[#This Row],[jarak]])</f>
        <v>56990714</v>
      </c>
      <c r="G151" s="2">
        <f>INDEX(param!$L$2:$L$5,MATCH(Table10[[#This Row],[Moda]],param!$A$2:$A$5,0))</f>
        <v>8250</v>
      </c>
      <c r="H151">
        <f>IF(Table10[[#This Row],[Asal]]="Jakarta",INDEX(param!$P$2:$P$5,MATCH(Table10[[#This Row],[Moda]],param!$A$2:$A$5,0)),INDEX(Table3[limit_non_jakarta],MATCH(Table10[[#This Row],[Moda]],param!$A$2:$A$5,0)))</f>
        <v>12</v>
      </c>
    </row>
    <row r="152" spans="1:8" x14ac:dyDescent="0.25">
      <c r="A152" s="15" t="s">
        <v>73</v>
      </c>
      <c r="B152" s="16" t="s">
        <v>50</v>
      </c>
      <c r="C152" t="s">
        <v>135</v>
      </c>
      <c r="D152">
        <f>INDEX(distances!$B$2:$AU$47,MATCH(A152,distances!$A$2:$A$47,0),MATCH(B152,distances!$B$1:$AU$1,0))</f>
        <v>1636</v>
      </c>
      <c r="E152" s="5">
        <f>INDEX(param!$M$2:$M$5,MATCH(Table10[[#This Row],[Moda]],param!$A$2:$A$5,0))</f>
        <v>88852</v>
      </c>
      <c r="F152" s="5">
        <f>INDEX(param!$N$2:$N$5,MATCH(Table10[[#This Row],[Moda]],param!$A$2:$A$5,0))+(INDEX(param!$O$2:$O$5,MATCH(Table10[[#This Row],[Moda]],param!$A$2:$A$5,0))*Table10[[#This Row],[jarak]])</f>
        <v>56990714</v>
      </c>
      <c r="G152" s="2">
        <f>INDEX(param!$L$2:$L$5,MATCH(Table10[[#This Row],[Moda]],param!$A$2:$A$5,0))</f>
        <v>8250</v>
      </c>
      <c r="H152">
        <f>IF(Table10[[#This Row],[Asal]]="Jakarta",INDEX(param!$P$2:$P$5,MATCH(Table10[[#This Row],[Moda]],param!$A$2:$A$5,0)),INDEX(Table3[limit_non_jakarta],MATCH(Table10[[#This Row],[Moda]],param!$A$2:$A$5,0)))</f>
        <v>12</v>
      </c>
    </row>
    <row r="153" spans="1:8" x14ac:dyDescent="0.25">
      <c r="A153" s="15" t="s">
        <v>73</v>
      </c>
      <c r="B153" s="16" t="s">
        <v>80</v>
      </c>
      <c r="C153" t="s">
        <v>135</v>
      </c>
      <c r="D153">
        <f>INDEX(distances!$B$2:$AU$47,MATCH(A153,distances!$A$2:$A$47,0),MATCH(B153,distances!$B$1:$AU$1,0))</f>
        <v>1135</v>
      </c>
      <c r="E153" s="5">
        <f>INDEX(param!$M$2:$M$5,MATCH(Table10[[#This Row],[Moda]],param!$A$2:$A$5,0))</f>
        <v>88852</v>
      </c>
      <c r="F153" s="5">
        <f>INDEX(param!$N$2:$N$5,MATCH(Table10[[#This Row],[Moda]],param!$A$2:$A$5,0))+(INDEX(param!$O$2:$O$5,MATCH(Table10[[#This Row],[Moda]],param!$A$2:$A$5,0))*Table10[[#This Row],[jarak]])</f>
        <v>56990714</v>
      </c>
      <c r="G153" s="2">
        <f>INDEX(param!$L$2:$L$5,MATCH(Table10[[#This Row],[Moda]],param!$A$2:$A$5,0))</f>
        <v>8250</v>
      </c>
      <c r="H153">
        <f>IF(Table10[[#This Row],[Asal]]="Jakarta",INDEX(param!$P$2:$P$5,MATCH(Table10[[#This Row],[Moda]],param!$A$2:$A$5,0)),INDEX(Table3[limit_non_jakarta],MATCH(Table10[[#This Row],[Moda]],param!$A$2:$A$5,0)))</f>
        <v>12</v>
      </c>
    </row>
    <row r="154" spans="1:8" x14ac:dyDescent="0.25">
      <c r="A154" s="17" t="s">
        <v>73</v>
      </c>
      <c r="B154" s="18" t="s">
        <v>82</v>
      </c>
      <c r="C154" t="s">
        <v>135</v>
      </c>
      <c r="D154">
        <f>INDEX(distances!$B$2:$AU$47,MATCH(A154,distances!$A$2:$A$47,0),MATCH(B154,distances!$B$1:$AU$1,0))</f>
        <v>3838</v>
      </c>
      <c r="E154" s="5">
        <f>INDEX(param!$M$2:$M$5,MATCH(Table10[[#This Row],[Moda]],param!$A$2:$A$5,0))</f>
        <v>88852</v>
      </c>
      <c r="F154" s="5">
        <f>INDEX(param!$N$2:$N$5,MATCH(Table10[[#This Row],[Moda]],param!$A$2:$A$5,0))+(INDEX(param!$O$2:$O$5,MATCH(Table10[[#This Row],[Moda]],param!$A$2:$A$5,0))*Table10[[#This Row],[jarak]])</f>
        <v>56990714</v>
      </c>
      <c r="G154" s="2">
        <f>INDEX(param!$L$2:$L$5,MATCH(Table10[[#This Row],[Moda]],param!$A$2:$A$5,0))</f>
        <v>8250</v>
      </c>
      <c r="H154">
        <f>IF(Table10[[#This Row],[Asal]]="Jakarta",INDEX(param!$P$2:$P$5,MATCH(Table10[[#This Row],[Moda]],param!$A$2:$A$5,0)),INDEX(Table3[limit_non_jakarta],MATCH(Table10[[#This Row],[Moda]],param!$A$2:$A$5,0)))</f>
        <v>12</v>
      </c>
    </row>
    <row r="155" spans="1:8" hidden="1" x14ac:dyDescent="0.25">
      <c r="A155" s="15" t="s">
        <v>61</v>
      </c>
      <c r="B155" s="16" t="s">
        <v>62</v>
      </c>
      <c r="C155" t="s">
        <v>133</v>
      </c>
      <c r="D155">
        <f>INDEX(distances!$B$2:$AU$47,MATCH(A155,distances!$A$2:$A$47,0),MATCH(B155,distances!$B$1:$AU$1,0))</f>
        <v>99</v>
      </c>
      <c r="E155" s="5">
        <f>INDEX(param!$M$2:$M$5,MATCH(Table10[[#This Row],[Moda]],param!$A$2:$A$5,0))</f>
        <v>8000</v>
      </c>
      <c r="F155" s="5">
        <f>INDEX(param!$N$2:$N$5,MATCH(Table10[[#This Row],[Moda]],param!$A$2:$A$5,0))+(INDEX(param!$O$2:$O$5,MATCH(Table10[[#This Row],[Moda]],param!$A$2:$A$5,0))*Table10[[#This Row],[jarak]])</f>
        <v>32287508.333333332</v>
      </c>
      <c r="G155" s="2">
        <f>INDEX(param!$L$2:$L$5,MATCH(Table10[[#This Row],[Moda]],param!$A$2:$A$5,0))</f>
        <v>250</v>
      </c>
      <c r="H155">
        <f>IF(Table10[[#This Row],[Asal]]="Jakarta",INDEX(param!$P$2:$P$5,MATCH(Table10[[#This Row],[Moda]],param!$A$2:$A$5,0)),INDEX(Table3[limit_non_jakarta],MATCH(Table10[[#This Row],[Moda]],param!$A$2:$A$5,0)))</f>
        <v>30</v>
      </c>
    </row>
    <row r="156" spans="1:8" hidden="1" x14ac:dyDescent="0.25">
      <c r="A156" s="43" t="s">
        <v>61</v>
      </c>
      <c r="B156" s="57" t="s">
        <v>62</v>
      </c>
      <c r="C156" t="s">
        <v>136</v>
      </c>
      <c r="D156">
        <f>INDEX(distances!$B$2:$AU$47,MATCH(A156,distances!$A$2:$A$47,0),MATCH(B156,distances!$B$1:$AU$1,0))</f>
        <v>99</v>
      </c>
      <c r="E156" s="5">
        <f>INDEX(param!$M$2:$M$5,MATCH(Table10[[#This Row],[Moda]],param!$A$2:$A$5,0))</f>
        <v>63740</v>
      </c>
      <c r="F156" s="5">
        <f>INDEX(param!$N$2:$N$5,MATCH(Table10[[#This Row],[Moda]],param!$A$2:$A$5,0))+(INDEX(param!$O$2:$O$5,MATCH(Table10[[#This Row],[Moda]],param!$A$2:$A$5,0))*Table10[[#This Row],[jarak]])</f>
        <v>48543928.571428567</v>
      </c>
      <c r="G156" s="2">
        <f>INDEX(param!$L$2:$L$5,MATCH(Table10[[#This Row],[Moda]],param!$A$2:$A$5,0))</f>
        <v>3000</v>
      </c>
      <c r="H156">
        <f>IF(Table10[[#This Row],[Asal]]="Jakarta",INDEX(param!$P$2:$P$5,MATCH(Table10[[#This Row],[Moda]],param!$A$2:$A$5,0)),INDEX(Table3[limit_non_jakarta],MATCH(Table10[[#This Row],[Moda]],param!$A$2:$A$5,0)))</f>
        <v>4</v>
      </c>
    </row>
    <row r="157" spans="1:8" hidden="1" x14ac:dyDescent="0.25">
      <c r="A157" s="30" t="s">
        <v>61</v>
      </c>
      <c r="B157" s="46" t="s">
        <v>62</v>
      </c>
      <c r="C157" t="s">
        <v>136</v>
      </c>
      <c r="D157">
        <f>INDEX(distances!$B$2:$AU$47,MATCH(A157,distances!$A$2:$A$47,0),MATCH(B157,distances!$B$1:$AU$1,0))</f>
        <v>99</v>
      </c>
      <c r="E157" s="5">
        <f>INDEX(param!$M$2:$M$5,MATCH(Table10[[#This Row],[Moda]],param!$A$2:$A$5,0))</f>
        <v>63740</v>
      </c>
      <c r="F157" s="5">
        <f>INDEX(param!$N$2:$N$5,MATCH(Table10[[#This Row],[Moda]],param!$A$2:$A$5,0))+(INDEX(param!$O$2:$O$5,MATCH(Table10[[#This Row],[Moda]],param!$A$2:$A$5,0))*Table10[[#This Row],[jarak]])</f>
        <v>48543928.571428567</v>
      </c>
      <c r="G157" s="2">
        <f>INDEX(param!$L$2:$L$5,MATCH(Table10[[#This Row],[Moda]],param!$A$2:$A$5,0))</f>
        <v>3000</v>
      </c>
      <c r="H157">
        <f>IF(Table10[[#This Row],[Asal]]="Jakarta",INDEX(param!$P$2:$P$5,MATCH(Table10[[#This Row],[Moda]],param!$A$2:$A$5,0)),INDEX(Table3[limit_non_jakarta],MATCH(Table10[[#This Row],[Moda]],param!$A$2:$A$5,0)))</f>
        <v>4</v>
      </c>
    </row>
    <row r="158" spans="1:8" hidden="1" x14ac:dyDescent="0.25">
      <c r="A158" s="15" t="s">
        <v>72</v>
      </c>
      <c r="B158" s="16" t="s">
        <v>73</v>
      </c>
      <c r="C158" t="s">
        <v>133</v>
      </c>
      <c r="D158">
        <f>INDEX(distances!$B$2:$AU$47,MATCH(A158,distances!$A$2:$A$47,0),MATCH(B158,distances!$B$1:$AU$1,0))</f>
        <v>441</v>
      </c>
      <c r="E158" s="5">
        <f>INDEX(param!$M$2:$M$5,MATCH(Table10[[#This Row],[Moda]],param!$A$2:$A$5,0))</f>
        <v>8000</v>
      </c>
      <c r="F158" s="5">
        <f>INDEX(param!$N$2:$N$5,MATCH(Table10[[#This Row],[Moda]],param!$A$2:$A$5,0))+(INDEX(param!$O$2:$O$5,MATCH(Table10[[#This Row],[Moda]],param!$A$2:$A$5,0))*Table10[[#This Row],[jarak]])</f>
        <v>40905908.333333328</v>
      </c>
      <c r="G158" s="2">
        <f>INDEX(param!$L$2:$L$5,MATCH(Table10[[#This Row],[Moda]],param!$A$2:$A$5,0))</f>
        <v>250</v>
      </c>
      <c r="H158">
        <f>IF(Table10[[#This Row],[Asal]]="Jakarta",INDEX(param!$P$2:$P$5,MATCH(Table10[[#This Row],[Moda]],param!$A$2:$A$5,0)),INDEX(Table3[limit_non_jakarta],MATCH(Table10[[#This Row],[Moda]],param!$A$2:$A$5,0)))</f>
        <v>30</v>
      </c>
    </row>
    <row r="159" spans="1:8" hidden="1" x14ac:dyDescent="0.25">
      <c r="A159" s="17" t="s">
        <v>78</v>
      </c>
      <c r="B159" s="18" t="s">
        <v>76</v>
      </c>
      <c r="C159" t="s">
        <v>133</v>
      </c>
      <c r="D159">
        <f>INDEX(distances!$B$2:$AU$47,MATCH(A159,distances!$A$2:$A$47,0),MATCH(B159,distances!$B$1:$AU$1,0))</f>
        <v>408</v>
      </c>
      <c r="E159" s="5">
        <f>INDEX(param!$M$2:$M$5,MATCH(Table10[[#This Row],[Moda]],param!$A$2:$A$5,0))</f>
        <v>8000</v>
      </c>
      <c r="F159" s="5">
        <f>INDEX(param!$N$2:$N$5,MATCH(Table10[[#This Row],[Moda]],param!$A$2:$A$5,0))+(INDEX(param!$O$2:$O$5,MATCH(Table10[[#This Row],[Moda]],param!$A$2:$A$5,0))*Table10[[#This Row],[jarak]])</f>
        <v>40074308.333333328</v>
      </c>
      <c r="G159" s="2">
        <f>INDEX(param!$L$2:$L$5,MATCH(Table10[[#This Row],[Moda]],param!$A$2:$A$5,0))</f>
        <v>250</v>
      </c>
      <c r="H159">
        <f>IF(Table10[[#This Row],[Asal]]="Jakarta",INDEX(param!$P$2:$P$5,MATCH(Table10[[#This Row],[Moda]],param!$A$2:$A$5,0)),INDEX(Table3[limit_non_jakarta],MATCH(Table10[[#This Row],[Moda]],param!$A$2:$A$5,0)))</f>
        <v>30</v>
      </c>
    </row>
    <row r="160" spans="1:8" hidden="1" x14ac:dyDescent="0.25">
      <c r="A160" s="15" t="s">
        <v>78</v>
      </c>
      <c r="B160" s="16" t="s">
        <v>50</v>
      </c>
      <c r="C160" t="s">
        <v>134</v>
      </c>
      <c r="D160">
        <f>INDEX(distances!$B$2:$AU$47,MATCH(A160,distances!$A$2:$A$47,0),MATCH(B160,distances!$B$1:$AU$1,0))</f>
        <v>3357</v>
      </c>
      <c r="E160" s="5">
        <f>INDEX(param!$M$2:$M$5,MATCH(Table10[[#This Row],[Moda]],param!$A$2:$A$5,0))</f>
        <v>55920</v>
      </c>
      <c r="F160" s="5">
        <f>INDEX(param!$N$2:$N$5,MATCH(Table10[[#This Row],[Moda]],param!$A$2:$A$5,0))+(INDEX(param!$O$2:$O$5,MATCH(Table10[[#This Row],[Moda]],param!$A$2:$A$5,0))*Table10[[#This Row],[jarak]])</f>
        <v>45681428.285714284</v>
      </c>
      <c r="G160" s="2">
        <f>INDEX(param!$L$2:$L$5,MATCH(Table10[[#This Row],[Moda]],param!$A$2:$A$5,0))</f>
        <v>8250</v>
      </c>
      <c r="H160">
        <f>IF(Table10[[#This Row],[Asal]]="Jakarta",INDEX(param!$P$2:$P$5,MATCH(Table10[[#This Row],[Moda]],param!$A$2:$A$5,0)),INDEX(Table3[limit_non_jakarta],MATCH(Table10[[#This Row],[Moda]],param!$A$2:$A$5,0)))</f>
        <v>8</v>
      </c>
    </row>
    <row r="161" spans="1:8" hidden="1" x14ac:dyDescent="0.25">
      <c r="A161" s="36" t="s">
        <v>78</v>
      </c>
      <c r="B161" s="50" t="s">
        <v>50</v>
      </c>
      <c r="C161" t="s">
        <v>135</v>
      </c>
      <c r="D161">
        <f>INDEX(distances!$B$2:$AU$47,MATCH(A161,distances!$A$2:$A$47,0),MATCH(B161,distances!$B$1:$AU$1,0))</f>
        <v>3357</v>
      </c>
      <c r="E161" s="5">
        <f>INDEX(param!$M$2:$M$5,MATCH(Table10[[#This Row],[Moda]],param!$A$2:$A$5,0))</f>
        <v>88852</v>
      </c>
      <c r="F161" s="5">
        <f>INDEX(param!$N$2:$N$5,MATCH(Table10[[#This Row],[Moda]],param!$A$2:$A$5,0))+(INDEX(param!$O$2:$O$5,MATCH(Table10[[#This Row],[Moda]],param!$A$2:$A$5,0))*Table10[[#This Row],[jarak]])</f>
        <v>56990714</v>
      </c>
      <c r="G161" s="2">
        <f>INDEX(param!$L$2:$L$5,MATCH(Table10[[#This Row],[Moda]],param!$A$2:$A$5,0))</f>
        <v>8250</v>
      </c>
      <c r="H161">
        <f>IF(Table10[[#This Row],[Asal]]="Jakarta",INDEX(param!$P$2:$P$5,MATCH(Table10[[#This Row],[Moda]],param!$A$2:$A$5,0)),INDEX(Table3[limit_non_jakarta],MATCH(Table10[[#This Row],[Moda]],param!$A$2:$A$5,0)))</f>
        <v>12</v>
      </c>
    </row>
    <row r="162" spans="1:8" hidden="1" x14ac:dyDescent="0.25">
      <c r="A162" s="36" t="s">
        <v>78</v>
      </c>
      <c r="B162" s="50" t="s">
        <v>79</v>
      </c>
      <c r="C162" t="s">
        <v>135</v>
      </c>
      <c r="D162">
        <f>INDEX(distances!$B$2:$AU$47,MATCH(A162,distances!$A$2:$A$47,0),MATCH(B162,distances!$B$1:$AU$1,0))</f>
        <v>321</v>
      </c>
      <c r="E162" s="5">
        <f>INDEX(param!$M$2:$M$5,MATCH(Table10[[#This Row],[Moda]],param!$A$2:$A$5,0))</f>
        <v>88852</v>
      </c>
      <c r="F162" s="5">
        <f>INDEX(param!$N$2:$N$5,MATCH(Table10[[#This Row],[Moda]],param!$A$2:$A$5,0))+(INDEX(param!$O$2:$O$5,MATCH(Table10[[#This Row],[Moda]],param!$A$2:$A$5,0))*Table10[[#This Row],[jarak]])</f>
        <v>56990714</v>
      </c>
      <c r="G162" s="2">
        <f>INDEX(param!$L$2:$L$5,MATCH(Table10[[#This Row],[Moda]],param!$A$2:$A$5,0))</f>
        <v>8250</v>
      </c>
      <c r="H162">
        <f>IF(Table10[[#This Row],[Asal]]="Jakarta",INDEX(param!$P$2:$P$5,MATCH(Table10[[#This Row],[Moda]],param!$A$2:$A$5,0)),INDEX(Table3[limit_non_jakarta],MATCH(Table10[[#This Row],[Moda]],param!$A$2:$A$5,0)))</f>
        <v>12</v>
      </c>
    </row>
    <row r="163" spans="1:8" hidden="1" x14ac:dyDescent="0.25">
      <c r="A163" s="19" t="s">
        <v>81</v>
      </c>
      <c r="B163" s="20" t="s">
        <v>73</v>
      </c>
      <c r="C163" t="s">
        <v>135</v>
      </c>
      <c r="D163">
        <f>INDEX(distances!$B$2:$AU$47,MATCH(A163,distances!$A$2:$A$47,0),MATCH(B163,distances!$B$1:$AU$1,0))</f>
        <v>3029</v>
      </c>
      <c r="E163" s="5">
        <f>INDEX(param!$M$2:$M$5,MATCH(Table10[[#This Row],[Moda]],param!$A$2:$A$5,0))</f>
        <v>88852</v>
      </c>
      <c r="F163" s="5">
        <f>INDEX(param!$N$2:$N$5,MATCH(Table10[[#This Row],[Moda]],param!$A$2:$A$5,0))+(INDEX(param!$O$2:$O$5,MATCH(Table10[[#This Row],[Moda]],param!$A$2:$A$5,0))*Table10[[#This Row],[jarak]])</f>
        <v>56990714</v>
      </c>
      <c r="G163" s="2">
        <f>INDEX(param!$L$2:$L$5,MATCH(Table10[[#This Row],[Moda]],param!$A$2:$A$5,0))</f>
        <v>8250</v>
      </c>
      <c r="H163">
        <f>IF(Table10[[#This Row],[Asal]]="Jakarta",INDEX(param!$P$2:$P$5,MATCH(Table10[[#This Row],[Moda]],param!$A$2:$A$5,0)),INDEX(Table3[limit_non_jakarta],MATCH(Table10[[#This Row],[Moda]],param!$A$2:$A$5,0)))</f>
        <v>12</v>
      </c>
    </row>
    <row r="164" spans="1:8" hidden="1" x14ac:dyDescent="0.25">
      <c r="A164" s="38" t="s">
        <v>68</v>
      </c>
      <c r="B164" s="52" t="s">
        <v>67</v>
      </c>
      <c r="C164" t="s">
        <v>133</v>
      </c>
      <c r="D164">
        <f>INDEX(distances!$B$2:$AU$47,MATCH(A164,distances!$A$2:$A$47,0),MATCH(B164,distances!$B$1:$AU$1,0))</f>
        <v>137</v>
      </c>
      <c r="E164" s="5">
        <f>INDEX(param!$M$2:$M$5,MATCH(Table10[[#This Row],[Moda]],param!$A$2:$A$5,0))</f>
        <v>8000</v>
      </c>
      <c r="F164" s="5">
        <f>INDEX(param!$N$2:$N$5,MATCH(Table10[[#This Row],[Moda]],param!$A$2:$A$5,0))+(INDEX(param!$O$2:$O$5,MATCH(Table10[[#This Row],[Moda]],param!$A$2:$A$5,0))*Table10[[#This Row],[jarak]])</f>
        <v>33245108.333333332</v>
      </c>
      <c r="G164" s="2">
        <f>INDEX(param!$L$2:$L$5,MATCH(Table10[[#This Row],[Moda]],param!$A$2:$A$5,0))</f>
        <v>250</v>
      </c>
      <c r="H164">
        <f>IF(Table10[[#This Row],[Asal]]="Jakarta",INDEX(param!$P$2:$P$5,MATCH(Table10[[#This Row],[Moda]],param!$A$2:$A$5,0)),INDEX(Table3[limit_non_jakarta],MATCH(Table10[[#This Row],[Moda]],param!$A$2:$A$5,0)))</f>
        <v>30</v>
      </c>
    </row>
    <row r="165" spans="1:8" hidden="1" x14ac:dyDescent="0.25">
      <c r="A165" s="19" t="s">
        <v>25</v>
      </c>
      <c r="B165" s="20" t="s">
        <v>48</v>
      </c>
      <c r="C165" t="s">
        <v>133</v>
      </c>
      <c r="D165">
        <f>INDEX(distances!$B$2:$AU$47,MATCH(A165,distances!$A$2:$A$47,0),MATCH(B165,distances!$B$1:$AU$1,0))</f>
        <v>601</v>
      </c>
      <c r="E165" s="5">
        <f>INDEX(param!$M$2:$M$5,MATCH(Table10[[#This Row],[Moda]],param!$A$2:$A$5,0))</f>
        <v>8000</v>
      </c>
      <c r="F165" s="5">
        <f>INDEX(param!$N$2:$N$5,MATCH(Table10[[#This Row],[Moda]],param!$A$2:$A$5,0))+(INDEX(param!$O$2:$O$5,MATCH(Table10[[#This Row],[Moda]],param!$A$2:$A$5,0))*Table10[[#This Row],[jarak]])</f>
        <v>44937908.333333328</v>
      </c>
      <c r="G165" s="2">
        <f>INDEX(param!$L$2:$L$5,MATCH(Table10[[#This Row],[Moda]],param!$A$2:$A$5,0))</f>
        <v>250</v>
      </c>
      <c r="H165">
        <f>IF(Table10[[#This Row],[Asal]]="Jakarta",INDEX(param!$P$2:$P$5,MATCH(Table10[[#This Row],[Moda]],param!$A$2:$A$5,0)),INDEX(Table3[limit_non_jakarta],MATCH(Table10[[#This Row],[Moda]],param!$A$2:$A$5,0)))</f>
        <v>30</v>
      </c>
    </row>
    <row r="166" spans="1:8" hidden="1" x14ac:dyDescent="0.25">
      <c r="A166" s="36" t="s">
        <v>25</v>
      </c>
      <c r="B166" s="50" t="s">
        <v>24</v>
      </c>
      <c r="C166" t="s">
        <v>133</v>
      </c>
      <c r="D166">
        <f>INDEX(distances!$B$2:$AU$47,MATCH(A166,distances!$A$2:$A$47,0),MATCH(B166,distances!$B$1:$AU$1,0))</f>
        <v>334</v>
      </c>
      <c r="E166" s="5">
        <f>INDEX(param!$M$2:$M$5,MATCH(Table10[[#This Row],[Moda]],param!$A$2:$A$5,0))</f>
        <v>8000</v>
      </c>
      <c r="F166" s="5">
        <f>INDEX(param!$N$2:$N$5,MATCH(Table10[[#This Row],[Moda]],param!$A$2:$A$5,0))+(INDEX(param!$O$2:$O$5,MATCH(Table10[[#This Row],[Moda]],param!$A$2:$A$5,0))*Table10[[#This Row],[jarak]])</f>
        <v>38209508.333333328</v>
      </c>
      <c r="G166" s="2">
        <f>INDEX(param!$L$2:$L$5,MATCH(Table10[[#This Row],[Moda]],param!$A$2:$A$5,0))</f>
        <v>250</v>
      </c>
      <c r="H166">
        <f>IF(Table10[[#This Row],[Asal]]="Jakarta",INDEX(param!$P$2:$P$5,MATCH(Table10[[#This Row],[Moda]],param!$A$2:$A$5,0)),INDEX(Table3[limit_non_jakarta],MATCH(Table10[[#This Row],[Moda]],param!$A$2:$A$5,0)))</f>
        <v>30</v>
      </c>
    </row>
    <row r="167" spans="1:8" hidden="1" x14ac:dyDescent="0.25">
      <c r="A167" s="15" t="s">
        <v>25</v>
      </c>
      <c r="B167" s="16" t="s">
        <v>26</v>
      </c>
      <c r="C167" t="s">
        <v>133</v>
      </c>
      <c r="D167">
        <f>INDEX(distances!$B$2:$AU$47,MATCH(A167,distances!$A$2:$A$47,0),MATCH(B167,distances!$B$1:$AU$1,0))</f>
        <v>342</v>
      </c>
      <c r="E167" s="5">
        <f>INDEX(param!$M$2:$M$5,MATCH(Table10[[#This Row],[Moda]],param!$A$2:$A$5,0))</f>
        <v>8000</v>
      </c>
      <c r="F167" s="5">
        <f>INDEX(param!$N$2:$N$5,MATCH(Table10[[#This Row],[Moda]],param!$A$2:$A$5,0))+(INDEX(param!$O$2:$O$5,MATCH(Table10[[#This Row],[Moda]],param!$A$2:$A$5,0))*Table10[[#This Row],[jarak]])</f>
        <v>38411108.333333328</v>
      </c>
      <c r="G167" s="2">
        <f>INDEX(param!$L$2:$L$5,MATCH(Table10[[#This Row],[Moda]],param!$A$2:$A$5,0))</f>
        <v>250</v>
      </c>
      <c r="H167">
        <f>IF(Table10[[#This Row],[Asal]]="Jakarta",INDEX(param!$P$2:$P$5,MATCH(Table10[[#This Row],[Moda]],param!$A$2:$A$5,0)),INDEX(Table3[limit_non_jakarta],MATCH(Table10[[#This Row],[Moda]],param!$A$2:$A$5,0)))</f>
        <v>30</v>
      </c>
    </row>
    <row r="168" spans="1:8" hidden="1" x14ac:dyDescent="0.25">
      <c r="A168" s="17" t="s">
        <v>25</v>
      </c>
      <c r="B168" s="18" t="s">
        <v>27</v>
      </c>
      <c r="C168" t="s">
        <v>133</v>
      </c>
      <c r="D168">
        <f>INDEX(distances!$B$2:$AU$47,MATCH(A168,distances!$A$2:$A$47,0),MATCH(B168,distances!$B$1:$AU$1,0))</f>
        <v>128</v>
      </c>
      <c r="E168" s="5">
        <f>INDEX(param!$M$2:$M$5,MATCH(Table10[[#This Row],[Moda]],param!$A$2:$A$5,0))</f>
        <v>8000</v>
      </c>
      <c r="F168" s="5">
        <f>INDEX(param!$N$2:$N$5,MATCH(Table10[[#This Row],[Moda]],param!$A$2:$A$5,0))+(INDEX(param!$O$2:$O$5,MATCH(Table10[[#This Row],[Moda]],param!$A$2:$A$5,0))*Table10[[#This Row],[jarak]])</f>
        <v>33018308.333333332</v>
      </c>
      <c r="G168" s="2">
        <f>INDEX(param!$L$2:$L$5,MATCH(Table10[[#This Row],[Moda]],param!$A$2:$A$5,0))</f>
        <v>250</v>
      </c>
      <c r="H168">
        <f>IF(Table10[[#This Row],[Asal]]="Jakarta",INDEX(param!$P$2:$P$5,MATCH(Table10[[#This Row],[Moda]],param!$A$2:$A$5,0)),INDEX(Table3[limit_non_jakarta],MATCH(Table10[[#This Row],[Moda]],param!$A$2:$A$5,0)))</f>
        <v>30</v>
      </c>
    </row>
    <row r="169" spans="1:8" hidden="1" x14ac:dyDescent="0.25">
      <c r="A169" s="37" t="s">
        <v>25</v>
      </c>
      <c r="B169" s="51" t="s">
        <v>50</v>
      </c>
      <c r="C169" t="s">
        <v>134</v>
      </c>
      <c r="D169">
        <f>INDEX(distances!$B$2:$AU$47,MATCH(A169,distances!$A$2:$A$47,0),MATCH(B169,distances!$B$1:$AU$1,0))</f>
        <v>1961</v>
      </c>
      <c r="E169" s="5">
        <f>INDEX(param!$M$2:$M$5,MATCH(Table10[[#This Row],[Moda]],param!$A$2:$A$5,0))</f>
        <v>55920</v>
      </c>
      <c r="F169" s="5">
        <f>INDEX(param!$N$2:$N$5,MATCH(Table10[[#This Row],[Moda]],param!$A$2:$A$5,0))+(INDEX(param!$O$2:$O$5,MATCH(Table10[[#This Row],[Moda]],param!$A$2:$A$5,0))*Table10[[#This Row],[jarak]])</f>
        <v>45681428.285714284</v>
      </c>
      <c r="G169" s="2">
        <f>INDEX(param!$L$2:$L$5,MATCH(Table10[[#This Row],[Moda]],param!$A$2:$A$5,0))</f>
        <v>8250</v>
      </c>
      <c r="H169">
        <f>IF(Table10[[#This Row],[Asal]]="Jakarta",INDEX(param!$P$2:$P$5,MATCH(Table10[[#This Row],[Moda]],param!$A$2:$A$5,0)),INDEX(Table3[limit_non_jakarta],MATCH(Table10[[#This Row],[Moda]],param!$A$2:$A$5,0)))</f>
        <v>8</v>
      </c>
    </row>
    <row r="170" spans="1:8" hidden="1" x14ac:dyDescent="0.25">
      <c r="A170" s="15" t="s">
        <v>25</v>
      </c>
      <c r="B170" s="16" t="s">
        <v>50</v>
      </c>
      <c r="C170" t="s">
        <v>135</v>
      </c>
      <c r="D170">
        <f>INDEX(distances!$B$2:$AU$47,MATCH(A170,distances!$A$2:$A$47,0),MATCH(B170,distances!$B$1:$AU$1,0))</f>
        <v>1961</v>
      </c>
      <c r="E170" s="5">
        <f>INDEX(param!$M$2:$M$5,MATCH(Table10[[#This Row],[Moda]],param!$A$2:$A$5,0))</f>
        <v>88852</v>
      </c>
      <c r="F170" s="5">
        <f>INDEX(param!$N$2:$N$5,MATCH(Table10[[#This Row],[Moda]],param!$A$2:$A$5,0))+(INDEX(param!$O$2:$O$5,MATCH(Table10[[#This Row],[Moda]],param!$A$2:$A$5,0))*Table10[[#This Row],[jarak]])</f>
        <v>56990714</v>
      </c>
      <c r="G170" s="2">
        <f>INDEX(param!$L$2:$L$5,MATCH(Table10[[#This Row],[Moda]],param!$A$2:$A$5,0))</f>
        <v>8250</v>
      </c>
      <c r="H170">
        <f>IF(Table10[[#This Row],[Asal]]="Jakarta",INDEX(param!$P$2:$P$5,MATCH(Table10[[#This Row],[Moda]],param!$A$2:$A$5,0)),INDEX(Table3[limit_non_jakarta],MATCH(Table10[[#This Row],[Moda]],param!$A$2:$A$5,0)))</f>
        <v>12</v>
      </c>
    </row>
    <row r="171" spans="1:8" hidden="1" x14ac:dyDescent="0.25">
      <c r="A171" s="35" t="s">
        <v>25</v>
      </c>
      <c r="B171" s="49" t="s">
        <v>27</v>
      </c>
      <c r="C171" t="s">
        <v>136</v>
      </c>
      <c r="D171">
        <f>INDEX(distances!$B$2:$AU$47,MATCH(A171,distances!$A$2:$A$47,0),MATCH(B171,distances!$B$1:$AU$1,0))</f>
        <v>128</v>
      </c>
      <c r="E171" s="5">
        <f>INDEX(param!$M$2:$M$5,MATCH(Table10[[#This Row],[Moda]],param!$A$2:$A$5,0))</f>
        <v>63740</v>
      </c>
      <c r="F171" s="5">
        <f>INDEX(param!$N$2:$N$5,MATCH(Table10[[#This Row],[Moda]],param!$A$2:$A$5,0))+(INDEX(param!$O$2:$O$5,MATCH(Table10[[#This Row],[Moda]],param!$A$2:$A$5,0))*Table10[[#This Row],[jarak]])</f>
        <v>48543928.571428567</v>
      </c>
      <c r="G171" s="2">
        <f>INDEX(param!$L$2:$L$5,MATCH(Table10[[#This Row],[Moda]],param!$A$2:$A$5,0))</f>
        <v>3000</v>
      </c>
      <c r="H171">
        <f>IF(Table10[[#This Row],[Asal]]="Jakarta",INDEX(param!$P$2:$P$5,MATCH(Table10[[#This Row],[Moda]],param!$A$2:$A$5,0)),INDEX(Table3[limit_non_jakarta],MATCH(Table10[[#This Row],[Moda]],param!$A$2:$A$5,0)))</f>
        <v>4</v>
      </c>
    </row>
    <row r="172" spans="1:8" hidden="1" x14ac:dyDescent="0.25">
      <c r="A172" s="15" t="s">
        <v>29</v>
      </c>
      <c r="B172" s="16" t="s">
        <v>30</v>
      </c>
      <c r="C172" t="s">
        <v>133</v>
      </c>
      <c r="D172">
        <f>INDEX(distances!$B$2:$AU$47,MATCH(A172,distances!$A$2:$A$47,0),MATCH(B172,distances!$B$1:$AU$1,0))</f>
        <v>312</v>
      </c>
      <c r="E172" s="5">
        <f>INDEX(param!$M$2:$M$5,MATCH(Table10[[#This Row],[Moda]],param!$A$2:$A$5,0))</f>
        <v>8000</v>
      </c>
      <c r="F172" s="5">
        <f>INDEX(param!$N$2:$N$5,MATCH(Table10[[#This Row],[Moda]],param!$A$2:$A$5,0))+(INDEX(param!$O$2:$O$5,MATCH(Table10[[#This Row],[Moda]],param!$A$2:$A$5,0))*Table10[[#This Row],[jarak]])</f>
        <v>37655108.333333328</v>
      </c>
      <c r="G172" s="2">
        <f>INDEX(param!$L$2:$L$5,MATCH(Table10[[#This Row],[Moda]],param!$A$2:$A$5,0))</f>
        <v>250</v>
      </c>
      <c r="H172">
        <f>IF(Table10[[#This Row],[Asal]]="Jakarta",INDEX(param!$P$2:$P$5,MATCH(Table10[[#This Row],[Moda]],param!$A$2:$A$5,0)),INDEX(Table3[limit_non_jakarta],MATCH(Table10[[#This Row],[Moda]],param!$A$2:$A$5,0)))</f>
        <v>30</v>
      </c>
    </row>
    <row r="173" spans="1:8" hidden="1" x14ac:dyDescent="0.25">
      <c r="A173" s="15" t="s">
        <v>64</v>
      </c>
      <c r="B173" s="16" t="s">
        <v>65</v>
      </c>
      <c r="C173" t="s">
        <v>133</v>
      </c>
      <c r="D173">
        <f>INDEX(distances!$B$2:$AU$47,MATCH(A173,distances!$A$2:$A$47,0),MATCH(B173,distances!$B$1:$AU$1,0))</f>
        <v>193</v>
      </c>
      <c r="E173" s="5">
        <f>INDEX(param!$M$2:$M$5,MATCH(Table10[[#This Row],[Moda]],param!$A$2:$A$5,0))</f>
        <v>8000</v>
      </c>
      <c r="F173" s="5">
        <f>INDEX(param!$N$2:$N$5,MATCH(Table10[[#This Row],[Moda]],param!$A$2:$A$5,0))+(INDEX(param!$O$2:$O$5,MATCH(Table10[[#This Row],[Moda]],param!$A$2:$A$5,0))*Table10[[#This Row],[jarak]])</f>
        <v>34656308.333333328</v>
      </c>
      <c r="G173" s="2">
        <f>INDEX(param!$L$2:$L$5,MATCH(Table10[[#This Row],[Moda]],param!$A$2:$A$5,0))</f>
        <v>250</v>
      </c>
      <c r="H173">
        <f>IF(Table10[[#This Row],[Asal]]="Jakarta",INDEX(param!$P$2:$P$5,MATCH(Table10[[#This Row],[Moda]],param!$A$2:$A$5,0)),INDEX(Table3[limit_non_jakarta],MATCH(Table10[[#This Row],[Moda]],param!$A$2:$A$5,0)))</f>
        <v>30</v>
      </c>
    </row>
    <row r="174" spans="1:8" hidden="1" x14ac:dyDescent="0.25">
      <c r="A174" s="17" t="s">
        <v>36</v>
      </c>
      <c r="B174" s="18" t="s">
        <v>32</v>
      </c>
      <c r="C174" t="s">
        <v>133</v>
      </c>
      <c r="D174">
        <f>INDEX(distances!$B$2:$AU$47,MATCH(A174,distances!$A$2:$A$47,0),MATCH(B174,distances!$B$1:$AU$1,0))</f>
        <v>276</v>
      </c>
      <c r="E174" s="5">
        <f>INDEX(param!$M$2:$M$5,MATCH(Table10[[#This Row],[Moda]],param!$A$2:$A$5,0))</f>
        <v>8000</v>
      </c>
      <c r="F174" s="5">
        <f>INDEX(param!$N$2:$N$5,MATCH(Table10[[#This Row],[Moda]],param!$A$2:$A$5,0))+(INDEX(param!$O$2:$O$5,MATCH(Table10[[#This Row],[Moda]],param!$A$2:$A$5,0))*Table10[[#This Row],[jarak]])</f>
        <v>36747908.333333328</v>
      </c>
      <c r="G174" s="2">
        <f>INDEX(param!$L$2:$L$5,MATCH(Table10[[#This Row],[Moda]],param!$A$2:$A$5,0))</f>
        <v>250</v>
      </c>
      <c r="H174">
        <f>IF(Table10[[#This Row],[Asal]]="Jakarta",INDEX(param!$P$2:$P$5,MATCH(Table10[[#This Row],[Moda]],param!$A$2:$A$5,0)),INDEX(Table3[limit_non_jakarta],MATCH(Table10[[#This Row],[Moda]],param!$A$2:$A$5,0)))</f>
        <v>30</v>
      </c>
    </row>
    <row r="175" spans="1:8" hidden="1" x14ac:dyDescent="0.25">
      <c r="A175" s="17" t="s">
        <v>36</v>
      </c>
      <c r="B175" s="18" t="s">
        <v>49</v>
      </c>
      <c r="C175" t="s">
        <v>133</v>
      </c>
      <c r="D175">
        <f>INDEX(distances!$B$2:$AU$47,MATCH(A175,distances!$A$2:$A$47,0),MATCH(B175,distances!$B$1:$AU$1,0))</f>
        <v>1315</v>
      </c>
      <c r="E175" s="5">
        <f>INDEX(param!$M$2:$M$5,MATCH(Table10[[#This Row],[Moda]],param!$A$2:$A$5,0))</f>
        <v>8000</v>
      </c>
      <c r="F175" s="5">
        <f>INDEX(param!$N$2:$N$5,MATCH(Table10[[#This Row],[Moda]],param!$A$2:$A$5,0))+(INDEX(param!$O$2:$O$5,MATCH(Table10[[#This Row],[Moda]],param!$A$2:$A$5,0))*Table10[[#This Row],[jarak]])</f>
        <v>62930708.333333328</v>
      </c>
      <c r="G175" s="2">
        <f>INDEX(param!$L$2:$L$5,MATCH(Table10[[#This Row],[Moda]],param!$A$2:$A$5,0))</f>
        <v>250</v>
      </c>
      <c r="H175">
        <f>IF(Table10[[#This Row],[Asal]]="Jakarta",INDEX(param!$P$2:$P$5,MATCH(Table10[[#This Row],[Moda]],param!$A$2:$A$5,0)),INDEX(Table3[limit_non_jakarta],MATCH(Table10[[#This Row],[Moda]],param!$A$2:$A$5,0)))</f>
        <v>30</v>
      </c>
    </row>
    <row r="176" spans="1:8" hidden="1" x14ac:dyDescent="0.25">
      <c r="A176" s="37" t="s">
        <v>36</v>
      </c>
      <c r="B176" s="51" t="s">
        <v>50</v>
      </c>
      <c r="C176" t="s">
        <v>134</v>
      </c>
      <c r="D176">
        <f>INDEX(distances!$B$2:$AU$47,MATCH(A176,distances!$A$2:$A$47,0),MATCH(B176,distances!$B$1:$AU$1,0))</f>
        <v>613</v>
      </c>
      <c r="E176" s="5">
        <f>INDEX(param!$M$2:$M$5,MATCH(Table10[[#This Row],[Moda]],param!$A$2:$A$5,0))</f>
        <v>55920</v>
      </c>
      <c r="F176" s="5">
        <f>INDEX(param!$N$2:$N$5,MATCH(Table10[[#This Row],[Moda]],param!$A$2:$A$5,0))+(INDEX(param!$O$2:$O$5,MATCH(Table10[[#This Row],[Moda]],param!$A$2:$A$5,0))*Table10[[#This Row],[jarak]])</f>
        <v>45681428.285714284</v>
      </c>
      <c r="G176" s="2">
        <f>INDEX(param!$L$2:$L$5,MATCH(Table10[[#This Row],[Moda]],param!$A$2:$A$5,0))</f>
        <v>8250</v>
      </c>
      <c r="H176">
        <f>IF(Table10[[#This Row],[Asal]]="Jakarta",INDEX(param!$P$2:$P$5,MATCH(Table10[[#This Row],[Moda]],param!$A$2:$A$5,0)),INDEX(Table3[limit_non_jakarta],MATCH(Table10[[#This Row],[Moda]],param!$A$2:$A$5,0)))</f>
        <v>8</v>
      </c>
    </row>
    <row r="177" spans="1:8" hidden="1" x14ac:dyDescent="0.25">
      <c r="A177" s="15" t="s">
        <v>74</v>
      </c>
      <c r="B177" s="16" t="s">
        <v>69</v>
      </c>
      <c r="C177" t="s">
        <v>134</v>
      </c>
      <c r="D177">
        <f>INDEX(distances!$B$2:$AU$47,MATCH(A177,distances!$A$2:$A$47,0),MATCH(B177,distances!$B$1:$AU$1,0))</f>
        <v>379</v>
      </c>
      <c r="E177" s="5">
        <f>INDEX(param!$M$2:$M$5,MATCH(Table10[[#This Row],[Moda]],param!$A$2:$A$5,0))</f>
        <v>55920</v>
      </c>
      <c r="F177" s="5">
        <f>INDEX(param!$N$2:$N$5,MATCH(Table10[[#This Row],[Moda]],param!$A$2:$A$5,0))+(INDEX(param!$O$2:$O$5,MATCH(Table10[[#This Row],[Moda]],param!$A$2:$A$5,0))*Table10[[#This Row],[jarak]])</f>
        <v>45681428.285714284</v>
      </c>
      <c r="G177" s="2">
        <f>INDEX(param!$L$2:$L$5,MATCH(Table10[[#This Row],[Moda]],param!$A$2:$A$5,0))</f>
        <v>8250</v>
      </c>
      <c r="H177">
        <f>IF(Table10[[#This Row],[Asal]]="Jakarta",INDEX(param!$P$2:$P$5,MATCH(Table10[[#This Row],[Moda]],param!$A$2:$A$5,0)),INDEX(Table3[limit_non_jakarta],MATCH(Table10[[#This Row],[Moda]],param!$A$2:$A$5,0)))</f>
        <v>8</v>
      </c>
    </row>
    <row r="178" spans="1:8" hidden="1" x14ac:dyDescent="0.25">
      <c r="A178" s="15" t="s">
        <v>49</v>
      </c>
      <c r="B178" s="16" t="s">
        <v>36</v>
      </c>
      <c r="C178" t="s">
        <v>133</v>
      </c>
      <c r="D178">
        <f>INDEX(distances!$B$2:$AU$47,MATCH(A178,distances!$A$2:$A$47,0),MATCH(B178,distances!$B$1:$AU$1,0))</f>
        <v>1315</v>
      </c>
      <c r="E178" s="5">
        <f>INDEX(param!$M$2:$M$5,MATCH(Table10[[#This Row],[Moda]],param!$A$2:$A$5,0))</f>
        <v>8000</v>
      </c>
      <c r="F178" s="5">
        <f>INDEX(param!$N$2:$N$5,MATCH(Table10[[#This Row],[Moda]],param!$A$2:$A$5,0))+(INDEX(param!$O$2:$O$5,MATCH(Table10[[#This Row],[Moda]],param!$A$2:$A$5,0))*Table10[[#This Row],[jarak]])</f>
        <v>62930708.333333328</v>
      </c>
      <c r="G178" s="2">
        <f>INDEX(param!$L$2:$L$5,MATCH(Table10[[#This Row],[Moda]],param!$A$2:$A$5,0))</f>
        <v>250</v>
      </c>
      <c r="H178">
        <f>IF(Table10[[#This Row],[Asal]]="Jakarta",INDEX(param!$P$2:$P$5,MATCH(Table10[[#This Row],[Moda]],param!$A$2:$A$5,0)),INDEX(Table3[limit_non_jakarta],MATCH(Table10[[#This Row],[Moda]],param!$A$2:$A$5,0)))</f>
        <v>30</v>
      </c>
    </row>
    <row r="179" spans="1:8" hidden="1" x14ac:dyDescent="0.25">
      <c r="A179" s="17" t="s">
        <v>30</v>
      </c>
      <c r="B179" s="18" t="s">
        <v>29</v>
      </c>
      <c r="C179" t="s">
        <v>133</v>
      </c>
      <c r="D179">
        <f>INDEX(distances!$B$2:$AU$47,MATCH(A179,distances!$A$2:$A$47,0),MATCH(B179,distances!$B$1:$AU$1,0))</f>
        <v>312</v>
      </c>
      <c r="E179" s="5">
        <f>INDEX(param!$M$2:$M$5,MATCH(Table10[[#This Row],[Moda]],param!$A$2:$A$5,0))</f>
        <v>8000</v>
      </c>
      <c r="F179" s="5">
        <f>INDEX(param!$N$2:$N$5,MATCH(Table10[[#This Row],[Moda]],param!$A$2:$A$5,0))+(INDEX(param!$O$2:$O$5,MATCH(Table10[[#This Row],[Moda]],param!$A$2:$A$5,0))*Table10[[#This Row],[jarak]])</f>
        <v>37655108.333333328</v>
      </c>
      <c r="G179" s="2">
        <f>INDEX(param!$L$2:$L$5,MATCH(Table10[[#This Row],[Moda]],param!$A$2:$A$5,0))</f>
        <v>250</v>
      </c>
      <c r="H179">
        <f>IF(Table10[[#This Row],[Asal]]="Jakarta",INDEX(param!$P$2:$P$5,MATCH(Table10[[#This Row],[Moda]],param!$A$2:$A$5,0)),INDEX(Table3[limit_non_jakarta],MATCH(Table10[[#This Row],[Moda]],param!$A$2:$A$5,0)))</f>
        <v>30</v>
      </c>
    </row>
    <row r="180" spans="1:8" hidden="1" x14ac:dyDescent="0.25">
      <c r="A180" s="37" t="s">
        <v>30</v>
      </c>
      <c r="B180" s="51" t="s">
        <v>50</v>
      </c>
      <c r="C180" t="s">
        <v>134</v>
      </c>
      <c r="D180">
        <f>INDEX(distances!$B$2:$AU$47,MATCH(A180,distances!$A$2:$A$47,0),MATCH(B180,distances!$B$1:$AU$1,0))</f>
        <v>1327</v>
      </c>
      <c r="E180" s="5">
        <f>INDEX(param!$M$2:$M$5,MATCH(Table10[[#This Row],[Moda]],param!$A$2:$A$5,0))</f>
        <v>55920</v>
      </c>
      <c r="F180" s="5">
        <f>INDEX(param!$N$2:$N$5,MATCH(Table10[[#This Row],[Moda]],param!$A$2:$A$5,0))+(INDEX(param!$O$2:$O$5,MATCH(Table10[[#This Row],[Moda]],param!$A$2:$A$5,0))*Table10[[#This Row],[jarak]])</f>
        <v>45681428.285714284</v>
      </c>
      <c r="G180" s="2">
        <f>INDEX(param!$L$2:$L$5,MATCH(Table10[[#This Row],[Moda]],param!$A$2:$A$5,0))</f>
        <v>8250</v>
      </c>
      <c r="H180">
        <f>IF(Table10[[#This Row],[Asal]]="Jakarta",INDEX(param!$P$2:$P$5,MATCH(Table10[[#This Row],[Moda]],param!$A$2:$A$5,0)),INDEX(Table3[limit_non_jakarta],MATCH(Table10[[#This Row],[Moda]],param!$A$2:$A$5,0)))</f>
        <v>8</v>
      </c>
    </row>
    <row r="181" spans="1:8" hidden="1" x14ac:dyDescent="0.25">
      <c r="A181" s="15" t="s">
        <v>27</v>
      </c>
      <c r="B181" s="16" t="s">
        <v>25</v>
      </c>
      <c r="C181" t="s">
        <v>133</v>
      </c>
      <c r="D181">
        <f>INDEX(distances!$B$2:$AU$47,MATCH(A181,distances!$A$2:$A$47,0),MATCH(B181,distances!$B$1:$AU$1,0))</f>
        <v>128</v>
      </c>
      <c r="E181" s="5">
        <f>INDEX(param!$M$2:$M$5,MATCH(Table10[[#This Row],[Moda]],param!$A$2:$A$5,0))</f>
        <v>8000</v>
      </c>
      <c r="F181" s="5">
        <f>INDEX(param!$N$2:$N$5,MATCH(Table10[[#This Row],[Moda]],param!$A$2:$A$5,0))+(INDEX(param!$O$2:$O$5,MATCH(Table10[[#This Row],[Moda]],param!$A$2:$A$5,0))*Table10[[#This Row],[jarak]])</f>
        <v>33018308.333333332</v>
      </c>
      <c r="G181" s="2">
        <f>INDEX(param!$L$2:$L$5,MATCH(Table10[[#This Row],[Moda]],param!$A$2:$A$5,0))</f>
        <v>250</v>
      </c>
      <c r="H181">
        <f>IF(Table10[[#This Row],[Asal]]="Jakarta",INDEX(param!$P$2:$P$5,MATCH(Table10[[#This Row],[Moda]],param!$A$2:$A$5,0)),INDEX(Table3[limit_non_jakarta],MATCH(Table10[[#This Row],[Moda]],param!$A$2:$A$5,0)))</f>
        <v>30</v>
      </c>
    </row>
    <row r="182" spans="1:8" hidden="1" x14ac:dyDescent="0.25">
      <c r="A182" s="21" t="s">
        <v>27</v>
      </c>
      <c r="B182" s="21" t="s">
        <v>25</v>
      </c>
      <c r="C182" t="s">
        <v>136</v>
      </c>
      <c r="D182">
        <f>INDEX(distances!$B$2:$AU$47,MATCH(A182,distances!$A$2:$A$47,0),MATCH(B182,distances!$B$1:$AU$1,0))</f>
        <v>128</v>
      </c>
      <c r="E182" s="5">
        <f>INDEX(param!$M$2:$M$5,MATCH(Table10[[#This Row],[Moda]],param!$A$2:$A$5,0))</f>
        <v>63740</v>
      </c>
      <c r="F182" s="5">
        <f>INDEX(param!$N$2:$N$5,MATCH(Table10[[#This Row],[Moda]],param!$A$2:$A$5,0))+(INDEX(param!$O$2:$O$5,MATCH(Table10[[#This Row],[Moda]],param!$A$2:$A$5,0))*Table10[[#This Row],[jarak]])</f>
        <v>48543928.571428567</v>
      </c>
      <c r="G182" s="2">
        <f>INDEX(param!$L$2:$L$5,MATCH(Table10[[#This Row],[Moda]],param!$A$2:$A$5,0))</f>
        <v>3000</v>
      </c>
      <c r="H182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183" spans="1:8" hidden="1" x14ac:dyDescent="0.25">
      <c r="A183" s="28" t="s">
        <v>56</v>
      </c>
      <c r="B183" s="29" t="s">
        <v>50</v>
      </c>
      <c r="C183" t="s">
        <v>134</v>
      </c>
      <c r="D183">
        <f>INDEX(distances!$B$2:$AU$47,MATCH(A183,distances!$A$2:$A$47,0),MATCH(B183,distances!$B$1:$AU$1,0))</f>
        <v>794</v>
      </c>
      <c r="E183" s="5">
        <f>INDEX(param!$M$2:$M$5,MATCH(Table10[[#This Row],[Moda]],param!$A$2:$A$5,0))</f>
        <v>55920</v>
      </c>
      <c r="F183" s="5">
        <f>INDEX(param!$N$2:$N$5,MATCH(Table10[[#This Row],[Moda]],param!$A$2:$A$5,0))+(INDEX(param!$O$2:$O$5,MATCH(Table10[[#This Row],[Moda]],param!$A$2:$A$5,0))*Table10[[#This Row],[jarak]])</f>
        <v>45681428.285714284</v>
      </c>
      <c r="G183" s="2">
        <f>INDEX(param!$L$2:$L$5,MATCH(Table10[[#This Row],[Moda]],param!$A$2:$A$5,0))</f>
        <v>8250</v>
      </c>
      <c r="H183" s="10">
        <f>IF(Table10[[#This Row],[Asal]]="Jakarta",INDEX(param!$P$2:$P$5,MATCH(Table10[[#This Row],[Moda]],param!$A$2:$A$5,0)),INDEX(Table3[limit_non_jakarta],MATCH(Table10[[#This Row],[Moda]],param!$A$2:$A$5,0)))</f>
        <v>8</v>
      </c>
    </row>
    <row r="184" spans="1:8" hidden="1" x14ac:dyDescent="0.25">
      <c r="A184" s="33" t="s">
        <v>55</v>
      </c>
      <c r="B184" s="33" t="s">
        <v>58</v>
      </c>
      <c r="C184" t="s">
        <v>133</v>
      </c>
      <c r="D184">
        <f>INDEX(distances!$B$2:$AU$47,MATCH(A184,distances!$A$2:$A$47,0),MATCH(B184,distances!$B$1:$AU$1,0))</f>
        <v>200</v>
      </c>
      <c r="E184" s="5">
        <f>INDEX(param!$M$2:$M$5,MATCH(Table10[[#This Row],[Moda]],param!$A$2:$A$5,0))</f>
        <v>8000</v>
      </c>
      <c r="F184" s="5">
        <f>INDEX(param!$N$2:$N$5,MATCH(Table10[[#This Row],[Moda]],param!$A$2:$A$5,0))+(INDEX(param!$O$2:$O$5,MATCH(Table10[[#This Row],[Moda]],param!$A$2:$A$5,0))*Table10[[#This Row],[jarak]])</f>
        <v>34832708.333333328</v>
      </c>
      <c r="G184" s="2">
        <f>INDEX(param!$L$2:$L$5,MATCH(Table10[[#This Row],[Moda]],param!$A$2:$A$5,0))</f>
        <v>250</v>
      </c>
      <c r="H184">
        <f>IF(Table10[[#This Row],[Asal]]="Jakarta",INDEX(param!$P$2:$P$5,MATCH(Table10[[#This Row],[Moda]],param!$A$2:$A$5,0)),INDEX(Table3[limit_non_jakarta],MATCH(Table10[[#This Row],[Moda]],param!$A$2:$A$5,0)))</f>
        <v>30</v>
      </c>
    </row>
    <row r="185" spans="1:8" hidden="1" x14ac:dyDescent="0.25">
      <c r="A185" s="26" t="s">
        <v>55</v>
      </c>
      <c r="B185" s="27" t="s">
        <v>58</v>
      </c>
      <c r="C185" t="s">
        <v>136</v>
      </c>
      <c r="D185">
        <f>INDEX(distances!$B$2:$AU$47,MATCH(A185,distances!$A$2:$A$47,0),MATCH(B185,distances!$B$1:$AU$1,0))</f>
        <v>200</v>
      </c>
      <c r="E185" s="5">
        <f>INDEX(param!$M$2:$M$5,MATCH(Table10[[#This Row],[Moda]],param!$A$2:$A$5,0))</f>
        <v>63740</v>
      </c>
      <c r="F185" s="5">
        <f>INDEX(param!$N$2:$N$5,MATCH(Table10[[#This Row],[Moda]],param!$A$2:$A$5,0))+(INDEX(param!$O$2:$O$5,MATCH(Table10[[#This Row],[Moda]],param!$A$2:$A$5,0))*Table10[[#This Row],[jarak]])</f>
        <v>48543928.571428567</v>
      </c>
      <c r="G185" s="2">
        <f>INDEX(param!$L$2:$L$5,MATCH(Table10[[#This Row],[Moda]],param!$A$2:$A$5,0))</f>
        <v>3000</v>
      </c>
      <c r="H185">
        <f>IF(Table10[[#This Row],[Asal]]="Jakarta",INDEX(param!$P$2:$P$5,MATCH(Table10[[#This Row],[Moda]],param!$A$2:$A$5,0)),INDEX(Table3[limit_non_jakarta],MATCH(Table10[[#This Row],[Moda]],param!$A$2:$A$5,0)))</f>
        <v>4</v>
      </c>
    </row>
    <row r="186" spans="1:8" hidden="1" x14ac:dyDescent="0.25">
      <c r="A186" s="25" t="s">
        <v>55</v>
      </c>
      <c r="B186" s="25" t="s">
        <v>58</v>
      </c>
      <c r="C186" t="s">
        <v>136</v>
      </c>
      <c r="D186">
        <f>INDEX(distances!$B$2:$AU$47,MATCH(A186,distances!$A$2:$A$47,0),MATCH(B186,distances!$B$1:$AU$1,0))</f>
        <v>200</v>
      </c>
      <c r="E186" s="5">
        <f>INDEX(param!$M$2:$M$5,MATCH(Table10[[#This Row],[Moda]],param!$A$2:$A$5,0))</f>
        <v>63740</v>
      </c>
      <c r="F186" s="5">
        <f>INDEX(param!$N$2:$N$5,MATCH(Table10[[#This Row],[Moda]],param!$A$2:$A$5,0))+(INDEX(param!$O$2:$O$5,MATCH(Table10[[#This Row],[Moda]],param!$A$2:$A$5,0))*Table10[[#This Row],[jarak]])</f>
        <v>48543928.571428567</v>
      </c>
      <c r="G186" s="2">
        <f>INDEX(param!$L$2:$L$5,MATCH(Table10[[#This Row],[Moda]],param!$A$2:$A$5,0))</f>
        <v>3000</v>
      </c>
      <c r="H186">
        <f>IF(Table10[[#This Row],[Asal]]="Jakarta",INDEX(param!$P$2:$P$5,MATCH(Table10[[#This Row],[Moda]],param!$A$2:$A$5,0)),INDEX(Table3[limit_non_jakarta],MATCH(Table10[[#This Row],[Moda]],param!$A$2:$A$5,0)))</f>
        <v>4</v>
      </c>
    </row>
    <row r="187" spans="1:8" hidden="1" x14ac:dyDescent="0.25">
      <c r="A187" s="33" t="s">
        <v>70</v>
      </c>
      <c r="B187" s="33" t="s">
        <v>69</v>
      </c>
      <c r="C187" t="s">
        <v>133</v>
      </c>
      <c r="D187">
        <f>INDEX(distances!$B$2:$AU$47,MATCH(A187,distances!$A$2:$A$47,0),MATCH(B187,distances!$B$1:$AU$1,0))</f>
        <v>121</v>
      </c>
      <c r="E187" s="5">
        <f>INDEX(param!$M$2:$M$5,MATCH(Table10[[#This Row],[Moda]],param!$A$2:$A$5,0))</f>
        <v>8000</v>
      </c>
      <c r="F187" s="5">
        <f>INDEX(param!$N$2:$N$5,MATCH(Table10[[#This Row],[Moda]],param!$A$2:$A$5,0))+(INDEX(param!$O$2:$O$5,MATCH(Table10[[#This Row],[Moda]],param!$A$2:$A$5,0))*Table10[[#This Row],[jarak]])</f>
        <v>32841908.333333332</v>
      </c>
      <c r="G187" s="2">
        <f>INDEX(param!$L$2:$L$5,MATCH(Table10[[#This Row],[Moda]],param!$A$2:$A$5,0))</f>
        <v>250</v>
      </c>
      <c r="H187">
        <f>IF(Table10[[#This Row],[Asal]]="Jakarta",INDEX(param!$P$2:$P$5,MATCH(Table10[[#This Row],[Moda]],param!$A$2:$A$5,0)),INDEX(Table3[limit_non_jakarta],MATCH(Table10[[#This Row],[Moda]],param!$A$2:$A$5,0)))</f>
        <v>30</v>
      </c>
    </row>
    <row r="188" spans="1:8" hidden="1" x14ac:dyDescent="0.25">
      <c r="A188" s="31" t="s">
        <v>70</v>
      </c>
      <c r="B188" s="31" t="s">
        <v>69</v>
      </c>
      <c r="C188" t="s">
        <v>134</v>
      </c>
      <c r="D188">
        <f>INDEX(distances!$B$2:$AU$47,MATCH(A188,distances!$A$2:$A$47,0),MATCH(B188,distances!$B$1:$AU$1,0))</f>
        <v>121</v>
      </c>
      <c r="E188" s="5">
        <f>INDEX(param!$M$2:$M$5,MATCH(Table10[[#This Row],[Moda]],param!$A$2:$A$5,0))</f>
        <v>55920</v>
      </c>
      <c r="F188" s="5">
        <f>INDEX(param!$N$2:$N$5,MATCH(Table10[[#This Row],[Moda]],param!$A$2:$A$5,0))+(INDEX(param!$O$2:$O$5,MATCH(Table10[[#This Row],[Moda]],param!$A$2:$A$5,0))*Table10[[#This Row],[jarak]])</f>
        <v>45681428.285714284</v>
      </c>
      <c r="G188" s="2">
        <f>INDEX(param!$L$2:$L$5,MATCH(Table10[[#This Row],[Moda]],param!$A$2:$A$5,0))</f>
        <v>8250</v>
      </c>
      <c r="H188">
        <f>IF(Table10[[#This Row],[Asal]]="Jakarta",INDEX(param!$P$2:$P$5,MATCH(Table10[[#This Row],[Moda]],param!$A$2:$A$5,0)),INDEX(Table3[limit_non_jakarta],MATCH(Table10[[#This Row],[Moda]],param!$A$2:$A$5,0)))</f>
        <v>8</v>
      </c>
    </row>
    <row r="189" spans="1:8" hidden="1" x14ac:dyDescent="0.25">
      <c r="A189" s="33" t="s">
        <v>58</v>
      </c>
      <c r="B189" s="33" t="s">
        <v>54</v>
      </c>
      <c r="C189" t="s">
        <v>133</v>
      </c>
      <c r="D189">
        <f>INDEX(distances!$B$2:$AU$47,MATCH(A189,distances!$A$2:$A$47,0),MATCH(B189,distances!$B$1:$AU$1,0))</f>
        <v>170</v>
      </c>
      <c r="E189" s="5">
        <f>INDEX(param!$M$2:$M$5,MATCH(Table10[[#This Row],[Moda]],param!$A$2:$A$5,0))</f>
        <v>8000</v>
      </c>
      <c r="F189" s="5">
        <f>INDEX(param!$N$2:$N$5,MATCH(Table10[[#This Row],[Moda]],param!$A$2:$A$5,0))+(INDEX(param!$O$2:$O$5,MATCH(Table10[[#This Row],[Moda]],param!$A$2:$A$5,0))*Table10[[#This Row],[jarak]])</f>
        <v>34076708.333333328</v>
      </c>
      <c r="G189" s="2">
        <f>INDEX(param!$L$2:$L$5,MATCH(Table10[[#This Row],[Moda]],param!$A$2:$A$5,0))</f>
        <v>250</v>
      </c>
      <c r="H189">
        <f>IF(Table10[[#This Row],[Asal]]="Jakarta",INDEX(param!$P$2:$P$5,MATCH(Table10[[#This Row],[Moda]],param!$A$2:$A$5,0)),INDEX(Table3[limit_non_jakarta],MATCH(Table10[[#This Row],[Moda]],param!$A$2:$A$5,0)))</f>
        <v>30</v>
      </c>
    </row>
    <row r="190" spans="1:8" hidden="1" x14ac:dyDescent="0.25">
      <c r="A190" s="31" t="s">
        <v>58</v>
      </c>
      <c r="B190" s="31" t="s">
        <v>55</v>
      </c>
      <c r="C190" t="s">
        <v>133</v>
      </c>
      <c r="D190">
        <f>INDEX(distances!$B$2:$AU$47,MATCH(A190,distances!$A$2:$A$47,0),MATCH(B190,distances!$B$1:$AU$1,0))</f>
        <v>200</v>
      </c>
      <c r="E190" s="5">
        <f>INDEX(param!$M$2:$M$5,MATCH(Table10[[#This Row],[Moda]],param!$A$2:$A$5,0))</f>
        <v>8000</v>
      </c>
      <c r="F190" s="5">
        <f>INDEX(param!$N$2:$N$5,MATCH(Table10[[#This Row],[Moda]],param!$A$2:$A$5,0))+(INDEX(param!$O$2:$O$5,MATCH(Table10[[#This Row],[Moda]],param!$A$2:$A$5,0))*Table10[[#This Row],[jarak]])</f>
        <v>34832708.333333328</v>
      </c>
      <c r="G190" s="2">
        <f>INDEX(param!$L$2:$L$5,MATCH(Table10[[#This Row],[Moda]],param!$A$2:$A$5,0))</f>
        <v>250</v>
      </c>
      <c r="H190">
        <f>IF(Table10[[#This Row],[Asal]]="Jakarta",INDEX(param!$P$2:$P$5,MATCH(Table10[[#This Row],[Moda]],param!$A$2:$A$5,0)),INDEX(Table3[limit_non_jakarta],MATCH(Table10[[#This Row],[Moda]],param!$A$2:$A$5,0)))</f>
        <v>30</v>
      </c>
    </row>
    <row r="191" spans="1:8" hidden="1" x14ac:dyDescent="0.25">
      <c r="A191" s="33" t="s">
        <v>58</v>
      </c>
      <c r="B191" s="33" t="s">
        <v>57</v>
      </c>
      <c r="C191" t="s">
        <v>133</v>
      </c>
      <c r="D191">
        <f>INDEX(distances!$B$2:$AU$47,MATCH(A191,distances!$A$2:$A$47,0),MATCH(B191,distances!$B$1:$AU$1,0))</f>
        <v>124</v>
      </c>
      <c r="E191" s="5">
        <f>INDEX(param!$M$2:$M$5,MATCH(Table10[[#This Row],[Moda]],param!$A$2:$A$5,0))</f>
        <v>8000</v>
      </c>
      <c r="F191" s="5">
        <f>INDEX(param!$N$2:$N$5,MATCH(Table10[[#This Row],[Moda]],param!$A$2:$A$5,0))+(INDEX(param!$O$2:$O$5,MATCH(Table10[[#This Row],[Moda]],param!$A$2:$A$5,0))*Table10[[#This Row],[jarak]])</f>
        <v>32917508.333333332</v>
      </c>
      <c r="G191" s="2">
        <f>INDEX(param!$L$2:$L$5,MATCH(Table10[[#This Row],[Moda]],param!$A$2:$A$5,0))</f>
        <v>250</v>
      </c>
      <c r="H191">
        <f>IF(Table10[[#This Row],[Asal]]="Jakarta",INDEX(param!$P$2:$P$5,MATCH(Table10[[#This Row],[Moda]],param!$A$2:$A$5,0)),INDEX(Table3[limit_non_jakarta],MATCH(Table10[[#This Row],[Moda]],param!$A$2:$A$5,0)))</f>
        <v>30</v>
      </c>
    </row>
    <row r="192" spans="1:8" hidden="1" x14ac:dyDescent="0.25">
      <c r="A192" s="31" t="s">
        <v>58</v>
      </c>
      <c r="B192" s="31" t="s">
        <v>59</v>
      </c>
      <c r="C192" t="s">
        <v>133</v>
      </c>
      <c r="D192">
        <f>INDEX(distances!$B$2:$AU$47,MATCH(A192,distances!$A$2:$A$47,0),MATCH(B192,distances!$B$1:$AU$1,0))</f>
        <v>123</v>
      </c>
      <c r="E192" s="5">
        <f>INDEX(param!$M$2:$M$5,MATCH(Table10[[#This Row],[Moda]],param!$A$2:$A$5,0))</f>
        <v>8000</v>
      </c>
      <c r="F192" s="5">
        <f>INDEX(param!$N$2:$N$5,MATCH(Table10[[#This Row],[Moda]],param!$A$2:$A$5,0))+(INDEX(param!$O$2:$O$5,MATCH(Table10[[#This Row],[Moda]],param!$A$2:$A$5,0))*Table10[[#This Row],[jarak]])</f>
        <v>32892308.333333332</v>
      </c>
      <c r="G192" s="2">
        <f>INDEX(param!$L$2:$L$5,MATCH(Table10[[#This Row],[Moda]],param!$A$2:$A$5,0))</f>
        <v>250</v>
      </c>
      <c r="H192">
        <f>IF(Table10[[#This Row],[Asal]]="Jakarta",INDEX(param!$P$2:$P$5,MATCH(Table10[[#This Row],[Moda]],param!$A$2:$A$5,0)),INDEX(Table3[limit_non_jakarta],MATCH(Table10[[#This Row],[Moda]],param!$A$2:$A$5,0)))</f>
        <v>30</v>
      </c>
    </row>
    <row r="193" spans="1:8" hidden="1" x14ac:dyDescent="0.25">
      <c r="A193" s="22" t="s">
        <v>58</v>
      </c>
      <c r="B193" s="22" t="s">
        <v>54</v>
      </c>
      <c r="C193" t="s">
        <v>136</v>
      </c>
      <c r="D193">
        <f>INDEX(distances!$B$2:$AU$47,MATCH(A193,distances!$A$2:$A$47,0),MATCH(B193,distances!$B$1:$AU$1,0))</f>
        <v>170</v>
      </c>
      <c r="E193" s="5">
        <f>INDEX(param!$M$2:$M$5,MATCH(Table10[[#This Row],[Moda]],param!$A$2:$A$5,0))</f>
        <v>63740</v>
      </c>
      <c r="F193" s="5">
        <f>INDEX(param!$N$2:$N$5,MATCH(Table10[[#This Row],[Moda]],param!$A$2:$A$5,0))+(INDEX(param!$O$2:$O$5,MATCH(Table10[[#This Row],[Moda]],param!$A$2:$A$5,0))*Table10[[#This Row],[jarak]])</f>
        <v>48543928.571428567</v>
      </c>
      <c r="G193" s="2">
        <f>INDEX(param!$L$2:$L$5,MATCH(Table10[[#This Row],[Moda]],param!$A$2:$A$5,0))</f>
        <v>3000</v>
      </c>
      <c r="H193">
        <f>IF(Table10[[#This Row],[Asal]]="Jakarta",INDEX(param!$P$2:$P$5,MATCH(Table10[[#This Row],[Moda]],param!$A$2:$A$5,0)),INDEX(Table3[limit_non_jakarta],MATCH(Table10[[#This Row],[Moda]],param!$A$2:$A$5,0)))</f>
        <v>4</v>
      </c>
    </row>
    <row r="194" spans="1:8" hidden="1" x14ac:dyDescent="0.25">
      <c r="A194" s="22" t="s">
        <v>58</v>
      </c>
      <c r="B194" s="22" t="s">
        <v>54</v>
      </c>
      <c r="C194" t="s">
        <v>136</v>
      </c>
      <c r="D194">
        <f>INDEX(distances!$B$2:$AU$47,MATCH(A194,distances!$A$2:$A$47,0),MATCH(B194,distances!$B$1:$AU$1,0))</f>
        <v>170</v>
      </c>
      <c r="E194" s="5">
        <f>INDEX(param!$M$2:$M$5,MATCH(Table10[[#This Row],[Moda]],param!$A$2:$A$5,0))</f>
        <v>63740</v>
      </c>
      <c r="F194" s="5">
        <f>INDEX(param!$N$2:$N$5,MATCH(Table10[[#This Row],[Moda]],param!$A$2:$A$5,0))+(INDEX(param!$O$2:$O$5,MATCH(Table10[[#This Row],[Moda]],param!$A$2:$A$5,0))*Table10[[#This Row],[jarak]])</f>
        <v>48543928.571428567</v>
      </c>
      <c r="G194" s="2">
        <f>INDEX(param!$L$2:$L$5,MATCH(Table10[[#This Row],[Moda]],param!$A$2:$A$5,0))</f>
        <v>3000</v>
      </c>
      <c r="H194">
        <f>IF(Table10[[#This Row],[Asal]]="Jakarta",INDEX(param!$P$2:$P$5,MATCH(Table10[[#This Row],[Moda]],param!$A$2:$A$5,0)),INDEX(Table3[limit_non_jakarta],MATCH(Table10[[#This Row],[Moda]],param!$A$2:$A$5,0)))</f>
        <v>4</v>
      </c>
    </row>
    <row r="195" spans="1:8" hidden="1" x14ac:dyDescent="0.25">
      <c r="A195" s="22" t="s">
        <v>58</v>
      </c>
      <c r="B195" s="22" t="s">
        <v>54</v>
      </c>
      <c r="C195" t="s">
        <v>136</v>
      </c>
      <c r="D195">
        <f>INDEX(distances!$B$2:$AU$47,MATCH(A195,distances!$A$2:$A$47,0),MATCH(B195,distances!$B$1:$AU$1,0))</f>
        <v>170</v>
      </c>
      <c r="E195" s="5">
        <f>INDEX(param!$M$2:$M$5,MATCH(Table10[[#This Row],[Moda]],param!$A$2:$A$5,0))</f>
        <v>63740</v>
      </c>
      <c r="F195" s="5">
        <f>INDEX(param!$N$2:$N$5,MATCH(Table10[[#This Row],[Moda]],param!$A$2:$A$5,0))+(INDEX(param!$O$2:$O$5,MATCH(Table10[[#This Row],[Moda]],param!$A$2:$A$5,0))*Table10[[#This Row],[jarak]])</f>
        <v>48543928.571428567</v>
      </c>
      <c r="G195" s="2">
        <f>INDEX(param!$L$2:$L$5,MATCH(Table10[[#This Row],[Moda]],param!$A$2:$A$5,0))</f>
        <v>3000</v>
      </c>
      <c r="H195">
        <f>IF(Table10[[#This Row],[Asal]]="Jakarta",INDEX(param!$P$2:$P$5,MATCH(Table10[[#This Row],[Moda]],param!$A$2:$A$5,0)),INDEX(Table3[limit_non_jakarta],MATCH(Table10[[#This Row],[Moda]],param!$A$2:$A$5,0)))</f>
        <v>4</v>
      </c>
    </row>
    <row r="196" spans="1:8" hidden="1" x14ac:dyDescent="0.25">
      <c r="A196" s="22" t="s">
        <v>58</v>
      </c>
      <c r="B196" s="22" t="s">
        <v>54</v>
      </c>
      <c r="C196" t="s">
        <v>136</v>
      </c>
      <c r="D196">
        <f>INDEX(distances!$B$2:$AU$47,MATCH(A196,distances!$A$2:$A$47,0),MATCH(B196,distances!$B$1:$AU$1,0))</f>
        <v>170</v>
      </c>
      <c r="E196" s="5">
        <f>INDEX(param!$M$2:$M$5,MATCH(Table10[[#This Row],[Moda]],param!$A$2:$A$5,0))</f>
        <v>63740</v>
      </c>
      <c r="F196" s="5">
        <f>INDEX(param!$N$2:$N$5,MATCH(Table10[[#This Row],[Moda]],param!$A$2:$A$5,0))+(INDEX(param!$O$2:$O$5,MATCH(Table10[[#This Row],[Moda]],param!$A$2:$A$5,0))*Table10[[#This Row],[jarak]])</f>
        <v>48543928.571428567</v>
      </c>
      <c r="G196" s="2">
        <f>INDEX(param!$L$2:$L$5,MATCH(Table10[[#This Row],[Moda]],param!$A$2:$A$5,0))</f>
        <v>3000</v>
      </c>
      <c r="H196">
        <f>IF(Table10[[#This Row],[Asal]]="Jakarta",INDEX(param!$P$2:$P$5,MATCH(Table10[[#This Row],[Moda]],param!$A$2:$A$5,0)),INDEX(Table3[limit_non_jakarta],MATCH(Table10[[#This Row],[Moda]],param!$A$2:$A$5,0)))</f>
        <v>4</v>
      </c>
    </row>
    <row r="197" spans="1:8" hidden="1" x14ac:dyDescent="0.25">
      <c r="A197" s="22" t="s">
        <v>58</v>
      </c>
      <c r="B197" s="22" t="s">
        <v>54</v>
      </c>
      <c r="C197" t="s">
        <v>136</v>
      </c>
      <c r="D197">
        <f>INDEX(distances!$B$2:$AU$47,MATCH(A197,distances!$A$2:$A$47,0),MATCH(B197,distances!$B$1:$AU$1,0))</f>
        <v>170</v>
      </c>
      <c r="E197" s="5">
        <f>INDEX(param!$M$2:$M$5,MATCH(Table10[[#This Row],[Moda]],param!$A$2:$A$5,0))</f>
        <v>63740</v>
      </c>
      <c r="F197" s="5">
        <f>INDEX(param!$N$2:$N$5,MATCH(Table10[[#This Row],[Moda]],param!$A$2:$A$5,0))+(INDEX(param!$O$2:$O$5,MATCH(Table10[[#This Row],[Moda]],param!$A$2:$A$5,0))*Table10[[#This Row],[jarak]])</f>
        <v>48543928.571428567</v>
      </c>
      <c r="G197" s="2">
        <f>INDEX(param!$L$2:$L$5,MATCH(Table10[[#This Row],[Moda]],param!$A$2:$A$5,0))</f>
        <v>3000</v>
      </c>
      <c r="H197">
        <f>IF(Table10[[#This Row],[Asal]]="Jakarta",INDEX(param!$P$2:$P$5,MATCH(Table10[[#This Row],[Moda]],param!$A$2:$A$5,0)),INDEX(Table3[limit_non_jakarta],MATCH(Table10[[#This Row],[Moda]],param!$A$2:$A$5,0)))</f>
        <v>4</v>
      </c>
    </row>
    <row r="198" spans="1:8" hidden="1" x14ac:dyDescent="0.25">
      <c r="A198" s="25" t="s">
        <v>58</v>
      </c>
      <c r="B198" s="24" t="s">
        <v>55</v>
      </c>
      <c r="C198" t="s">
        <v>136</v>
      </c>
      <c r="D198">
        <f>INDEX(distances!$B$2:$AU$47,MATCH(A198,distances!$A$2:$A$47,0),MATCH(B198,distances!$B$1:$AU$1,0))</f>
        <v>200</v>
      </c>
      <c r="E198" s="5">
        <f>INDEX(param!$M$2:$M$5,MATCH(Table10[[#This Row],[Moda]],param!$A$2:$A$5,0))</f>
        <v>63740</v>
      </c>
      <c r="F198" s="5">
        <f>INDEX(param!$N$2:$N$5,MATCH(Table10[[#This Row],[Moda]],param!$A$2:$A$5,0))+(INDEX(param!$O$2:$O$5,MATCH(Table10[[#This Row],[Moda]],param!$A$2:$A$5,0))*Table10[[#This Row],[jarak]])</f>
        <v>48543928.571428567</v>
      </c>
      <c r="G198" s="2">
        <f>INDEX(param!$L$2:$L$5,MATCH(Table10[[#This Row],[Moda]],param!$A$2:$A$5,0))</f>
        <v>3000</v>
      </c>
      <c r="H198">
        <f>IF(Table10[[#This Row],[Asal]]="Jakarta",INDEX(param!$P$2:$P$5,MATCH(Table10[[#This Row],[Moda]],param!$A$2:$A$5,0)),INDEX(Table3[limit_non_jakarta],MATCH(Table10[[#This Row],[Moda]],param!$A$2:$A$5,0)))</f>
        <v>4</v>
      </c>
    </row>
    <row r="199" spans="1:8" hidden="1" x14ac:dyDescent="0.25">
      <c r="A199" s="25" t="s">
        <v>58</v>
      </c>
      <c r="B199" s="25" t="s">
        <v>54</v>
      </c>
      <c r="C199" t="s">
        <v>136</v>
      </c>
      <c r="D199">
        <f>INDEX(distances!$B$2:$AU$47,MATCH(A199,distances!$A$2:$A$47,0),MATCH(B199,distances!$B$1:$AU$1,0))</f>
        <v>170</v>
      </c>
      <c r="E199" s="5">
        <f>INDEX(param!$M$2:$M$5,MATCH(Table10[[#This Row],[Moda]],param!$A$2:$A$5,0))</f>
        <v>63740</v>
      </c>
      <c r="F199" s="5">
        <f>INDEX(param!$N$2:$N$5,MATCH(Table10[[#This Row],[Moda]],param!$A$2:$A$5,0))+(INDEX(param!$O$2:$O$5,MATCH(Table10[[#This Row],[Moda]],param!$A$2:$A$5,0))*Table10[[#This Row],[jarak]])</f>
        <v>48543928.571428567</v>
      </c>
      <c r="G199" s="2">
        <f>INDEX(param!$L$2:$L$5,MATCH(Table10[[#This Row],[Moda]],param!$A$2:$A$5,0))</f>
        <v>3000</v>
      </c>
      <c r="H199">
        <f>IF(Table10[[#This Row],[Asal]]="Jakarta",INDEX(param!$P$2:$P$5,MATCH(Table10[[#This Row],[Moda]],param!$A$2:$A$5,0)),INDEX(Table3[limit_non_jakarta],MATCH(Table10[[#This Row],[Moda]],param!$A$2:$A$5,0)))</f>
        <v>4</v>
      </c>
    </row>
    <row r="200" spans="1:8" hidden="1" x14ac:dyDescent="0.25">
      <c r="A200" s="25" t="s">
        <v>58</v>
      </c>
      <c r="B200" s="25" t="s">
        <v>55</v>
      </c>
      <c r="C200" t="s">
        <v>136</v>
      </c>
      <c r="D200">
        <f>INDEX(distances!$B$2:$AU$47,MATCH(A200,distances!$A$2:$A$47,0),MATCH(B200,distances!$B$1:$AU$1,0))</f>
        <v>200</v>
      </c>
      <c r="E200" s="5">
        <f>INDEX(param!$M$2:$M$5,MATCH(Table10[[#This Row],[Moda]],param!$A$2:$A$5,0))</f>
        <v>63740</v>
      </c>
      <c r="F200" s="5">
        <f>INDEX(param!$N$2:$N$5,MATCH(Table10[[#This Row],[Moda]],param!$A$2:$A$5,0))+(INDEX(param!$O$2:$O$5,MATCH(Table10[[#This Row],[Moda]],param!$A$2:$A$5,0))*Table10[[#This Row],[jarak]])</f>
        <v>48543928.571428567</v>
      </c>
      <c r="G200" s="2">
        <f>INDEX(param!$L$2:$L$5,MATCH(Table10[[#This Row],[Moda]],param!$A$2:$A$5,0))</f>
        <v>3000</v>
      </c>
      <c r="H200">
        <f>IF(Table10[[#This Row],[Asal]]="Jakarta",INDEX(param!$P$2:$P$5,MATCH(Table10[[#This Row],[Moda]],param!$A$2:$A$5,0)),INDEX(Table3[limit_non_jakarta],MATCH(Table10[[#This Row],[Moda]],param!$A$2:$A$5,0)))</f>
        <v>4</v>
      </c>
    </row>
    <row r="201" spans="1:8" hidden="1" x14ac:dyDescent="0.25">
      <c r="A201" s="25" t="s">
        <v>58</v>
      </c>
      <c r="B201" s="24" t="s">
        <v>59</v>
      </c>
      <c r="C201" t="s">
        <v>136</v>
      </c>
      <c r="D201">
        <f>INDEX(distances!$B$2:$AU$47,MATCH(A201,distances!$A$2:$A$47,0),MATCH(B201,distances!$B$1:$AU$1,0))</f>
        <v>123</v>
      </c>
      <c r="E201" s="5">
        <f>INDEX(param!$M$2:$M$5,MATCH(Table10[[#This Row],[Moda]],param!$A$2:$A$5,0))</f>
        <v>63740</v>
      </c>
      <c r="F201" s="5">
        <f>INDEX(param!$N$2:$N$5,MATCH(Table10[[#This Row],[Moda]],param!$A$2:$A$5,0))+(INDEX(param!$O$2:$O$5,MATCH(Table10[[#This Row],[Moda]],param!$A$2:$A$5,0))*Table10[[#This Row],[jarak]])</f>
        <v>48543928.571428567</v>
      </c>
      <c r="G201" s="2">
        <f>INDEX(param!$L$2:$L$5,MATCH(Table10[[#This Row],[Moda]],param!$A$2:$A$5,0))</f>
        <v>3000</v>
      </c>
      <c r="H201">
        <f>IF(Table10[[#This Row],[Asal]]="Jakarta",INDEX(param!$P$2:$P$5,MATCH(Table10[[#This Row],[Moda]],param!$A$2:$A$5,0)),INDEX(Table3[limit_non_jakarta],MATCH(Table10[[#This Row],[Moda]],param!$A$2:$A$5,0)))</f>
        <v>4</v>
      </c>
    </row>
    <row r="202" spans="1:8" hidden="1" x14ac:dyDescent="0.25">
      <c r="A202" s="25" t="s">
        <v>58</v>
      </c>
      <c r="B202" s="25" t="s">
        <v>59</v>
      </c>
      <c r="C202" t="s">
        <v>136</v>
      </c>
      <c r="D202">
        <f>INDEX(distances!$B$2:$AU$47,MATCH(A202,distances!$A$2:$A$47,0),MATCH(B202,distances!$B$1:$AU$1,0))</f>
        <v>123</v>
      </c>
      <c r="E202" s="5">
        <f>INDEX(param!$M$2:$M$5,MATCH(Table10[[#This Row],[Moda]],param!$A$2:$A$5,0))</f>
        <v>63740</v>
      </c>
      <c r="F202" s="5">
        <f>INDEX(param!$N$2:$N$5,MATCH(Table10[[#This Row],[Moda]],param!$A$2:$A$5,0))+(INDEX(param!$O$2:$O$5,MATCH(Table10[[#This Row],[Moda]],param!$A$2:$A$5,0))*Table10[[#This Row],[jarak]])</f>
        <v>48543928.571428567</v>
      </c>
      <c r="G202" s="2">
        <f>INDEX(param!$L$2:$L$5,MATCH(Table10[[#This Row],[Moda]],param!$A$2:$A$5,0))</f>
        <v>3000</v>
      </c>
      <c r="H202">
        <f>IF(Table10[[#This Row],[Asal]]="Jakarta",INDEX(param!$P$2:$P$5,MATCH(Table10[[#This Row],[Moda]],param!$A$2:$A$5,0)),INDEX(Table3[limit_non_jakarta],MATCH(Table10[[#This Row],[Moda]],param!$A$2:$A$5,0)))</f>
        <v>4</v>
      </c>
    </row>
    <row r="203" spans="1:8" hidden="1" x14ac:dyDescent="0.25">
      <c r="A203" s="31" t="s">
        <v>47</v>
      </c>
      <c r="B203" s="31" t="s">
        <v>50</v>
      </c>
      <c r="C203" t="s">
        <v>133</v>
      </c>
      <c r="D203">
        <f>INDEX(distances!$B$2:$AU$47,MATCH(A203,distances!$A$2:$A$47,0),MATCH(B203,distances!$B$1:$AU$1,0))</f>
        <v>128</v>
      </c>
      <c r="E203" s="5">
        <f>INDEX(param!$M$2:$M$5,MATCH(Table10[[#This Row],[Moda]],param!$A$2:$A$5,0))</f>
        <v>8000</v>
      </c>
      <c r="F203" s="5">
        <f>INDEX(param!$N$2:$N$5,MATCH(Table10[[#This Row],[Moda]],param!$A$2:$A$5,0))+(INDEX(param!$O$2:$O$5,MATCH(Table10[[#This Row],[Moda]],param!$A$2:$A$5,0))*Table10[[#This Row],[jarak]])</f>
        <v>33018308.333333332</v>
      </c>
      <c r="G203" s="2">
        <f>INDEX(param!$L$2:$L$5,MATCH(Table10[[#This Row],[Moda]],param!$A$2:$A$5,0))</f>
        <v>250</v>
      </c>
      <c r="H203">
        <f>IF(Table10[[#This Row],[Asal]]="Jakarta",INDEX(param!$P$2:$P$5,MATCH(Table10[[#This Row],[Moda]],param!$A$2:$A$5,0)),INDEX(Table3[limit_non_jakarta],MATCH(Table10[[#This Row],[Moda]],param!$A$2:$A$5,0)))</f>
        <v>30</v>
      </c>
    </row>
    <row r="204" spans="1:8" hidden="1" x14ac:dyDescent="0.25">
      <c r="A204" s="25" t="s">
        <v>47</v>
      </c>
      <c r="B204" s="25" t="s">
        <v>50</v>
      </c>
      <c r="C204" t="s">
        <v>136</v>
      </c>
      <c r="D204">
        <f>INDEX(distances!$B$2:$AU$47,MATCH(A204,distances!$A$2:$A$47,0),MATCH(B204,distances!$B$1:$AU$1,0))</f>
        <v>128</v>
      </c>
      <c r="E204" s="5">
        <f>INDEX(param!$M$2:$M$5,MATCH(Table10[[#This Row],[Moda]],param!$A$2:$A$5,0))</f>
        <v>63740</v>
      </c>
      <c r="F204" s="5">
        <f>INDEX(param!$N$2:$N$5,MATCH(Table10[[#This Row],[Moda]],param!$A$2:$A$5,0))+(INDEX(param!$O$2:$O$5,MATCH(Table10[[#This Row],[Moda]],param!$A$2:$A$5,0))*Table10[[#This Row],[jarak]])</f>
        <v>48543928.571428567</v>
      </c>
      <c r="G204" s="2">
        <f>INDEX(param!$L$2:$L$5,MATCH(Table10[[#This Row],[Moda]],param!$A$2:$A$5,0))</f>
        <v>3000</v>
      </c>
      <c r="H204">
        <f>IF(Table10[[#This Row],[Asal]]="Jakarta",INDEX(param!$P$2:$P$5,MATCH(Table10[[#This Row],[Moda]],param!$A$2:$A$5,0)),INDEX(Table3[limit_non_jakarta],MATCH(Table10[[#This Row],[Moda]],param!$A$2:$A$5,0)))</f>
        <v>4</v>
      </c>
    </row>
    <row r="205" spans="1:8" hidden="1" x14ac:dyDescent="0.25">
      <c r="A205" s="33" t="s">
        <v>26</v>
      </c>
      <c r="B205" s="33" t="s">
        <v>25</v>
      </c>
      <c r="C205" t="s">
        <v>133</v>
      </c>
      <c r="D205">
        <f>INDEX(distances!$B$2:$AU$47,MATCH(A205,distances!$A$2:$A$47,0),MATCH(B205,distances!$B$1:$AU$1,0))</f>
        <v>342</v>
      </c>
      <c r="E205" s="5">
        <f>INDEX(param!$M$2:$M$5,MATCH(Table10[[#This Row],[Moda]],param!$A$2:$A$5,0))</f>
        <v>8000</v>
      </c>
      <c r="F205" s="5">
        <f>INDEX(param!$N$2:$N$5,MATCH(Table10[[#This Row],[Moda]],param!$A$2:$A$5,0))+(INDEX(param!$O$2:$O$5,MATCH(Table10[[#This Row],[Moda]],param!$A$2:$A$5,0))*Table10[[#This Row],[jarak]])</f>
        <v>38411108.333333328</v>
      </c>
      <c r="G205" s="2">
        <f>INDEX(param!$L$2:$L$5,MATCH(Table10[[#This Row],[Moda]],param!$A$2:$A$5,0))</f>
        <v>250</v>
      </c>
      <c r="H205">
        <f>IF(Table10[[#This Row],[Asal]]="Jakarta",INDEX(param!$P$2:$P$5,MATCH(Table10[[#This Row],[Moda]],param!$A$2:$A$5,0)),INDEX(Table3[limit_non_jakarta],MATCH(Table10[[#This Row],[Moda]],param!$A$2:$A$5,0)))</f>
        <v>30</v>
      </c>
    </row>
    <row r="206" spans="1:8" hidden="1" x14ac:dyDescent="0.25">
      <c r="A206" s="33" t="s">
        <v>59</v>
      </c>
      <c r="B206" s="33" t="s">
        <v>58</v>
      </c>
      <c r="C206" t="s">
        <v>133</v>
      </c>
      <c r="D206">
        <f>INDEX(distances!$B$2:$AU$47,MATCH(A206,distances!$A$2:$A$47,0),MATCH(B206,distances!$B$1:$AU$1,0))</f>
        <v>123</v>
      </c>
      <c r="E206" s="5">
        <f>INDEX(param!$M$2:$M$5,MATCH(Table10[[#This Row],[Moda]],param!$A$2:$A$5,0))</f>
        <v>8000</v>
      </c>
      <c r="F206" s="5">
        <f>INDEX(param!$N$2:$N$5,MATCH(Table10[[#This Row],[Moda]],param!$A$2:$A$5,0))+(INDEX(param!$O$2:$O$5,MATCH(Table10[[#This Row],[Moda]],param!$A$2:$A$5,0))*Table10[[#This Row],[jarak]])</f>
        <v>32892308.333333332</v>
      </c>
      <c r="G206" s="2">
        <f>INDEX(param!$L$2:$L$5,MATCH(Table10[[#This Row],[Moda]],param!$A$2:$A$5,0))</f>
        <v>250</v>
      </c>
      <c r="H206">
        <f>IF(Table10[[#This Row],[Asal]]="Jakarta",INDEX(param!$P$2:$P$5,MATCH(Table10[[#This Row],[Moda]],param!$A$2:$A$5,0)),INDEX(Table3[limit_non_jakarta],MATCH(Table10[[#This Row],[Moda]],param!$A$2:$A$5,0)))</f>
        <v>30</v>
      </c>
    </row>
    <row r="207" spans="1:8" hidden="1" x14ac:dyDescent="0.25">
      <c r="A207" s="26" t="s">
        <v>59</v>
      </c>
      <c r="B207" s="27" t="s">
        <v>58</v>
      </c>
      <c r="C207" t="s">
        <v>136</v>
      </c>
      <c r="D207">
        <f>INDEX(distances!$B$2:$AU$47,MATCH(A207,distances!$A$2:$A$47,0),MATCH(B207,distances!$B$1:$AU$1,0))</f>
        <v>123</v>
      </c>
      <c r="E207" s="5">
        <f>INDEX(param!$M$2:$M$5,MATCH(Table10[[#This Row],[Moda]],param!$A$2:$A$5,0))</f>
        <v>63740</v>
      </c>
      <c r="F207" s="5">
        <f>INDEX(param!$N$2:$N$5,MATCH(Table10[[#This Row],[Moda]],param!$A$2:$A$5,0))+(INDEX(param!$O$2:$O$5,MATCH(Table10[[#This Row],[Moda]],param!$A$2:$A$5,0))*Table10[[#This Row],[jarak]])</f>
        <v>48543928.571428567</v>
      </c>
      <c r="G207" s="2">
        <f>INDEX(param!$L$2:$L$5,MATCH(Table10[[#This Row],[Moda]],param!$A$2:$A$5,0))</f>
        <v>3000</v>
      </c>
      <c r="H207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08" spans="1:8" hidden="1" x14ac:dyDescent="0.25">
      <c r="A208" s="25" t="s">
        <v>59</v>
      </c>
      <c r="B208" s="25" t="s">
        <v>58</v>
      </c>
      <c r="C208" t="s">
        <v>136</v>
      </c>
      <c r="D208">
        <f>INDEX(distances!$B$2:$AU$47,MATCH(A208,distances!$A$2:$A$47,0),MATCH(B208,distances!$B$1:$AU$1,0))</f>
        <v>123</v>
      </c>
      <c r="E208" s="5">
        <f>INDEX(param!$M$2:$M$5,MATCH(Table10[[#This Row],[Moda]],param!$A$2:$A$5,0))</f>
        <v>63740</v>
      </c>
      <c r="F208" s="5">
        <f>INDEX(param!$N$2:$N$5,MATCH(Table10[[#This Row],[Moda]],param!$A$2:$A$5,0))+(INDEX(param!$O$2:$O$5,MATCH(Table10[[#This Row],[Moda]],param!$A$2:$A$5,0))*Table10[[#This Row],[jarak]])</f>
        <v>48543928.571428567</v>
      </c>
      <c r="G208" s="2">
        <f>INDEX(param!$L$2:$L$5,MATCH(Table10[[#This Row],[Moda]],param!$A$2:$A$5,0))</f>
        <v>3000</v>
      </c>
      <c r="H208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09" spans="1:8" hidden="1" x14ac:dyDescent="0.25">
      <c r="A209" s="33" t="s">
        <v>62</v>
      </c>
      <c r="B209" s="33" t="s">
        <v>50</v>
      </c>
      <c r="C209" t="s">
        <v>133</v>
      </c>
      <c r="D209">
        <f>INDEX(distances!$B$2:$AU$47,MATCH(A209,distances!$A$2:$A$47,0),MATCH(B209,distances!$B$1:$AU$1,0))</f>
        <v>814</v>
      </c>
      <c r="E209" s="5">
        <f>INDEX(param!$M$2:$M$5,MATCH(Table10[[#This Row],[Moda]],param!$A$2:$A$5,0))</f>
        <v>8000</v>
      </c>
      <c r="F209" s="5">
        <f>INDEX(param!$N$2:$N$5,MATCH(Table10[[#This Row],[Moda]],param!$A$2:$A$5,0))+(INDEX(param!$O$2:$O$5,MATCH(Table10[[#This Row],[Moda]],param!$A$2:$A$5,0))*Table10[[#This Row],[jarak]])</f>
        <v>50305508.333333328</v>
      </c>
      <c r="G209" s="2">
        <f>INDEX(param!$L$2:$L$5,MATCH(Table10[[#This Row],[Moda]],param!$A$2:$A$5,0))</f>
        <v>250</v>
      </c>
      <c r="H209">
        <f>IF(Table10[[#This Row],[Asal]]="Jakarta",INDEX(param!$P$2:$P$5,MATCH(Table10[[#This Row],[Moda]],param!$A$2:$A$5,0)),INDEX(Table3[limit_non_jakarta],MATCH(Table10[[#This Row],[Moda]],param!$A$2:$A$5,0)))</f>
        <v>30</v>
      </c>
    </row>
    <row r="210" spans="1:8" hidden="1" x14ac:dyDescent="0.25">
      <c r="A210" s="31" t="s">
        <v>62</v>
      </c>
      <c r="B210" s="31" t="s">
        <v>60</v>
      </c>
      <c r="C210" t="s">
        <v>133</v>
      </c>
      <c r="D210">
        <f>INDEX(distances!$B$2:$AU$47,MATCH(A210,distances!$A$2:$A$47,0),MATCH(B210,distances!$B$1:$AU$1,0))</f>
        <v>123</v>
      </c>
      <c r="E210" s="5">
        <f>INDEX(param!$M$2:$M$5,MATCH(Table10[[#This Row],[Moda]],param!$A$2:$A$5,0))</f>
        <v>8000</v>
      </c>
      <c r="F210" s="5">
        <f>INDEX(param!$N$2:$N$5,MATCH(Table10[[#This Row],[Moda]],param!$A$2:$A$5,0))+(INDEX(param!$O$2:$O$5,MATCH(Table10[[#This Row],[Moda]],param!$A$2:$A$5,0))*Table10[[#This Row],[jarak]])</f>
        <v>32892308.333333332</v>
      </c>
      <c r="G210" s="2">
        <f>INDEX(param!$L$2:$L$5,MATCH(Table10[[#This Row],[Moda]],param!$A$2:$A$5,0))</f>
        <v>250</v>
      </c>
      <c r="H210">
        <f>IF(Table10[[#This Row],[Asal]]="Jakarta",INDEX(param!$P$2:$P$5,MATCH(Table10[[#This Row],[Moda]],param!$A$2:$A$5,0)),INDEX(Table3[limit_non_jakarta],MATCH(Table10[[#This Row],[Moda]],param!$A$2:$A$5,0)))</f>
        <v>30</v>
      </c>
    </row>
    <row r="211" spans="1:8" hidden="1" x14ac:dyDescent="0.25">
      <c r="A211" s="33" t="s">
        <v>62</v>
      </c>
      <c r="B211" s="33" t="s">
        <v>61</v>
      </c>
      <c r="C211" t="s">
        <v>133</v>
      </c>
      <c r="D211">
        <f>INDEX(distances!$B$2:$AU$47,MATCH(A211,distances!$A$2:$A$47,0),MATCH(B211,distances!$B$1:$AU$1,0))</f>
        <v>99</v>
      </c>
      <c r="E211" s="5">
        <f>INDEX(param!$M$2:$M$5,MATCH(Table10[[#This Row],[Moda]],param!$A$2:$A$5,0))</f>
        <v>8000</v>
      </c>
      <c r="F211" s="5">
        <f>INDEX(param!$N$2:$N$5,MATCH(Table10[[#This Row],[Moda]],param!$A$2:$A$5,0))+(INDEX(param!$O$2:$O$5,MATCH(Table10[[#This Row],[Moda]],param!$A$2:$A$5,0))*Table10[[#This Row],[jarak]])</f>
        <v>32287508.333333332</v>
      </c>
      <c r="G211" s="2">
        <f>INDEX(param!$L$2:$L$5,MATCH(Table10[[#This Row],[Moda]],param!$A$2:$A$5,0))</f>
        <v>250</v>
      </c>
      <c r="H211">
        <f>IF(Table10[[#This Row],[Asal]]="Jakarta",INDEX(param!$P$2:$P$5,MATCH(Table10[[#This Row],[Moda]],param!$A$2:$A$5,0)),INDEX(Table3[limit_non_jakarta],MATCH(Table10[[#This Row],[Moda]],param!$A$2:$A$5,0)))</f>
        <v>30</v>
      </c>
    </row>
    <row r="212" spans="1:8" hidden="1" x14ac:dyDescent="0.25">
      <c r="A212" s="31" t="s">
        <v>62</v>
      </c>
      <c r="B212" s="31" t="s">
        <v>63</v>
      </c>
      <c r="C212" t="s">
        <v>133</v>
      </c>
      <c r="D212">
        <f>INDEX(distances!$B$2:$AU$47,MATCH(A212,distances!$A$2:$A$47,0),MATCH(B212,distances!$B$1:$AU$1,0))</f>
        <v>201</v>
      </c>
      <c r="E212" s="5">
        <f>INDEX(param!$M$2:$M$5,MATCH(Table10[[#This Row],[Moda]],param!$A$2:$A$5,0))</f>
        <v>8000</v>
      </c>
      <c r="F212" s="5">
        <f>INDEX(param!$N$2:$N$5,MATCH(Table10[[#This Row],[Moda]],param!$A$2:$A$5,0))+(INDEX(param!$O$2:$O$5,MATCH(Table10[[#This Row],[Moda]],param!$A$2:$A$5,0))*Table10[[#This Row],[jarak]])</f>
        <v>34857908.333333328</v>
      </c>
      <c r="G212" s="2">
        <f>INDEX(param!$L$2:$L$5,MATCH(Table10[[#This Row],[Moda]],param!$A$2:$A$5,0))</f>
        <v>250</v>
      </c>
      <c r="H212">
        <f>IF(Table10[[#This Row],[Asal]]="Jakarta",INDEX(param!$P$2:$P$5,MATCH(Table10[[#This Row],[Moda]],param!$A$2:$A$5,0)),INDEX(Table3[limit_non_jakarta],MATCH(Table10[[#This Row],[Moda]],param!$A$2:$A$5,0)))</f>
        <v>30</v>
      </c>
    </row>
    <row r="213" spans="1:8" hidden="1" x14ac:dyDescent="0.25">
      <c r="A213" s="31" t="s">
        <v>62</v>
      </c>
      <c r="B213" s="31" t="s">
        <v>50</v>
      </c>
      <c r="C213" t="s">
        <v>134</v>
      </c>
      <c r="D213">
        <f>INDEX(distances!$B$2:$AU$47,MATCH(A213,distances!$A$2:$A$47,0),MATCH(B213,distances!$B$1:$AU$1,0))</f>
        <v>814</v>
      </c>
      <c r="E213" s="5">
        <f>INDEX(param!$M$2:$M$5,MATCH(Table10[[#This Row],[Moda]],param!$A$2:$A$5,0))</f>
        <v>55920</v>
      </c>
      <c r="F213" s="5">
        <f>INDEX(param!$N$2:$N$5,MATCH(Table10[[#This Row],[Moda]],param!$A$2:$A$5,0))+(INDEX(param!$O$2:$O$5,MATCH(Table10[[#This Row],[Moda]],param!$A$2:$A$5,0))*Table10[[#This Row],[jarak]])</f>
        <v>45681428.285714284</v>
      </c>
      <c r="G213" s="2">
        <f>INDEX(param!$L$2:$L$5,MATCH(Table10[[#This Row],[Moda]],param!$A$2:$A$5,0))</f>
        <v>8250</v>
      </c>
      <c r="H213">
        <f>IF(Table10[[#This Row],[Asal]]="Jakarta",INDEX(param!$P$2:$P$5,MATCH(Table10[[#This Row],[Moda]],param!$A$2:$A$5,0)),INDEX(Table3[limit_non_jakarta],MATCH(Table10[[#This Row],[Moda]],param!$A$2:$A$5,0)))</f>
        <v>8</v>
      </c>
    </row>
    <row r="214" spans="1:8" hidden="1" x14ac:dyDescent="0.25">
      <c r="A214" s="33" t="s">
        <v>62</v>
      </c>
      <c r="B214" s="33" t="s">
        <v>50</v>
      </c>
      <c r="C214" t="s">
        <v>135</v>
      </c>
      <c r="D214">
        <f>INDEX(distances!$B$2:$AU$47,MATCH(A214,distances!$A$2:$A$47,0),MATCH(B214,distances!$B$1:$AU$1,0))</f>
        <v>814</v>
      </c>
      <c r="E214" s="5">
        <f>INDEX(param!$M$2:$M$5,MATCH(Table10[[#This Row],[Moda]],param!$A$2:$A$5,0))</f>
        <v>88852</v>
      </c>
      <c r="F214" s="5">
        <f>INDEX(param!$N$2:$N$5,MATCH(Table10[[#This Row],[Moda]],param!$A$2:$A$5,0))+(INDEX(param!$O$2:$O$5,MATCH(Table10[[#This Row],[Moda]],param!$A$2:$A$5,0))*Table10[[#This Row],[jarak]])</f>
        <v>56990714</v>
      </c>
      <c r="G214" s="2">
        <f>INDEX(param!$L$2:$L$5,MATCH(Table10[[#This Row],[Moda]],param!$A$2:$A$5,0))</f>
        <v>8250</v>
      </c>
      <c r="H214">
        <f>IF(Table10[[#This Row],[Asal]]="Jakarta",INDEX(param!$P$2:$P$5,MATCH(Table10[[#This Row],[Moda]],param!$A$2:$A$5,0)),INDEX(Table3[limit_non_jakarta],MATCH(Table10[[#This Row],[Moda]],param!$A$2:$A$5,0)))</f>
        <v>12</v>
      </c>
    </row>
    <row r="215" spans="1:8" hidden="1" x14ac:dyDescent="0.25">
      <c r="A215" s="31" t="s">
        <v>62</v>
      </c>
      <c r="B215" s="31" t="s">
        <v>50</v>
      </c>
      <c r="C215" t="s">
        <v>135</v>
      </c>
      <c r="D215">
        <f>INDEX(distances!$B$2:$AU$47,MATCH(A215,distances!$A$2:$A$47,0),MATCH(B215,distances!$B$1:$AU$1,0))</f>
        <v>814</v>
      </c>
      <c r="E215" s="5">
        <f>INDEX(param!$M$2:$M$5,MATCH(Table10[[#This Row],[Moda]],param!$A$2:$A$5,0))</f>
        <v>88852</v>
      </c>
      <c r="F215" s="5">
        <f>INDEX(param!$N$2:$N$5,MATCH(Table10[[#This Row],[Moda]],param!$A$2:$A$5,0))+(INDEX(param!$O$2:$O$5,MATCH(Table10[[#This Row],[Moda]],param!$A$2:$A$5,0))*Table10[[#This Row],[jarak]])</f>
        <v>56990714</v>
      </c>
      <c r="G215" s="2">
        <f>INDEX(param!$L$2:$L$5,MATCH(Table10[[#This Row],[Moda]],param!$A$2:$A$5,0))</f>
        <v>8250</v>
      </c>
      <c r="H215">
        <f>IF(Table10[[#This Row],[Asal]]="Jakarta",INDEX(param!$P$2:$P$5,MATCH(Table10[[#This Row],[Moda]],param!$A$2:$A$5,0)),INDEX(Table3[limit_non_jakarta],MATCH(Table10[[#This Row],[Moda]],param!$A$2:$A$5,0)))</f>
        <v>12</v>
      </c>
    </row>
    <row r="216" spans="1:8" hidden="1" x14ac:dyDescent="0.25">
      <c r="A216" s="33" t="s">
        <v>62</v>
      </c>
      <c r="B216" s="33" t="s">
        <v>50</v>
      </c>
      <c r="C216" t="s">
        <v>135</v>
      </c>
      <c r="D216">
        <f>INDEX(distances!$B$2:$AU$47,MATCH(A216,distances!$A$2:$A$47,0),MATCH(B216,distances!$B$1:$AU$1,0))</f>
        <v>814</v>
      </c>
      <c r="E216" s="5">
        <f>INDEX(param!$M$2:$M$5,MATCH(Table10[[#This Row],[Moda]],param!$A$2:$A$5,0))</f>
        <v>88852</v>
      </c>
      <c r="F216" s="5">
        <f>INDEX(param!$N$2:$N$5,MATCH(Table10[[#This Row],[Moda]],param!$A$2:$A$5,0))+(INDEX(param!$O$2:$O$5,MATCH(Table10[[#This Row],[Moda]],param!$A$2:$A$5,0))*Table10[[#This Row],[jarak]])</f>
        <v>56990714</v>
      </c>
      <c r="G216" s="2">
        <f>INDEX(param!$L$2:$L$5,MATCH(Table10[[#This Row],[Moda]],param!$A$2:$A$5,0))</f>
        <v>8250</v>
      </c>
      <c r="H216">
        <f>IF(Table10[[#This Row],[Asal]]="Jakarta",INDEX(param!$P$2:$P$5,MATCH(Table10[[#This Row],[Moda]],param!$A$2:$A$5,0)),INDEX(Table3[limit_non_jakarta],MATCH(Table10[[#This Row],[Moda]],param!$A$2:$A$5,0)))</f>
        <v>12</v>
      </c>
    </row>
    <row r="217" spans="1:8" hidden="1" x14ac:dyDescent="0.25">
      <c r="A217" s="31" t="s">
        <v>62</v>
      </c>
      <c r="B217" s="31" t="s">
        <v>50</v>
      </c>
      <c r="C217" t="s">
        <v>135</v>
      </c>
      <c r="D217">
        <f>INDEX(distances!$B$2:$AU$47,MATCH(A217,distances!$A$2:$A$47,0),MATCH(B217,distances!$B$1:$AU$1,0))</f>
        <v>814</v>
      </c>
      <c r="E217" s="5">
        <f>INDEX(param!$M$2:$M$5,MATCH(Table10[[#This Row],[Moda]],param!$A$2:$A$5,0))</f>
        <v>88852</v>
      </c>
      <c r="F217" s="5">
        <f>INDEX(param!$N$2:$N$5,MATCH(Table10[[#This Row],[Moda]],param!$A$2:$A$5,0))+(INDEX(param!$O$2:$O$5,MATCH(Table10[[#This Row],[Moda]],param!$A$2:$A$5,0))*Table10[[#This Row],[jarak]])</f>
        <v>56990714</v>
      </c>
      <c r="G217" s="2">
        <f>INDEX(param!$L$2:$L$5,MATCH(Table10[[#This Row],[Moda]],param!$A$2:$A$5,0))</f>
        <v>8250</v>
      </c>
      <c r="H217">
        <f>IF(Table10[[#This Row],[Asal]]="Jakarta",INDEX(param!$P$2:$P$5,MATCH(Table10[[#This Row],[Moda]],param!$A$2:$A$5,0)),INDEX(Table3[limit_non_jakarta],MATCH(Table10[[#This Row],[Moda]],param!$A$2:$A$5,0)))</f>
        <v>12</v>
      </c>
    </row>
    <row r="218" spans="1:8" hidden="1" x14ac:dyDescent="0.25">
      <c r="A218" s="22" t="s">
        <v>62</v>
      </c>
      <c r="B218" s="22" t="s">
        <v>50</v>
      </c>
      <c r="C218" t="s">
        <v>136</v>
      </c>
      <c r="D218">
        <f>INDEX(distances!$B$2:$AU$47,MATCH(A218,distances!$A$2:$A$47,0),MATCH(B218,distances!$B$1:$AU$1,0))</f>
        <v>814</v>
      </c>
      <c r="E218" s="5">
        <f>INDEX(param!$M$2:$M$5,MATCH(Table10[[#This Row],[Moda]],param!$A$2:$A$5,0))</f>
        <v>63740</v>
      </c>
      <c r="F218" s="5">
        <f>INDEX(param!$N$2:$N$5,MATCH(Table10[[#This Row],[Moda]],param!$A$2:$A$5,0))+(INDEX(param!$O$2:$O$5,MATCH(Table10[[#This Row],[Moda]],param!$A$2:$A$5,0))*Table10[[#This Row],[jarak]])</f>
        <v>48543928.571428567</v>
      </c>
      <c r="G218" s="2">
        <f>INDEX(param!$L$2:$L$5,MATCH(Table10[[#This Row],[Moda]],param!$A$2:$A$5,0))</f>
        <v>3000</v>
      </c>
      <c r="H218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19" spans="1:8" hidden="1" x14ac:dyDescent="0.25">
      <c r="A219" s="22" t="s">
        <v>62</v>
      </c>
      <c r="B219" s="22" t="s">
        <v>50</v>
      </c>
      <c r="C219" t="s">
        <v>136</v>
      </c>
      <c r="D219">
        <f>INDEX(distances!$B$2:$AU$47,MATCH(A219,distances!$A$2:$A$47,0),MATCH(B219,distances!$B$1:$AU$1,0))</f>
        <v>814</v>
      </c>
      <c r="E219" s="5">
        <f>INDEX(param!$M$2:$M$5,MATCH(Table10[[#This Row],[Moda]],param!$A$2:$A$5,0))</f>
        <v>63740</v>
      </c>
      <c r="F219" s="5">
        <f>INDEX(param!$N$2:$N$5,MATCH(Table10[[#This Row],[Moda]],param!$A$2:$A$5,0))+(INDEX(param!$O$2:$O$5,MATCH(Table10[[#This Row],[Moda]],param!$A$2:$A$5,0))*Table10[[#This Row],[jarak]])</f>
        <v>48543928.571428567</v>
      </c>
      <c r="G219" s="2">
        <f>INDEX(param!$L$2:$L$5,MATCH(Table10[[#This Row],[Moda]],param!$A$2:$A$5,0))</f>
        <v>3000</v>
      </c>
      <c r="H219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20" spans="1:8" hidden="1" x14ac:dyDescent="0.25">
      <c r="A220" s="22" t="s">
        <v>62</v>
      </c>
      <c r="B220" s="22" t="s">
        <v>50</v>
      </c>
      <c r="C220" t="s">
        <v>136</v>
      </c>
      <c r="D220">
        <f>INDEX(distances!$B$2:$AU$47,MATCH(A220,distances!$A$2:$A$47,0),MATCH(B220,distances!$B$1:$AU$1,0))</f>
        <v>814</v>
      </c>
      <c r="E220" s="5">
        <f>INDEX(param!$M$2:$M$5,MATCH(Table10[[#This Row],[Moda]],param!$A$2:$A$5,0))</f>
        <v>63740</v>
      </c>
      <c r="F220" s="5">
        <f>INDEX(param!$N$2:$N$5,MATCH(Table10[[#This Row],[Moda]],param!$A$2:$A$5,0))+(INDEX(param!$O$2:$O$5,MATCH(Table10[[#This Row],[Moda]],param!$A$2:$A$5,0))*Table10[[#This Row],[jarak]])</f>
        <v>48543928.571428567</v>
      </c>
      <c r="G220" s="2">
        <f>INDEX(param!$L$2:$L$5,MATCH(Table10[[#This Row],[Moda]],param!$A$2:$A$5,0))</f>
        <v>3000</v>
      </c>
      <c r="H220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21" spans="1:8" hidden="1" x14ac:dyDescent="0.25">
      <c r="A221" s="22" t="s">
        <v>62</v>
      </c>
      <c r="B221" s="22" t="s">
        <v>50</v>
      </c>
      <c r="C221" t="s">
        <v>136</v>
      </c>
      <c r="D221">
        <f>INDEX(distances!$B$2:$AU$47,MATCH(A221,distances!$A$2:$A$47,0),MATCH(B221,distances!$B$1:$AU$1,0))</f>
        <v>814</v>
      </c>
      <c r="E221" s="5">
        <f>INDEX(param!$M$2:$M$5,MATCH(Table10[[#This Row],[Moda]],param!$A$2:$A$5,0))</f>
        <v>63740</v>
      </c>
      <c r="F221" s="5">
        <f>INDEX(param!$N$2:$N$5,MATCH(Table10[[#This Row],[Moda]],param!$A$2:$A$5,0))+(INDEX(param!$O$2:$O$5,MATCH(Table10[[#This Row],[Moda]],param!$A$2:$A$5,0))*Table10[[#This Row],[jarak]])</f>
        <v>48543928.571428567</v>
      </c>
      <c r="G221" s="2">
        <f>INDEX(param!$L$2:$L$5,MATCH(Table10[[#This Row],[Moda]],param!$A$2:$A$5,0))</f>
        <v>3000</v>
      </c>
      <c r="H221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22" spans="1:8" hidden="1" x14ac:dyDescent="0.25">
      <c r="A222" s="22" t="s">
        <v>62</v>
      </c>
      <c r="B222" s="22" t="s">
        <v>50</v>
      </c>
      <c r="C222" t="s">
        <v>136</v>
      </c>
      <c r="D222">
        <f>INDEX(distances!$B$2:$AU$47,MATCH(A222,distances!$A$2:$A$47,0),MATCH(B222,distances!$B$1:$AU$1,0))</f>
        <v>814</v>
      </c>
      <c r="E222" s="5">
        <f>INDEX(param!$M$2:$M$5,MATCH(Table10[[#This Row],[Moda]],param!$A$2:$A$5,0))</f>
        <v>63740</v>
      </c>
      <c r="F222" s="5">
        <f>INDEX(param!$N$2:$N$5,MATCH(Table10[[#This Row],[Moda]],param!$A$2:$A$5,0))+(INDEX(param!$O$2:$O$5,MATCH(Table10[[#This Row],[Moda]],param!$A$2:$A$5,0))*Table10[[#This Row],[jarak]])</f>
        <v>48543928.571428567</v>
      </c>
      <c r="G222" s="2">
        <f>INDEX(param!$L$2:$L$5,MATCH(Table10[[#This Row],[Moda]],param!$A$2:$A$5,0))</f>
        <v>3000</v>
      </c>
      <c r="H222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23" spans="1:8" hidden="1" x14ac:dyDescent="0.25">
      <c r="A223" s="22" t="s">
        <v>62</v>
      </c>
      <c r="B223" s="22" t="s">
        <v>50</v>
      </c>
      <c r="C223" t="s">
        <v>136</v>
      </c>
      <c r="D223">
        <f>INDEX(distances!$B$2:$AU$47,MATCH(A223,distances!$A$2:$A$47,0),MATCH(B223,distances!$B$1:$AU$1,0))</f>
        <v>814</v>
      </c>
      <c r="E223" s="5">
        <f>INDEX(param!$M$2:$M$5,MATCH(Table10[[#This Row],[Moda]],param!$A$2:$A$5,0))</f>
        <v>63740</v>
      </c>
      <c r="F223" s="5">
        <f>INDEX(param!$N$2:$N$5,MATCH(Table10[[#This Row],[Moda]],param!$A$2:$A$5,0))+(INDEX(param!$O$2:$O$5,MATCH(Table10[[#This Row],[Moda]],param!$A$2:$A$5,0))*Table10[[#This Row],[jarak]])</f>
        <v>48543928.571428567</v>
      </c>
      <c r="G223" s="2">
        <f>INDEX(param!$L$2:$L$5,MATCH(Table10[[#This Row],[Moda]],param!$A$2:$A$5,0))</f>
        <v>3000</v>
      </c>
      <c r="H223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24" spans="1:8" hidden="1" x14ac:dyDescent="0.25">
      <c r="A224" s="22" t="s">
        <v>62</v>
      </c>
      <c r="B224" s="22" t="s">
        <v>50</v>
      </c>
      <c r="C224" t="s">
        <v>136</v>
      </c>
      <c r="D224">
        <f>INDEX(distances!$B$2:$AU$47,MATCH(A224,distances!$A$2:$A$47,0),MATCH(B224,distances!$B$1:$AU$1,0))</f>
        <v>814</v>
      </c>
      <c r="E224" s="5">
        <f>INDEX(param!$M$2:$M$5,MATCH(Table10[[#This Row],[Moda]],param!$A$2:$A$5,0))</f>
        <v>63740</v>
      </c>
      <c r="F224" s="5">
        <f>INDEX(param!$N$2:$N$5,MATCH(Table10[[#This Row],[Moda]],param!$A$2:$A$5,0))+(INDEX(param!$O$2:$O$5,MATCH(Table10[[#This Row],[Moda]],param!$A$2:$A$5,0))*Table10[[#This Row],[jarak]])</f>
        <v>48543928.571428567</v>
      </c>
      <c r="G224" s="2">
        <f>INDEX(param!$L$2:$L$5,MATCH(Table10[[#This Row],[Moda]],param!$A$2:$A$5,0))</f>
        <v>3000</v>
      </c>
      <c r="H224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25" spans="1:8" hidden="1" x14ac:dyDescent="0.25">
      <c r="A225" s="22" t="s">
        <v>62</v>
      </c>
      <c r="B225" s="22" t="s">
        <v>50</v>
      </c>
      <c r="C225" t="s">
        <v>136</v>
      </c>
      <c r="D225">
        <f>INDEX(distances!$B$2:$AU$47,MATCH(A225,distances!$A$2:$A$47,0),MATCH(B225,distances!$B$1:$AU$1,0))</f>
        <v>814</v>
      </c>
      <c r="E225" s="5">
        <f>INDEX(param!$M$2:$M$5,MATCH(Table10[[#This Row],[Moda]],param!$A$2:$A$5,0))</f>
        <v>63740</v>
      </c>
      <c r="F225" s="5">
        <f>INDEX(param!$N$2:$N$5,MATCH(Table10[[#This Row],[Moda]],param!$A$2:$A$5,0))+(INDEX(param!$O$2:$O$5,MATCH(Table10[[#This Row],[Moda]],param!$A$2:$A$5,0))*Table10[[#This Row],[jarak]])</f>
        <v>48543928.571428567</v>
      </c>
      <c r="G225" s="2">
        <f>INDEX(param!$L$2:$L$5,MATCH(Table10[[#This Row],[Moda]],param!$A$2:$A$5,0))</f>
        <v>3000</v>
      </c>
      <c r="H225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26" spans="1:8" hidden="1" x14ac:dyDescent="0.25">
      <c r="A226" s="22" t="s">
        <v>62</v>
      </c>
      <c r="B226" s="22" t="s">
        <v>50</v>
      </c>
      <c r="C226" t="s">
        <v>136</v>
      </c>
      <c r="D226">
        <f>INDEX(distances!$B$2:$AU$47,MATCH(A226,distances!$A$2:$A$47,0),MATCH(B226,distances!$B$1:$AU$1,0))</f>
        <v>814</v>
      </c>
      <c r="E226" s="5">
        <f>INDEX(param!$M$2:$M$5,MATCH(Table10[[#This Row],[Moda]],param!$A$2:$A$5,0))</f>
        <v>63740</v>
      </c>
      <c r="F226" s="5">
        <f>INDEX(param!$N$2:$N$5,MATCH(Table10[[#This Row],[Moda]],param!$A$2:$A$5,0))+(INDEX(param!$O$2:$O$5,MATCH(Table10[[#This Row],[Moda]],param!$A$2:$A$5,0))*Table10[[#This Row],[jarak]])</f>
        <v>48543928.571428567</v>
      </c>
      <c r="G226" s="2">
        <f>INDEX(param!$L$2:$L$5,MATCH(Table10[[#This Row],[Moda]],param!$A$2:$A$5,0))</f>
        <v>3000</v>
      </c>
      <c r="H226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27" spans="1:8" hidden="1" x14ac:dyDescent="0.25">
      <c r="A227" s="22" t="s">
        <v>62</v>
      </c>
      <c r="B227" s="22" t="s">
        <v>50</v>
      </c>
      <c r="C227" t="s">
        <v>136</v>
      </c>
      <c r="D227">
        <f>INDEX(distances!$B$2:$AU$47,MATCH(A227,distances!$A$2:$A$47,0),MATCH(B227,distances!$B$1:$AU$1,0))</f>
        <v>814</v>
      </c>
      <c r="E227" s="5">
        <f>INDEX(param!$M$2:$M$5,MATCH(Table10[[#This Row],[Moda]],param!$A$2:$A$5,0))</f>
        <v>63740</v>
      </c>
      <c r="F227" s="5">
        <f>INDEX(param!$N$2:$N$5,MATCH(Table10[[#This Row],[Moda]],param!$A$2:$A$5,0))+(INDEX(param!$O$2:$O$5,MATCH(Table10[[#This Row],[Moda]],param!$A$2:$A$5,0))*Table10[[#This Row],[jarak]])</f>
        <v>48543928.571428567</v>
      </c>
      <c r="G227" s="2">
        <f>INDEX(param!$L$2:$L$5,MATCH(Table10[[#This Row],[Moda]],param!$A$2:$A$5,0))</f>
        <v>3000</v>
      </c>
      <c r="H227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28" spans="1:8" hidden="1" x14ac:dyDescent="0.25">
      <c r="A228" s="22" t="s">
        <v>62</v>
      </c>
      <c r="B228" s="22" t="s">
        <v>50</v>
      </c>
      <c r="C228" t="s">
        <v>136</v>
      </c>
      <c r="D228">
        <f>INDEX(distances!$B$2:$AU$47,MATCH(A228,distances!$A$2:$A$47,0),MATCH(B228,distances!$B$1:$AU$1,0))</f>
        <v>814</v>
      </c>
      <c r="E228" s="5">
        <f>INDEX(param!$M$2:$M$5,MATCH(Table10[[#This Row],[Moda]],param!$A$2:$A$5,0))</f>
        <v>63740</v>
      </c>
      <c r="F228" s="5">
        <f>INDEX(param!$N$2:$N$5,MATCH(Table10[[#This Row],[Moda]],param!$A$2:$A$5,0))+(INDEX(param!$O$2:$O$5,MATCH(Table10[[#This Row],[Moda]],param!$A$2:$A$5,0))*Table10[[#This Row],[jarak]])</f>
        <v>48543928.571428567</v>
      </c>
      <c r="G228" s="2">
        <f>INDEX(param!$L$2:$L$5,MATCH(Table10[[#This Row],[Moda]],param!$A$2:$A$5,0))</f>
        <v>3000</v>
      </c>
      <c r="H228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29" spans="1:8" hidden="1" x14ac:dyDescent="0.25">
      <c r="A229" s="23" t="s">
        <v>62</v>
      </c>
      <c r="B229" s="23" t="s">
        <v>50</v>
      </c>
      <c r="C229" t="s">
        <v>136</v>
      </c>
      <c r="D229">
        <f>INDEX(distances!$B$2:$AU$47,MATCH(A229,distances!$A$2:$A$47,0),MATCH(B229,distances!$B$1:$AU$1,0))</f>
        <v>814</v>
      </c>
      <c r="E229" s="5">
        <f>INDEX(param!$M$2:$M$5,MATCH(Table10[[#This Row],[Moda]],param!$A$2:$A$5,0))</f>
        <v>63740</v>
      </c>
      <c r="F229" s="5">
        <f>INDEX(param!$N$2:$N$5,MATCH(Table10[[#This Row],[Moda]],param!$A$2:$A$5,0))+(INDEX(param!$O$2:$O$5,MATCH(Table10[[#This Row],[Moda]],param!$A$2:$A$5,0))*Table10[[#This Row],[jarak]])</f>
        <v>48543928.571428567</v>
      </c>
      <c r="G229" s="2">
        <f>INDEX(param!$L$2:$L$5,MATCH(Table10[[#This Row],[Moda]],param!$A$2:$A$5,0))</f>
        <v>3000</v>
      </c>
      <c r="H229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30" spans="1:8" hidden="1" x14ac:dyDescent="0.25">
      <c r="A230" s="25" t="s">
        <v>62</v>
      </c>
      <c r="B230" s="25" t="s">
        <v>63</v>
      </c>
      <c r="C230" t="s">
        <v>136</v>
      </c>
      <c r="D230">
        <f>INDEX(distances!$B$2:$AU$47,MATCH(A230,distances!$A$2:$A$47,0),MATCH(B230,distances!$B$1:$AU$1,0))</f>
        <v>201</v>
      </c>
      <c r="E230" s="5">
        <f>INDEX(param!$M$2:$M$5,MATCH(Table10[[#This Row],[Moda]],param!$A$2:$A$5,0))</f>
        <v>63740</v>
      </c>
      <c r="F230" s="5">
        <f>INDEX(param!$N$2:$N$5,MATCH(Table10[[#This Row],[Moda]],param!$A$2:$A$5,0))+(INDEX(param!$O$2:$O$5,MATCH(Table10[[#This Row],[Moda]],param!$A$2:$A$5,0))*Table10[[#This Row],[jarak]])</f>
        <v>48543928.571428567</v>
      </c>
      <c r="G230" s="2">
        <f>INDEX(param!$L$2:$L$5,MATCH(Table10[[#This Row],[Moda]],param!$A$2:$A$5,0))</f>
        <v>3000</v>
      </c>
      <c r="H230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31" spans="1:8" hidden="1" x14ac:dyDescent="0.25">
      <c r="A231" s="25" t="s">
        <v>62</v>
      </c>
      <c r="B231" s="25" t="s">
        <v>63</v>
      </c>
      <c r="C231" t="s">
        <v>136</v>
      </c>
      <c r="D231">
        <f>INDEX(distances!$B$2:$AU$47,MATCH(A231,distances!$A$2:$A$47,0),MATCH(B231,distances!$B$1:$AU$1,0))</f>
        <v>201</v>
      </c>
      <c r="E231" s="5">
        <f>INDEX(param!$M$2:$M$5,MATCH(Table10[[#This Row],[Moda]],param!$A$2:$A$5,0))</f>
        <v>63740</v>
      </c>
      <c r="F231" s="5">
        <f>INDEX(param!$N$2:$N$5,MATCH(Table10[[#This Row],[Moda]],param!$A$2:$A$5,0))+(INDEX(param!$O$2:$O$5,MATCH(Table10[[#This Row],[Moda]],param!$A$2:$A$5,0))*Table10[[#This Row],[jarak]])</f>
        <v>48543928.571428567</v>
      </c>
      <c r="G231" s="2">
        <f>INDEX(param!$L$2:$L$5,MATCH(Table10[[#This Row],[Moda]],param!$A$2:$A$5,0))</f>
        <v>3000</v>
      </c>
      <c r="H231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32" spans="1:8" hidden="1" x14ac:dyDescent="0.25">
      <c r="A232" s="25" t="s">
        <v>62</v>
      </c>
      <c r="B232" s="25" t="s">
        <v>63</v>
      </c>
      <c r="C232" t="s">
        <v>136</v>
      </c>
      <c r="D232">
        <f>INDEX(distances!$B$2:$AU$47,MATCH(A232,distances!$A$2:$A$47,0),MATCH(B232,distances!$B$1:$AU$1,0))</f>
        <v>201</v>
      </c>
      <c r="E232" s="5">
        <f>INDEX(param!$M$2:$M$5,MATCH(Table10[[#This Row],[Moda]],param!$A$2:$A$5,0))</f>
        <v>63740</v>
      </c>
      <c r="F232" s="5">
        <f>INDEX(param!$N$2:$N$5,MATCH(Table10[[#This Row],[Moda]],param!$A$2:$A$5,0))+(INDEX(param!$O$2:$O$5,MATCH(Table10[[#This Row],[Moda]],param!$A$2:$A$5,0))*Table10[[#This Row],[jarak]])</f>
        <v>48543928.571428567</v>
      </c>
      <c r="G232" s="2">
        <f>INDEX(param!$L$2:$L$5,MATCH(Table10[[#This Row],[Moda]],param!$A$2:$A$5,0))</f>
        <v>3000</v>
      </c>
      <c r="H232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33" spans="1:8" hidden="1" x14ac:dyDescent="0.25">
      <c r="A233" s="25" t="s">
        <v>62</v>
      </c>
      <c r="B233" s="25" t="s">
        <v>61</v>
      </c>
      <c r="C233" t="s">
        <v>136</v>
      </c>
      <c r="D233">
        <f>INDEX(distances!$B$2:$AU$47,MATCH(A233,distances!$A$2:$A$47,0),MATCH(B233,distances!$B$1:$AU$1,0))</f>
        <v>99</v>
      </c>
      <c r="E233" s="5">
        <f>INDEX(param!$M$2:$M$5,MATCH(Table10[[#This Row],[Moda]],param!$A$2:$A$5,0))</f>
        <v>63740</v>
      </c>
      <c r="F233" s="5">
        <f>INDEX(param!$N$2:$N$5,MATCH(Table10[[#This Row],[Moda]],param!$A$2:$A$5,0))+(INDEX(param!$O$2:$O$5,MATCH(Table10[[#This Row],[Moda]],param!$A$2:$A$5,0))*Table10[[#This Row],[jarak]])</f>
        <v>48543928.571428567</v>
      </c>
      <c r="G233" s="2">
        <f>INDEX(param!$L$2:$L$5,MATCH(Table10[[#This Row],[Moda]],param!$A$2:$A$5,0))</f>
        <v>3000</v>
      </c>
      <c r="H233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34" spans="1:8" hidden="1" x14ac:dyDescent="0.25">
      <c r="A234" s="31" t="s">
        <v>71</v>
      </c>
      <c r="B234" s="31" t="s">
        <v>69</v>
      </c>
      <c r="C234" t="s">
        <v>133</v>
      </c>
      <c r="D234">
        <f>INDEX(distances!$B$2:$AU$47,MATCH(A234,distances!$A$2:$A$47,0),MATCH(B234,distances!$B$1:$AU$1,0))</f>
        <v>783</v>
      </c>
      <c r="E234" s="5">
        <f>INDEX(param!$M$2:$M$5,MATCH(Table10[[#This Row],[Moda]],param!$A$2:$A$5,0))</f>
        <v>8000</v>
      </c>
      <c r="F234" s="5">
        <f>INDEX(param!$N$2:$N$5,MATCH(Table10[[#This Row],[Moda]],param!$A$2:$A$5,0))+(INDEX(param!$O$2:$O$5,MATCH(Table10[[#This Row],[Moda]],param!$A$2:$A$5,0))*Table10[[#This Row],[jarak]])</f>
        <v>49524308.333333328</v>
      </c>
      <c r="G234" s="2">
        <f>INDEX(param!$L$2:$L$5,MATCH(Table10[[#This Row],[Moda]],param!$A$2:$A$5,0))</f>
        <v>250</v>
      </c>
      <c r="H234">
        <f>IF(Table10[[#This Row],[Asal]]="Jakarta",INDEX(param!$P$2:$P$5,MATCH(Table10[[#This Row],[Moda]],param!$A$2:$A$5,0)),INDEX(Table3[limit_non_jakarta],MATCH(Table10[[#This Row],[Moda]],param!$A$2:$A$5,0)))</f>
        <v>30</v>
      </c>
    </row>
    <row r="235" spans="1:8" hidden="1" x14ac:dyDescent="0.25">
      <c r="A235" s="33" t="s">
        <v>52</v>
      </c>
      <c r="B235" s="33" t="s">
        <v>51</v>
      </c>
      <c r="C235" t="s">
        <v>133</v>
      </c>
      <c r="D235">
        <f>INDEX(distances!$B$2:$AU$47,MATCH(A235,distances!$A$2:$A$47,0),MATCH(B235,distances!$B$1:$AU$1,0))</f>
        <v>114</v>
      </c>
      <c r="E235" s="5">
        <f>INDEX(param!$M$2:$M$5,MATCH(Table10[[#This Row],[Moda]],param!$A$2:$A$5,0))</f>
        <v>8000</v>
      </c>
      <c r="F235" s="5">
        <f>INDEX(param!$N$2:$N$5,MATCH(Table10[[#This Row],[Moda]],param!$A$2:$A$5,0))+(INDEX(param!$O$2:$O$5,MATCH(Table10[[#This Row],[Moda]],param!$A$2:$A$5,0))*Table10[[#This Row],[jarak]])</f>
        <v>32665508.333333332</v>
      </c>
      <c r="G235" s="2">
        <f>INDEX(param!$L$2:$L$5,MATCH(Table10[[#This Row],[Moda]],param!$A$2:$A$5,0))</f>
        <v>250</v>
      </c>
      <c r="H235">
        <f>IF(Table10[[#This Row],[Asal]]="Jakarta",INDEX(param!$P$2:$P$5,MATCH(Table10[[#This Row],[Moda]],param!$A$2:$A$5,0)),INDEX(Table3[limit_non_jakarta],MATCH(Table10[[#This Row],[Moda]],param!$A$2:$A$5,0)))</f>
        <v>30</v>
      </c>
    </row>
    <row r="236" spans="1:8" hidden="1" x14ac:dyDescent="0.25">
      <c r="A236" s="25" t="s">
        <v>52</v>
      </c>
      <c r="B236" s="25" t="s">
        <v>51</v>
      </c>
      <c r="C236" t="s">
        <v>136</v>
      </c>
      <c r="D236">
        <f>INDEX(distances!$B$2:$AU$47,MATCH(A236,distances!$A$2:$A$47,0),MATCH(B236,distances!$B$1:$AU$1,0))</f>
        <v>114</v>
      </c>
      <c r="E236" s="5">
        <f>INDEX(param!$M$2:$M$5,MATCH(Table10[[#This Row],[Moda]],param!$A$2:$A$5,0))</f>
        <v>63740</v>
      </c>
      <c r="F236" s="5">
        <f>INDEX(param!$N$2:$N$5,MATCH(Table10[[#This Row],[Moda]],param!$A$2:$A$5,0))+(INDEX(param!$O$2:$O$5,MATCH(Table10[[#This Row],[Moda]],param!$A$2:$A$5,0))*Table10[[#This Row],[jarak]])</f>
        <v>48543928.571428567</v>
      </c>
      <c r="G236" s="2">
        <f>INDEX(param!$L$2:$L$5,MATCH(Table10[[#This Row],[Moda]],param!$A$2:$A$5,0))</f>
        <v>3000</v>
      </c>
      <c r="H236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37" spans="1:8" hidden="1" x14ac:dyDescent="0.25">
      <c r="A237" s="31" t="s">
        <v>54</v>
      </c>
      <c r="B237" s="31" t="s">
        <v>58</v>
      </c>
      <c r="C237" t="s">
        <v>133</v>
      </c>
      <c r="D237">
        <f>INDEX(distances!$B$2:$AU$47,MATCH(A237,distances!$A$2:$A$47,0),MATCH(B237,distances!$B$1:$AU$1,0))</f>
        <v>170</v>
      </c>
      <c r="E237" s="5">
        <f>INDEX(param!$M$2:$M$5,MATCH(Table10[[#This Row],[Moda]],param!$A$2:$A$5,0))</f>
        <v>8000</v>
      </c>
      <c r="F237" s="5">
        <f>INDEX(param!$N$2:$N$5,MATCH(Table10[[#This Row],[Moda]],param!$A$2:$A$5,0))+(INDEX(param!$O$2:$O$5,MATCH(Table10[[#This Row],[Moda]],param!$A$2:$A$5,0))*Table10[[#This Row],[jarak]])</f>
        <v>34076708.333333328</v>
      </c>
      <c r="G237" s="2">
        <f>INDEX(param!$L$2:$L$5,MATCH(Table10[[#This Row],[Moda]],param!$A$2:$A$5,0))</f>
        <v>250</v>
      </c>
      <c r="H237">
        <f>IF(Table10[[#This Row],[Asal]]="Jakarta",INDEX(param!$P$2:$P$5,MATCH(Table10[[#This Row],[Moda]],param!$A$2:$A$5,0)),INDEX(Table3[limit_non_jakarta],MATCH(Table10[[#This Row],[Moda]],param!$A$2:$A$5,0)))</f>
        <v>30</v>
      </c>
    </row>
    <row r="238" spans="1:8" hidden="1" x14ac:dyDescent="0.25">
      <c r="A238" s="31" t="s">
        <v>79</v>
      </c>
      <c r="B238" s="31" t="s">
        <v>78</v>
      </c>
      <c r="C238" t="s">
        <v>135</v>
      </c>
      <c r="D238">
        <f>INDEX(distances!$B$2:$AU$47,MATCH(A238,distances!$A$2:$A$47,0),MATCH(B238,distances!$B$1:$AU$1,0))</f>
        <v>321</v>
      </c>
      <c r="E238" s="5">
        <f>INDEX(param!$M$2:$M$5,MATCH(Table10[[#This Row],[Moda]],param!$A$2:$A$5,0))</f>
        <v>88852</v>
      </c>
      <c r="F238" s="5">
        <f>INDEX(param!$N$2:$N$5,MATCH(Table10[[#This Row],[Moda]],param!$A$2:$A$5,0))+(INDEX(param!$O$2:$O$5,MATCH(Table10[[#This Row],[Moda]],param!$A$2:$A$5,0))*Table10[[#This Row],[jarak]])</f>
        <v>56990714</v>
      </c>
      <c r="G238" s="2">
        <f>INDEX(param!$L$2:$L$5,MATCH(Table10[[#This Row],[Moda]],param!$A$2:$A$5,0))</f>
        <v>8250</v>
      </c>
      <c r="H238">
        <f>IF(Table10[[#This Row],[Asal]]="Jakarta",INDEX(param!$P$2:$P$5,MATCH(Table10[[#This Row],[Moda]],param!$A$2:$A$5,0)),INDEX(Table3[limit_non_jakarta],MATCH(Table10[[#This Row],[Moda]],param!$A$2:$A$5,0)))</f>
        <v>12</v>
      </c>
    </row>
    <row r="239" spans="1:8" hidden="1" x14ac:dyDescent="0.25">
      <c r="A239" s="31" t="s">
        <v>57</v>
      </c>
      <c r="B239" s="31" t="s">
        <v>58</v>
      </c>
      <c r="C239" t="s">
        <v>133</v>
      </c>
      <c r="D239">
        <f>INDEX(distances!$B$2:$AU$47,MATCH(A239,distances!$A$2:$A$47,0),MATCH(B239,distances!$B$1:$AU$1,0))</f>
        <v>124</v>
      </c>
      <c r="E239" s="5">
        <f>INDEX(param!$M$2:$M$5,MATCH(Table10[[#This Row],[Moda]],param!$A$2:$A$5,0))</f>
        <v>8000</v>
      </c>
      <c r="F239" s="5">
        <f>INDEX(param!$N$2:$N$5,MATCH(Table10[[#This Row],[Moda]],param!$A$2:$A$5,0))+(INDEX(param!$O$2:$O$5,MATCH(Table10[[#This Row],[Moda]],param!$A$2:$A$5,0))*Table10[[#This Row],[jarak]])</f>
        <v>32917508.333333332</v>
      </c>
      <c r="G239" s="2">
        <f>INDEX(param!$L$2:$L$5,MATCH(Table10[[#This Row],[Moda]],param!$A$2:$A$5,0))</f>
        <v>250</v>
      </c>
      <c r="H239">
        <f>IF(Table10[[#This Row],[Asal]]="Jakarta",INDEX(param!$P$2:$P$5,MATCH(Table10[[#This Row],[Moda]],param!$A$2:$A$5,0)),INDEX(Table3[limit_non_jakarta],MATCH(Table10[[#This Row],[Moda]],param!$A$2:$A$5,0)))</f>
        <v>30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B2"/>
  <sheetViews>
    <sheetView zoomScaleNormal="100" workbookViewId="0">
      <selection activeCell="D4" sqref="D4"/>
    </sheetView>
  </sheetViews>
  <sheetFormatPr defaultColWidth="8.85546875" defaultRowHeight="15" x14ac:dyDescent="0.25"/>
  <sheetData>
    <row r="1" spans="1:2" x14ac:dyDescent="0.25">
      <c r="A1" s="1" t="s">
        <v>10</v>
      </c>
      <c r="B1" s="1" t="s">
        <v>11</v>
      </c>
    </row>
    <row r="2" spans="1:2" ht="14.25" customHeight="1" x14ac:dyDescent="0.25">
      <c r="A2">
        <v>6</v>
      </c>
      <c r="B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T47"/>
  <sheetViews>
    <sheetView topLeftCell="A16" zoomScaleNormal="100" workbookViewId="0">
      <selection activeCell="F13" sqref="F13"/>
    </sheetView>
  </sheetViews>
  <sheetFormatPr defaultColWidth="8.85546875" defaultRowHeight="15" x14ac:dyDescent="0.25"/>
  <cols>
    <col min="1" max="1" width="16.5703125" bestFit="1" customWidth="1"/>
    <col min="2" max="2" width="6.7109375" bestFit="1" customWidth="1"/>
    <col min="3" max="5" width="5" bestFit="1" customWidth="1"/>
    <col min="6" max="6" width="6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20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20" x14ac:dyDescent="0.25">
      <c r="A2" t="s">
        <v>48</v>
      </c>
      <c r="B2" s="2">
        <v>-1389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  <c r="T2" s="10"/>
    </row>
    <row r="3" spans="1:20" x14ac:dyDescent="0.25">
      <c r="A3" t="s">
        <v>24</v>
      </c>
      <c r="B3" s="2">
        <v>-3396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20" x14ac:dyDescent="0.25">
      <c r="A4" t="s">
        <v>25</v>
      </c>
      <c r="B4" s="2">
        <v>-12933</v>
      </c>
      <c r="C4" s="2">
        <v>-130</v>
      </c>
      <c r="D4" s="2">
        <v>1758</v>
      </c>
      <c r="E4" s="2">
        <v>2080</v>
      </c>
      <c r="F4" s="2">
        <v>6414</v>
      </c>
      <c r="G4" s="2">
        <v>-283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20" x14ac:dyDescent="0.25">
      <c r="A5" t="s">
        <v>26</v>
      </c>
      <c r="B5" s="2">
        <v>-1588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  <c r="T5" s="10"/>
    </row>
    <row r="6" spans="1:20" x14ac:dyDescent="0.25">
      <c r="A6" t="s">
        <v>27</v>
      </c>
      <c r="B6" s="2">
        <v>-2312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20" x14ac:dyDescent="0.25">
      <c r="A7" t="s">
        <v>29</v>
      </c>
      <c r="B7" s="2">
        <v>-5297</v>
      </c>
      <c r="C7" s="2">
        <v>261</v>
      </c>
      <c r="D7" s="2">
        <v>724</v>
      </c>
      <c r="E7" s="2">
        <v>389</v>
      </c>
      <c r="F7" s="2">
        <v>7158</v>
      </c>
      <c r="G7" s="2">
        <v>-786</v>
      </c>
      <c r="H7" s="2">
        <v>-676</v>
      </c>
      <c r="I7" s="2">
        <v>-191</v>
      </c>
      <c r="J7" s="2">
        <v>130</v>
      </c>
      <c r="K7" s="2">
        <v>326</v>
      </c>
      <c r="L7" s="2">
        <v>631</v>
      </c>
      <c r="M7" s="2">
        <v>1634</v>
      </c>
    </row>
    <row r="8" spans="1:20" x14ac:dyDescent="0.25">
      <c r="A8" t="s">
        <v>30</v>
      </c>
      <c r="B8" s="2">
        <v>-4752</v>
      </c>
      <c r="C8" s="2">
        <v>581</v>
      </c>
      <c r="D8" s="2">
        <v>1033</v>
      </c>
      <c r="E8" s="2">
        <v>1098</v>
      </c>
      <c r="F8" s="2">
        <v>6982</v>
      </c>
      <c r="G8" s="2">
        <v>-630</v>
      </c>
      <c r="H8" s="2">
        <v>-275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  <c r="T8" s="10"/>
    </row>
    <row r="9" spans="1:20" x14ac:dyDescent="0.25">
      <c r="A9" t="s">
        <v>31</v>
      </c>
      <c r="B9" s="2">
        <v>-1777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20" x14ac:dyDescent="0.25">
      <c r="A10" t="s">
        <v>32</v>
      </c>
      <c r="B10" s="2">
        <v>-1881</v>
      </c>
      <c r="C10" s="2">
        <v>569</v>
      </c>
      <c r="D10" s="2">
        <v>567</v>
      </c>
      <c r="E10" s="2">
        <v>973</v>
      </c>
      <c r="F10" s="2">
        <v>3094</v>
      </c>
      <c r="G10" s="2">
        <v>-37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20" x14ac:dyDescent="0.25">
      <c r="A11" t="s">
        <v>34</v>
      </c>
      <c r="B11" s="2">
        <v>-5004</v>
      </c>
      <c r="C11" s="2">
        <v>541</v>
      </c>
      <c r="D11" s="2">
        <v>743</v>
      </c>
      <c r="E11" s="2">
        <v>2858</v>
      </c>
      <c r="F11" s="2">
        <v>2813</v>
      </c>
      <c r="G11" s="2">
        <v>-280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  <c r="T11" s="10"/>
    </row>
    <row r="12" spans="1:20" x14ac:dyDescent="0.25">
      <c r="A12" t="s">
        <v>36</v>
      </c>
      <c r="B12" s="2">
        <v>-9285</v>
      </c>
      <c r="C12" s="2">
        <v>829</v>
      </c>
      <c r="D12" s="2">
        <v>1554</v>
      </c>
      <c r="E12" s="2">
        <v>1949</v>
      </c>
      <c r="F12" s="2">
        <v>9152</v>
      </c>
      <c r="G12" s="2">
        <v>-463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20" x14ac:dyDescent="0.25">
      <c r="A13" t="s">
        <v>37</v>
      </c>
      <c r="B13" s="2">
        <v>-8593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20" x14ac:dyDescent="0.25">
      <c r="A14" t="s">
        <v>47</v>
      </c>
      <c r="B14" s="2">
        <v>-4806</v>
      </c>
      <c r="C14" s="2">
        <v>324</v>
      </c>
      <c r="D14" s="2">
        <v>483</v>
      </c>
      <c r="E14" s="2">
        <v>426</v>
      </c>
      <c r="F14" s="2">
        <v>4256</v>
      </c>
      <c r="G14" s="2">
        <v>-997</v>
      </c>
      <c r="H14" s="2">
        <v>545</v>
      </c>
      <c r="I14" s="2">
        <v>-273</v>
      </c>
      <c r="J14" s="2">
        <v>-74</v>
      </c>
      <c r="K14" s="2">
        <v>9</v>
      </c>
      <c r="L14" s="2">
        <v>205</v>
      </c>
      <c r="M14" s="2">
        <v>1334</v>
      </c>
    </row>
    <row r="15" spans="1:20" x14ac:dyDescent="0.25">
      <c r="A15" t="s">
        <v>49</v>
      </c>
      <c r="B15" s="2">
        <v>-1680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20" x14ac:dyDescent="0.25">
      <c r="A16" t="s">
        <v>50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5">
      <c r="A17" t="s">
        <v>51</v>
      </c>
      <c r="B17" s="2">
        <v>-11987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-4274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-2824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-315</v>
      </c>
      <c r="I18" s="2">
        <v>-771</v>
      </c>
      <c r="J18" s="2">
        <v>39</v>
      </c>
      <c r="K18" s="2">
        <v>-242</v>
      </c>
      <c r="L18" s="2">
        <v>-70</v>
      </c>
      <c r="M18" s="2">
        <v>79</v>
      </c>
    </row>
    <row r="19" spans="1:13" x14ac:dyDescent="0.25">
      <c r="A19" t="s">
        <v>53</v>
      </c>
      <c r="B19" s="2">
        <v>-5215</v>
      </c>
      <c r="C19" s="2">
        <v>186</v>
      </c>
      <c r="D19" s="2">
        <v>957</v>
      </c>
      <c r="E19" s="2">
        <v>2017</v>
      </c>
      <c r="F19" s="2">
        <v>8187</v>
      </c>
      <c r="G19" s="2">
        <v>-1667</v>
      </c>
      <c r="H19" s="2">
        <v>-572</v>
      </c>
      <c r="I19" s="2">
        <v>-216</v>
      </c>
      <c r="J19" s="2">
        <v>-26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-2832</v>
      </c>
      <c r="C20" s="2">
        <v>569</v>
      </c>
      <c r="D20" s="2">
        <v>926</v>
      </c>
      <c r="E20" s="2">
        <v>1224</v>
      </c>
      <c r="F20" s="2">
        <v>6376</v>
      </c>
      <c r="G20" s="2">
        <v>-447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-3009</v>
      </c>
      <c r="C21" s="2">
        <v>-186</v>
      </c>
      <c r="D21" s="2">
        <v>189</v>
      </c>
      <c r="E21" s="2">
        <v>347</v>
      </c>
      <c r="F21" s="2">
        <v>4559</v>
      </c>
      <c r="G21" s="2">
        <v>-2834</v>
      </c>
      <c r="H21" s="2">
        <v>-1233</v>
      </c>
      <c r="I21" s="2">
        <v>-168</v>
      </c>
      <c r="J21" s="2">
        <v>-339</v>
      </c>
      <c r="K21" s="2">
        <v>-411</v>
      </c>
      <c r="L21" s="2">
        <v>-177</v>
      </c>
      <c r="M21" s="2">
        <v>560</v>
      </c>
    </row>
    <row r="22" spans="1:13" x14ac:dyDescent="0.25">
      <c r="A22" t="s">
        <v>56</v>
      </c>
      <c r="B22" s="2">
        <v>-7117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-5411</v>
      </c>
      <c r="C23" s="2">
        <v>898</v>
      </c>
      <c r="D23" s="2">
        <v>1497</v>
      </c>
      <c r="E23" s="2">
        <v>1957</v>
      </c>
      <c r="F23" s="2">
        <v>9596</v>
      </c>
      <c r="G23" s="2">
        <v>-2659</v>
      </c>
      <c r="H23" s="2">
        <v>-313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-18027</v>
      </c>
      <c r="C24" s="2">
        <v>796</v>
      </c>
      <c r="D24" s="2">
        <v>2074</v>
      </c>
      <c r="E24" s="2">
        <v>6979</v>
      </c>
      <c r="F24" s="2">
        <v>12426</v>
      </c>
      <c r="G24" s="2">
        <v>-4728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-6204</v>
      </c>
      <c r="C25" s="2">
        <v>165</v>
      </c>
      <c r="D25" s="2">
        <v>940</v>
      </c>
      <c r="E25" s="2">
        <v>1381</v>
      </c>
      <c r="F25" s="2">
        <v>9078</v>
      </c>
      <c r="G25" s="2">
        <v>-1550</v>
      </c>
      <c r="H25" s="2">
        <v>-2010</v>
      </c>
      <c r="I25" s="2">
        <v>-183</v>
      </c>
      <c r="J25" s="2">
        <v>-385</v>
      </c>
      <c r="K25" s="2">
        <v>-335</v>
      </c>
      <c r="L25" s="2">
        <v>-1</v>
      </c>
      <c r="M25" s="2">
        <v>1081</v>
      </c>
    </row>
    <row r="26" spans="1:13" x14ac:dyDescent="0.25">
      <c r="A26" t="s">
        <v>60</v>
      </c>
      <c r="B26" s="2">
        <v>-6233</v>
      </c>
      <c r="C26" s="2">
        <v>-114</v>
      </c>
      <c r="D26" s="2">
        <v>565</v>
      </c>
      <c r="E26" s="2">
        <v>769</v>
      </c>
      <c r="F26" s="2">
        <v>6655</v>
      </c>
      <c r="G26" s="2">
        <v>141</v>
      </c>
      <c r="H26" s="2">
        <v>-537</v>
      </c>
      <c r="I26" s="2">
        <v>-196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-2323</v>
      </c>
      <c r="C27" s="2">
        <v>-13</v>
      </c>
      <c r="D27" s="2">
        <v>460</v>
      </c>
      <c r="E27" s="2">
        <v>2706</v>
      </c>
      <c r="F27" s="2">
        <v>5575</v>
      </c>
      <c r="G27" s="2">
        <v>-800</v>
      </c>
      <c r="H27" s="2">
        <v>-282</v>
      </c>
      <c r="I27" s="2">
        <v>-64</v>
      </c>
      <c r="J27" s="2">
        <v>97</v>
      </c>
      <c r="K27" s="2">
        <v>115</v>
      </c>
      <c r="L27" s="2">
        <v>240</v>
      </c>
      <c r="M27" s="2">
        <v>1089</v>
      </c>
    </row>
    <row r="28" spans="1:13" ht="17.25" customHeight="1" x14ac:dyDescent="0.25">
      <c r="A28" t="s">
        <v>62</v>
      </c>
      <c r="B28" s="2">
        <v>-12807</v>
      </c>
      <c r="C28" s="2">
        <v>1840</v>
      </c>
      <c r="D28" s="2">
        <v>5060</v>
      </c>
      <c r="E28" s="2">
        <v>4686</v>
      </c>
      <c r="F28" s="2">
        <v>28988</v>
      </c>
      <c r="G28" s="2">
        <v>-8736</v>
      </c>
      <c r="H28" s="2">
        <v>-2152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-6172</v>
      </c>
      <c r="C29" s="2">
        <v>392</v>
      </c>
      <c r="D29" s="2">
        <v>669</v>
      </c>
      <c r="E29" s="2">
        <v>3560</v>
      </c>
      <c r="F29" s="2">
        <v>4639</v>
      </c>
      <c r="G29" s="2">
        <v>-891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-1374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-5133</v>
      </c>
      <c r="C31" s="2">
        <v>101</v>
      </c>
      <c r="D31" s="2">
        <v>502</v>
      </c>
      <c r="E31" s="2">
        <v>693</v>
      </c>
      <c r="F31" s="2">
        <v>3536</v>
      </c>
      <c r="G31" s="2">
        <v>-506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-5117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-2378</v>
      </c>
      <c r="C33" s="2">
        <v>-37</v>
      </c>
      <c r="D33" s="2">
        <v>606</v>
      </c>
      <c r="E33" s="2">
        <v>936</v>
      </c>
      <c r="F33" s="2">
        <v>3659</v>
      </c>
      <c r="G33" s="2">
        <v>-374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-7693</v>
      </c>
      <c r="C34" s="2">
        <v>301</v>
      </c>
      <c r="D34" s="2">
        <v>414</v>
      </c>
      <c r="E34" s="2">
        <v>635</v>
      </c>
      <c r="F34" s="2">
        <v>2488</v>
      </c>
      <c r="G34" s="2">
        <v>-4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-2000</v>
      </c>
      <c r="C35" s="2">
        <v>534</v>
      </c>
      <c r="D35" s="2">
        <v>818</v>
      </c>
      <c r="E35" s="2">
        <v>886</v>
      </c>
      <c r="F35" s="2">
        <v>4172</v>
      </c>
      <c r="G35" s="2">
        <v>-320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-1183</v>
      </c>
      <c r="C36" s="2">
        <v>101</v>
      </c>
      <c r="D36" s="2">
        <v>206</v>
      </c>
      <c r="E36" s="2">
        <v>387</v>
      </c>
      <c r="F36" s="2">
        <v>1881</v>
      </c>
      <c r="G36" s="2">
        <v>-13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-712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-196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-12358</v>
      </c>
      <c r="C38" s="2">
        <v>107</v>
      </c>
      <c r="D38" s="2">
        <v>821</v>
      </c>
      <c r="E38" s="2">
        <v>838</v>
      </c>
      <c r="F38" s="2">
        <v>6601</v>
      </c>
      <c r="G38" s="2">
        <v>-796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-1818</v>
      </c>
      <c r="C39" s="2">
        <v>139</v>
      </c>
      <c r="D39" s="2">
        <v>86</v>
      </c>
      <c r="E39" s="2">
        <v>533</v>
      </c>
      <c r="F39" s="2">
        <v>2023</v>
      </c>
      <c r="G39" s="2">
        <v>-39</v>
      </c>
      <c r="H39" s="2">
        <v>-41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-1339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-1731</v>
      </c>
      <c r="C41" s="2">
        <v>-42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-3029</v>
      </c>
      <c r="C42" s="2">
        <v>-322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-6216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-1714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-1426</v>
      </c>
      <c r="C45" s="2">
        <v>-106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-447</v>
      </c>
      <c r="C46" s="2">
        <v>-30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-4651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N50:AE61 A51:M62">
    <cfRule type="cellIs" dxfId="2" priority="4" operator="lessThan">
      <formula>0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8966-BD39-49BC-9201-A6FB2DCF0F8E}">
  <dimension ref="A1:M47"/>
  <sheetViews>
    <sheetView workbookViewId="0">
      <selection activeCell="G18" sqref="G18"/>
    </sheetView>
  </sheetViews>
  <sheetFormatPr defaultRowHeight="15" x14ac:dyDescent="0.25"/>
  <cols>
    <col min="1" max="1" width="16.5703125" bestFit="1" customWidth="1"/>
    <col min="2" max="13" width="6.7109375" bestFit="1" customWidth="1"/>
  </cols>
  <sheetData>
    <row r="1" spans="1:13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13" x14ac:dyDescent="0.25">
      <c r="A2" t="s">
        <v>48</v>
      </c>
      <c r="B2" s="2">
        <v>0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</row>
    <row r="3" spans="1:13" x14ac:dyDescent="0.25">
      <c r="A3" t="s">
        <v>24</v>
      </c>
      <c r="B3" s="2">
        <v>0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13" x14ac:dyDescent="0.25">
      <c r="A4" t="s">
        <v>25</v>
      </c>
      <c r="B4" s="2">
        <v>0</v>
      </c>
      <c r="C4" s="2">
        <v>0</v>
      </c>
      <c r="D4" s="2">
        <v>1758</v>
      </c>
      <c r="E4" s="2">
        <v>2080</v>
      </c>
      <c r="F4" s="2">
        <v>6414</v>
      </c>
      <c r="G4" s="2">
        <v>0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13" x14ac:dyDescent="0.25">
      <c r="A5" t="s">
        <v>26</v>
      </c>
      <c r="B5" s="2">
        <v>0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</row>
    <row r="6" spans="1:13" x14ac:dyDescent="0.25">
      <c r="A6" t="s">
        <v>27</v>
      </c>
      <c r="B6" s="2">
        <v>0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13" x14ac:dyDescent="0.25">
      <c r="A7" t="s">
        <v>29</v>
      </c>
      <c r="B7" s="2">
        <v>0</v>
      </c>
      <c r="C7" s="2">
        <v>261</v>
      </c>
      <c r="D7" s="2">
        <v>724</v>
      </c>
      <c r="E7" s="2">
        <v>389</v>
      </c>
      <c r="F7" s="2">
        <v>7158</v>
      </c>
      <c r="G7" s="2">
        <v>0</v>
      </c>
      <c r="H7" s="2">
        <v>0</v>
      </c>
      <c r="I7" s="2">
        <v>0</v>
      </c>
      <c r="J7" s="2">
        <v>130</v>
      </c>
      <c r="K7" s="2">
        <v>326</v>
      </c>
      <c r="L7" s="2">
        <v>631</v>
      </c>
      <c r="M7" s="2">
        <v>1634</v>
      </c>
    </row>
    <row r="8" spans="1:13" x14ac:dyDescent="0.25">
      <c r="A8" t="s">
        <v>30</v>
      </c>
      <c r="B8" s="2">
        <v>0</v>
      </c>
      <c r="C8" s="2">
        <v>581</v>
      </c>
      <c r="D8" s="2">
        <v>1033</v>
      </c>
      <c r="E8" s="2">
        <v>1098</v>
      </c>
      <c r="F8" s="2">
        <v>6982</v>
      </c>
      <c r="G8" s="2">
        <v>0</v>
      </c>
      <c r="H8" s="2">
        <v>0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</row>
    <row r="9" spans="1:13" x14ac:dyDescent="0.25">
      <c r="A9" t="s">
        <v>31</v>
      </c>
      <c r="B9" s="2">
        <v>0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13" x14ac:dyDescent="0.25">
      <c r="A10" t="s">
        <v>32</v>
      </c>
      <c r="B10" s="2">
        <v>0</v>
      </c>
      <c r="C10" s="2">
        <v>569</v>
      </c>
      <c r="D10" s="2">
        <v>567</v>
      </c>
      <c r="E10" s="2">
        <v>973</v>
      </c>
      <c r="F10" s="2">
        <v>3094</v>
      </c>
      <c r="G10" s="2">
        <v>0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13" x14ac:dyDescent="0.25">
      <c r="A11" t="s">
        <v>34</v>
      </c>
      <c r="B11" s="2">
        <v>0</v>
      </c>
      <c r="C11" s="2">
        <v>541</v>
      </c>
      <c r="D11" s="2">
        <v>743</v>
      </c>
      <c r="E11" s="2">
        <v>2858</v>
      </c>
      <c r="F11" s="2">
        <v>2813</v>
      </c>
      <c r="G11" s="2">
        <v>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</row>
    <row r="12" spans="1:13" x14ac:dyDescent="0.25">
      <c r="A12" t="s">
        <v>36</v>
      </c>
      <c r="B12" s="2">
        <v>0</v>
      </c>
      <c r="C12" s="2">
        <v>829</v>
      </c>
      <c r="D12" s="2">
        <v>1554</v>
      </c>
      <c r="E12" s="2">
        <v>1949</v>
      </c>
      <c r="F12" s="2">
        <v>9152</v>
      </c>
      <c r="G12" s="2">
        <v>0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13" x14ac:dyDescent="0.25">
      <c r="A13" t="s">
        <v>37</v>
      </c>
      <c r="B13" s="2">
        <v>0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13" x14ac:dyDescent="0.25">
      <c r="A14" t="s">
        <v>47</v>
      </c>
      <c r="B14" s="2">
        <v>0</v>
      </c>
      <c r="C14" s="2">
        <v>324</v>
      </c>
      <c r="D14" s="2">
        <v>483</v>
      </c>
      <c r="E14" s="2">
        <v>426</v>
      </c>
      <c r="F14" s="2">
        <v>4256</v>
      </c>
      <c r="G14" s="2">
        <v>0</v>
      </c>
      <c r="H14" s="2">
        <v>545</v>
      </c>
      <c r="I14" s="2">
        <v>0</v>
      </c>
      <c r="J14" s="2">
        <v>0</v>
      </c>
      <c r="K14" s="2">
        <v>9</v>
      </c>
      <c r="L14" s="2">
        <v>205</v>
      </c>
      <c r="M14" s="2">
        <v>1334</v>
      </c>
    </row>
    <row r="15" spans="1:13" x14ac:dyDescent="0.25">
      <c r="A15" t="s">
        <v>49</v>
      </c>
      <c r="B15" s="2">
        <v>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13" x14ac:dyDescent="0.25">
      <c r="A16" t="s">
        <v>50</v>
      </c>
      <c r="B16" s="2">
        <f>ROUND(-(SUM($B$2:$M$15,$B$17:$M$47)-SUM(vertices!$J$2:$J$47))/12,0)</f>
        <v>-10315</v>
      </c>
      <c r="C16" s="2">
        <f>ROUND(-(SUM($B$2:$M$15,$B$17:$M$47)-SUM(vertices!$J$2:$J$47))/12,0)</f>
        <v>-10315</v>
      </c>
      <c r="D16" s="2">
        <f>ROUND(-(SUM($B$2:$M$15,$B$17:$M$47)-SUM(vertices!$J$2:$J$47))/12,0)</f>
        <v>-10315</v>
      </c>
      <c r="E16" s="2">
        <f>ROUND(-(SUM($B$2:$M$15,$B$17:$M$47)-SUM(vertices!$J$2:$J$47))/12,0)</f>
        <v>-10315</v>
      </c>
      <c r="F16" s="2">
        <f>ROUND(-(SUM($B$2:$M$15,$B$17:$M$47)-SUM(vertices!$J$2:$J$47))/12,0)</f>
        <v>-10315</v>
      </c>
      <c r="G16" s="2">
        <f>ROUND(-(SUM($B$2:$M$15,$B$17:$M$47)-SUM(vertices!$J$2:$J$47))/12,0)</f>
        <v>-10315</v>
      </c>
      <c r="H16" s="2">
        <f>ROUND(-(SUM($B$2:$M$15,$B$17:$M$47)-SUM(vertices!$J$2:$J$47))/12,0)</f>
        <v>-10315</v>
      </c>
      <c r="I16" s="2">
        <f>ROUND(-(SUM($B$2:$M$15,$B$17:$M$47)-SUM(vertices!$J$2:$J$47))/12,0)</f>
        <v>-10315</v>
      </c>
      <c r="J16" s="2">
        <f>ROUND(-(SUM($B$2:$M$15,$B$17:$M$47)-SUM(vertices!$J$2:$J$47))/12,0)</f>
        <v>-10315</v>
      </c>
      <c r="K16" s="2">
        <f>ROUND(-(SUM($B$2:$M$15,$B$17:$M$47)-SUM(vertices!$J$2:$J$47))/12,0)</f>
        <v>-10315</v>
      </c>
      <c r="L16" s="2">
        <f>ROUND(-(SUM($B$2:$M$15,$B$17:$M$47)-SUM(vertices!$J$2:$J$47))/12,0)</f>
        <v>-10315</v>
      </c>
      <c r="M16" s="2">
        <f>ROUND(-(SUM($B$2:$M$15,$B$17:$M$47)-SUM(vertices!$J$2:$J$47))/12,0)</f>
        <v>-10315</v>
      </c>
    </row>
    <row r="17" spans="1:13" x14ac:dyDescent="0.25">
      <c r="A17" t="s">
        <v>51</v>
      </c>
      <c r="B17" s="2">
        <v>0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0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0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0</v>
      </c>
      <c r="I18" s="2">
        <v>0</v>
      </c>
      <c r="J18" s="2">
        <v>39</v>
      </c>
      <c r="K18" s="2">
        <v>0</v>
      </c>
      <c r="L18" s="2">
        <v>0</v>
      </c>
      <c r="M18" s="2">
        <v>79</v>
      </c>
    </row>
    <row r="19" spans="1:13" x14ac:dyDescent="0.25">
      <c r="A19" t="s">
        <v>53</v>
      </c>
      <c r="B19" s="2">
        <v>0</v>
      </c>
      <c r="C19" s="2">
        <v>186</v>
      </c>
      <c r="D19" s="2">
        <v>957</v>
      </c>
      <c r="E19" s="2">
        <v>2017</v>
      </c>
      <c r="F19" s="2">
        <v>8187</v>
      </c>
      <c r="G19" s="2">
        <v>0</v>
      </c>
      <c r="H19" s="2">
        <v>0</v>
      </c>
      <c r="I19" s="2">
        <v>0</v>
      </c>
      <c r="J19" s="2">
        <v>0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0</v>
      </c>
      <c r="C20" s="2">
        <v>569</v>
      </c>
      <c r="D20" s="2">
        <v>926</v>
      </c>
      <c r="E20" s="2">
        <v>1224</v>
      </c>
      <c r="F20" s="2">
        <v>6376</v>
      </c>
      <c r="G20" s="2">
        <v>0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0</v>
      </c>
      <c r="C21" s="2">
        <v>0</v>
      </c>
      <c r="D21" s="2">
        <v>189</v>
      </c>
      <c r="E21" s="2">
        <v>347</v>
      </c>
      <c r="F21" s="2">
        <v>4559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560</v>
      </c>
    </row>
    <row r="22" spans="1:13" x14ac:dyDescent="0.25">
      <c r="A22" t="s">
        <v>56</v>
      </c>
      <c r="B22" s="2">
        <v>0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0</v>
      </c>
      <c r="C23" s="2">
        <v>898</v>
      </c>
      <c r="D23" s="2">
        <v>1497</v>
      </c>
      <c r="E23" s="2">
        <v>1957</v>
      </c>
      <c r="F23" s="2">
        <v>9596</v>
      </c>
      <c r="G23" s="2">
        <v>0</v>
      </c>
      <c r="H23" s="2">
        <v>0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0</v>
      </c>
      <c r="C24" s="2">
        <v>796</v>
      </c>
      <c r="D24" s="2">
        <v>2074</v>
      </c>
      <c r="E24" s="2">
        <v>6979</v>
      </c>
      <c r="F24" s="2">
        <v>12426</v>
      </c>
      <c r="G24" s="2">
        <v>0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0</v>
      </c>
      <c r="C25" s="2">
        <v>165</v>
      </c>
      <c r="D25" s="2">
        <v>940</v>
      </c>
      <c r="E25" s="2">
        <v>1381</v>
      </c>
      <c r="F25" s="2">
        <v>9078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1081</v>
      </c>
    </row>
    <row r="26" spans="1:13" x14ac:dyDescent="0.25">
      <c r="A26" t="s">
        <v>60</v>
      </c>
      <c r="B26" s="2">
        <v>0</v>
      </c>
      <c r="C26" s="2">
        <v>0</v>
      </c>
      <c r="D26" s="2">
        <v>565</v>
      </c>
      <c r="E26" s="2">
        <v>769</v>
      </c>
      <c r="F26" s="2">
        <v>6655</v>
      </c>
      <c r="G26" s="2">
        <v>141</v>
      </c>
      <c r="H26" s="2">
        <v>0</v>
      </c>
      <c r="I26" s="2">
        <v>0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0</v>
      </c>
      <c r="C27" s="2">
        <v>0</v>
      </c>
      <c r="D27" s="2">
        <v>460</v>
      </c>
      <c r="E27" s="2">
        <v>2706</v>
      </c>
      <c r="F27" s="2">
        <v>5575</v>
      </c>
      <c r="G27" s="2">
        <v>0</v>
      </c>
      <c r="H27" s="2">
        <v>0</v>
      </c>
      <c r="I27" s="2">
        <v>0</v>
      </c>
      <c r="J27" s="2">
        <v>97</v>
      </c>
      <c r="K27" s="2">
        <v>115</v>
      </c>
      <c r="L27" s="2">
        <v>240</v>
      </c>
      <c r="M27" s="2">
        <v>1089</v>
      </c>
    </row>
    <row r="28" spans="1:13" x14ac:dyDescent="0.25">
      <c r="A28" t="s">
        <v>62</v>
      </c>
      <c r="B28" s="2">
        <v>0</v>
      </c>
      <c r="C28" s="2">
        <v>1840</v>
      </c>
      <c r="D28" s="2">
        <v>5060</v>
      </c>
      <c r="E28" s="2">
        <v>4686</v>
      </c>
      <c r="F28" s="2">
        <v>28988</v>
      </c>
      <c r="G28" s="2">
        <v>0</v>
      </c>
      <c r="H28" s="2">
        <v>0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0</v>
      </c>
      <c r="C29" s="2">
        <v>392</v>
      </c>
      <c r="D29" s="2">
        <v>669</v>
      </c>
      <c r="E29" s="2">
        <v>3560</v>
      </c>
      <c r="F29" s="2">
        <v>4639</v>
      </c>
      <c r="G29" s="2">
        <v>0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0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0</v>
      </c>
      <c r="C31" s="2">
        <v>101</v>
      </c>
      <c r="D31" s="2">
        <v>502</v>
      </c>
      <c r="E31" s="2">
        <v>693</v>
      </c>
      <c r="F31" s="2">
        <v>3536</v>
      </c>
      <c r="G31" s="2">
        <v>0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0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0</v>
      </c>
      <c r="C33" s="2">
        <v>0</v>
      </c>
      <c r="D33" s="2">
        <v>606</v>
      </c>
      <c r="E33" s="2">
        <v>936</v>
      </c>
      <c r="F33" s="2">
        <v>3659</v>
      </c>
      <c r="G33" s="2">
        <v>0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0</v>
      </c>
      <c r="C34" s="2">
        <v>301</v>
      </c>
      <c r="D34" s="2">
        <v>414</v>
      </c>
      <c r="E34" s="2">
        <v>635</v>
      </c>
      <c r="F34" s="2">
        <v>2488</v>
      </c>
      <c r="G34" s="2">
        <v>0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0</v>
      </c>
      <c r="C35" s="2">
        <v>534</v>
      </c>
      <c r="D35" s="2">
        <v>818</v>
      </c>
      <c r="E35" s="2">
        <v>886</v>
      </c>
      <c r="F35" s="2">
        <v>4172</v>
      </c>
      <c r="G35" s="2">
        <v>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0</v>
      </c>
      <c r="C36" s="2">
        <v>101</v>
      </c>
      <c r="D36" s="2">
        <v>206</v>
      </c>
      <c r="E36" s="2">
        <v>387</v>
      </c>
      <c r="F36" s="2">
        <v>1881</v>
      </c>
      <c r="G36" s="2">
        <v>0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0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0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0</v>
      </c>
      <c r="C38" s="2">
        <v>107</v>
      </c>
      <c r="D38" s="2">
        <v>821</v>
      </c>
      <c r="E38" s="2">
        <v>838</v>
      </c>
      <c r="F38" s="2">
        <v>6601</v>
      </c>
      <c r="G38" s="2">
        <v>0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0</v>
      </c>
      <c r="C39" s="2">
        <v>139</v>
      </c>
      <c r="D39" s="2">
        <v>86</v>
      </c>
      <c r="E39" s="2">
        <v>533</v>
      </c>
      <c r="F39" s="2">
        <v>2023</v>
      </c>
      <c r="G39" s="2">
        <v>0</v>
      </c>
      <c r="H39" s="2">
        <v>0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0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0</v>
      </c>
      <c r="C41" s="2">
        <v>0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0</v>
      </c>
      <c r="C42" s="2">
        <v>0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0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0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0</v>
      </c>
      <c r="C45" s="2">
        <v>0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0</v>
      </c>
      <c r="C46" s="2">
        <v>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0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B2:M47">
    <cfRule type="cellIs" dxfId="1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DBD2-1CF5-49A8-938D-7294F3CB096C}">
  <sheetPr codeName="Sheet7"/>
  <dimension ref="A1:M47"/>
  <sheetViews>
    <sheetView workbookViewId="0">
      <selection activeCell="I20" sqref="I20"/>
    </sheetView>
  </sheetViews>
  <sheetFormatPr defaultRowHeight="15" x14ac:dyDescent="0.25"/>
  <cols>
    <col min="1" max="1" width="16.5703125" bestFit="1" customWidth="1"/>
    <col min="2" max="2" width="6.7109375" bestFit="1" customWidth="1"/>
    <col min="3" max="6" width="5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13" x14ac:dyDescent="0.25">
      <c r="A1" s="2" t="s">
        <v>8</v>
      </c>
      <c r="B1" s="13" t="s">
        <v>12</v>
      </c>
      <c r="C1" s="11" t="s">
        <v>13</v>
      </c>
      <c r="D1" s="11" t="s">
        <v>14</v>
      </c>
      <c r="E1" s="13" t="s">
        <v>15</v>
      </c>
      <c r="F1" s="11" t="s">
        <v>16</v>
      </c>
      <c r="G1" s="11" t="s">
        <v>17</v>
      </c>
      <c r="H1" s="13" t="s">
        <v>18</v>
      </c>
      <c r="I1" s="11" t="s">
        <v>19</v>
      </c>
      <c r="J1" s="11" t="s">
        <v>20</v>
      </c>
      <c r="K1" s="13" t="s">
        <v>21</v>
      </c>
      <c r="L1" s="11" t="s">
        <v>22</v>
      </c>
      <c r="M1" s="11" t="s">
        <v>23</v>
      </c>
    </row>
    <row r="2" spans="1:13" x14ac:dyDescent="0.25">
      <c r="A2" t="s">
        <v>48</v>
      </c>
      <c r="B2">
        <f ca="1">ROUND(RAND()*Table5[[#This Row],[1]],0)</f>
        <v>-452</v>
      </c>
      <c r="C2">
        <f ca="1">ROUND(RAND()*Table5[[#This Row],[2]],0)</f>
        <v>71</v>
      </c>
      <c r="D2">
        <f ca="1">ROUND(RAND()*Table5[[#This Row],[3]],0)</f>
        <v>312</v>
      </c>
      <c r="E2">
        <f ca="1">ROUND(RAND()*Table5[[#This Row],[4]],0)</f>
        <v>542</v>
      </c>
      <c r="F2">
        <f ca="1">ROUND(RAND()*Table5[[#This Row],[5]],0)</f>
        <v>150</v>
      </c>
      <c r="G2">
        <f ca="1">ROUND(RAND()*Table5[[#This Row],[6]],0)</f>
        <v>177</v>
      </c>
      <c r="H2">
        <f ca="1">ROUND(RAND()*Table5[[#This Row],[7]],0)</f>
        <v>355</v>
      </c>
      <c r="I2">
        <f ca="1">ROUND(RAND()*Table5[[#This Row],[8]],0)</f>
        <v>168</v>
      </c>
      <c r="J2">
        <f ca="1">ROUND(RAND()*Table5[[#This Row],[9]],0)</f>
        <v>144</v>
      </c>
      <c r="K2">
        <f ca="1">ROUND(RAND()*Table5[[#This Row],[10]],0)</f>
        <v>310</v>
      </c>
      <c r="L2">
        <f ca="1">ROUND(RAND()*Table5[[#This Row],[11]],0)</f>
        <v>789</v>
      </c>
      <c r="M2">
        <f ca="1">ROUND(RAND()*Table5[[#This Row],[12]],0)</f>
        <v>713</v>
      </c>
    </row>
    <row r="3" spans="1:13" x14ac:dyDescent="0.25">
      <c r="A3" t="s">
        <v>24</v>
      </c>
      <c r="B3">
        <f ca="1">ROUND(RAND()*Table5[[#This Row],[1]],0)</f>
        <v>-663</v>
      </c>
      <c r="C3">
        <f ca="1">ROUND(RAND()*Table5[[#This Row],[2]],0)</f>
        <v>25</v>
      </c>
      <c r="D3">
        <f ca="1">ROUND(RAND()*Table5[[#This Row],[3]],0)</f>
        <v>44</v>
      </c>
      <c r="E3">
        <f ca="1">ROUND(RAND()*Table5[[#This Row],[4]],0)</f>
        <v>205</v>
      </c>
      <c r="F3">
        <f ca="1">ROUND(RAND()*Table5[[#This Row],[5]],0)</f>
        <v>1345</v>
      </c>
      <c r="G3">
        <f ca="1">ROUND(RAND()*Table5[[#This Row],[6]],0)</f>
        <v>1</v>
      </c>
      <c r="H3">
        <f ca="1">ROUND(RAND()*Table5[[#This Row],[7]],0)</f>
        <v>157</v>
      </c>
      <c r="I3">
        <f ca="1">ROUND(RAND()*Table5[[#This Row],[8]],0)</f>
        <v>228</v>
      </c>
      <c r="J3">
        <f ca="1">ROUND(RAND()*Table5[[#This Row],[9]],0)</f>
        <v>26</v>
      </c>
      <c r="K3">
        <f ca="1">ROUND(RAND()*Table5[[#This Row],[10]],0)</f>
        <v>24</v>
      </c>
      <c r="L3">
        <f ca="1">ROUND(RAND()*Table5[[#This Row],[11]],0)</f>
        <v>342</v>
      </c>
      <c r="M3">
        <f ca="1">ROUND(RAND()*Table5[[#This Row],[12]],0)</f>
        <v>468</v>
      </c>
    </row>
    <row r="4" spans="1:13" x14ac:dyDescent="0.25">
      <c r="A4" t="s">
        <v>25</v>
      </c>
      <c r="B4">
        <f ca="1">ROUND(RAND()*Table5[[#This Row],[1]],0)</f>
        <v>-9227</v>
      </c>
      <c r="C4">
        <f ca="1">ROUND(RAND()*Table5[[#This Row],[2]],0)</f>
        <v>-22</v>
      </c>
      <c r="D4">
        <f ca="1">ROUND(RAND()*Table5[[#This Row],[3]],0)</f>
        <v>78</v>
      </c>
      <c r="E4">
        <f ca="1">ROUND(RAND()*Table5[[#This Row],[4]],0)</f>
        <v>15</v>
      </c>
      <c r="F4">
        <f ca="1">ROUND(RAND()*Table5[[#This Row],[5]],0)</f>
        <v>1578</v>
      </c>
      <c r="G4">
        <f ca="1">ROUND(RAND()*Table5[[#This Row],[6]],0)</f>
        <v>-156</v>
      </c>
      <c r="H4">
        <f ca="1">ROUND(RAND()*Table5[[#This Row],[7]],0)</f>
        <v>1</v>
      </c>
      <c r="I4">
        <f ca="1">ROUND(RAND()*Table5[[#This Row],[8]],0)</f>
        <v>260</v>
      </c>
      <c r="J4">
        <f ca="1">ROUND(RAND()*Table5[[#This Row],[9]],0)</f>
        <v>462</v>
      </c>
      <c r="K4">
        <f ca="1">ROUND(RAND()*Table5[[#This Row],[10]],0)</f>
        <v>260</v>
      </c>
      <c r="L4">
        <f ca="1">ROUND(RAND()*Table5[[#This Row],[11]],0)</f>
        <v>1603</v>
      </c>
      <c r="M4">
        <f ca="1">ROUND(RAND()*Table5[[#This Row],[12]],0)</f>
        <v>1999</v>
      </c>
    </row>
    <row r="5" spans="1:13" x14ac:dyDescent="0.25">
      <c r="A5" t="s">
        <v>26</v>
      </c>
      <c r="B5">
        <f ca="1">ROUND(RAND()*Table5[[#This Row],[1]],0)</f>
        <v>-1079</v>
      </c>
      <c r="C5">
        <f ca="1">ROUND(RAND()*Table5[[#This Row],[2]],0)</f>
        <v>0</v>
      </c>
      <c r="D5">
        <f ca="1">ROUND(RAND()*Table5[[#This Row],[3]],0)</f>
        <v>56</v>
      </c>
      <c r="E5">
        <f ca="1">ROUND(RAND()*Table5[[#This Row],[4]],0)</f>
        <v>396</v>
      </c>
      <c r="F5">
        <f ca="1">ROUND(RAND()*Table5[[#This Row],[5]],0)</f>
        <v>2081</v>
      </c>
      <c r="G5">
        <f ca="1">ROUND(RAND()*Table5[[#This Row],[6]],0)</f>
        <v>21</v>
      </c>
      <c r="H5">
        <f ca="1">ROUND(RAND()*Table5[[#This Row],[7]],0)</f>
        <v>103</v>
      </c>
      <c r="I5">
        <f ca="1">ROUND(RAND()*Table5[[#This Row],[8]],0)</f>
        <v>280</v>
      </c>
      <c r="J5">
        <f ca="1">ROUND(RAND()*Table5[[#This Row],[9]],0)</f>
        <v>440</v>
      </c>
      <c r="K5">
        <f ca="1">ROUND(RAND()*Table5[[#This Row],[10]],0)</f>
        <v>474</v>
      </c>
      <c r="L5">
        <f ca="1">ROUND(RAND()*Table5[[#This Row],[11]],0)</f>
        <v>637</v>
      </c>
      <c r="M5">
        <f ca="1">ROUND(RAND()*Table5[[#This Row],[12]],0)</f>
        <v>1447</v>
      </c>
    </row>
    <row r="6" spans="1:13" x14ac:dyDescent="0.25">
      <c r="A6" t="s">
        <v>27</v>
      </c>
      <c r="B6">
        <f ca="1">ROUND(RAND()*Table5[[#This Row],[1]],0)</f>
        <v>-1467</v>
      </c>
      <c r="C6">
        <f ca="1">ROUND(RAND()*Table5[[#This Row],[2]],0)</f>
        <v>445</v>
      </c>
      <c r="D6">
        <f ca="1">ROUND(RAND()*Table5[[#This Row],[3]],0)</f>
        <v>220</v>
      </c>
      <c r="E6">
        <f ca="1">ROUND(RAND()*Table5[[#This Row],[4]],0)</f>
        <v>65</v>
      </c>
      <c r="F6">
        <f ca="1">ROUND(RAND()*Table5[[#This Row],[5]],0)</f>
        <v>3015</v>
      </c>
      <c r="G6">
        <f ca="1">ROUND(RAND()*Table5[[#This Row],[6]],0)</f>
        <v>188</v>
      </c>
      <c r="H6">
        <f ca="1">ROUND(RAND()*Table5[[#This Row],[7]],0)</f>
        <v>48</v>
      </c>
      <c r="I6">
        <f ca="1">ROUND(RAND()*Table5[[#This Row],[8]],0)</f>
        <v>129</v>
      </c>
      <c r="J6">
        <f ca="1">ROUND(RAND()*Table5[[#This Row],[9]],0)</f>
        <v>599</v>
      </c>
      <c r="K6">
        <f ca="1">ROUND(RAND()*Table5[[#This Row],[10]],0)</f>
        <v>588</v>
      </c>
      <c r="L6">
        <f ca="1">ROUND(RAND()*Table5[[#This Row],[11]],0)</f>
        <v>595</v>
      </c>
      <c r="M6">
        <f ca="1">ROUND(RAND()*Table5[[#This Row],[12]],0)</f>
        <v>1215</v>
      </c>
    </row>
    <row r="7" spans="1:13" x14ac:dyDescent="0.25">
      <c r="A7" t="s">
        <v>29</v>
      </c>
      <c r="B7">
        <f ca="1">ROUND(RAND()*Table5[[#This Row],[1]],0)</f>
        <v>-1995</v>
      </c>
      <c r="C7">
        <f ca="1">ROUND(RAND()*Table5[[#This Row],[2]],0)</f>
        <v>127</v>
      </c>
      <c r="D7">
        <f ca="1">ROUND(RAND()*Table5[[#This Row],[3]],0)</f>
        <v>507</v>
      </c>
      <c r="E7">
        <f ca="1">ROUND(RAND()*Table5[[#This Row],[4]],0)</f>
        <v>273</v>
      </c>
      <c r="F7">
        <f ca="1">ROUND(RAND()*Table5[[#This Row],[5]],0)</f>
        <v>1659</v>
      </c>
      <c r="G7">
        <f ca="1">ROUND(RAND()*Table5[[#This Row],[6]],0)</f>
        <v>-178</v>
      </c>
      <c r="H7">
        <f ca="1">ROUND(RAND()*Table5[[#This Row],[7]],0)</f>
        <v>-641</v>
      </c>
      <c r="I7">
        <f ca="1">ROUND(RAND()*Table5[[#This Row],[8]],0)</f>
        <v>-57</v>
      </c>
      <c r="J7">
        <f ca="1">ROUND(RAND()*Table5[[#This Row],[9]],0)</f>
        <v>87</v>
      </c>
      <c r="K7">
        <f ca="1">ROUND(RAND()*Table5[[#This Row],[10]],0)</f>
        <v>112</v>
      </c>
      <c r="L7">
        <f ca="1">ROUND(RAND()*Table5[[#This Row],[11]],0)</f>
        <v>104</v>
      </c>
      <c r="M7">
        <f ca="1">ROUND(RAND()*Table5[[#This Row],[12]],0)</f>
        <v>1081</v>
      </c>
    </row>
    <row r="8" spans="1:13" x14ac:dyDescent="0.25">
      <c r="A8" t="s">
        <v>30</v>
      </c>
      <c r="B8">
        <f ca="1">ROUND(RAND()*Table5[[#This Row],[1]],0)</f>
        <v>-2215</v>
      </c>
      <c r="C8">
        <f ca="1">ROUND(RAND()*Table5[[#This Row],[2]],0)</f>
        <v>259</v>
      </c>
      <c r="D8">
        <f ca="1">ROUND(RAND()*Table5[[#This Row],[3]],0)</f>
        <v>611</v>
      </c>
      <c r="E8">
        <f ca="1">ROUND(RAND()*Table5[[#This Row],[4]],0)</f>
        <v>761</v>
      </c>
      <c r="F8">
        <f ca="1">ROUND(RAND()*Table5[[#This Row],[5]],0)</f>
        <v>2701</v>
      </c>
      <c r="G8">
        <f ca="1">ROUND(RAND()*Table5[[#This Row],[6]],0)</f>
        <v>-380</v>
      </c>
      <c r="H8">
        <f ca="1">ROUND(RAND()*Table5[[#This Row],[7]],0)</f>
        <v>-96</v>
      </c>
      <c r="I8">
        <f ca="1">ROUND(RAND()*Table5[[#This Row],[8]],0)</f>
        <v>1193</v>
      </c>
      <c r="J8">
        <f ca="1">ROUND(RAND()*Table5[[#This Row],[9]],0)</f>
        <v>86</v>
      </c>
      <c r="K8">
        <f ca="1">ROUND(RAND()*Table5[[#This Row],[10]],0)</f>
        <v>71</v>
      </c>
      <c r="L8">
        <f ca="1">ROUND(RAND()*Table5[[#This Row],[11]],0)</f>
        <v>620</v>
      </c>
      <c r="M8">
        <f ca="1">ROUND(RAND()*Table5[[#This Row],[12]],0)</f>
        <v>1912</v>
      </c>
    </row>
    <row r="9" spans="1:13" x14ac:dyDescent="0.25">
      <c r="A9" t="s">
        <v>31</v>
      </c>
      <c r="B9">
        <f ca="1">ROUND(RAND()*Table5[[#This Row],[1]],0)</f>
        <v>-1313</v>
      </c>
      <c r="C9">
        <f ca="1">ROUND(RAND()*Table5[[#This Row],[2]],0)</f>
        <v>107</v>
      </c>
      <c r="D9">
        <f ca="1">ROUND(RAND()*Table5[[#This Row],[3]],0)</f>
        <v>277</v>
      </c>
      <c r="E9">
        <f ca="1">ROUND(RAND()*Table5[[#This Row],[4]],0)</f>
        <v>80</v>
      </c>
      <c r="F9">
        <f ca="1">ROUND(RAND()*Table5[[#This Row],[5]],0)</f>
        <v>378</v>
      </c>
      <c r="G9">
        <f ca="1">ROUND(RAND()*Table5[[#This Row],[6]],0)</f>
        <v>151</v>
      </c>
      <c r="H9">
        <f ca="1">ROUND(RAND()*Table5[[#This Row],[7]],0)</f>
        <v>163</v>
      </c>
      <c r="I9">
        <f ca="1">ROUND(RAND()*Table5[[#This Row],[8]],0)</f>
        <v>295</v>
      </c>
      <c r="J9">
        <f ca="1">ROUND(RAND()*Table5[[#This Row],[9]],0)</f>
        <v>111</v>
      </c>
      <c r="K9">
        <f ca="1">ROUND(RAND()*Table5[[#This Row],[10]],0)</f>
        <v>333</v>
      </c>
      <c r="L9">
        <f ca="1">ROUND(RAND()*Table5[[#This Row],[11]],0)</f>
        <v>505</v>
      </c>
      <c r="M9">
        <f ca="1">ROUND(RAND()*Table5[[#This Row],[12]],0)</f>
        <v>37</v>
      </c>
    </row>
    <row r="10" spans="1:13" x14ac:dyDescent="0.25">
      <c r="A10" t="s">
        <v>32</v>
      </c>
      <c r="B10">
        <f ca="1">ROUND(RAND()*Table5[[#This Row],[1]],0)</f>
        <v>-1307</v>
      </c>
      <c r="C10">
        <f ca="1">ROUND(RAND()*Table5[[#This Row],[2]],0)</f>
        <v>161</v>
      </c>
      <c r="D10">
        <f ca="1">ROUND(RAND()*Table5[[#This Row],[3]],0)</f>
        <v>444</v>
      </c>
      <c r="E10">
        <f ca="1">ROUND(RAND()*Table5[[#This Row],[4]],0)</f>
        <v>695</v>
      </c>
      <c r="F10">
        <f ca="1">ROUND(RAND()*Table5[[#This Row],[5]],0)</f>
        <v>3059</v>
      </c>
      <c r="G10">
        <f ca="1">ROUND(RAND()*Table5[[#This Row],[6]],0)</f>
        <v>-12</v>
      </c>
      <c r="H10">
        <f ca="1">ROUND(RAND()*Table5[[#This Row],[7]],0)</f>
        <v>431</v>
      </c>
      <c r="I10">
        <f ca="1">ROUND(RAND()*Table5[[#This Row],[8]],0)</f>
        <v>197</v>
      </c>
      <c r="J10">
        <f ca="1">ROUND(RAND()*Table5[[#This Row],[9]],0)</f>
        <v>143</v>
      </c>
      <c r="K10">
        <f ca="1">ROUND(RAND()*Table5[[#This Row],[10]],0)</f>
        <v>456</v>
      </c>
      <c r="L10">
        <f ca="1">ROUND(RAND()*Table5[[#This Row],[11]],0)</f>
        <v>690</v>
      </c>
      <c r="M10">
        <f ca="1">ROUND(RAND()*Table5[[#This Row],[12]],0)</f>
        <v>443</v>
      </c>
    </row>
    <row r="11" spans="1:13" x14ac:dyDescent="0.25">
      <c r="A11" t="s">
        <v>34</v>
      </c>
      <c r="B11">
        <f ca="1">ROUND(RAND()*Table5[[#This Row],[1]],0)</f>
        <v>-2460</v>
      </c>
      <c r="C11">
        <f ca="1">ROUND(RAND()*Table5[[#This Row],[2]],0)</f>
        <v>250</v>
      </c>
      <c r="D11">
        <f ca="1">ROUND(RAND()*Table5[[#This Row],[3]],0)</f>
        <v>397</v>
      </c>
      <c r="E11">
        <f ca="1">ROUND(RAND()*Table5[[#This Row],[4]],0)</f>
        <v>1736</v>
      </c>
      <c r="F11">
        <f ca="1">ROUND(RAND()*Table5[[#This Row],[5]],0)</f>
        <v>2805</v>
      </c>
      <c r="G11">
        <f ca="1">ROUND(RAND()*Table5[[#This Row],[6]],0)</f>
        <v>-41</v>
      </c>
      <c r="H11">
        <f ca="1">ROUND(RAND()*Table5[[#This Row],[7]],0)</f>
        <v>148</v>
      </c>
      <c r="I11">
        <f ca="1">ROUND(RAND()*Table5[[#This Row],[8]],0)</f>
        <v>300</v>
      </c>
      <c r="J11">
        <f ca="1">ROUND(RAND()*Table5[[#This Row],[9]],0)</f>
        <v>284</v>
      </c>
      <c r="K11">
        <f ca="1">ROUND(RAND()*Table5[[#This Row],[10]],0)</f>
        <v>788</v>
      </c>
      <c r="L11">
        <f ca="1">ROUND(RAND()*Table5[[#This Row],[11]],0)</f>
        <v>480</v>
      </c>
      <c r="M11">
        <f ca="1">ROUND(RAND()*Table5[[#This Row],[12]],0)</f>
        <v>1729</v>
      </c>
    </row>
    <row r="12" spans="1:13" x14ac:dyDescent="0.25">
      <c r="A12" t="s">
        <v>36</v>
      </c>
      <c r="B12">
        <f ca="1">ROUND(RAND()*Table5[[#This Row],[1]],0)</f>
        <v>-3176</v>
      </c>
      <c r="C12">
        <f ca="1">ROUND(RAND()*Table5[[#This Row],[2]],0)</f>
        <v>85</v>
      </c>
      <c r="D12">
        <f ca="1">ROUND(RAND()*Table5[[#This Row],[3]],0)</f>
        <v>1311</v>
      </c>
      <c r="E12">
        <f ca="1">ROUND(RAND()*Table5[[#This Row],[4]],0)</f>
        <v>1596</v>
      </c>
      <c r="F12">
        <f ca="1">ROUND(RAND()*Table5[[#This Row],[5]],0)</f>
        <v>6598</v>
      </c>
      <c r="G12">
        <f ca="1">ROUND(RAND()*Table5[[#This Row],[6]],0)</f>
        <v>-5</v>
      </c>
      <c r="H12">
        <f ca="1">ROUND(RAND()*Table5[[#This Row],[7]],0)</f>
        <v>185</v>
      </c>
      <c r="I12">
        <f ca="1">ROUND(RAND()*Table5[[#This Row],[8]],0)</f>
        <v>1096</v>
      </c>
      <c r="J12">
        <f ca="1">ROUND(RAND()*Table5[[#This Row],[9]],0)</f>
        <v>1865</v>
      </c>
      <c r="K12">
        <f ca="1">ROUND(RAND()*Table5[[#This Row],[10]],0)</f>
        <v>857</v>
      </c>
      <c r="L12">
        <f ca="1">ROUND(RAND()*Table5[[#This Row],[11]],0)</f>
        <v>1605</v>
      </c>
      <c r="M12">
        <f ca="1">ROUND(RAND()*Table5[[#This Row],[12]],0)</f>
        <v>1099</v>
      </c>
    </row>
    <row r="13" spans="1:13" x14ac:dyDescent="0.25">
      <c r="A13" t="s">
        <v>37</v>
      </c>
      <c r="B13">
        <f ca="1">ROUND(RAND()*Table5[[#This Row],[1]],0)</f>
        <v>-5048</v>
      </c>
      <c r="C13">
        <f ca="1">ROUND(RAND()*Table5[[#This Row],[2]],0)</f>
        <v>343</v>
      </c>
      <c r="D13">
        <f ca="1">ROUND(RAND()*Table5[[#This Row],[3]],0)</f>
        <v>466</v>
      </c>
      <c r="E13">
        <f ca="1">ROUND(RAND()*Table5[[#This Row],[4]],0)</f>
        <v>220</v>
      </c>
      <c r="F13">
        <f ca="1">ROUND(RAND()*Table5[[#This Row],[5]],0)</f>
        <v>6530</v>
      </c>
      <c r="G13">
        <f ca="1">ROUND(RAND()*Table5[[#This Row],[6]],0)</f>
        <v>160</v>
      </c>
      <c r="H13">
        <f ca="1">ROUND(RAND()*Table5[[#This Row],[7]],0)</f>
        <v>46</v>
      </c>
      <c r="I13">
        <f ca="1">ROUND(RAND()*Table5[[#This Row],[8]],0)</f>
        <v>1017</v>
      </c>
      <c r="J13">
        <f ca="1">ROUND(RAND()*Table5[[#This Row],[9]],0)</f>
        <v>65</v>
      </c>
      <c r="K13">
        <f ca="1">ROUND(RAND()*Table5[[#This Row],[10]],0)</f>
        <v>154</v>
      </c>
      <c r="L13">
        <f ca="1">ROUND(RAND()*Table5[[#This Row],[11]],0)</f>
        <v>100</v>
      </c>
      <c r="M13">
        <f ca="1">ROUND(RAND()*Table5[[#This Row],[12]],0)</f>
        <v>1164</v>
      </c>
    </row>
    <row r="14" spans="1:13" x14ac:dyDescent="0.25">
      <c r="A14" t="s">
        <v>47</v>
      </c>
      <c r="B14">
        <f ca="1">ROUND(RAND()*Table5[[#This Row],[1]],0)</f>
        <v>-2554</v>
      </c>
      <c r="C14">
        <f ca="1">ROUND(RAND()*Table5[[#This Row],[2]],0)</f>
        <v>8</v>
      </c>
      <c r="D14">
        <f ca="1">ROUND(RAND()*Table5[[#This Row],[3]],0)</f>
        <v>272</v>
      </c>
      <c r="E14">
        <f ca="1">ROUND(RAND()*Table5[[#This Row],[4]],0)</f>
        <v>106</v>
      </c>
      <c r="F14">
        <f ca="1">ROUND(RAND()*Table5[[#This Row],[5]],0)</f>
        <v>3519</v>
      </c>
      <c r="G14">
        <f ca="1">ROUND(RAND()*Table5[[#This Row],[6]],0)</f>
        <v>-220</v>
      </c>
      <c r="H14">
        <f ca="1">ROUND(RAND()*Table5[[#This Row],[7]],0)</f>
        <v>469</v>
      </c>
      <c r="I14">
        <f ca="1">ROUND(RAND()*Table5[[#This Row],[8]],0)</f>
        <v>-9</v>
      </c>
      <c r="J14">
        <f ca="1">ROUND(RAND()*Table5[[#This Row],[9]],0)</f>
        <v>-56</v>
      </c>
      <c r="K14">
        <f ca="1">ROUND(RAND()*Table5[[#This Row],[10]],0)</f>
        <v>1</v>
      </c>
      <c r="L14">
        <f ca="1">ROUND(RAND()*Table5[[#This Row],[11]],0)</f>
        <v>41</v>
      </c>
      <c r="M14">
        <f ca="1">ROUND(RAND()*Table5[[#This Row],[12]],0)</f>
        <v>116</v>
      </c>
    </row>
    <row r="15" spans="1:13" x14ac:dyDescent="0.25">
      <c r="A15" t="s">
        <v>49</v>
      </c>
      <c r="B15">
        <f ca="1">ROUND(RAND()*Table5[[#This Row],[1]],0)</f>
        <v>-515</v>
      </c>
      <c r="C15">
        <f ca="1">ROUND(RAND()*Table5[[#This Row],[2]],0)</f>
        <v>71</v>
      </c>
      <c r="D15">
        <f ca="1">ROUND(RAND()*Table5[[#This Row],[3]],0)</f>
        <v>125</v>
      </c>
      <c r="E15">
        <f ca="1">ROUND(RAND()*Table5[[#This Row],[4]],0)</f>
        <v>290</v>
      </c>
      <c r="F15">
        <f ca="1">ROUND(RAND()*Table5[[#This Row],[5]],0)</f>
        <v>812</v>
      </c>
      <c r="G15">
        <f ca="1">ROUND(RAND()*Table5[[#This Row],[6]],0)</f>
        <v>397</v>
      </c>
      <c r="H15">
        <f ca="1">ROUND(RAND()*Table5[[#This Row],[7]],0)</f>
        <v>22</v>
      </c>
      <c r="I15">
        <f ca="1">ROUND(RAND()*Table5[[#This Row],[8]],0)</f>
        <v>30</v>
      </c>
      <c r="J15">
        <f ca="1">ROUND(RAND()*Table5[[#This Row],[9]],0)</f>
        <v>254</v>
      </c>
      <c r="K15">
        <f ca="1">ROUND(RAND()*Table5[[#This Row],[10]],0)</f>
        <v>117</v>
      </c>
      <c r="L15">
        <f ca="1">ROUND(RAND()*Table5[[#This Row],[11]],0)</f>
        <v>199</v>
      </c>
      <c r="M15">
        <f ca="1">ROUND(RAND()*Table5[[#This Row],[12]],0)</f>
        <v>230</v>
      </c>
    </row>
    <row r="16" spans="1:13" x14ac:dyDescent="0.25">
      <c r="A16" t="s">
        <v>50</v>
      </c>
      <c r="B16">
        <f ca="1">ROUND(RAND()*Table5[[#This Row],[1]],0)</f>
        <v>0</v>
      </c>
      <c r="C16">
        <f ca="1">ROUND(RAND()*Table5[[#This Row],[2]],0)</f>
        <v>0</v>
      </c>
      <c r="D16">
        <f ca="1">ROUND(RAND()*Table5[[#This Row],[3]],0)</f>
        <v>0</v>
      </c>
      <c r="E16">
        <f ca="1">ROUND(RAND()*Table5[[#This Row],[4]],0)</f>
        <v>0</v>
      </c>
      <c r="F16">
        <f ca="1">ROUND(RAND()*Table5[[#This Row],[5]],0)</f>
        <v>0</v>
      </c>
      <c r="G16">
        <f ca="1">ROUND(RAND()*Table5[[#This Row],[6]],0)</f>
        <v>0</v>
      </c>
      <c r="H16">
        <f ca="1">ROUND(RAND()*Table5[[#This Row],[7]],0)</f>
        <v>0</v>
      </c>
      <c r="I16">
        <f ca="1">ROUND(RAND()*Table5[[#This Row],[8]],0)</f>
        <v>0</v>
      </c>
      <c r="J16">
        <f ca="1">ROUND(RAND()*Table5[[#This Row],[9]],0)</f>
        <v>0</v>
      </c>
      <c r="K16">
        <f ca="1">ROUND(RAND()*Table5[[#This Row],[10]],0)</f>
        <v>0</v>
      </c>
      <c r="L16">
        <f ca="1">ROUND(RAND()*Table5[[#This Row],[11]],0)</f>
        <v>0</v>
      </c>
      <c r="M16">
        <f ca="1">ROUND(RAND()*Table5[[#This Row],[12]],0)</f>
        <v>0</v>
      </c>
    </row>
    <row r="17" spans="1:13" x14ac:dyDescent="0.25">
      <c r="A17" t="s">
        <v>51</v>
      </c>
      <c r="B17">
        <f ca="1">ROUND(RAND()*Table5[[#This Row],[1]],0)</f>
        <v>-11090</v>
      </c>
      <c r="C17">
        <f ca="1">ROUND(RAND()*Table5[[#This Row],[2]],0)</f>
        <v>317</v>
      </c>
      <c r="D17">
        <f ca="1">ROUND(RAND()*Table5[[#This Row],[3]],0)</f>
        <v>2235</v>
      </c>
      <c r="E17">
        <f ca="1">ROUND(RAND()*Table5[[#This Row],[4]],0)</f>
        <v>6517</v>
      </c>
      <c r="F17">
        <f ca="1">ROUND(RAND()*Table5[[#This Row],[5]],0)</f>
        <v>8131</v>
      </c>
      <c r="G17">
        <f ca="1">ROUND(RAND()*Table5[[#This Row],[6]],0)</f>
        <v>384</v>
      </c>
      <c r="H17">
        <f ca="1">ROUND(RAND()*Table5[[#This Row],[7]],0)</f>
        <v>-2483</v>
      </c>
      <c r="I17">
        <f ca="1">ROUND(RAND()*Table5[[#This Row],[8]],0)</f>
        <v>705</v>
      </c>
      <c r="J17">
        <f ca="1">ROUND(RAND()*Table5[[#This Row],[9]],0)</f>
        <v>506</v>
      </c>
      <c r="K17">
        <f ca="1">ROUND(RAND()*Table5[[#This Row],[10]],0)</f>
        <v>181</v>
      </c>
      <c r="L17">
        <f ca="1">ROUND(RAND()*Table5[[#This Row],[11]],0)</f>
        <v>1575</v>
      </c>
      <c r="M17">
        <f ca="1">ROUND(RAND()*Table5[[#This Row],[12]],0)</f>
        <v>4771</v>
      </c>
    </row>
    <row r="18" spans="1:13" x14ac:dyDescent="0.25">
      <c r="A18" t="s">
        <v>52</v>
      </c>
      <c r="B18">
        <f ca="1">ROUND(RAND()*Table5[[#This Row],[1]],0)</f>
        <v>-62</v>
      </c>
      <c r="C18">
        <f ca="1">ROUND(RAND()*Table5[[#This Row],[2]],0)</f>
        <v>111</v>
      </c>
      <c r="D18">
        <f ca="1">ROUND(RAND()*Table5[[#This Row],[3]],0)</f>
        <v>30</v>
      </c>
      <c r="E18">
        <f ca="1">ROUND(RAND()*Table5[[#This Row],[4]],0)</f>
        <v>12</v>
      </c>
      <c r="F18">
        <f ca="1">ROUND(RAND()*Table5[[#This Row],[5]],0)</f>
        <v>642</v>
      </c>
      <c r="G18">
        <f ca="1">ROUND(RAND()*Table5[[#This Row],[6]],0)</f>
        <v>39</v>
      </c>
      <c r="H18">
        <f ca="1">ROUND(RAND()*Table5[[#This Row],[7]],0)</f>
        <v>-238</v>
      </c>
      <c r="I18">
        <f ca="1">ROUND(RAND()*Table5[[#This Row],[8]],0)</f>
        <v>-539</v>
      </c>
      <c r="J18">
        <f ca="1">ROUND(RAND()*Table5[[#This Row],[9]],0)</f>
        <v>20</v>
      </c>
      <c r="K18">
        <f ca="1">ROUND(RAND()*Table5[[#This Row],[10]],0)</f>
        <v>-54</v>
      </c>
      <c r="L18">
        <f ca="1">ROUND(RAND()*Table5[[#This Row],[11]],0)</f>
        <v>-10</v>
      </c>
      <c r="M18">
        <f ca="1">ROUND(RAND()*Table5[[#This Row],[12]],0)</f>
        <v>43</v>
      </c>
    </row>
    <row r="19" spans="1:13" x14ac:dyDescent="0.25">
      <c r="A19" t="s">
        <v>53</v>
      </c>
      <c r="B19">
        <f ca="1">ROUND(RAND()*Table5[[#This Row],[1]],0)</f>
        <v>-54</v>
      </c>
      <c r="C19">
        <f ca="1">ROUND(RAND()*Table5[[#This Row],[2]],0)</f>
        <v>122</v>
      </c>
      <c r="D19">
        <f ca="1">ROUND(RAND()*Table5[[#This Row],[3]],0)</f>
        <v>798</v>
      </c>
      <c r="E19">
        <f ca="1">ROUND(RAND()*Table5[[#This Row],[4]],0)</f>
        <v>1421</v>
      </c>
      <c r="F19">
        <f ca="1">ROUND(RAND()*Table5[[#This Row],[5]],0)</f>
        <v>1</v>
      </c>
      <c r="G19">
        <f ca="1">ROUND(RAND()*Table5[[#This Row],[6]],0)</f>
        <v>-601</v>
      </c>
      <c r="H19">
        <f ca="1">ROUND(RAND()*Table5[[#This Row],[7]],0)</f>
        <v>-10</v>
      </c>
      <c r="I19">
        <f ca="1">ROUND(RAND()*Table5[[#This Row],[8]],0)</f>
        <v>-170</v>
      </c>
      <c r="J19">
        <f ca="1">ROUND(RAND()*Table5[[#This Row],[9]],0)</f>
        <v>-3</v>
      </c>
      <c r="K19">
        <f ca="1">ROUND(RAND()*Table5[[#This Row],[10]],0)</f>
        <v>129</v>
      </c>
      <c r="L19">
        <f ca="1">ROUND(RAND()*Table5[[#This Row],[11]],0)</f>
        <v>338</v>
      </c>
      <c r="M19">
        <f ca="1">ROUND(RAND()*Table5[[#This Row],[12]],0)</f>
        <v>386</v>
      </c>
    </row>
    <row r="20" spans="1:13" x14ac:dyDescent="0.25">
      <c r="A20" t="s">
        <v>54</v>
      </c>
      <c r="B20">
        <f ca="1">ROUND(RAND()*Table5[[#This Row],[1]],0)</f>
        <v>-829</v>
      </c>
      <c r="C20">
        <f ca="1">ROUND(RAND()*Table5[[#This Row],[2]],0)</f>
        <v>136</v>
      </c>
      <c r="D20">
        <f ca="1">ROUND(RAND()*Table5[[#This Row],[3]],0)</f>
        <v>253</v>
      </c>
      <c r="E20">
        <f ca="1">ROUND(RAND()*Table5[[#This Row],[4]],0)</f>
        <v>1068</v>
      </c>
      <c r="F20">
        <f ca="1">ROUND(RAND()*Table5[[#This Row],[5]],0)</f>
        <v>294</v>
      </c>
      <c r="G20">
        <f ca="1">ROUND(RAND()*Table5[[#This Row],[6]],0)</f>
        <v>-128</v>
      </c>
      <c r="H20">
        <f ca="1">ROUND(RAND()*Table5[[#This Row],[7]],0)</f>
        <v>347</v>
      </c>
      <c r="I20">
        <f ca="1">ROUND(RAND()*Table5[[#This Row],[8]],0)</f>
        <v>485</v>
      </c>
      <c r="J20">
        <f ca="1">ROUND(RAND()*Table5[[#This Row],[9]],0)</f>
        <v>369</v>
      </c>
      <c r="K20">
        <f ca="1">ROUND(RAND()*Table5[[#This Row],[10]],0)</f>
        <v>306</v>
      </c>
      <c r="L20">
        <f ca="1">ROUND(RAND()*Table5[[#This Row],[11]],0)</f>
        <v>289</v>
      </c>
      <c r="M20">
        <f ca="1">ROUND(RAND()*Table5[[#This Row],[12]],0)</f>
        <v>1006</v>
      </c>
    </row>
    <row r="21" spans="1:13" x14ac:dyDescent="0.25">
      <c r="A21" t="s">
        <v>55</v>
      </c>
      <c r="B21">
        <f ca="1">ROUND(RAND()*Table5[[#This Row],[1]],0)</f>
        <v>-1302</v>
      </c>
      <c r="C21">
        <f ca="1">ROUND(RAND()*Table5[[#This Row],[2]],0)</f>
        <v>-29</v>
      </c>
      <c r="D21">
        <f ca="1">ROUND(RAND()*Table5[[#This Row],[3]],0)</f>
        <v>75</v>
      </c>
      <c r="E21">
        <f ca="1">ROUND(RAND()*Table5[[#This Row],[4]],0)</f>
        <v>75</v>
      </c>
      <c r="F21">
        <f ca="1">ROUND(RAND()*Table5[[#This Row],[5]],0)</f>
        <v>1221</v>
      </c>
      <c r="G21">
        <f ca="1">ROUND(RAND()*Table5[[#This Row],[6]],0)</f>
        <v>-2482</v>
      </c>
      <c r="H21">
        <f ca="1">ROUND(RAND()*Table5[[#This Row],[7]],0)</f>
        <v>-1049</v>
      </c>
      <c r="I21">
        <f ca="1">ROUND(RAND()*Table5[[#This Row],[8]],0)</f>
        <v>-38</v>
      </c>
      <c r="J21">
        <f ca="1">ROUND(RAND()*Table5[[#This Row],[9]],0)</f>
        <v>-299</v>
      </c>
      <c r="K21">
        <f ca="1">ROUND(RAND()*Table5[[#This Row],[10]],0)</f>
        <v>-189</v>
      </c>
      <c r="L21">
        <f ca="1">ROUND(RAND()*Table5[[#This Row],[11]],0)</f>
        <v>-147</v>
      </c>
      <c r="M21">
        <f ca="1">ROUND(RAND()*Table5[[#This Row],[12]],0)</f>
        <v>219</v>
      </c>
    </row>
    <row r="22" spans="1:13" x14ac:dyDescent="0.25">
      <c r="A22" t="s">
        <v>56</v>
      </c>
      <c r="B22">
        <f ca="1">ROUND(RAND()*Table5[[#This Row],[1]],0)</f>
        <v>-822</v>
      </c>
      <c r="C22">
        <f ca="1">ROUND(RAND()*Table5[[#This Row],[2]],0)</f>
        <v>44</v>
      </c>
      <c r="D22">
        <f ca="1">ROUND(RAND()*Table5[[#This Row],[3]],0)</f>
        <v>152</v>
      </c>
      <c r="E22">
        <f ca="1">ROUND(RAND()*Table5[[#This Row],[4]],0)</f>
        <v>199</v>
      </c>
      <c r="F22">
        <f ca="1">ROUND(RAND()*Table5[[#This Row],[5]],0)</f>
        <v>3385</v>
      </c>
      <c r="G22">
        <f ca="1">ROUND(RAND()*Table5[[#This Row],[6]],0)</f>
        <v>191</v>
      </c>
      <c r="H22">
        <f ca="1">ROUND(RAND()*Table5[[#This Row],[7]],0)</f>
        <v>141</v>
      </c>
      <c r="I22">
        <f ca="1">ROUND(RAND()*Table5[[#This Row],[8]],0)</f>
        <v>133</v>
      </c>
      <c r="J22">
        <f ca="1">ROUND(RAND()*Table5[[#This Row],[9]],0)</f>
        <v>9</v>
      </c>
      <c r="K22">
        <f ca="1">ROUND(RAND()*Table5[[#This Row],[10]],0)</f>
        <v>316</v>
      </c>
      <c r="L22">
        <f ca="1">ROUND(RAND()*Table5[[#This Row],[11]],0)</f>
        <v>586</v>
      </c>
      <c r="M22">
        <f ca="1">ROUND(RAND()*Table5[[#This Row],[12]],0)</f>
        <v>1456</v>
      </c>
    </row>
    <row r="23" spans="1:13" x14ac:dyDescent="0.25">
      <c r="A23" t="s">
        <v>57</v>
      </c>
      <c r="B23">
        <f ca="1">ROUND(RAND()*Table5[[#This Row],[1]],0)</f>
        <v>-2564</v>
      </c>
      <c r="C23">
        <f ca="1">ROUND(RAND()*Table5[[#This Row],[2]],0)</f>
        <v>249</v>
      </c>
      <c r="D23">
        <f ca="1">ROUND(RAND()*Table5[[#This Row],[3]],0)</f>
        <v>582</v>
      </c>
      <c r="E23">
        <f ca="1">ROUND(RAND()*Table5[[#This Row],[4]],0)</f>
        <v>423</v>
      </c>
      <c r="F23">
        <f ca="1">ROUND(RAND()*Table5[[#This Row],[5]],0)</f>
        <v>1357</v>
      </c>
      <c r="G23">
        <f ca="1">ROUND(RAND()*Table5[[#This Row],[6]],0)</f>
        <v>-413</v>
      </c>
      <c r="H23">
        <f ca="1">ROUND(RAND()*Table5[[#This Row],[7]],0)</f>
        <v>-115</v>
      </c>
      <c r="I23">
        <f ca="1">ROUND(RAND()*Table5[[#This Row],[8]],0)</f>
        <v>1155</v>
      </c>
      <c r="J23">
        <f ca="1">ROUND(RAND()*Table5[[#This Row],[9]],0)</f>
        <v>1045</v>
      </c>
      <c r="K23">
        <f ca="1">ROUND(RAND()*Table5[[#This Row],[10]],0)</f>
        <v>1572</v>
      </c>
      <c r="L23">
        <f ca="1">ROUND(RAND()*Table5[[#This Row],[11]],0)</f>
        <v>661</v>
      </c>
      <c r="M23">
        <f ca="1">ROUND(RAND()*Table5[[#This Row],[12]],0)</f>
        <v>698</v>
      </c>
    </row>
    <row r="24" spans="1:13" x14ac:dyDescent="0.25">
      <c r="A24" t="s">
        <v>58</v>
      </c>
      <c r="B24">
        <f ca="1">ROUND(RAND()*Table5[[#This Row],[1]],0)</f>
        <v>-4920</v>
      </c>
      <c r="C24">
        <f ca="1">ROUND(RAND()*Table5[[#This Row],[2]],0)</f>
        <v>171</v>
      </c>
      <c r="D24">
        <f ca="1">ROUND(RAND()*Table5[[#This Row],[3]],0)</f>
        <v>574</v>
      </c>
      <c r="E24">
        <f ca="1">ROUND(RAND()*Table5[[#This Row],[4]],0)</f>
        <v>2322</v>
      </c>
      <c r="F24">
        <f ca="1">ROUND(RAND()*Table5[[#This Row],[5]],0)</f>
        <v>420</v>
      </c>
      <c r="G24">
        <f ca="1">ROUND(RAND()*Table5[[#This Row],[6]],0)</f>
        <v>-2349</v>
      </c>
      <c r="H24">
        <f ca="1">ROUND(RAND()*Table5[[#This Row],[7]],0)</f>
        <v>654</v>
      </c>
      <c r="I24">
        <f ca="1">ROUND(RAND()*Table5[[#This Row],[8]],0)</f>
        <v>493</v>
      </c>
      <c r="J24">
        <f ca="1">ROUND(RAND()*Table5[[#This Row],[9]],0)</f>
        <v>1124</v>
      </c>
      <c r="K24">
        <f ca="1">ROUND(RAND()*Table5[[#This Row],[10]],0)</f>
        <v>833</v>
      </c>
      <c r="L24">
        <f ca="1">ROUND(RAND()*Table5[[#This Row],[11]],0)</f>
        <v>255</v>
      </c>
      <c r="M24">
        <f ca="1">ROUND(RAND()*Table5[[#This Row],[12]],0)</f>
        <v>1746</v>
      </c>
    </row>
    <row r="25" spans="1:13" x14ac:dyDescent="0.25">
      <c r="A25" t="s">
        <v>59</v>
      </c>
      <c r="B25">
        <f ca="1">ROUND(RAND()*Table5[[#This Row],[1]],0)</f>
        <v>-5815</v>
      </c>
      <c r="C25">
        <f ca="1">ROUND(RAND()*Table5[[#This Row],[2]],0)</f>
        <v>103</v>
      </c>
      <c r="D25">
        <f ca="1">ROUND(RAND()*Table5[[#This Row],[3]],0)</f>
        <v>211</v>
      </c>
      <c r="E25">
        <f ca="1">ROUND(RAND()*Table5[[#This Row],[4]],0)</f>
        <v>1188</v>
      </c>
      <c r="F25">
        <f ca="1">ROUND(RAND()*Table5[[#This Row],[5]],0)</f>
        <v>8035</v>
      </c>
      <c r="G25">
        <f ca="1">ROUND(RAND()*Table5[[#This Row],[6]],0)</f>
        <v>-1169</v>
      </c>
      <c r="H25">
        <f ca="1">ROUND(RAND()*Table5[[#This Row],[7]],0)</f>
        <v>-1005</v>
      </c>
      <c r="I25">
        <f ca="1">ROUND(RAND()*Table5[[#This Row],[8]],0)</f>
        <v>-58</v>
      </c>
      <c r="J25">
        <f ca="1">ROUND(RAND()*Table5[[#This Row],[9]],0)</f>
        <v>-144</v>
      </c>
      <c r="K25">
        <f ca="1">ROUND(RAND()*Table5[[#This Row],[10]],0)</f>
        <v>-85</v>
      </c>
      <c r="L25">
        <f ca="1">ROUND(RAND()*Table5[[#This Row],[11]],0)</f>
        <v>-1</v>
      </c>
      <c r="M25">
        <f ca="1">ROUND(RAND()*Table5[[#This Row],[12]],0)</f>
        <v>569</v>
      </c>
    </row>
    <row r="26" spans="1:13" x14ac:dyDescent="0.25">
      <c r="A26" t="s">
        <v>60</v>
      </c>
      <c r="B26">
        <f ca="1">ROUND(RAND()*Table5[[#This Row],[1]],0)</f>
        <v>-4773</v>
      </c>
      <c r="C26">
        <f ca="1">ROUND(RAND()*Table5[[#This Row],[2]],0)</f>
        <v>-55</v>
      </c>
      <c r="D26">
        <f ca="1">ROUND(RAND()*Table5[[#This Row],[3]],0)</f>
        <v>563</v>
      </c>
      <c r="E26">
        <f ca="1">ROUND(RAND()*Table5[[#This Row],[4]],0)</f>
        <v>622</v>
      </c>
      <c r="F26">
        <f ca="1">ROUND(RAND()*Table5[[#This Row],[5]],0)</f>
        <v>2753</v>
      </c>
      <c r="G26">
        <f ca="1">ROUND(RAND()*Table5[[#This Row],[6]],0)</f>
        <v>84</v>
      </c>
      <c r="H26">
        <f ca="1">ROUND(RAND()*Table5[[#This Row],[7]],0)</f>
        <v>-144</v>
      </c>
      <c r="I26">
        <f ca="1">ROUND(RAND()*Table5[[#This Row],[8]],0)</f>
        <v>-47</v>
      </c>
      <c r="J26">
        <f ca="1">ROUND(RAND()*Table5[[#This Row],[9]],0)</f>
        <v>28</v>
      </c>
      <c r="K26">
        <f ca="1">ROUND(RAND()*Table5[[#This Row],[10]],0)</f>
        <v>13</v>
      </c>
      <c r="L26">
        <f ca="1">ROUND(RAND()*Table5[[#This Row],[11]],0)</f>
        <v>147</v>
      </c>
      <c r="M26">
        <f ca="1">ROUND(RAND()*Table5[[#This Row],[12]],0)</f>
        <v>1080</v>
      </c>
    </row>
    <row r="27" spans="1:13" x14ac:dyDescent="0.25">
      <c r="A27" t="s">
        <v>61</v>
      </c>
      <c r="B27">
        <f ca="1">ROUND(RAND()*Table5[[#This Row],[1]],0)</f>
        <v>-2169</v>
      </c>
      <c r="C27">
        <f ca="1">ROUND(RAND()*Table5[[#This Row],[2]],0)</f>
        <v>-1</v>
      </c>
      <c r="D27">
        <f ca="1">ROUND(RAND()*Table5[[#This Row],[3]],0)</f>
        <v>83</v>
      </c>
      <c r="E27">
        <f ca="1">ROUND(RAND()*Table5[[#This Row],[4]],0)</f>
        <v>1202</v>
      </c>
      <c r="F27">
        <f ca="1">ROUND(RAND()*Table5[[#This Row],[5]],0)</f>
        <v>3509</v>
      </c>
      <c r="G27">
        <f ca="1">ROUND(RAND()*Table5[[#This Row],[6]],0)</f>
        <v>-539</v>
      </c>
      <c r="H27">
        <f ca="1">ROUND(RAND()*Table5[[#This Row],[7]],0)</f>
        <v>-83</v>
      </c>
      <c r="I27">
        <f ca="1">ROUND(RAND()*Table5[[#This Row],[8]],0)</f>
        <v>-52</v>
      </c>
      <c r="J27">
        <f ca="1">ROUND(RAND()*Table5[[#This Row],[9]],0)</f>
        <v>29</v>
      </c>
      <c r="K27">
        <f ca="1">ROUND(RAND()*Table5[[#This Row],[10]],0)</f>
        <v>14</v>
      </c>
      <c r="L27">
        <f ca="1">ROUND(RAND()*Table5[[#This Row],[11]],0)</f>
        <v>199</v>
      </c>
      <c r="M27">
        <f ca="1">ROUND(RAND()*Table5[[#This Row],[12]],0)</f>
        <v>446</v>
      </c>
    </row>
    <row r="28" spans="1:13" x14ac:dyDescent="0.25">
      <c r="A28" t="s">
        <v>62</v>
      </c>
      <c r="B28">
        <f ca="1">ROUND(RAND()*Table5[[#This Row],[1]],0)</f>
        <v>-2093</v>
      </c>
      <c r="C28">
        <f ca="1">ROUND(RAND()*Table5[[#This Row],[2]],0)</f>
        <v>287</v>
      </c>
      <c r="D28">
        <f ca="1">ROUND(RAND()*Table5[[#This Row],[3]],0)</f>
        <v>2465</v>
      </c>
      <c r="E28">
        <f ca="1">ROUND(RAND()*Table5[[#This Row],[4]],0)</f>
        <v>3056</v>
      </c>
      <c r="F28">
        <f ca="1">ROUND(RAND()*Table5[[#This Row],[5]],0)</f>
        <v>18078</v>
      </c>
      <c r="G28">
        <f ca="1">ROUND(RAND()*Table5[[#This Row],[6]],0)</f>
        <v>-1566</v>
      </c>
      <c r="H28">
        <f ca="1">ROUND(RAND()*Table5[[#This Row],[7]],0)</f>
        <v>-323</v>
      </c>
      <c r="I28">
        <f ca="1">ROUND(RAND()*Table5[[#This Row],[8]],0)</f>
        <v>1816</v>
      </c>
      <c r="J28">
        <f ca="1">ROUND(RAND()*Table5[[#This Row],[9]],0)</f>
        <v>947</v>
      </c>
      <c r="K28">
        <f ca="1">ROUND(RAND()*Table5[[#This Row],[10]],0)</f>
        <v>92</v>
      </c>
      <c r="L28">
        <f ca="1">ROUND(RAND()*Table5[[#This Row],[11]],0)</f>
        <v>2936</v>
      </c>
      <c r="M28">
        <f ca="1">ROUND(RAND()*Table5[[#This Row],[12]],0)</f>
        <v>2405</v>
      </c>
    </row>
    <row r="29" spans="1:13" x14ac:dyDescent="0.25">
      <c r="A29" t="s">
        <v>63</v>
      </c>
      <c r="B29">
        <f ca="1">ROUND(RAND()*Table5[[#This Row],[1]],0)</f>
        <v>-3954</v>
      </c>
      <c r="C29">
        <f ca="1">ROUND(RAND()*Table5[[#This Row],[2]],0)</f>
        <v>374</v>
      </c>
      <c r="D29">
        <f ca="1">ROUND(RAND()*Table5[[#This Row],[3]],0)</f>
        <v>374</v>
      </c>
      <c r="E29">
        <f ca="1">ROUND(RAND()*Table5[[#This Row],[4]],0)</f>
        <v>1496</v>
      </c>
      <c r="F29">
        <f ca="1">ROUND(RAND()*Table5[[#This Row],[5]],0)</f>
        <v>2483</v>
      </c>
      <c r="G29">
        <f ca="1">ROUND(RAND()*Table5[[#This Row],[6]],0)</f>
        <v>-298</v>
      </c>
      <c r="H29">
        <f ca="1">ROUND(RAND()*Table5[[#This Row],[7]],0)</f>
        <v>341</v>
      </c>
      <c r="I29">
        <f ca="1">ROUND(RAND()*Table5[[#This Row],[8]],0)</f>
        <v>327</v>
      </c>
      <c r="J29">
        <f ca="1">ROUND(RAND()*Table5[[#This Row],[9]],0)</f>
        <v>13</v>
      </c>
      <c r="K29">
        <f ca="1">ROUND(RAND()*Table5[[#This Row],[10]],0)</f>
        <v>300</v>
      </c>
      <c r="L29">
        <f ca="1">ROUND(RAND()*Table5[[#This Row],[11]],0)</f>
        <v>846</v>
      </c>
      <c r="M29">
        <f ca="1">ROUND(RAND()*Table5[[#This Row],[12]],0)</f>
        <v>251</v>
      </c>
    </row>
    <row r="30" spans="1:13" x14ac:dyDescent="0.25">
      <c r="A30" t="s">
        <v>64</v>
      </c>
      <c r="B30">
        <f ca="1">ROUND(RAND()*Table5[[#This Row],[1]],0)</f>
        <v>-117</v>
      </c>
      <c r="C30">
        <f ca="1">ROUND(RAND()*Table5[[#This Row],[2]],0)</f>
        <v>152</v>
      </c>
      <c r="D30">
        <f ca="1">ROUND(RAND()*Table5[[#This Row],[3]],0)</f>
        <v>43</v>
      </c>
      <c r="E30">
        <f ca="1">ROUND(RAND()*Table5[[#This Row],[4]],0)</f>
        <v>389</v>
      </c>
      <c r="F30">
        <f ca="1">ROUND(RAND()*Table5[[#This Row],[5]],0)</f>
        <v>1221</v>
      </c>
      <c r="G30">
        <f ca="1">ROUND(RAND()*Table5[[#This Row],[6]],0)</f>
        <v>38</v>
      </c>
      <c r="H30">
        <f ca="1">ROUND(RAND()*Table5[[#This Row],[7]],0)</f>
        <v>361</v>
      </c>
      <c r="I30">
        <f ca="1">ROUND(RAND()*Table5[[#This Row],[8]],0)</f>
        <v>725</v>
      </c>
      <c r="J30">
        <f ca="1">ROUND(RAND()*Table5[[#This Row],[9]],0)</f>
        <v>234</v>
      </c>
      <c r="K30">
        <f ca="1">ROUND(RAND()*Table5[[#This Row],[10]],0)</f>
        <v>383</v>
      </c>
      <c r="L30">
        <f ca="1">ROUND(RAND()*Table5[[#This Row],[11]],0)</f>
        <v>1154</v>
      </c>
      <c r="M30">
        <f ca="1">ROUND(RAND()*Table5[[#This Row],[12]],0)</f>
        <v>1068</v>
      </c>
    </row>
    <row r="31" spans="1:13" x14ac:dyDescent="0.25">
      <c r="A31" t="s">
        <v>65</v>
      </c>
      <c r="B31">
        <f ca="1">ROUND(RAND()*Table5[[#This Row],[1]],0)</f>
        <v>-231</v>
      </c>
      <c r="C31">
        <f ca="1">ROUND(RAND()*Table5[[#This Row],[2]],0)</f>
        <v>52</v>
      </c>
      <c r="D31">
        <f ca="1">ROUND(RAND()*Table5[[#This Row],[3]],0)</f>
        <v>314</v>
      </c>
      <c r="E31">
        <f ca="1">ROUND(RAND()*Table5[[#This Row],[4]],0)</f>
        <v>364</v>
      </c>
      <c r="F31">
        <f ca="1">ROUND(RAND()*Table5[[#This Row],[5]],0)</f>
        <v>2025</v>
      </c>
      <c r="G31">
        <f ca="1">ROUND(RAND()*Table5[[#This Row],[6]],0)</f>
        <v>-70</v>
      </c>
      <c r="H31">
        <f ca="1">ROUND(RAND()*Table5[[#This Row],[7]],0)</f>
        <v>69</v>
      </c>
      <c r="I31">
        <f ca="1">ROUND(RAND()*Table5[[#This Row],[8]],0)</f>
        <v>350</v>
      </c>
      <c r="J31">
        <f ca="1">ROUND(RAND()*Table5[[#This Row],[9]],0)</f>
        <v>316</v>
      </c>
      <c r="K31">
        <f ca="1">ROUND(RAND()*Table5[[#This Row],[10]],0)</f>
        <v>313</v>
      </c>
      <c r="L31">
        <f ca="1">ROUND(RAND()*Table5[[#This Row],[11]],0)</f>
        <v>279</v>
      </c>
      <c r="M31">
        <f ca="1">ROUND(RAND()*Table5[[#This Row],[12]],0)</f>
        <v>235</v>
      </c>
    </row>
    <row r="32" spans="1:13" x14ac:dyDescent="0.25">
      <c r="A32" t="s">
        <v>67</v>
      </c>
      <c r="B32">
        <f ca="1">ROUND(RAND()*Table5[[#This Row],[1]],0)</f>
        <v>-381</v>
      </c>
      <c r="C32">
        <f ca="1">ROUND(RAND()*Table5[[#This Row],[2]],0)</f>
        <v>952</v>
      </c>
      <c r="D32">
        <f ca="1">ROUND(RAND()*Table5[[#This Row],[3]],0)</f>
        <v>256</v>
      </c>
      <c r="E32">
        <f ca="1">ROUND(RAND()*Table5[[#This Row],[4]],0)</f>
        <v>2068</v>
      </c>
      <c r="F32">
        <f ca="1">ROUND(RAND()*Table5[[#This Row],[5]],0)</f>
        <v>7491</v>
      </c>
      <c r="G32">
        <f ca="1">ROUND(RAND()*Table5[[#This Row],[6]],0)</f>
        <v>78</v>
      </c>
      <c r="H32">
        <f ca="1">ROUND(RAND()*Table5[[#This Row],[7]],0)</f>
        <v>232</v>
      </c>
      <c r="I32">
        <f ca="1">ROUND(RAND()*Table5[[#This Row],[8]],0)</f>
        <v>1045</v>
      </c>
      <c r="J32">
        <f ca="1">ROUND(RAND()*Table5[[#This Row],[9]],0)</f>
        <v>1886</v>
      </c>
      <c r="K32">
        <f ca="1">ROUND(RAND()*Table5[[#This Row],[10]],0)</f>
        <v>357</v>
      </c>
      <c r="L32">
        <f ca="1">ROUND(RAND()*Table5[[#This Row],[11]],0)</f>
        <v>1475</v>
      </c>
      <c r="M32">
        <f ca="1">ROUND(RAND()*Table5[[#This Row],[12]],0)</f>
        <v>2930</v>
      </c>
    </row>
    <row r="33" spans="1:13" x14ac:dyDescent="0.25">
      <c r="A33" t="s">
        <v>68</v>
      </c>
      <c r="B33">
        <f ca="1">ROUND(RAND()*Table5[[#This Row],[1]],0)</f>
        <v>-1317</v>
      </c>
      <c r="C33">
        <f ca="1">ROUND(RAND()*Table5[[#This Row],[2]],0)</f>
        <v>-3</v>
      </c>
      <c r="D33">
        <f ca="1">ROUND(RAND()*Table5[[#This Row],[3]],0)</f>
        <v>29</v>
      </c>
      <c r="E33">
        <f ca="1">ROUND(RAND()*Table5[[#This Row],[4]],0)</f>
        <v>265</v>
      </c>
      <c r="F33">
        <f ca="1">ROUND(RAND()*Table5[[#This Row],[5]],0)</f>
        <v>2822</v>
      </c>
      <c r="G33">
        <f ca="1">ROUND(RAND()*Table5[[#This Row],[6]],0)</f>
        <v>-303</v>
      </c>
      <c r="H33">
        <f ca="1">ROUND(RAND()*Table5[[#This Row],[7]],0)</f>
        <v>41</v>
      </c>
      <c r="I33">
        <f ca="1">ROUND(RAND()*Table5[[#This Row],[8]],0)</f>
        <v>271</v>
      </c>
      <c r="J33">
        <f ca="1">ROUND(RAND()*Table5[[#This Row],[9]],0)</f>
        <v>572</v>
      </c>
      <c r="K33">
        <f ca="1">ROUND(RAND()*Table5[[#This Row],[10]],0)</f>
        <v>488</v>
      </c>
      <c r="L33">
        <f ca="1">ROUND(RAND()*Table5[[#This Row],[11]],0)</f>
        <v>202</v>
      </c>
      <c r="M33">
        <f ca="1">ROUND(RAND()*Table5[[#This Row],[12]],0)</f>
        <v>411</v>
      </c>
    </row>
    <row r="34" spans="1:13" x14ac:dyDescent="0.25">
      <c r="A34" t="s">
        <v>69</v>
      </c>
      <c r="B34">
        <f ca="1">ROUND(RAND()*Table5[[#This Row],[1]],0)</f>
        <v>-6289</v>
      </c>
      <c r="C34">
        <f ca="1">ROUND(RAND()*Table5[[#This Row],[2]],0)</f>
        <v>78</v>
      </c>
      <c r="D34">
        <f ca="1">ROUND(RAND()*Table5[[#This Row],[3]],0)</f>
        <v>397</v>
      </c>
      <c r="E34">
        <f ca="1">ROUND(RAND()*Table5[[#This Row],[4]],0)</f>
        <v>18</v>
      </c>
      <c r="F34">
        <f ca="1">ROUND(RAND()*Table5[[#This Row],[5]],0)</f>
        <v>367</v>
      </c>
      <c r="G34">
        <f ca="1">ROUND(RAND()*Table5[[#This Row],[6]],0)</f>
        <v>-3</v>
      </c>
      <c r="H34">
        <f ca="1">ROUND(RAND()*Table5[[#This Row],[7]],0)</f>
        <v>261</v>
      </c>
      <c r="I34">
        <f ca="1">ROUND(RAND()*Table5[[#This Row],[8]],0)</f>
        <v>268</v>
      </c>
      <c r="J34">
        <f ca="1">ROUND(RAND()*Table5[[#This Row],[9]],0)</f>
        <v>254</v>
      </c>
      <c r="K34">
        <f ca="1">ROUND(RAND()*Table5[[#This Row],[10]],0)</f>
        <v>271</v>
      </c>
      <c r="L34">
        <f ca="1">ROUND(RAND()*Table5[[#This Row],[11]],0)</f>
        <v>106</v>
      </c>
      <c r="M34">
        <f ca="1">ROUND(RAND()*Table5[[#This Row],[12]],0)</f>
        <v>141</v>
      </c>
    </row>
    <row r="35" spans="1:13" x14ac:dyDescent="0.25">
      <c r="A35" t="s">
        <v>70</v>
      </c>
      <c r="B35">
        <f ca="1">ROUND(RAND()*Table5[[#This Row],[1]],0)</f>
        <v>-1056</v>
      </c>
      <c r="C35">
        <f ca="1">ROUND(RAND()*Table5[[#This Row],[2]],0)</f>
        <v>428</v>
      </c>
      <c r="D35">
        <f ca="1">ROUND(RAND()*Table5[[#This Row],[3]],0)</f>
        <v>298</v>
      </c>
      <c r="E35">
        <f ca="1">ROUND(RAND()*Table5[[#This Row],[4]],0)</f>
        <v>92</v>
      </c>
      <c r="F35">
        <f ca="1">ROUND(RAND()*Table5[[#This Row],[5]],0)</f>
        <v>2037</v>
      </c>
      <c r="G35">
        <f ca="1">ROUND(RAND()*Table5[[#This Row],[6]],0)</f>
        <v>-172</v>
      </c>
      <c r="H35">
        <f ca="1">ROUND(RAND()*Table5[[#This Row],[7]],0)</f>
        <v>138</v>
      </c>
      <c r="I35">
        <f ca="1">ROUND(RAND()*Table5[[#This Row],[8]],0)</f>
        <v>615</v>
      </c>
      <c r="J35">
        <f ca="1">ROUND(RAND()*Table5[[#This Row],[9]],0)</f>
        <v>735</v>
      </c>
      <c r="K35">
        <f ca="1">ROUND(RAND()*Table5[[#This Row],[10]],0)</f>
        <v>559</v>
      </c>
      <c r="L35">
        <f ca="1">ROUND(RAND()*Table5[[#This Row],[11]],0)</f>
        <v>497</v>
      </c>
      <c r="M35">
        <f ca="1">ROUND(RAND()*Table5[[#This Row],[12]],0)</f>
        <v>288</v>
      </c>
    </row>
    <row r="36" spans="1:13" x14ac:dyDescent="0.25">
      <c r="A36" t="s">
        <v>71</v>
      </c>
      <c r="B36">
        <f ca="1">ROUND(RAND()*Table5[[#This Row],[1]],0)</f>
        <v>-1091</v>
      </c>
      <c r="C36">
        <f ca="1">ROUND(RAND()*Table5[[#This Row],[2]],0)</f>
        <v>5</v>
      </c>
      <c r="D36">
        <f ca="1">ROUND(RAND()*Table5[[#This Row],[3]],0)</f>
        <v>89</v>
      </c>
      <c r="E36">
        <f ca="1">ROUND(RAND()*Table5[[#This Row],[4]],0)</f>
        <v>215</v>
      </c>
      <c r="F36">
        <f ca="1">ROUND(RAND()*Table5[[#This Row],[5]],0)</f>
        <v>738</v>
      </c>
      <c r="G36">
        <f ca="1">ROUND(RAND()*Table5[[#This Row],[6]],0)</f>
        <v>-12</v>
      </c>
      <c r="H36">
        <f ca="1">ROUND(RAND()*Table5[[#This Row],[7]],0)</f>
        <v>22</v>
      </c>
      <c r="I36">
        <f ca="1">ROUND(RAND()*Table5[[#This Row],[8]],0)</f>
        <v>81</v>
      </c>
      <c r="J36">
        <f ca="1">ROUND(RAND()*Table5[[#This Row],[9]],0)</f>
        <v>84</v>
      </c>
      <c r="K36">
        <f ca="1">ROUND(RAND()*Table5[[#This Row],[10]],0)</f>
        <v>101</v>
      </c>
      <c r="L36">
        <f ca="1">ROUND(RAND()*Table5[[#This Row],[11]],0)</f>
        <v>194</v>
      </c>
      <c r="M36">
        <f ca="1">ROUND(RAND()*Table5[[#This Row],[12]],0)</f>
        <v>276</v>
      </c>
    </row>
    <row r="37" spans="1:13" x14ac:dyDescent="0.25">
      <c r="A37" t="s">
        <v>72</v>
      </c>
      <c r="B37">
        <f ca="1">ROUND(RAND()*Table5[[#This Row],[1]],0)</f>
        <v>-288</v>
      </c>
      <c r="C37">
        <f ca="1">ROUND(RAND()*Table5[[#This Row],[2]],0)</f>
        <v>161</v>
      </c>
      <c r="D37">
        <f ca="1">ROUND(RAND()*Table5[[#This Row],[3]],0)</f>
        <v>112</v>
      </c>
      <c r="E37">
        <f ca="1">ROUND(RAND()*Table5[[#This Row],[4]],0)</f>
        <v>154</v>
      </c>
      <c r="F37">
        <f ca="1">ROUND(RAND()*Table5[[#This Row],[5]],0)</f>
        <v>97</v>
      </c>
      <c r="G37">
        <f ca="1">ROUND(RAND()*Table5[[#This Row],[6]],0)</f>
        <v>405</v>
      </c>
      <c r="H37">
        <f ca="1">ROUND(RAND()*Table5[[#This Row],[7]],0)</f>
        <v>-170</v>
      </c>
      <c r="I37">
        <f ca="1">ROUND(RAND()*Table5[[#This Row],[8]],0)</f>
        <v>34</v>
      </c>
      <c r="J37">
        <f ca="1">ROUND(RAND()*Table5[[#This Row],[9]],0)</f>
        <v>63</v>
      </c>
      <c r="K37">
        <f ca="1">ROUND(RAND()*Table5[[#This Row],[10]],0)</f>
        <v>98</v>
      </c>
      <c r="L37">
        <f ca="1">ROUND(RAND()*Table5[[#This Row],[11]],0)</f>
        <v>433</v>
      </c>
      <c r="M37">
        <f ca="1">ROUND(RAND()*Table5[[#This Row],[12]],0)</f>
        <v>178</v>
      </c>
    </row>
    <row r="38" spans="1:13" x14ac:dyDescent="0.25">
      <c r="A38" t="s">
        <v>73</v>
      </c>
      <c r="B38">
        <f ca="1">ROUND(RAND()*Table5[[#This Row],[1]],0)</f>
        <v>-2067</v>
      </c>
      <c r="C38">
        <f ca="1">ROUND(RAND()*Table5[[#This Row],[2]],0)</f>
        <v>13</v>
      </c>
      <c r="D38">
        <f ca="1">ROUND(RAND()*Table5[[#This Row],[3]],0)</f>
        <v>71</v>
      </c>
      <c r="E38">
        <f ca="1">ROUND(RAND()*Table5[[#This Row],[4]],0)</f>
        <v>798</v>
      </c>
      <c r="F38">
        <f ca="1">ROUND(RAND()*Table5[[#This Row],[5]],0)</f>
        <v>1363</v>
      </c>
      <c r="G38">
        <f ca="1">ROUND(RAND()*Table5[[#This Row],[6]],0)</f>
        <v>-25</v>
      </c>
      <c r="H38">
        <f ca="1">ROUND(RAND()*Table5[[#This Row],[7]],0)</f>
        <v>64</v>
      </c>
      <c r="I38">
        <f ca="1">ROUND(RAND()*Table5[[#This Row],[8]],0)</f>
        <v>520</v>
      </c>
      <c r="J38">
        <f ca="1">ROUND(RAND()*Table5[[#This Row],[9]],0)</f>
        <v>993</v>
      </c>
      <c r="K38">
        <f ca="1">ROUND(RAND()*Table5[[#This Row],[10]],0)</f>
        <v>157</v>
      </c>
      <c r="L38">
        <f ca="1">ROUND(RAND()*Table5[[#This Row],[11]],0)</f>
        <v>233</v>
      </c>
      <c r="M38">
        <f ca="1">ROUND(RAND()*Table5[[#This Row],[12]],0)</f>
        <v>889</v>
      </c>
    </row>
    <row r="39" spans="1:13" x14ac:dyDescent="0.25">
      <c r="A39" t="s">
        <v>74</v>
      </c>
      <c r="B39">
        <f ca="1">ROUND(RAND()*Table5[[#This Row],[1]],0)</f>
        <v>-584</v>
      </c>
      <c r="C39">
        <f ca="1">ROUND(RAND()*Table5[[#This Row],[2]],0)</f>
        <v>23</v>
      </c>
      <c r="D39">
        <f ca="1">ROUND(RAND()*Table5[[#This Row],[3]],0)</f>
        <v>70</v>
      </c>
      <c r="E39">
        <f ca="1">ROUND(RAND()*Table5[[#This Row],[4]],0)</f>
        <v>448</v>
      </c>
      <c r="F39">
        <f ca="1">ROUND(RAND()*Table5[[#This Row],[5]],0)</f>
        <v>1084</v>
      </c>
      <c r="G39">
        <f ca="1">ROUND(RAND()*Table5[[#This Row],[6]],0)</f>
        <v>-20</v>
      </c>
      <c r="H39">
        <f ca="1">ROUND(RAND()*Table5[[#This Row],[7]],0)</f>
        <v>-22</v>
      </c>
      <c r="I39">
        <f ca="1">ROUND(RAND()*Table5[[#This Row],[8]],0)</f>
        <v>181</v>
      </c>
      <c r="J39">
        <f ca="1">ROUND(RAND()*Table5[[#This Row],[9]],0)</f>
        <v>59</v>
      </c>
      <c r="K39">
        <f ca="1">ROUND(RAND()*Table5[[#This Row],[10]],0)</f>
        <v>252</v>
      </c>
      <c r="L39">
        <f ca="1">ROUND(RAND()*Table5[[#This Row],[11]],0)</f>
        <v>394</v>
      </c>
      <c r="M39">
        <f ca="1">ROUND(RAND()*Table5[[#This Row],[12]],0)</f>
        <v>1173</v>
      </c>
    </row>
    <row r="40" spans="1:13" x14ac:dyDescent="0.25">
      <c r="A40" t="s">
        <v>75</v>
      </c>
      <c r="B40">
        <f ca="1">ROUND(RAND()*Table5[[#This Row],[1]],0)</f>
        <v>-855</v>
      </c>
      <c r="C40">
        <f ca="1">ROUND(RAND()*Table5[[#This Row],[2]],0)</f>
        <v>92</v>
      </c>
      <c r="D40">
        <f ca="1">ROUND(RAND()*Table5[[#This Row],[3]],0)</f>
        <v>183</v>
      </c>
      <c r="E40">
        <f ca="1">ROUND(RAND()*Table5[[#This Row],[4]],0)</f>
        <v>49</v>
      </c>
      <c r="F40">
        <f ca="1">ROUND(RAND()*Table5[[#This Row],[5]],0)</f>
        <v>485</v>
      </c>
      <c r="G40">
        <f ca="1">ROUND(RAND()*Table5[[#This Row],[6]],0)</f>
        <v>52</v>
      </c>
      <c r="H40">
        <f ca="1">ROUND(RAND()*Table5[[#This Row],[7]],0)</f>
        <v>61</v>
      </c>
      <c r="I40">
        <f ca="1">ROUND(RAND()*Table5[[#This Row],[8]],0)</f>
        <v>57</v>
      </c>
      <c r="J40">
        <f ca="1">ROUND(RAND()*Table5[[#This Row],[9]],0)</f>
        <v>287</v>
      </c>
      <c r="K40">
        <f ca="1">ROUND(RAND()*Table5[[#This Row],[10]],0)</f>
        <v>216</v>
      </c>
      <c r="L40">
        <f ca="1">ROUND(RAND()*Table5[[#This Row],[11]],0)</f>
        <v>641</v>
      </c>
      <c r="M40">
        <f ca="1">ROUND(RAND()*Table5[[#This Row],[12]],0)</f>
        <v>438</v>
      </c>
    </row>
    <row r="41" spans="1:13" x14ac:dyDescent="0.25">
      <c r="A41" t="s">
        <v>76</v>
      </c>
      <c r="B41">
        <f ca="1">ROUND(RAND()*Table5[[#This Row],[1]],0)</f>
        <v>-425</v>
      </c>
      <c r="C41">
        <f ca="1">ROUND(RAND()*Table5[[#This Row],[2]],0)</f>
        <v>-23</v>
      </c>
      <c r="D41">
        <f ca="1">ROUND(RAND()*Table5[[#This Row],[3]],0)</f>
        <v>49</v>
      </c>
      <c r="E41">
        <f ca="1">ROUND(RAND()*Table5[[#This Row],[4]],0)</f>
        <v>72</v>
      </c>
      <c r="F41">
        <f ca="1">ROUND(RAND()*Table5[[#This Row],[5]],0)</f>
        <v>752</v>
      </c>
      <c r="G41">
        <f ca="1">ROUND(RAND()*Table5[[#This Row],[6]],0)</f>
        <v>4</v>
      </c>
      <c r="H41">
        <f ca="1">ROUND(RAND()*Table5[[#This Row],[7]],0)</f>
        <v>10</v>
      </c>
      <c r="I41">
        <f ca="1">ROUND(RAND()*Table5[[#This Row],[8]],0)</f>
        <v>69</v>
      </c>
      <c r="J41">
        <f ca="1">ROUND(RAND()*Table5[[#This Row],[9]],0)</f>
        <v>112</v>
      </c>
      <c r="K41">
        <f ca="1">ROUND(RAND()*Table5[[#This Row],[10]],0)</f>
        <v>27</v>
      </c>
      <c r="L41">
        <f ca="1">ROUND(RAND()*Table5[[#This Row],[11]],0)</f>
        <v>67</v>
      </c>
      <c r="M41">
        <f ca="1">ROUND(RAND()*Table5[[#This Row],[12]],0)</f>
        <v>49</v>
      </c>
    </row>
    <row r="42" spans="1:13" x14ac:dyDescent="0.25">
      <c r="A42" t="s">
        <v>77</v>
      </c>
      <c r="B42">
        <f ca="1">ROUND(RAND()*Table5[[#This Row],[1]],0)</f>
        <v>-1636</v>
      </c>
      <c r="C42">
        <f ca="1">ROUND(RAND()*Table5[[#This Row],[2]],0)</f>
        <v>-296</v>
      </c>
      <c r="D42">
        <f ca="1">ROUND(RAND()*Table5[[#This Row],[3]],0)</f>
        <v>8</v>
      </c>
      <c r="E42">
        <f ca="1">ROUND(RAND()*Table5[[#This Row],[4]],0)</f>
        <v>14</v>
      </c>
      <c r="F42">
        <f ca="1">ROUND(RAND()*Table5[[#This Row],[5]],0)</f>
        <v>220</v>
      </c>
      <c r="G42">
        <f ca="1">ROUND(RAND()*Table5[[#This Row],[6]],0)</f>
        <v>376</v>
      </c>
      <c r="H42">
        <f ca="1">ROUND(RAND()*Table5[[#This Row],[7]],0)</f>
        <v>11</v>
      </c>
      <c r="I42">
        <f ca="1">ROUND(RAND()*Table5[[#This Row],[8]],0)</f>
        <v>218</v>
      </c>
      <c r="J42">
        <f ca="1">ROUND(RAND()*Table5[[#This Row],[9]],0)</f>
        <v>458</v>
      </c>
      <c r="K42">
        <f ca="1">ROUND(RAND()*Table5[[#This Row],[10]],0)</f>
        <v>380</v>
      </c>
      <c r="L42">
        <f ca="1">ROUND(RAND()*Table5[[#This Row],[11]],0)</f>
        <v>177</v>
      </c>
      <c r="M42">
        <f ca="1">ROUND(RAND()*Table5[[#This Row],[12]],0)</f>
        <v>576</v>
      </c>
    </row>
    <row r="43" spans="1:13" x14ac:dyDescent="0.25">
      <c r="A43" t="s">
        <v>78</v>
      </c>
      <c r="B43">
        <f ca="1">ROUND(RAND()*Table5[[#This Row],[1]],0)</f>
        <v>-3240</v>
      </c>
      <c r="C43">
        <f ca="1">ROUND(RAND()*Table5[[#This Row],[2]],0)</f>
        <v>68</v>
      </c>
      <c r="D43">
        <f ca="1">ROUND(RAND()*Table5[[#This Row],[3]],0)</f>
        <v>88</v>
      </c>
      <c r="E43">
        <f ca="1">ROUND(RAND()*Table5[[#This Row],[4]],0)</f>
        <v>186</v>
      </c>
      <c r="F43">
        <f ca="1">ROUND(RAND()*Table5[[#This Row],[5]],0)</f>
        <v>2085</v>
      </c>
      <c r="G43">
        <f ca="1">ROUND(RAND()*Table5[[#This Row],[6]],0)</f>
        <v>72</v>
      </c>
      <c r="H43">
        <f ca="1">ROUND(RAND()*Table5[[#This Row],[7]],0)</f>
        <v>70</v>
      </c>
      <c r="I43">
        <f ca="1">ROUND(RAND()*Table5[[#This Row],[8]],0)</f>
        <v>302</v>
      </c>
      <c r="J43">
        <f ca="1">ROUND(RAND()*Table5[[#This Row],[9]],0)</f>
        <v>300</v>
      </c>
      <c r="K43">
        <f ca="1">ROUND(RAND()*Table5[[#This Row],[10]],0)</f>
        <v>166</v>
      </c>
      <c r="L43">
        <f ca="1">ROUND(RAND()*Table5[[#This Row],[11]],0)</f>
        <v>633</v>
      </c>
      <c r="M43">
        <f ca="1">ROUND(RAND()*Table5[[#This Row],[12]],0)</f>
        <v>1114</v>
      </c>
    </row>
    <row r="44" spans="1:13" x14ac:dyDescent="0.25">
      <c r="A44" t="s">
        <v>79</v>
      </c>
      <c r="B44">
        <f ca="1">ROUND(RAND()*Table5[[#This Row],[1]],0)</f>
        <v>-614</v>
      </c>
      <c r="C44">
        <f ca="1">ROUND(RAND()*Table5[[#This Row],[2]],0)</f>
        <v>103</v>
      </c>
      <c r="D44">
        <f ca="1">ROUND(RAND()*Table5[[#This Row],[3]],0)</f>
        <v>72</v>
      </c>
      <c r="E44">
        <f ca="1">ROUND(RAND()*Table5[[#This Row],[4]],0)</f>
        <v>102</v>
      </c>
      <c r="F44">
        <f ca="1">ROUND(RAND()*Table5[[#This Row],[5]],0)</f>
        <v>972</v>
      </c>
      <c r="G44">
        <f ca="1">ROUND(RAND()*Table5[[#This Row],[6]],0)</f>
        <v>108</v>
      </c>
      <c r="H44">
        <f ca="1">ROUND(RAND()*Table5[[#This Row],[7]],0)</f>
        <v>313</v>
      </c>
      <c r="I44">
        <f ca="1">ROUND(RAND()*Table5[[#This Row],[8]],0)</f>
        <v>84</v>
      </c>
      <c r="J44">
        <f ca="1">ROUND(RAND()*Table5[[#This Row],[9]],0)</f>
        <v>55</v>
      </c>
      <c r="K44">
        <f ca="1">ROUND(RAND()*Table5[[#This Row],[10]],0)</f>
        <v>258</v>
      </c>
      <c r="L44">
        <f ca="1">ROUND(RAND()*Table5[[#This Row],[11]],0)</f>
        <v>279</v>
      </c>
      <c r="M44">
        <f ca="1">ROUND(RAND()*Table5[[#This Row],[12]],0)</f>
        <v>660</v>
      </c>
    </row>
    <row r="45" spans="1:13" x14ac:dyDescent="0.25">
      <c r="A45" t="s">
        <v>80</v>
      </c>
      <c r="B45">
        <f ca="1">ROUND(RAND()*Table5[[#This Row],[1]],0)</f>
        <v>-593</v>
      </c>
      <c r="C45">
        <f ca="1">ROUND(RAND()*Table5[[#This Row],[2]],0)</f>
        <v>-50</v>
      </c>
      <c r="D45">
        <f ca="1">ROUND(RAND()*Table5[[#This Row],[3]],0)</f>
        <v>2</v>
      </c>
      <c r="E45">
        <f ca="1">ROUND(RAND()*Table5[[#This Row],[4]],0)</f>
        <v>257</v>
      </c>
      <c r="F45">
        <f ca="1">ROUND(RAND()*Table5[[#This Row],[5]],0)</f>
        <v>415</v>
      </c>
      <c r="G45">
        <f ca="1">ROUND(RAND()*Table5[[#This Row],[6]],0)</f>
        <v>355</v>
      </c>
      <c r="H45">
        <f ca="1">ROUND(RAND()*Table5[[#This Row],[7]],0)</f>
        <v>388</v>
      </c>
      <c r="I45">
        <f ca="1">ROUND(RAND()*Table5[[#This Row],[8]],0)</f>
        <v>146</v>
      </c>
      <c r="J45">
        <f ca="1">ROUND(RAND()*Table5[[#This Row],[9]],0)</f>
        <v>144</v>
      </c>
      <c r="K45">
        <f ca="1">ROUND(RAND()*Table5[[#This Row],[10]],0)</f>
        <v>401</v>
      </c>
      <c r="L45">
        <f ca="1">ROUND(RAND()*Table5[[#This Row],[11]],0)</f>
        <v>88</v>
      </c>
      <c r="M45">
        <f ca="1">ROUND(RAND()*Table5[[#This Row],[12]],0)</f>
        <v>576</v>
      </c>
    </row>
    <row r="46" spans="1:13" x14ac:dyDescent="0.25">
      <c r="A46" t="s">
        <v>81</v>
      </c>
      <c r="B46">
        <f ca="1">ROUND(RAND()*Table5[[#This Row],[1]],0)</f>
        <v>-440</v>
      </c>
      <c r="C46">
        <f ca="1">ROUND(RAND()*Table5[[#This Row],[2]],0)</f>
        <v>-22</v>
      </c>
      <c r="D46">
        <f ca="1">ROUND(RAND()*Table5[[#This Row],[3]],0)</f>
        <v>12</v>
      </c>
      <c r="E46">
        <f ca="1">ROUND(RAND()*Table5[[#This Row],[4]],0)</f>
        <v>89</v>
      </c>
      <c r="F46">
        <f ca="1">ROUND(RAND()*Table5[[#This Row],[5]],0)</f>
        <v>68</v>
      </c>
      <c r="G46">
        <f ca="1">ROUND(RAND()*Table5[[#This Row],[6]],0)</f>
        <v>138</v>
      </c>
      <c r="H46">
        <f ca="1">ROUND(RAND()*Table5[[#This Row],[7]],0)</f>
        <v>91</v>
      </c>
      <c r="I46">
        <f ca="1">ROUND(RAND()*Table5[[#This Row],[8]],0)</f>
        <v>61</v>
      </c>
      <c r="J46">
        <f ca="1">ROUND(RAND()*Table5[[#This Row],[9]],0)</f>
        <v>146</v>
      </c>
      <c r="K46">
        <f ca="1">ROUND(RAND()*Table5[[#This Row],[10]],0)</f>
        <v>38</v>
      </c>
      <c r="L46">
        <f ca="1">ROUND(RAND()*Table5[[#This Row],[11]],0)</f>
        <v>142</v>
      </c>
      <c r="M46">
        <f ca="1">ROUND(RAND()*Table5[[#This Row],[12]],0)</f>
        <v>491</v>
      </c>
    </row>
    <row r="47" spans="1:13" x14ac:dyDescent="0.25">
      <c r="A47" t="s">
        <v>82</v>
      </c>
      <c r="B47">
        <f ca="1">ROUND(RAND()*Table5[[#This Row],[1]],0)</f>
        <v>-1180</v>
      </c>
      <c r="C47">
        <f ca="1">ROUND(RAND()*Table5[[#This Row],[2]],0)</f>
        <v>229</v>
      </c>
      <c r="D47">
        <f ca="1">ROUND(RAND()*Table5[[#This Row],[3]],0)</f>
        <v>538</v>
      </c>
      <c r="E47">
        <f ca="1">ROUND(RAND()*Table5[[#This Row],[4]],0)</f>
        <v>965</v>
      </c>
      <c r="F47">
        <f ca="1">ROUND(RAND()*Table5[[#This Row],[5]],0)</f>
        <v>2381</v>
      </c>
      <c r="G47">
        <f ca="1">ROUND(RAND()*Table5[[#This Row],[6]],0)</f>
        <v>466</v>
      </c>
      <c r="H47">
        <f ca="1">ROUND(RAND()*Table5[[#This Row],[7]],0)</f>
        <v>186</v>
      </c>
      <c r="I47">
        <f ca="1">ROUND(RAND()*Table5[[#This Row],[8]],0)</f>
        <v>430</v>
      </c>
      <c r="J47">
        <f ca="1">ROUND(RAND()*Table5[[#This Row],[9]],0)</f>
        <v>288</v>
      </c>
      <c r="K47">
        <f ca="1">ROUND(RAND()*Table5[[#This Row],[10]],0)</f>
        <v>133</v>
      </c>
      <c r="L47">
        <f ca="1">ROUND(RAND()*Table5[[#This Row],[11]],0)</f>
        <v>822</v>
      </c>
      <c r="M47">
        <f ca="1">ROUND(RAND()*Table5[[#This Row],[12]],0)</f>
        <v>2560</v>
      </c>
    </row>
  </sheetData>
  <conditionalFormatting sqref="A51:A62">
    <cfRule type="cellIs" dxfId="0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AD3C-539C-49DF-B7AE-6CF35BBA8C69}">
  <sheetPr codeName="Sheet8"/>
  <dimension ref="A1:M49"/>
  <sheetViews>
    <sheetView topLeftCell="A7" workbookViewId="0">
      <selection activeCell="C12" sqref="C12"/>
    </sheetView>
  </sheetViews>
  <sheetFormatPr defaultRowHeight="15" x14ac:dyDescent="0.25"/>
  <cols>
    <col min="1" max="1" width="16.85546875" bestFit="1" customWidth="1"/>
    <col min="2" max="3" width="5" bestFit="1" customWidth="1"/>
    <col min="4" max="4" width="6.7109375" bestFit="1" customWidth="1"/>
    <col min="5" max="5" width="5" bestFit="1" customWidth="1"/>
    <col min="6" max="6" width="5.7109375" bestFit="1" customWidth="1"/>
    <col min="7" max="7" width="5" bestFit="1" customWidth="1"/>
    <col min="8" max="8" width="6" bestFit="1" customWidth="1"/>
    <col min="9" max="9" width="5" bestFit="1" customWidth="1"/>
    <col min="10" max="11" width="5.7109375" bestFit="1" customWidth="1"/>
    <col min="12" max="12" width="6.7109375" bestFit="1" customWidth="1"/>
    <col min="13" max="13" width="5.28515625" bestFit="1" customWidth="1"/>
  </cols>
  <sheetData>
    <row r="1" spans="1:13" x14ac:dyDescent="0.25">
      <c r="A1" t="s">
        <v>8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22</v>
      </c>
      <c r="M1" s="12" t="s">
        <v>23</v>
      </c>
    </row>
    <row r="2" spans="1:13" x14ac:dyDescent="0.25">
      <c r="A2" t="s">
        <v>48</v>
      </c>
      <c r="B2" cm="1">
        <f t="array" aca="1" ref="B2" ca="1">INDEX(Table8[[1]:[12]],MATCH(Table9[[#This Row],[point]],Table8[point],0),B$49)</f>
        <v>177</v>
      </c>
      <c r="C2" cm="1">
        <f t="array" aca="1" ref="C2" ca="1">INDEX(Table8[[1]:[12]],MATCH(Table9[[#This Row],[point]],Table8[point],0),C$49)</f>
        <v>71</v>
      </c>
      <c r="D2" cm="1">
        <f t="array" aca="1" ref="D2" ca="1">INDEX(Table8[[1]:[12]],MATCH(Table9[[#This Row],[point]],Table8[point],0),D$49)</f>
        <v>713</v>
      </c>
      <c r="E2" cm="1">
        <f t="array" aca="1" ref="E2" ca="1">INDEX(Table8[[1]:[12]],MATCH(Table9[[#This Row],[point]],Table8[point],0),E$49)</f>
        <v>168</v>
      </c>
      <c r="F2" cm="1">
        <f t="array" aca="1" ref="F2" ca="1">INDEX(Table8[[1]:[12]],MATCH(Table9[[#This Row],[point]],Table8[point],0),F$49)</f>
        <v>150</v>
      </c>
      <c r="G2" cm="1">
        <f t="array" aca="1" ref="G2" ca="1">INDEX(Table8[[1]:[12]],MATCH(Table9[[#This Row],[point]],Table8[point],0),G$49)</f>
        <v>310</v>
      </c>
      <c r="H2" cm="1">
        <f t="array" aca="1" ref="H2" ca="1">INDEX(Table8[[1]:[12]],MATCH(Table9[[#This Row],[point]],Table8[point],0),H$49)</f>
        <v>789</v>
      </c>
      <c r="I2" cm="1">
        <f t="array" aca="1" ref="I2" ca="1">INDEX(Table8[[1]:[12]],MATCH(Table9[[#This Row],[point]],Table8[point],0),I$49)</f>
        <v>542</v>
      </c>
      <c r="J2" cm="1">
        <f t="array" aca="1" ref="J2" ca="1">INDEX(Table8[[1]:[12]],MATCH(Table9[[#This Row],[point]],Table8[point],0),J$49)</f>
        <v>355</v>
      </c>
      <c r="K2" cm="1">
        <f t="array" aca="1" ref="K2" ca="1">INDEX(Table8[[1]:[12]],MATCH(Table9[[#This Row],[point]],Table8[point],0),K$49)</f>
        <v>144</v>
      </c>
      <c r="L2" cm="1">
        <f t="array" aca="1" ref="L2" ca="1">INDEX(Table8[[1]:[12]],MATCH(Table9[[#This Row],[point]],Table8[point],0),L$49)</f>
        <v>312</v>
      </c>
      <c r="M2" cm="1">
        <f t="array" aca="1" ref="M2" ca="1">INDEX(Table8[[1]:[12]],MATCH(Table9[[#This Row],[point]],Table8[point],0),M$49)</f>
        <v>-452</v>
      </c>
    </row>
    <row r="3" spans="1:13" x14ac:dyDescent="0.25">
      <c r="A3" t="s">
        <v>24</v>
      </c>
      <c r="B3" cm="1">
        <f t="array" aca="1" ref="B3" ca="1">INDEX(Table8[[1]:[12]],MATCH(Table9[[#This Row],[point]],Table8[point],0),B$49)</f>
        <v>1</v>
      </c>
      <c r="C3" cm="1">
        <f t="array" aca="1" ref="C3" ca="1">INDEX(Table8[[1]:[12]],MATCH(Table9[[#This Row],[point]],Table8[point],0),C$49)</f>
        <v>25</v>
      </c>
      <c r="D3" cm="1">
        <f t="array" aca="1" ref="D3" ca="1">INDEX(Table8[[1]:[12]],MATCH(Table9[[#This Row],[point]],Table8[point],0),D$49)</f>
        <v>468</v>
      </c>
      <c r="E3" cm="1">
        <f t="array" aca="1" ref="E3" ca="1">INDEX(Table8[[1]:[12]],MATCH(Table9[[#This Row],[point]],Table8[point],0),E$49)</f>
        <v>228</v>
      </c>
      <c r="F3" cm="1">
        <f t="array" aca="1" ref="F3" ca="1">INDEX(Table8[[1]:[12]],MATCH(Table9[[#This Row],[point]],Table8[point],0),F$49)</f>
        <v>1345</v>
      </c>
      <c r="G3" cm="1">
        <f t="array" aca="1" ref="G3" ca="1">INDEX(Table8[[1]:[12]],MATCH(Table9[[#This Row],[point]],Table8[point],0),G$49)</f>
        <v>24</v>
      </c>
      <c r="H3" cm="1">
        <f t="array" aca="1" ref="H3" ca="1">INDEX(Table8[[1]:[12]],MATCH(Table9[[#This Row],[point]],Table8[point],0),H$49)</f>
        <v>342</v>
      </c>
      <c r="I3" cm="1">
        <f t="array" aca="1" ref="I3" ca="1">INDEX(Table8[[1]:[12]],MATCH(Table9[[#This Row],[point]],Table8[point],0),I$49)</f>
        <v>205</v>
      </c>
      <c r="J3" cm="1">
        <f t="array" aca="1" ref="J3" ca="1">INDEX(Table8[[1]:[12]],MATCH(Table9[[#This Row],[point]],Table8[point],0),J$49)</f>
        <v>157</v>
      </c>
      <c r="K3" cm="1">
        <f t="array" aca="1" ref="K3" ca="1">INDEX(Table8[[1]:[12]],MATCH(Table9[[#This Row],[point]],Table8[point],0),K$49)</f>
        <v>26</v>
      </c>
      <c r="L3" cm="1">
        <f t="array" aca="1" ref="L3" ca="1">INDEX(Table8[[1]:[12]],MATCH(Table9[[#This Row],[point]],Table8[point],0),L$49)</f>
        <v>44</v>
      </c>
      <c r="M3" cm="1">
        <f t="array" aca="1" ref="M3" ca="1">INDEX(Table8[[1]:[12]],MATCH(Table9[[#This Row],[point]],Table8[point],0),M$49)</f>
        <v>-663</v>
      </c>
    </row>
    <row r="4" spans="1:13" x14ac:dyDescent="0.25">
      <c r="A4" t="s">
        <v>25</v>
      </c>
      <c r="B4" cm="1">
        <f t="array" aca="1" ref="B4" ca="1">INDEX(Table8[[1]:[12]],MATCH(Table9[[#This Row],[point]],Table8[point],0),B$49)</f>
        <v>-156</v>
      </c>
      <c r="C4" cm="1">
        <f t="array" aca="1" ref="C4" ca="1">INDEX(Table8[[1]:[12]],MATCH(Table9[[#This Row],[point]],Table8[point],0),C$49)</f>
        <v>-22</v>
      </c>
      <c r="D4" cm="1">
        <f t="array" aca="1" ref="D4" ca="1">INDEX(Table8[[1]:[12]],MATCH(Table9[[#This Row],[point]],Table8[point],0),D$49)</f>
        <v>1999</v>
      </c>
      <c r="E4" cm="1">
        <f t="array" aca="1" ref="E4" ca="1">INDEX(Table8[[1]:[12]],MATCH(Table9[[#This Row],[point]],Table8[point],0),E$49)</f>
        <v>260</v>
      </c>
      <c r="F4" cm="1">
        <f t="array" aca="1" ref="F4" ca="1">INDEX(Table8[[1]:[12]],MATCH(Table9[[#This Row],[point]],Table8[point],0),F$49)</f>
        <v>1578</v>
      </c>
      <c r="G4" cm="1">
        <f t="array" aca="1" ref="G4" ca="1">INDEX(Table8[[1]:[12]],MATCH(Table9[[#This Row],[point]],Table8[point],0),G$49)</f>
        <v>260</v>
      </c>
      <c r="H4" cm="1">
        <f t="array" aca="1" ref="H4" ca="1">INDEX(Table8[[1]:[12]],MATCH(Table9[[#This Row],[point]],Table8[point],0),H$49)</f>
        <v>1603</v>
      </c>
      <c r="I4" cm="1">
        <f t="array" aca="1" ref="I4" ca="1">INDEX(Table8[[1]:[12]],MATCH(Table9[[#This Row],[point]],Table8[point],0),I$49)</f>
        <v>15</v>
      </c>
      <c r="J4" cm="1">
        <f t="array" aca="1" ref="J4" ca="1">INDEX(Table8[[1]:[12]],MATCH(Table9[[#This Row],[point]],Table8[point],0),J$49)</f>
        <v>1</v>
      </c>
      <c r="K4" cm="1">
        <f t="array" aca="1" ref="K4" ca="1">INDEX(Table8[[1]:[12]],MATCH(Table9[[#This Row],[point]],Table8[point],0),K$49)</f>
        <v>462</v>
      </c>
      <c r="L4" cm="1">
        <f t="array" aca="1" ref="L4" ca="1">INDEX(Table8[[1]:[12]],MATCH(Table9[[#This Row],[point]],Table8[point],0),L$49)</f>
        <v>78</v>
      </c>
      <c r="M4" cm="1">
        <f t="array" aca="1" ref="M4" ca="1">INDEX(Table8[[1]:[12]],MATCH(Table9[[#This Row],[point]],Table8[point],0),M$49)</f>
        <v>-9227</v>
      </c>
    </row>
    <row r="5" spans="1:13" x14ac:dyDescent="0.25">
      <c r="A5" t="s">
        <v>26</v>
      </c>
      <c r="B5" cm="1">
        <f t="array" aca="1" ref="B5" ca="1">INDEX(Table8[[1]:[12]],MATCH(Table9[[#This Row],[point]],Table8[point],0),B$49)</f>
        <v>21</v>
      </c>
      <c r="C5" cm="1">
        <f t="array" aca="1" ref="C5" ca="1">INDEX(Table8[[1]:[12]],MATCH(Table9[[#This Row],[point]],Table8[point],0),C$49)</f>
        <v>0</v>
      </c>
      <c r="D5" cm="1">
        <f t="array" aca="1" ref="D5" ca="1">INDEX(Table8[[1]:[12]],MATCH(Table9[[#This Row],[point]],Table8[point],0),D$49)</f>
        <v>1447</v>
      </c>
      <c r="E5" cm="1">
        <f t="array" aca="1" ref="E5" ca="1">INDEX(Table8[[1]:[12]],MATCH(Table9[[#This Row],[point]],Table8[point],0),E$49)</f>
        <v>280</v>
      </c>
      <c r="F5" cm="1">
        <f t="array" aca="1" ref="F5" ca="1">INDEX(Table8[[1]:[12]],MATCH(Table9[[#This Row],[point]],Table8[point],0),F$49)</f>
        <v>2081</v>
      </c>
      <c r="G5" cm="1">
        <f t="array" aca="1" ref="G5" ca="1">INDEX(Table8[[1]:[12]],MATCH(Table9[[#This Row],[point]],Table8[point],0),G$49)</f>
        <v>474</v>
      </c>
      <c r="H5" cm="1">
        <f t="array" aca="1" ref="H5" ca="1">INDEX(Table8[[1]:[12]],MATCH(Table9[[#This Row],[point]],Table8[point],0),H$49)</f>
        <v>637</v>
      </c>
      <c r="I5" cm="1">
        <f t="array" aca="1" ref="I5" ca="1">INDEX(Table8[[1]:[12]],MATCH(Table9[[#This Row],[point]],Table8[point],0),I$49)</f>
        <v>396</v>
      </c>
      <c r="J5" cm="1">
        <f t="array" aca="1" ref="J5" ca="1">INDEX(Table8[[1]:[12]],MATCH(Table9[[#This Row],[point]],Table8[point],0),J$49)</f>
        <v>103</v>
      </c>
      <c r="K5" cm="1">
        <f t="array" aca="1" ref="K5" ca="1">INDEX(Table8[[1]:[12]],MATCH(Table9[[#This Row],[point]],Table8[point],0),K$49)</f>
        <v>440</v>
      </c>
      <c r="L5" cm="1">
        <f t="array" aca="1" ref="L5" ca="1">INDEX(Table8[[1]:[12]],MATCH(Table9[[#This Row],[point]],Table8[point],0),L$49)</f>
        <v>56</v>
      </c>
      <c r="M5" cm="1">
        <f t="array" aca="1" ref="M5" ca="1">INDEX(Table8[[1]:[12]],MATCH(Table9[[#This Row],[point]],Table8[point],0),M$49)</f>
        <v>-1079</v>
      </c>
    </row>
    <row r="6" spans="1:13" x14ac:dyDescent="0.25">
      <c r="A6" t="s">
        <v>27</v>
      </c>
      <c r="B6" cm="1">
        <f t="array" aca="1" ref="B6" ca="1">INDEX(Table8[[1]:[12]],MATCH(Table9[[#This Row],[point]],Table8[point],0),B$49)</f>
        <v>188</v>
      </c>
      <c r="C6" cm="1">
        <f t="array" aca="1" ref="C6" ca="1">INDEX(Table8[[1]:[12]],MATCH(Table9[[#This Row],[point]],Table8[point],0),C$49)</f>
        <v>445</v>
      </c>
      <c r="D6" cm="1">
        <f t="array" aca="1" ref="D6" ca="1">INDEX(Table8[[1]:[12]],MATCH(Table9[[#This Row],[point]],Table8[point],0),D$49)</f>
        <v>1215</v>
      </c>
      <c r="E6" cm="1">
        <f t="array" aca="1" ref="E6" ca="1">INDEX(Table8[[1]:[12]],MATCH(Table9[[#This Row],[point]],Table8[point],0),E$49)</f>
        <v>129</v>
      </c>
      <c r="F6" cm="1">
        <f t="array" aca="1" ref="F6" ca="1">INDEX(Table8[[1]:[12]],MATCH(Table9[[#This Row],[point]],Table8[point],0),F$49)</f>
        <v>3015</v>
      </c>
      <c r="G6" cm="1">
        <f t="array" aca="1" ref="G6" ca="1">INDEX(Table8[[1]:[12]],MATCH(Table9[[#This Row],[point]],Table8[point],0),G$49)</f>
        <v>588</v>
      </c>
      <c r="H6" cm="1">
        <f t="array" aca="1" ref="H6" ca="1">INDEX(Table8[[1]:[12]],MATCH(Table9[[#This Row],[point]],Table8[point],0),H$49)</f>
        <v>595</v>
      </c>
      <c r="I6" cm="1">
        <f t="array" aca="1" ref="I6" ca="1">INDEX(Table8[[1]:[12]],MATCH(Table9[[#This Row],[point]],Table8[point],0),I$49)</f>
        <v>65</v>
      </c>
      <c r="J6" cm="1">
        <f t="array" aca="1" ref="J6" ca="1">INDEX(Table8[[1]:[12]],MATCH(Table9[[#This Row],[point]],Table8[point],0),J$49)</f>
        <v>48</v>
      </c>
      <c r="K6" cm="1">
        <f t="array" aca="1" ref="K6" ca="1">INDEX(Table8[[1]:[12]],MATCH(Table9[[#This Row],[point]],Table8[point],0),K$49)</f>
        <v>599</v>
      </c>
      <c r="L6" cm="1">
        <f t="array" aca="1" ref="L6" ca="1">INDEX(Table8[[1]:[12]],MATCH(Table9[[#This Row],[point]],Table8[point],0),L$49)</f>
        <v>220</v>
      </c>
      <c r="M6" cm="1">
        <f t="array" aca="1" ref="M6" ca="1">INDEX(Table8[[1]:[12]],MATCH(Table9[[#This Row],[point]],Table8[point],0),M$49)</f>
        <v>-1467</v>
      </c>
    </row>
    <row r="7" spans="1:13" x14ac:dyDescent="0.25">
      <c r="A7" t="s">
        <v>29</v>
      </c>
      <c r="B7" cm="1">
        <f t="array" aca="1" ref="B7" ca="1">INDEX(Table8[[1]:[12]],MATCH(Table9[[#This Row],[point]],Table8[point],0),B$49)</f>
        <v>-178</v>
      </c>
      <c r="C7" cm="1">
        <f t="array" aca="1" ref="C7" ca="1">INDEX(Table8[[1]:[12]],MATCH(Table9[[#This Row],[point]],Table8[point],0),C$49)</f>
        <v>127</v>
      </c>
      <c r="D7" cm="1">
        <f t="array" aca="1" ref="D7" ca="1">INDEX(Table8[[1]:[12]],MATCH(Table9[[#This Row],[point]],Table8[point],0),D$49)</f>
        <v>1081</v>
      </c>
      <c r="E7" cm="1">
        <f t="array" aca="1" ref="E7" ca="1">INDEX(Table8[[1]:[12]],MATCH(Table9[[#This Row],[point]],Table8[point],0),E$49)</f>
        <v>-57</v>
      </c>
      <c r="F7" cm="1">
        <f t="array" aca="1" ref="F7" ca="1">INDEX(Table8[[1]:[12]],MATCH(Table9[[#This Row],[point]],Table8[point],0),F$49)</f>
        <v>1659</v>
      </c>
      <c r="G7" cm="1">
        <f t="array" aca="1" ref="G7" ca="1">INDEX(Table8[[1]:[12]],MATCH(Table9[[#This Row],[point]],Table8[point],0),G$49)</f>
        <v>112</v>
      </c>
      <c r="H7" cm="1">
        <f t="array" aca="1" ref="H7" ca="1">INDEX(Table8[[1]:[12]],MATCH(Table9[[#This Row],[point]],Table8[point],0),H$49)</f>
        <v>104</v>
      </c>
      <c r="I7" cm="1">
        <f t="array" aca="1" ref="I7" ca="1">INDEX(Table8[[1]:[12]],MATCH(Table9[[#This Row],[point]],Table8[point],0),I$49)</f>
        <v>273</v>
      </c>
      <c r="J7" cm="1">
        <f t="array" aca="1" ref="J7" ca="1">INDEX(Table8[[1]:[12]],MATCH(Table9[[#This Row],[point]],Table8[point],0),J$49)</f>
        <v>-641</v>
      </c>
      <c r="K7" cm="1">
        <f t="array" aca="1" ref="K7" ca="1">INDEX(Table8[[1]:[12]],MATCH(Table9[[#This Row],[point]],Table8[point],0),K$49)</f>
        <v>87</v>
      </c>
      <c r="L7" cm="1">
        <f t="array" aca="1" ref="L7" ca="1">INDEX(Table8[[1]:[12]],MATCH(Table9[[#This Row],[point]],Table8[point],0),L$49)</f>
        <v>507</v>
      </c>
      <c r="M7" cm="1">
        <f t="array" aca="1" ref="M7" ca="1">INDEX(Table8[[1]:[12]],MATCH(Table9[[#This Row],[point]],Table8[point],0),M$49)</f>
        <v>-1995</v>
      </c>
    </row>
    <row r="8" spans="1:13" x14ac:dyDescent="0.25">
      <c r="A8" t="s">
        <v>30</v>
      </c>
      <c r="B8" cm="1">
        <f t="array" aca="1" ref="B8" ca="1">INDEX(Table8[[1]:[12]],MATCH(Table9[[#This Row],[point]],Table8[point],0),B$49)</f>
        <v>-380</v>
      </c>
      <c r="C8" cm="1">
        <f t="array" aca="1" ref="C8" ca="1">INDEX(Table8[[1]:[12]],MATCH(Table9[[#This Row],[point]],Table8[point],0),C$49)</f>
        <v>259</v>
      </c>
      <c r="D8" cm="1">
        <f t="array" aca="1" ref="D8" ca="1">INDEX(Table8[[1]:[12]],MATCH(Table9[[#This Row],[point]],Table8[point],0),D$49)</f>
        <v>1912</v>
      </c>
      <c r="E8" cm="1">
        <f t="array" aca="1" ref="E8" ca="1">INDEX(Table8[[1]:[12]],MATCH(Table9[[#This Row],[point]],Table8[point],0),E$49)</f>
        <v>1193</v>
      </c>
      <c r="F8" cm="1">
        <f t="array" aca="1" ref="F8" ca="1">INDEX(Table8[[1]:[12]],MATCH(Table9[[#This Row],[point]],Table8[point],0),F$49)</f>
        <v>2701</v>
      </c>
      <c r="G8" cm="1">
        <f t="array" aca="1" ref="G8" ca="1">INDEX(Table8[[1]:[12]],MATCH(Table9[[#This Row],[point]],Table8[point],0),G$49)</f>
        <v>71</v>
      </c>
      <c r="H8" cm="1">
        <f t="array" aca="1" ref="H8" ca="1">INDEX(Table8[[1]:[12]],MATCH(Table9[[#This Row],[point]],Table8[point],0),H$49)</f>
        <v>620</v>
      </c>
      <c r="I8" cm="1">
        <f t="array" aca="1" ref="I8" ca="1">INDEX(Table8[[1]:[12]],MATCH(Table9[[#This Row],[point]],Table8[point],0),I$49)</f>
        <v>761</v>
      </c>
      <c r="J8" cm="1">
        <f t="array" aca="1" ref="J8" ca="1">INDEX(Table8[[1]:[12]],MATCH(Table9[[#This Row],[point]],Table8[point],0),J$49)</f>
        <v>-96</v>
      </c>
      <c r="K8" cm="1">
        <f t="array" aca="1" ref="K8" ca="1">INDEX(Table8[[1]:[12]],MATCH(Table9[[#This Row],[point]],Table8[point],0),K$49)</f>
        <v>86</v>
      </c>
      <c r="L8" cm="1">
        <f t="array" aca="1" ref="L8" ca="1">INDEX(Table8[[1]:[12]],MATCH(Table9[[#This Row],[point]],Table8[point],0),L$49)</f>
        <v>611</v>
      </c>
      <c r="M8" cm="1">
        <f t="array" aca="1" ref="M8" ca="1">INDEX(Table8[[1]:[12]],MATCH(Table9[[#This Row],[point]],Table8[point],0),M$49)</f>
        <v>-2215</v>
      </c>
    </row>
    <row r="9" spans="1:13" x14ac:dyDescent="0.25">
      <c r="A9" t="s">
        <v>31</v>
      </c>
      <c r="B9" cm="1">
        <f t="array" aca="1" ref="B9" ca="1">INDEX(Table8[[1]:[12]],MATCH(Table9[[#This Row],[point]],Table8[point],0),B$49)</f>
        <v>151</v>
      </c>
      <c r="C9" cm="1">
        <f t="array" aca="1" ref="C9" ca="1">INDEX(Table8[[1]:[12]],MATCH(Table9[[#This Row],[point]],Table8[point],0),C$49)</f>
        <v>107</v>
      </c>
      <c r="D9" cm="1">
        <f t="array" aca="1" ref="D9" ca="1">INDEX(Table8[[1]:[12]],MATCH(Table9[[#This Row],[point]],Table8[point],0),D$49)</f>
        <v>37</v>
      </c>
      <c r="E9" cm="1">
        <f t="array" aca="1" ref="E9" ca="1">INDEX(Table8[[1]:[12]],MATCH(Table9[[#This Row],[point]],Table8[point],0),E$49)</f>
        <v>295</v>
      </c>
      <c r="F9" cm="1">
        <f t="array" aca="1" ref="F9" ca="1">INDEX(Table8[[1]:[12]],MATCH(Table9[[#This Row],[point]],Table8[point],0),F$49)</f>
        <v>378</v>
      </c>
      <c r="G9" cm="1">
        <f t="array" aca="1" ref="G9" ca="1">INDEX(Table8[[1]:[12]],MATCH(Table9[[#This Row],[point]],Table8[point],0),G$49)</f>
        <v>333</v>
      </c>
      <c r="H9" cm="1">
        <f t="array" aca="1" ref="H9" ca="1">INDEX(Table8[[1]:[12]],MATCH(Table9[[#This Row],[point]],Table8[point],0),H$49)</f>
        <v>505</v>
      </c>
      <c r="I9" cm="1">
        <f t="array" aca="1" ref="I9" ca="1">INDEX(Table8[[1]:[12]],MATCH(Table9[[#This Row],[point]],Table8[point],0),I$49)</f>
        <v>80</v>
      </c>
      <c r="J9" cm="1">
        <f t="array" aca="1" ref="J9" ca="1">INDEX(Table8[[1]:[12]],MATCH(Table9[[#This Row],[point]],Table8[point],0),J$49)</f>
        <v>163</v>
      </c>
      <c r="K9" cm="1">
        <f t="array" aca="1" ref="K9" ca="1">INDEX(Table8[[1]:[12]],MATCH(Table9[[#This Row],[point]],Table8[point],0),K$49)</f>
        <v>111</v>
      </c>
      <c r="L9" cm="1">
        <f t="array" aca="1" ref="L9" ca="1">INDEX(Table8[[1]:[12]],MATCH(Table9[[#This Row],[point]],Table8[point],0),L$49)</f>
        <v>277</v>
      </c>
      <c r="M9" cm="1">
        <f t="array" aca="1" ref="M9" ca="1">INDEX(Table8[[1]:[12]],MATCH(Table9[[#This Row],[point]],Table8[point],0),M$49)</f>
        <v>-1313</v>
      </c>
    </row>
    <row r="10" spans="1:13" x14ac:dyDescent="0.25">
      <c r="A10" t="s">
        <v>32</v>
      </c>
      <c r="B10" cm="1">
        <f t="array" aca="1" ref="B10" ca="1">INDEX(Table8[[1]:[12]],MATCH(Table9[[#This Row],[point]],Table8[point],0),B$49)</f>
        <v>-12</v>
      </c>
      <c r="C10" cm="1">
        <f t="array" aca="1" ref="C10" ca="1">INDEX(Table8[[1]:[12]],MATCH(Table9[[#This Row],[point]],Table8[point],0),C$49)</f>
        <v>161</v>
      </c>
      <c r="D10" cm="1">
        <f t="array" aca="1" ref="D10" ca="1">INDEX(Table8[[1]:[12]],MATCH(Table9[[#This Row],[point]],Table8[point],0),D$49)</f>
        <v>443</v>
      </c>
      <c r="E10" cm="1">
        <f t="array" aca="1" ref="E10" ca="1">INDEX(Table8[[1]:[12]],MATCH(Table9[[#This Row],[point]],Table8[point],0),E$49)</f>
        <v>197</v>
      </c>
      <c r="F10" cm="1">
        <f t="array" aca="1" ref="F10" ca="1">INDEX(Table8[[1]:[12]],MATCH(Table9[[#This Row],[point]],Table8[point],0),F$49)</f>
        <v>3059</v>
      </c>
      <c r="G10" cm="1">
        <f t="array" aca="1" ref="G10" ca="1">INDEX(Table8[[1]:[12]],MATCH(Table9[[#This Row],[point]],Table8[point],0),G$49)</f>
        <v>456</v>
      </c>
      <c r="H10" cm="1">
        <f t="array" aca="1" ref="H10" ca="1">INDEX(Table8[[1]:[12]],MATCH(Table9[[#This Row],[point]],Table8[point],0),H$49)</f>
        <v>690</v>
      </c>
      <c r="I10" cm="1">
        <f t="array" aca="1" ref="I10" ca="1">INDEX(Table8[[1]:[12]],MATCH(Table9[[#This Row],[point]],Table8[point],0),I$49)</f>
        <v>695</v>
      </c>
      <c r="J10" cm="1">
        <f t="array" aca="1" ref="J10" ca="1">INDEX(Table8[[1]:[12]],MATCH(Table9[[#This Row],[point]],Table8[point],0),J$49)</f>
        <v>431</v>
      </c>
      <c r="K10" cm="1">
        <f t="array" aca="1" ref="K10" ca="1">INDEX(Table8[[1]:[12]],MATCH(Table9[[#This Row],[point]],Table8[point],0),K$49)</f>
        <v>143</v>
      </c>
      <c r="L10" cm="1">
        <f t="array" aca="1" ref="L10" ca="1">INDEX(Table8[[1]:[12]],MATCH(Table9[[#This Row],[point]],Table8[point],0),L$49)</f>
        <v>444</v>
      </c>
      <c r="M10" cm="1">
        <f t="array" aca="1" ref="M10" ca="1">INDEX(Table8[[1]:[12]],MATCH(Table9[[#This Row],[point]],Table8[point],0),M$49)</f>
        <v>-1307</v>
      </c>
    </row>
    <row r="11" spans="1:13" x14ac:dyDescent="0.25">
      <c r="A11" t="s">
        <v>34</v>
      </c>
      <c r="B11" cm="1">
        <f t="array" aca="1" ref="B11" ca="1">INDEX(Table8[[1]:[12]],MATCH(Table9[[#This Row],[point]],Table8[point],0),B$49)</f>
        <v>-41</v>
      </c>
      <c r="C11" cm="1">
        <f t="array" aca="1" ref="C11" ca="1">INDEX(Table8[[1]:[12]],MATCH(Table9[[#This Row],[point]],Table8[point],0),C$49)</f>
        <v>250</v>
      </c>
      <c r="D11" cm="1">
        <f t="array" aca="1" ref="D11" ca="1">INDEX(Table8[[1]:[12]],MATCH(Table9[[#This Row],[point]],Table8[point],0),D$49)</f>
        <v>1729</v>
      </c>
      <c r="E11" cm="1">
        <f t="array" aca="1" ref="E11" ca="1">INDEX(Table8[[1]:[12]],MATCH(Table9[[#This Row],[point]],Table8[point],0),E$49)</f>
        <v>300</v>
      </c>
      <c r="F11" cm="1">
        <f t="array" aca="1" ref="F11" ca="1">INDEX(Table8[[1]:[12]],MATCH(Table9[[#This Row],[point]],Table8[point],0),F$49)</f>
        <v>2805</v>
      </c>
      <c r="G11" cm="1">
        <f t="array" aca="1" ref="G11" ca="1">INDEX(Table8[[1]:[12]],MATCH(Table9[[#This Row],[point]],Table8[point],0),G$49)</f>
        <v>788</v>
      </c>
      <c r="H11" cm="1">
        <f t="array" aca="1" ref="H11" ca="1">INDEX(Table8[[1]:[12]],MATCH(Table9[[#This Row],[point]],Table8[point],0),H$49)</f>
        <v>480</v>
      </c>
      <c r="I11" cm="1">
        <f t="array" aca="1" ref="I11" ca="1">INDEX(Table8[[1]:[12]],MATCH(Table9[[#This Row],[point]],Table8[point],0),I$49)</f>
        <v>1736</v>
      </c>
      <c r="J11" cm="1">
        <f t="array" aca="1" ref="J11" ca="1">INDEX(Table8[[1]:[12]],MATCH(Table9[[#This Row],[point]],Table8[point],0),J$49)</f>
        <v>148</v>
      </c>
      <c r="K11" cm="1">
        <f t="array" aca="1" ref="K11" ca="1">INDEX(Table8[[1]:[12]],MATCH(Table9[[#This Row],[point]],Table8[point],0),K$49)</f>
        <v>284</v>
      </c>
      <c r="L11" cm="1">
        <f t="array" aca="1" ref="L11" ca="1">INDEX(Table8[[1]:[12]],MATCH(Table9[[#This Row],[point]],Table8[point],0),L$49)</f>
        <v>397</v>
      </c>
      <c r="M11" cm="1">
        <f t="array" aca="1" ref="M11" ca="1">INDEX(Table8[[1]:[12]],MATCH(Table9[[#This Row],[point]],Table8[point],0),M$49)</f>
        <v>-2460</v>
      </c>
    </row>
    <row r="12" spans="1:13" x14ac:dyDescent="0.25">
      <c r="A12" t="s">
        <v>36</v>
      </c>
      <c r="B12" cm="1">
        <f t="array" aca="1" ref="B12" ca="1">INDEX(Table8[[1]:[12]],MATCH(Table9[[#This Row],[point]],Table8[point],0),B$49)</f>
        <v>-5</v>
      </c>
      <c r="C12" cm="1">
        <f t="array" aca="1" ref="C12" ca="1">INDEX(Table8[[1]:[12]],MATCH(Table9[[#This Row],[point]],Table8[point],0),C$49)</f>
        <v>85</v>
      </c>
      <c r="D12" cm="1">
        <f t="array" aca="1" ref="D12" ca="1">INDEX(Table8[[1]:[12]],MATCH(Table9[[#This Row],[point]],Table8[point],0),D$49)</f>
        <v>1099</v>
      </c>
      <c r="E12" cm="1">
        <f t="array" aca="1" ref="E12" ca="1">INDEX(Table8[[1]:[12]],MATCH(Table9[[#This Row],[point]],Table8[point],0),E$49)</f>
        <v>1096</v>
      </c>
      <c r="F12" cm="1">
        <f t="array" aca="1" ref="F12" ca="1">INDEX(Table8[[1]:[12]],MATCH(Table9[[#This Row],[point]],Table8[point],0),F$49)</f>
        <v>6598</v>
      </c>
      <c r="G12" cm="1">
        <f t="array" aca="1" ref="G12" ca="1">INDEX(Table8[[1]:[12]],MATCH(Table9[[#This Row],[point]],Table8[point],0),G$49)</f>
        <v>857</v>
      </c>
      <c r="H12" cm="1">
        <f t="array" aca="1" ref="H12" ca="1">INDEX(Table8[[1]:[12]],MATCH(Table9[[#This Row],[point]],Table8[point],0),H$49)</f>
        <v>1605</v>
      </c>
      <c r="I12" cm="1">
        <f t="array" aca="1" ref="I12" ca="1">INDEX(Table8[[1]:[12]],MATCH(Table9[[#This Row],[point]],Table8[point],0),I$49)</f>
        <v>1596</v>
      </c>
      <c r="J12" cm="1">
        <f t="array" aca="1" ref="J12" ca="1">INDEX(Table8[[1]:[12]],MATCH(Table9[[#This Row],[point]],Table8[point],0),J$49)</f>
        <v>185</v>
      </c>
      <c r="K12" cm="1">
        <f t="array" aca="1" ref="K12" ca="1">INDEX(Table8[[1]:[12]],MATCH(Table9[[#This Row],[point]],Table8[point],0),K$49)</f>
        <v>1865</v>
      </c>
      <c r="L12" cm="1">
        <f t="array" aca="1" ref="L12" ca="1">INDEX(Table8[[1]:[12]],MATCH(Table9[[#This Row],[point]],Table8[point],0),L$49)</f>
        <v>1311</v>
      </c>
      <c r="M12" cm="1">
        <f t="array" aca="1" ref="M12" ca="1">INDEX(Table8[[1]:[12]],MATCH(Table9[[#This Row],[point]],Table8[point],0),M$49)</f>
        <v>-3176</v>
      </c>
    </row>
    <row r="13" spans="1:13" x14ac:dyDescent="0.25">
      <c r="A13" t="s">
        <v>37</v>
      </c>
      <c r="B13" cm="1">
        <f t="array" aca="1" ref="B13" ca="1">INDEX(Table8[[1]:[12]],MATCH(Table9[[#This Row],[point]],Table8[point],0),B$49)</f>
        <v>160</v>
      </c>
      <c r="C13" cm="1">
        <f t="array" aca="1" ref="C13" ca="1">INDEX(Table8[[1]:[12]],MATCH(Table9[[#This Row],[point]],Table8[point],0),C$49)</f>
        <v>343</v>
      </c>
      <c r="D13" cm="1">
        <f t="array" aca="1" ref="D13" ca="1">INDEX(Table8[[1]:[12]],MATCH(Table9[[#This Row],[point]],Table8[point],0),D$49)</f>
        <v>1164</v>
      </c>
      <c r="E13" cm="1">
        <f t="array" aca="1" ref="E13" ca="1">INDEX(Table8[[1]:[12]],MATCH(Table9[[#This Row],[point]],Table8[point],0),E$49)</f>
        <v>1017</v>
      </c>
      <c r="F13" cm="1">
        <f t="array" aca="1" ref="F13" ca="1">INDEX(Table8[[1]:[12]],MATCH(Table9[[#This Row],[point]],Table8[point],0),F$49)</f>
        <v>6530</v>
      </c>
      <c r="G13" cm="1">
        <f t="array" aca="1" ref="G13" ca="1">INDEX(Table8[[1]:[12]],MATCH(Table9[[#This Row],[point]],Table8[point],0),G$49)</f>
        <v>154</v>
      </c>
      <c r="H13" cm="1">
        <f t="array" aca="1" ref="H13" ca="1">INDEX(Table8[[1]:[12]],MATCH(Table9[[#This Row],[point]],Table8[point],0),H$49)</f>
        <v>100</v>
      </c>
      <c r="I13" cm="1">
        <f t="array" aca="1" ref="I13" ca="1">INDEX(Table8[[1]:[12]],MATCH(Table9[[#This Row],[point]],Table8[point],0),I$49)</f>
        <v>220</v>
      </c>
      <c r="J13" cm="1">
        <f t="array" aca="1" ref="J13" ca="1">INDEX(Table8[[1]:[12]],MATCH(Table9[[#This Row],[point]],Table8[point],0),J$49)</f>
        <v>46</v>
      </c>
      <c r="K13" cm="1">
        <f t="array" aca="1" ref="K13" ca="1">INDEX(Table8[[1]:[12]],MATCH(Table9[[#This Row],[point]],Table8[point],0),K$49)</f>
        <v>65</v>
      </c>
      <c r="L13" cm="1">
        <f t="array" aca="1" ref="L13" ca="1">INDEX(Table8[[1]:[12]],MATCH(Table9[[#This Row],[point]],Table8[point],0),L$49)</f>
        <v>466</v>
      </c>
      <c r="M13" cm="1">
        <f t="array" aca="1" ref="M13" ca="1">INDEX(Table8[[1]:[12]],MATCH(Table9[[#This Row],[point]],Table8[point],0),M$49)</f>
        <v>-5048</v>
      </c>
    </row>
    <row r="14" spans="1:13" x14ac:dyDescent="0.25">
      <c r="A14" t="s">
        <v>47</v>
      </c>
      <c r="B14" cm="1">
        <f t="array" aca="1" ref="B14" ca="1">INDEX(Table8[[1]:[12]],MATCH(Table9[[#This Row],[point]],Table8[point],0),B$49)</f>
        <v>-220</v>
      </c>
      <c r="C14" cm="1">
        <f t="array" aca="1" ref="C14" ca="1">INDEX(Table8[[1]:[12]],MATCH(Table9[[#This Row],[point]],Table8[point],0),C$49)</f>
        <v>8</v>
      </c>
      <c r="D14" cm="1">
        <f t="array" aca="1" ref="D14" ca="1">INDEX(Table8[[1]:[12]],MATCH(Table9[[#This Row],[point]],Table8[point],0),D$49)</f>
        <v>116</v>
      </c>
      <c r="E14" cm="1">
        <f t="array" aca="1" ref="E14" ca="1">INDEX(Table8[[1]:[12]],MATCH(Table9[[#This Row],[point]],Table8[point],0),E$49)</f>
        <v>-9</v>
      </c>
      <c r="F14" cm="1">
        <f t="array" aca="1" ref="F14" ca="1">INDEX(Table8[[1]:[12]],MATCH(Table9[[#This Row],[point]],Table8[point],0),F$49)</f>
        <v>3519</v>
      </c>
      <c r="G14" cm="1">
        <f t="array" aca="1" ref="G14" ca="1">INDEX(Table8[[1]:[12]],MATCH(Table9[[#This Row],[point]],Table8[point],0),G$49)</f>
        <v>1</v>
      </c>
      <c r="H14" cm="1">
        <f t="array" aca="1" ref="H14" ca="1">INDEX(Table8[[1]:[12]],MATCH(Table9[[#This Row],[point]],Table8[point],0),H$49)</f>
        <v>41</v>
      </c>
      <c r="I14" cm="1">
        <f t="array" aca="1" ref="I14" ca="1">INDEX(Table8[[1]:[12]],MATCH(Table9[[#This Row],[point]],Table8[point],0),I$49)</f>
        <v>106</v>
      </c>
      <c r="J14" cm="1">
        <f t="array" aca="1" ref="J14" ca="1">INDEX(Table8[[1]:[12]],MATCH(Table9[[#This Row],[point]],Table8[point],0),J$49)</f>
        <v>469</v>
      </c>
      <c r="K14" cm="1">
        <f t="array" aca="1" ref="K14" ca="1">INDEX(Table8[[1]:[12]],MATCH(Table9[[#This Row],[point]],Table8[point],0),K$49)</f>
        <v>-56</v>
      </c>
      <c r="L14" cm="1">
        <f t="array" aca="1" ref="L14" ca="1">INDEX(Table8[[1]:[12]],MATCH(Table9[[#This Row],[point]],Table8[point],0),L$49)</f>
        <v>272</v>
      </c>
      <c r="M14" cm="1">
        <f t="array" aca="1" ref="M14" ca="1">INDEX(Table8[[1]:[12]],MATCH(Table9[[#This Row],[point]],Table8[point],0),M$49)</f>
        <v>-2554</v>
      </c>
    </row>
    <row r="15" spans="1:13" x14ac:dyDescent="0.25">
      <c r="A15" t="s">
        <v>49</v>
      </c>
      <c r="B15" cm="1">
        <f t="array" aca="1" ref="B15" ca="1">INDEX(Table8[[1]:[12]],MATCH(Table9[[#This Row],[point]],Table8[point],0),B$49)</f>
        <v>397</v>
      </c>
      <c r="C15" cm="1">
        <f t="array" aca="1" ref="C15" ca="1">INDEX(Table8[[1]:[12]],MATCH(Table9[[#This Row],[point]],Table8[point],0),C$49)</f>
        <v>71</v>
      </c>
      <c r="D15" cm="1">
        <f t="array" aca="1" ref="D15" ca="1">INDEX(Table8[[1]:[12]],MATCH(Table9[[#This Row],[point]],Table8[point],0),D$49)</f>
        <v>230</v>
      </c>
      <c r="E15" cm="1">
        <f t="array" aca="1" ref="E15" ca="1">INDEX(Table8[[1]:[12]],MATCH(Table9[[#This Row],[point]],Table8[point],0),E$49)</f>
        <v>30</v>
      </c>
      <c r="F15" cm="1">
        <f t="array" aca="1" ref="F15" ca="1">INDEX(Table8[[1]:[12]],MATCH(Table9[[#This Row],[point]],Table8[point],0),F$49)</f>
        <v>812</v>
      </c>
      <c r="G15" cm="1">
        <f t="array" aca="1" ref="G15" ca="1">INDEX(Table8[[1]:[12]],MATCH(Table9[[#This Row],[point]],Table8[point],0),G$49)</f>
        <v>117</v>
      </c>
      <c r="H15" cm="1">
        <f t="array" aca="1" ref="H15" ca="1">INDEX(Table8[[1]:[12]],MATCH(Table9[[#This Row],[point]],Table8[point],0),H$49)</f>
        <v>199</v>
      </c>
      <c r="I15" cm="1">
        <f t="array" aca="1" ref="I15" ca="1">INDEX(Table8[[1]:[12]],MATCH(Table9[[#This Row],[point]],Table8[point],0),I$49)</f>
        <v>290</v>
      </c>
      <c r="J15" cm="1">
        <f t="array" aca="1" ref="J15" ca="1">INDEX(Table8[[1]:[12]],MATCH(Table9[[#This Row],[point]],Table8[point],0),J$49)</f>
        <v>22</v>
      </c>
      <c r="K15" cm="1">
        <f t="array" aca="1" ref="K15" ca="1">INDEX(Table8[[1]:[12]],MATCH(Table9[[#This Row],[point]],Table8[point],0),K$49)</f>
        <v>254</v>
      </c>
      <c r="L15" cm="1">
        <f t="array" aca="1" ref="L15" ca="1">INDEX(Table8[[1]:[12]],MATCH(Table9[[#This Row],[point]],Table8[point],0),L$49)</f>
        <v>125</v>
      </c>
      <c r="M15" cm="1">
        <f t="array" aca="1" ref="M15" ca="1">INDEX(Table8[[1]:[12]],MATCH(Table9[[#This Row],[point]],Table8[point],0),M$49)</f>
        <v>-515</v>
      </c>
    </row>
    <row r="16" spans="1:13" x14ac:dyDescent="0.25">
      <c r="A16" t="s">
        <v>50</v>
      </c>
      <c r="B16" cm="1">
        <f t="array" aca="1" ref="B16" ca="1">INDEX(Table8[[1]:[12]],MATCH(Table9[[#This Row],[point]],Table8[point],0),B$49)</f>
        <v>0</v>
      </c>
      <c r="C16" cm="1">
        <f t="array" aca="1" ref="C16" ca="1">INDEX(Table8[[1]:[12]],MATCH(Table9[[#This Row],[point]],Table8[point],0),C$49)</f>
        <v>0</v>
      </c>
      <c r="D16" cm="1">
        <f t="array" aca="1" ref="D16" ca="1">INDEX(Table8[[1]:[12]],MATCH(Table9[[#This Row],[point]],Table8[point],0),D$49)</f>
        <v>0</v>
      </c>
      <c r="E16" cm="1">
        <f t="array" aca="1" ref="E16" ca="1">INDEX(Table8[[1]:[12]],MATCH(Table9[[#This Row],[point]],Table8[point],0),E$49)</f>
        <v>0</v>
      </c>
      <c r="F16" cm="1">
        <f t="array" aca="1" ref="F16" ca="1">INDEX(Table8[[1]:[12]],MATCH(Table9[[#This Row],[point]],Table8[point],0),F$49)</f>
        <v>0</v>
      </c>
      <c r="G16" cm="1">
        <f t="array" aca="1" ref="G16" ca="1">INDEX(Table8[[1]:[12]],MATCH(Table9[[#This Row],[point]],Table8[point],0),G$49)</f>
        <v>0</v>
      </c>
      <c r="H16" cm="1">
        <f t="array" aca="1" ref="H16" ca="1">INDEX(Table8[[1]:[12]],MATCH(Table9[[#This Row],[point]],Table8[point],0),H$49)</f>
        <v>0</v>
      </c>
      <c r="I16" cm="1">
        <f t="array" aca="1" ref="I16" ca="1">INDEX(Table8[[1]:[12]],MATCH(Table9[[#This Row],[point]],Table8[point],0),I$49)</f>
        <v>0</v>
      </c>
      <c r="J16" cm="1">
        <f t="array" aca="1" ref="J16" ca="1">INDEX(Table8[[1]:[12]],MATCH(Table9[[#This Row],[point]],Table8[point],0),J$49)</f>
        <v>0</v>
      </c>
      <c r="K16" cm="1">
        <f t="array" aca="1" ref="K16" ca="1">INDEX(Table8[[1]:[12]],MATCH(Table9[[#This Row],[point]],Table8[point],0),K$49)</f>
        <v>0</v>
      </c>
      <c r="L16" cm="1">
        <f t="array" aca="1" ref="L16" ca="1">INDEX(Table8[[1]:[12]],MATCH(Table9[[#This Row],[point]],Table8[point],0),L$49)</f>
        <v>0</v>
      </c>
      <c r="M16" cm="1">
        <f t="array" aca="1" ref="M16" ca="1">INDEX(Table8[[1]:[12]],MATCH(Table9[[#This Row],[point]],Table8[point],0),M$49)</f>
        <v>0</v>
      </c>
    </row>
    <row r="17" spans="1:13" x14ac:dyDescent="0.25">
      <c r="A17" t="s">
        <v>51</v>
      </c>
      <c r="B17" cm="1">
        <f t="array" aca="1" ref="B17" ca="1">INDEX(Table8[[1]:[12]],MATCH(Table9[[#This Row],[point]],Table8[point],0),B$49)</f>
        <v>384</v>
      </c>
      <c r="C17" cm="1">
        <f t="array" aca="1" ref="C17" ca="1">INDEX(Table8[[1]:[12]],MATCH(Table9[[#This Row],[point]],Table8[point],0),C$49)</f>
        <v>317</v>
      </c>
      <c r="D17" cm="1">
        <f t="array" aca="1" ref="D17" ca="1">INDEX(Table8[[1]:[12]],MATCH(Table9[[#This Row],[point]],Table8[point],0),D$49)</f>
        <v>4771</v>
      </c>
      <c r="E17" cm="1">
        <f t="array" aca="1" ref="E17" ca="1">INDEX(Table8[[1]:[12]],MATCH(Table9[[#This Row],[point]],Table8[point],0),E$49)</f>
        <v>705</v>
      </c>
      <c r="F17" cm="1">
        <f t="array" aca="1" ref="F17" ca="1">INDEX(Table8[[1]:[12]],MATCH(Table9[[#This Row],[point]],Table8[point],0),F$49)</f>
        <v>8131</v>
      </c>
      <c r="G17" cm="1">
        <f t="array" aca="1" ref="G17" ca="1">INDEX(Table8[[1]:[12]],MATCH(Table9[[#This Row],[point]],Table8[point],0),G$49)</f>
        <v>181</v>
      </c>
      <c r="H17" cm="1">
        <f t="array" aca="1" ref="H17" ca="1">INDEX(Table8[[1]:[12]],MATCH(Table9[[#This Row],[point]],Table8[point],0),H$49)</f>
        <v>1575</v>
      </c>
      <c r="I17" cm="1">
        <f t="array" aca="1" ref="I17" ca="1">INDEX(Table8[[1]:[12]],MATCH(Table9[[#This Row],[point]],Table8[point],0),I$49)</f>
        <v>6517</v>
      </c>
      <c r="J17" cm="1">
        <f t="array" aca="1" ref="J17" ca="1">INDEX(Table8[[1]:[12]],MATCH(Table9[[#This Row],[point]],Table8[point],0),J$49)</f>
        <v>-2483</v>
      </c>
      <c r="K17" cm="1">
        <f t="array" aca="1" ref="K17" ca="1">INDEX(Table8[[1]:[12]],MATCH(Table9[[#This Row],[point]],Table8[point],0),K$49)</f>
        <v>506</v>
      </c>
      <c r="L17" cm="1">
        <f t="array" aca="1" ref="L17" ca="1">INDEX(Table8[[1]:[12]],MATCH(Table9[[#This Row],[point]],Table8[point],0),L$49)</f>
        <v>2235</v>
      </c>
      <c r="M17" cm="1">
        <f t="array" aca="1" ref="M17" ca="1">INDEX(Table8[[1]:[12]],MATCH(Table9[[#This Row],[point]],Table8[point],0),M$49)</f>
        <v>-11090</v>
      </c>
    </row>
    <row r="18" spans="1:13" x14ac:dyDescent="0.25">
      <c r="A18" t="s">
        <v>52</v>
      </c>
      <c r="B18" cm="1">
        <f t="array" aca="1" ref="B18" ca="1">INDEX(Table8[[1]:[12]],MATCH(Table9[[#This Row],[point]],Table8[point],0),B$49)</f>
        <v>39</v>
      </c>
      <c r="C18" cm="1">
        <f t="array" aca="1" ref="C18" ca="1">INDEX(Table8[[1]:[12]],MATCH(Table9[[#This Row],[point]],Table8[point],0),C$49)</f>
        <v>111</v>
      </c>
      <c r="D18" cm="1">
        <f t="array" aca="1" ref="D18" ca="1">INDEX(Table8[[1]:[12]],MATCH(Table9[[#This Row],[point]],Table8[point],0),D$49)</f>
        <v>43</v>
      </c>
      <c r="E18" cm="1">
        <f t="array" aca="1" ref="E18" ca="1">INDEX(Table8[[1]:[12]],MATCH(Table9[[#This Row],[point]],Table8[point],0),E$49)</f>
        <v>-539</v>
      </c>
      <c r="F18" cm="1">
        <f t="array" aca="1" ref="F18" ca="1">INDEX(Table8[[1]:[12]],MATCH(Table9[[#This Row],[point]],Table8[point],0),F$49)</f>
        <v>642</v>
      </c>
      <c r="G18" cm="1">
        <f t="array" aca="1" ref="G18" ca="1">INDEX(Table8[[1]:[12]],MATCH(Table9[[#This Row],[point]],Table8[point],0),G$49)</f>
        <v>-54</v>
      </c>
      <c r="H18" cm="1">
        <f t="array" aca="1" ref="H18" ca="1">INDEX(Table8[[1]:[12]],MATCH(Table9[[#This Row],[point]],Table8[point],0),H$49)</f>
        <v>-10</v>
      </c>
      <c r="I18" cm="1">
        <f t="array" aca="1" ref="I18" ca="1">INDEX(Table8[[1]:[12]],MATCH(Table9[[#This Row],[point]],Table8[point],0),I$49)</f>
        <v>12</v>
      </c>
      <c r="J18" cm="1">
        <f t="array" aca="1" ref="J18" ca="1">INDEX(Table8[[1]:[12]],MATCH(Table9[[#This Row],[point]],Table8[point],0),J$49)</f>
        <v>-238</v>
      </c>
      <c r="K18" cm="1">
        <f t="array" aca="1" ref="K18" ca="1">INDEX(Table8[[1]:[12]],MATCH(Table9[[#This Row],[point]],Table8[point],0),K$49)</f>
        <v>20</v>
      </c>
      <c r="L18" cm="1">
        <f t="array" aca="1" ref="L18" ca="1">INDEX(Table8[[1]:[12]],MATCH(Table9[[#This Row],[point]],Table8[point],0),L$49)</f>
        <v>30</v>
      </c>
      <c r="M18" cm="1">
        <f t="array" aca="1" ref="M18" ca="1">INDEX(Table8[[1]:[12]],MATCH(Table9[[#This Row],[point]],Table8[point],0),M$49)</f>
        <v>-62</v>
      </c>
    </row>
    <row r="19" spans="1:13" x14ac:dyDescent="0.25">
      <c r="A19" t="s">
        <v>53</v>
      </c>
      <c r="B19" cm="1">
        <f t="array" aca="1" ref="B19" ca="1">INDEX(Table8[[1]:[12]],MATCH(Table9[[#This Row],[point]],Table8[point],0),B$49)</f>
        <v>-601</v>
      </c>
      <c r="C19" cm="1">
        <f t="array" aca="1" ref="C19" ca="1">INDEX(Table8[[1]:[12]],MATCH(Table9[[#This Row],[point]],Table8[point],0),C$49)</f>
        <v>122</v>
      </c>
      <c r="D19" cm="1">
        <f t="array" aca="1" ref="D19" ca="1">INDEX(Table8[[1]:[12]],MATCH(Table9[[#This Row],[point]],Table8[point],0),D$49)</f>
        <v>386</v>
      </c>
      <c r="E19" cm="1">
        <f t="array" aca="1" ref="E19" ca="1">INDEX(Table8[[1]:[12]],MATCH(Table9[[#This Row],[point]],Table8[point],0),E$49)</f>
        <v>-170</v>
      </c>
      <c r="F19" cm="1">
        <f t="array" aca="1" ref="F19" ca="1">INDEX(Table8[[1]:[12]],MATCH(Table9[[#This Row],[point]],Table8[point],0),F$49)</f>
        <v>1</v>
      </c>
      <c r="G19" cm="1">
        <f t="array" aca="1" ref="G19" ca="1">INDEX(Table8[[1]:[12]],MATCH(Table9[[#This Row],[point]],Table8[point],0),G$49)</f>
        <v>129</v>
      </c>
      <c r="H19" cm="1">
        <f t="array" aca="1" ref="H19" ca="1">INDEX(Table8[[1]:[12]],MATCH(Table9[[#This Row],[point]],Table8[point],0),H$49)</f>
        <v>338</v>
      </c>
      <c r="I19" cm="1">
        <f t="array" aca="1" ref="I19" ca="1">INDEX(Table8[[1]:[12]],MATCH(Table9[[#This Row],[point]],Table8[point],0),I$49)</f>
        <v>1421</v>
      </c>
      <c r="J19" cm="1">
        <f t="array" aca="1" ref="J19" ca="1">INDEX(Table8[[1]:[12]],MATCH(Table9[[#This Row],[point]],Table8[point],0),J$49)</f>
        <v>-10</v>
      </c>
      <c r="K19" cm="1">
        <f t="array" aca="1" ref="K19" ca="1">INDEX(Table8[[1]:[12]],MATCH(Table9[[#This Row],[point]],Table8[point],0),K$49)</f>
        <v>-3</v>
      </c>
      <c r="L19" cm="1">
        <f t="array" aca="1" ref="L19" ca="1">INDEX(Table8[[1]:[12]],MATCH(Table9[[#This Row],[point]],Table8[point],0),L$49)</f>
        <v>798</v>
      </c>
      <c r="M19" cm="1">
        <f t="array" aca="1" ref="M19" ca="1">INDEX(Table8[[1]:[12]],MATCH(Table9[[#This Row],[point]],Table8[point],0),M$49)</f>
        <v>-54</v>
      </c>
    </row>
    <row r="20" spans="1:13" x14ac:dyDescent="0.25">
      <c r="A20" t="s">
        <v>54</v>
      </c>
      <c r="B20" cm="1">
        <f t="array" aca="1" ref="B20" ca="1">INDEX(Table8[[1]:[12]],MATCH(Table9[[#This Row],[point]],Table8[point],0),B$49)</f>
        <v>-128</v>
      </c>
      <c r="C20" cm="1">
        <f t="array" aca="1" ref="C20" ca="1">INDEX(Table8[[1]:[12]],MATCH(Table9[[#This Row],[point]],Table8[point],0),C$49)</f>
        <v>136</v>
      </c>
      <c r="D20" cm="1">
        <f t="array" aca="1" ref="D20" ca="1">INDEX(Table8[[1]:[12]],MATCH(Table9[[#This Row],[point]],Table8[point],0),D$49)</f>
        <v>1006</v>
      </c>
      <c r="E20" cm="1">
        <f t="array" aca="1" ref="E20" ca="1">INDEX(Table8[[1]:[12]],MATCH(Table9[[#This Row],[point]],Table8[point],0),E$49)</f>
        <v>485</v>
      </c>
      <c r="F20" cm="1">
        <f t="array" aca="1" ref="F20" ca="1">INDEX(Table8[[1]:[12]],MATCH(Table9[[#This Row],[point]],Table8[point],0),F$49)</f>
        <v>294</v>
      </c>
      <c r="G20" cm="1">
        <f t="array" aca="1" ref="G20" ca="1">INDEX(Table8[[1]:[12]],MATCH(Table9[[#This Row],[point]],Table8[point],0),G$49)</f>
        <v>306</v>
      </c>
      <c r="H20" cm="1">
        <f t="array" aca="1" ref="H20" ca="1">INDEX(Table8[[1]:[12]],MATCH(Table9[[#This Row],[point]],Table8[point],0),H$49)</f>
        <v>289</v>
      </c>
      <c r="I20" cm="1">
        <f t="array" aca="1" ref="I20" ca="1">INDEX(Table8[[1]:[12]],MATCH(Table9[[#This Row],[point]],Table8[point],0),I$49)</f>
        <v>1068</v>
      </c>
      <c r="J20" cm="1">
        <f t="array" aca="1" ref="J20" ca="1">INDEX(Table8[[1]:[12]],MATCH(Table9[[#This Row],[point]],Table8[point],0),J$49)</f>
        <v>347</v>
      </c>
      <c r="K20" cm="1">
        <f t="array" aca="1" ref="K20" ca="1">INDEX(Table8[[1]:[12]],MATCH(Table9[[#This Row],[point]],Table8[point],0),K$49)</f>
        <v>369</v>
      </c>
      <c r="L20" cm="1">
        <f t="array" aca="1" ref="L20" ca="1">INDEX(Table8[[1]:[12]],MATCH(Table9[[#This Row],[point]],Table8[point],0),L$49)</f>
        <v>253</v>
      </c>
      <c r="M20" cm="1">
        <f t="array" aca="1" ref="M20" ca="1">INDEX(Table8[[1]:[12]],MATCH(Table9[[#This Row],[point]],Table8[point],0),M$49)</f>
        <v>-829</v>
      </c>
    </row>
    <row r="21" spans="1:13" x14ac:dyDescent="0.25">
      <c r="A21" t="s">
        <v>55</v>
      </c>
      <c r="B21" cm="1">
        <f t="array" aca="1" ref="B21" ca="1">INDEX(Table8[[1]:[12]],MATCH(Table9[[#This Row],[point]],Table8[point],0),B$49)</f>
        <v>-2482</v>
      </c>
      <c r="C21" cm="1">
        <f t="array" aca="1" ref="C21" ca="1">INDEX(Table8[[1]:[12]],MATCH(Table9[[#This Row],[point]],Table8[point],0),C$49)</f>
        <v>-29</v>
      </c>
      <c r="D21" cm="1">
        <f t="array" aca="1" ref="D21" ca="1">INDEX(Table8[[1]:[12]],MATCH(Table9[[#This Row],[point]],Table8[point],0),D$49)</f>
        <v>219</v>
      </c>
      <c r="E21" cm="1">
        <f t="array" aca="1" ref="E21" ca="1">INDEX(Table8[[1]:[12]],MATCH(Table9[[#This Row],[point]],Table8[point],0),E$49)</f>
        <v>-38</v>
      </c>
      <c r="F21" cm="1">
        <f t="array" aca="1" ref="F21" ca="1">INDEX(Table8[[1]:[12]],MATCH(Table9[[#This Row],[point]],Table8[point],0),F$49)</f>
        <v>1221</v>
      </c>
      <c r="G21" cm="1">
        <f t="array" aca="1" ref="G21" ca="1">INDEX(Table8[[1]:[12]],MATCH(Table9[[#This Row],[point]],Table8[point],0),G$49)</f>
        <v>-189</v>
      </c>
      <c r="H21" cm="1">
        <f t="array" aca="1" ref="H21" ca="1">INDEX(Table8[[1]:[12]],MATCH(Table9[[#This Row],[point]],Table8[point],0),H$49)</f>
        <v>-147</v>
      </c>
      <c r="I21" cm="1">
        <f t="array" aca="1" ref="I21" ca="1">INDEX(Table8[[1]:[12]],MATCH(Table9[[#This Row],[point]],Table8[point],0),I$49)</f>
        <v>75</v>
      </c>
      <c r="J21" cm="1">
        <f t="array" aca="1" ref="J21" ca="1">INDEX(Table8[[1]:[12]],MATCH(Table9[[#This Row],[point]],Table8[point],0),J$49)</f>
        <v>-1049</v>
      </c>
      <c r="K21" cm="1">
        <f t="array" aca="1" ref="K21" ca="1">INDEX(Table8[[1]:[12]],MATCH(Table9[[#This Row],[point]],Table8[point],0),K$49)</f>
        <v>-299</v>
      </c>
      <c r="L21" cm="1">
        <f t="array" aca="1" ref="L21" ca="1">INDEX(Table8[[1]:[12]],MATCH(Table9[[#This Row],[point]],Table8[point],0),L$49)</f>
        <v>75</v>
      </c>
      <c r="M21" cm="1">
        <f t="array" aca="1" ref="M21" ca="1">INDEX(Table8[[1]:[12]],MATCH(Table9[[#This Row],[point]],Table8[point],0),M$49)</f>
        <v>-1302</v>
      </c>
    </row>
    <row r="22" spans="1:13" x14ac:dyDescent="0.25">
      <c r="A22" t="s">
        <v>56</v>
      </c>
      <c r="B22" cm="1">
        <f t="array" aca="1" ref="B22" ca="1">INDEX(Table8[[1]:[12]],MATCH(Table9[[#This Row],[point]],Table8[point],0),B$49)</f>
        <v>191</v>
      </c>
      <c r="C22" cm="1">
        <f t="array" aca="1" ref="C22" ca="1">INDEX(Table8[[1]:[12]],MATCH(Table9[[#This Row],[point]],Table8[point],0),C$49)</f>
        <v>44</v>
      </c>
      <c r="D22" cm="1">
        <f t="array" aca="1" ref="D22" ca="1">INDEX(Table8[[1]:[12]],MATCH(Table9[[#This Row],[point]],Table8[point],0),D$49)</f>
        <v>1456</v>
      </c>
      <c r="E22" cm="1">
        <f t="array" aca="1" ref="E22" ca="1">INDEX(Table8[[1]:[12]],MATCH(Table9[[#This Row],[point]],Table8[point],0),E$49)</f>
        <v>133</v>
      </c>
      <c r="F22" cm="1">
        <f t="array" aca="1" ref="F22" ca="1">INDEX(Table8[[1]:[12]],MATCH(Table9[[#This Row],[point]],Table8[point],0),F$49)</f>
        <v>3385</v>
      </c>
      <c r="G22" cm="1">
        <f t="array" aca="1" ref="G22" ca="1">INDEX(Table8[[1]:[12]],MATCH(Table9[[#This Row],[point]],Table8[point],0),G$49)</f>
        <v>316</v>
      </c>
      <c r="H22" cm="1">
        <f t="array" aca="1" ref="H22" ca="1">INDEX(Table8[[1]:[12]],MATCH(Table9[[#This Row],[point]],Table8[point],0),H$49)</f>
        <v>586</v>
      </c>
      <c r="I22" cm="1">
        <f t="array" aca="1" ref="I22" ca="1">INDEX(Table8[[1]:[12]],MATCH(Table9[[#This Row],[point]],Table8[point],0),I$49)</f>
        <v>199</v>
      </c>
      <c r="J22" cm="1">
        <f t="array" aca="1" ref="J22" ca="1">INDEX(Table8[[1]:[12]],MATCH(Table9[[#This Row],[point]],Table8[point],0),J$49)</f>
        <v>141</v>
      </c>
      <c r="K22" cm="1">
        <f t="array" aca="1" ref="K22" ca="1">INDEX(Table8[[1]:[12]],MATCH(Table9[[#This Row],[point]],Table8[point],0),K$49)</f>
        <v>9</v>
      </c>
      <c r="L22" cm="1">
        <f t="array" aca="1" ref="L22" ca="1">INDEX(Table8[[1]:[12]],MATCH(Table9[[#This Row],[point]],Table8[point],0),L$49)</f>
        <v>152</v>
      </c>
      <c r="M22" cm="1">
        <f t="array" aca="1" ref="M22" ca="1">INDEX(Table8[[1]:[12]],MATCH(Table9[[#This Row],[point]],Table8[point],0),M$49)</f>
        <v>-822</v>
      </c>
    </row>
    <row r="23" spans="1:13" x14ac:dyDescent="0.25">
      <c r="A23" t="s">
        <v>57</v>
      </c>
      <c r="B23" cm="1">
        <f t="array" aca="1" ref="B23" ca="1">INDEX(Table8[[1]:[12]],MATCH(Table9[[#This Row],[point]],Table8[point],0),B$49)</f>
        <v>-413</v>
      </c>
      <c r="C23" cm="1">
        <f t="array" aca="1" ref="C23" ca="1">INDEX(Table8[[1]:[12]],MATCH(Table9[[#This Row],[point]],Table8[point],0),C$49)</f>
        <v>249</v>
      </c>
      <c r="D23" cm="1">
        <f t="array" aca="1" ref="D23" ca="1">INDEX(Table8[[1]:[12]],MATCH(Table9[[#This Row],[point]],Table8[point],0),D$49)</f>
        <v>698</v>
      </c>
      <c r="E23" cm="1">
        <f t="array" aca="1" ref="E23" ca="1">INDEX(Table8[[1]:[12]],MATCH(Table9[[#This Row],[point]],Table8[point],0),E$49)</f>
        <v>1155</v>
      </c>
      <c r="F23" cm="1">
        <f t="array" aca="1" ref="F23" ca="1">INDEX(Table8[[1]:[12]],MATCH(Table9[[#This Row],[point]],Table8[point],0),F$49)</f>
        <v>1357</v>
      </c>
      <c r="G23" cm="1">
        <f t="array" aca="1" ref="G23" ca="1">INDEX(Table8[[1]:[12]],MATCH(Table9[[#This Row],[point]],Table8[point],0),G$49)</f>
        <v>1572</v>
      </c>
      <c r="H23" cm="1">
        <f t="array" aca="1" ref="H23" ca="1">INDEX(Table8[[1]:[12]],MATCH(Table9[[#This Row],[point]],Table8[point],0),H$49)</f>
        <v>661</v>
      </c>
      <c r="I23" cm="1">
        <f t="array" aca="1" ref="I23" ca="1">INDEX(Table8[[1]:[12]],MATCH(Table9[[#This Row],[point]],Table8[point],0),I$49)</f>
        <v>423</v>
      </c>
      <c r="J23" cm="1">
        <f t="array" aca="1" ref="J23" ca="1">INDEX(Table8[[1]:[12]],MATCH(Table9[[#This Row],[point]],Table8[point],0),J$49)</f>
        <v>-115</v>
      </c>
      <c r="K23" cm="1">
        <f t="array" aca="1" ref="K23" ca="1">INDEX(Table8[[1]:[12]],MATCH(Table9[[#This Row],[point]],Table8[point],0),K$49)</f>
        <v>1045</v>
      </c>
      <c r="L23" cm="1">
        <f t="array" aca="1" ref="L23" ca="1">INDEX(Table8[[1]:[12]],MATCH(Table9[[#This Row],[point]],Table8[point],0),L$49)</f>
        <v>582</v>
      </c>
      <c r="M23" cm="1">
        <f t="array" aca="1" ref="M23" ca="1">INDEX(Table8[[1]:[12]],MATCH(Table9[[#This Row],[point]],Table8[point],0),M$49)</f>
        <v>-2564</v>
      </c>
    </row>
    <row r="24" spans="1:13" x14ac:dyDescent="0.25">
      <c r="A24" t="s">
        <v>58</v>
      </c>
      <c r="B24" cm="1">
        <f t="array" aca="1" ref="B24" ca="1">INDEX(Table8[[1]:[12]],MATCH(Table9[[#This Row],[point]],Table8[point],0),B$49)</f>
        <v>-2349</v>
      </c>
      <c r="C24" cm="1">
        <f t="array" aca="1" ref="C24" ca="1">INDEX(Table8[[1]:[12]],MATCH(Table9[[#This Row],[point]],Table8[point],0),C$49)</f>
        <v>171</v>
      </c>
      <c r="D24" cm="1">
        <f t="array" aca="1" ref="D24" ca="1">INDEX(Table8[[1]:[12]],MATCH(Table9[[#This Row],[point]],Table8[point],0),D$49)</f>
        <v>1746</v>
      </c>
      <c r="E24" cm="1">
        <f t="array" aca="1" ref="E24" ca="1">INDEX(Table8[[1]:[12]],MATCH(Table9[[#This Row],[point]],Table8[point],0),E$49)</f>
        <v>493</v>
      </c>
      <c r="F24" cm="1">
        <f t="array" aca="1" ref="F24" ca="1">INDEX(Table8[[1]:[12]],MATCH(Table9[[#This Row],[point]],Table8[point],0),F$49)</f>
        <v>420</v>
      </c>
      <c r="G24" cm="1">
        <f t="array" aca="1" ref="G24" ca="1">INDEX(Table8[[1]:[12]],MATCH(Table9[[#This Row],[point]],Table8[point],0),G$49)</f>
        <v>833</v>
      </c>
      <c r="H24" cm="1">
        <f t="array" aca="1" ref="H24" ca="1">INDEX(Table8[[1]:[12]],MATCH(Table9[[#This Row],[point]],Table8[point],0),H$49)</f>
        <v>255</v>
      </c>
      <c r="I24" cm="1">
        <f t="array" aca="1" ref="I24" ca="1">INDEX(Table8[[1]:[12]],MATCH(Table9[[#This Row],[point]],Table8[point],0),I$49)</f>
        <v>2322</v>
      </c>
      <c r="J24" cm="1">
        <f t="array" aca="1" ref="J24" ca="1">INDEX(Table8[[1]:[12]],MATCH(Table9[[#This Row],[point]],Table8[point],0),J$49)</f>
        <v>654</v>
      </c>
      <c r="K24" cm="1">
        <f t="array" aca="1" ref="K24" ca="1">INDEX(Table8[[1]:[12]],MATCH(Table9[[#This Row],[point]],Table8[point],0),K$49)</f>
        <v>1124</v>
      </c>
      <c r="L24" cm="1">
        <f t="array" aca="1" ref="L24" ca="1">INDEX(Table8[[1]:[12]],MATCH(Table9[[#This Row],[point]],Table8[point],0),L$49)</f>
        <v>574</v>
      </c>
      <c r="M24" cm="1">
        <f t="array" aca="1" ref="M24" ca="1">INDEX(Table8[[1]:[12]],MATCH(Table9[[#This Row],[point]],Table8[point],0),M$49)</f>
        <v>-4920</v>
      </c>
    </row>
    <row r="25" spans="1:13" x14ac:dyDescent="0.25">
      <c r="A25" t="s">
        <v>59</v>
      </c>
      <c r="B25" cm="1">
        <f t="array" aca="1" ref="B25" ca="1">INDEX(Table8[[1]:[12]],MATCH(Table9[[#This Row],[point]],Table8[point],0),B$49)</f>
        <v>-1169</v>
      </c>
      <c r="C25" cm="1">
        <f t="array" aca="1" ref="C25" ca="1">INDEX(Table8[[1]:[12]],MATCH(Table9[[#This Row],[point]],Table8[point],0),C$49)</f>
        <v>103</v>
      </c>
      <c r="D25" cm="1">
        <f t="array" aca="1" ref="D25" ca="1">INDEX(Table8[[1]:[12]],MATCH(Table9[[#This Row],[point]],Table8[point],0),D$49)</f>
        <v>569</v>
      </c>
      <c r="E25" cm="1">
        <f t="array" aca="1" ref="E25" ca="1">INDEX(Table8[[1]:[12]],MATCH(Table9[[#This Row],[point]],Table8[point],0),E$49)</f>
        <v>-58</v>
      </c>
      <c r="F25" cm="1">
        <f t="array" aca="1" ref="F25" ca="1">INDEX(Table8[[1]:[12]],MATCH(Table9[[#This Row],[point]],Table8[point],0),F$49)</f>
        <v>8035</v>
      </c>
      <c r="G25" cm="1">
        <f t="array" aca="1" ref="G25" ca="1">INDEX(Table8[[1]:[12]],MATCH(Table9[[#This Row],[point]],Table8[point],0),G$49)</f>
        <v>-85</v>
      </c>
      <c r="H25" cm="1">
        <f t="array" aca="1" ref="H25" ca="1">INDEX(Table8[[1]:[12]],MATCH(Table9[[#This Row],[point]],Table8[point],0),H$49)</f>
        <v>-1</v>
      </c>
      <c r="I25" cm="1">
        <f t="array" aca="1" ref="I25" ca="1">INDEX(Table8[[1]:[12]],MATCH(Table9[[#This Row],[point]],Table8[point],0),I$49)</f>
        <v>1188</v>
      </c>
      <c r="J25" cm="1">
        <f t="array" aca="1" ref="J25" ca="1">INDEX(Table8[[1]:[12]],MATCH(Table9[[#This Row],[point]],Table8[point],0),J$49)</f>
        <v>-1005</v>
      </c>
      <c r="K25" cm="1">
        <f t="array" aca="1" ref="K25" ca="1">INDEX(Table8[[1]:[12]],MATCH(Table9[[#This Row],[point]],Table8[point],0),K$49)</f>
        <v>-144</v>
      </c>
      <c r="L25" cm="1">
        <f t="array" aca="1" ref="L25" ca="1">INDEX(Table8[[1]:[12]],MATCH(Table9[[#This Row],[point]],Table8[point],0),L$49)</f>
        <v>211</v>
      </c>
      <c r="M25" cm="1">
        <f t="array" aca="1" ref="M25" ca="1">INDEX(Table8[[1]:[12]],MATCH(Table9[[#This Row],[point]],Table8[point],0),M$49)</f>
        <v>-5815</v>
      </c>
    </row>
    <row r="26" spans="1:13" x14ac:dyDescent="0.25">
      <c r="A26" t="s">
        <v>60</v>
      </c>
      <c r="B26" cm="1">
        <f t="array" aca="1" ref="B26" ca="1">INDEX(Table8[[1]:[12]],MATCH(Table9[[#This Row],[point]],Table8[point],0),B$49)</f>
        <v>84</v>
      </c>
      <c r="C26" cm="1">
        <f t="array" aca="1" ref="C26" ca="1">INDEX(Table8[[1]:[12]],MATCH(Table9[[#This Row],[point]],Table8[point],0),C$49)</f>
        <v>-55</v>
      </c>
      <c r="D26" cm="1">
        <f t="array" aca="1" ref="D26" ca="1">INDEX(Table8[[1]:[12]],MATCH(Table9[[#This Row],[point]],Table8[point],0),D$49)</f>
        <v>1080</v>
      </c>
      <c r="E26" cm="1">
        <f t="array" aca="1" ref="E26" ca="1">INDEX(Table8[[1]:[12]],MATCH(Table9[[#This Row],[point]],Table8[point],0),E$49)</f>
        <v>-47</v>
      </c>
      <c r="F26" cm="1">
        <f t="array" aca="1" ref="F26" ca="1">INDEX(Table8[[1]:[12]],MATCH(Table9[[#This Row],[point]],Table8[point],0),F$49)</f>
        <v>2753</v>
      </c>
      <c r="G26" cm="1">
        <f t="array" aca="1" ref="G26" ca="1">INDEX(Table8[[1]:[12]],MATCH(Table9[[#This Row],[point]],Table8[point],0),G$49)</f>
        <v>13</v>
      </c>
      <c r="H26" cm="1">
        <f t="array" aca="1" ref="H26" ca="1">INDEX(Table8[[1]:[12]],MATCH(Table9[[#This Row],[point]],Table8[point],0),H$49)</f>
        <v>147</v>
      </c>
      <c r="I26" cm="1">
        <f t="array" aca="1" ref="I26" ca="1">INDEX(Table8[[1]:[12]],MATCH(Table9[[#This Row],[point]],Table8[point],0),I$49)</f>
        <v>622</v>
      </c>
      <c r="J26" cm="1">
        <f t="array" aca="1" ref="J26" ca="1">INDEX(Table8[[1]:[12]],MATCH(Table9[[#This Row],[point]],Table8[point],0),J$49)</f>
        <v>-144</v>
      </c>
      <c r="K26" cm="1">
        <f t="array" aca="1" ref="K26" ca="1">INDEX(Table8[[1]:[12]],MATCH(Table9[[#This Row],[point]],Table8[point],0),K$49)</f>
        <v>28</v>
      </c>
      <c r="L26" cm="1">
        <f t="array" aca="1" ref="L26" ca="1">INDEX(Table8[[1]:[12]],MATCH(Table9[[#This Row],[point]],Table8[point],0),L$49)</f>
        <v>563</v>
      </c>
      <c r="M26" cm="1">
        <f t="array" aca="1" ref="M26" ca="1">INDEX(Table8[[1]:[12]],MATCH(Table9[[#This Row],[point]],Table8[point],0),M$49)</f>
        <v>-4773</v>
      </c>
    </row>
    <row r="27" spans="1:13" x14ac:dyDescent="0.25">
      <c r="A27" t="s">
        <v>61</v>
      </c>
      <c r="B27" cm="1">
        <f t="array" aca="1" ref="B27" ca="1">INDEX(Table8[[1]:[12]],MATCH(Table9[[#This Row],[point]],Table8[point],0),B$49)</f>
        <v>-539</v>
      </c>
      <c r="C27" cm="1">
        <f t="array" aca="1" ref="C27" ca="1">INDEX(Table8[[1]:[12]],MATCH(Table9[[#This Row],[point]],Table8[point],0),C$49)</f>
        <v>-1</v>
      </c>
      <c r="D27" cm="1">
        <f t="array" aca="1" ref="D27" ca="1">INDEX(Table8[[1]:[12]],MATCH(Table9[[#This Row],[point]],Table8[point],0),D$49)</f>
        <v>446</v>
      </c>
      <c r="E27" cm="1">
        <f t="array" aca="1" ref="E27" ca="1">INDEX(Table8[[1]:[12]],MATCH(Table9[[#This Row],[point]],Table8[point],0),E$49)</f>
        <v>-52</v>
      </c>
      <c r="F27" cm="1">
        <f t="array" aca="1" ref="F27" ca="1">INDEX(Table8[[1]:[12]],MATCH(Table9[[#This Row],[point]],Table8[point],0),F$49)</f>
        <v>3509</v>
      </c>
      <c r="G27" cm="1">
        <f t="array" aca="1" ref="G27" ca="1">INDEX(Table8[[1]:[12]],MATCH(Table9[[#This Row],[point]],Table8[point],0),G$49)</f>
        <v>14</v>
      </c>
      <c r="H27" cm="1">
        <f t="array" aca="1" ref="H27" ca="1">INDEX(Table8[[1]:[12]],MATCH(Table9[[#This Row],[point]],Table8[point],0),H$49)</f>
        <v>199</v>
      </c>
      <c r="I27" cm="1">
        <f t="array" aca="1" ref="I27" ca="1">INDEX(Table8[[1]:[12]],MATCH(Table9[[#This Row],[point]],Table8[point],0),I$49)</f>
        <v>1202</v>
      </c>
      <c r="J27" cm="1">
        <f t="array" aca="1" ref="J27" ca="1">INDEX(Table8[[1]:[12]],MATCH(Table9[[#This Row],[point]],Table8[point],0),J$49)</f>
        <v>-83</v>
      </c>
      <c r="K27" cm="1">
        <f t="array" aca="1" ref="K27" ca="1">INDEX(Table8[[1]:[12]],MATCH(Table9[[#This Row],[point]],Table8[point],0),K$49)</f>
        <v>29</v>
      </c>
      <c r="L27" cm="1">
        <f t="array" aca="1" ref="L27" ca="1">INDEX(Table8[[1]:[12]],MATCH(Table9[[#This Row],[point]],Table8[point],0),L$49)</f>
        <v>83</v>
      </c>
      <c r="M27" cm="1">
        <f t="array" aca="1" ref="M27" ca="1">INDEX(Table8[[1]:[12]],MATCH(Table9[[#This Row],[point]],Table8[point],0),M$49)</f>
        <v>-2169</v>
      </c>
    </row>
    <row r="28" spans="1:13" x14ac:dyDescent="0.25">
      <c r="A28" t="s">
        <v>62</v>
      </c>
      <c r="B28" cm="1">
        <f t="array" aca="1" ref="B28" ca="1">INDEX(Table8[[1]:[12]],MATCH(Table9[[#This Row],[point]],Table8[point],0),B$49)</f>
        <v>-1566</v>
      </c>
      <c r="C28" cm="1">
        <f t="array" aca="1" ref="C28" ca="1">INDEX(Table8[[1]:[12]],MATCH(Table9[[#This Row],[point]],Table8[point],0),C$49)</f>
        <v>287</v>
      </c>
      <c r="D28" cm="1">
        <f t="array" aca="1" ref="D28" ca="1">INDEX(Table8[[1]:[12]],MATCH(Table9[[#This Row],[point]],Table8[point],0),D$49)</f>
        <v>2405</v>
      </c>
      <c r="E28" cm="1">
        <f t="array" aca="1" ref="E28" ca="1">INDEX(Table8[[1]:[12]],MATCH(Table9[[#This Row],[point]],Table8[point],0),E$49)</f>
        <v>1816</v>
      </c>
      <c r="F28" cm="1">
        <f t="array" aca="1" ref="F28" ca="1">INDEX(Table8[[1]:[12]],MATCH(Table9[[#This Row],[point]],Table8[point],0),F$49)</f>
        <v>18078</v>
      </c>
      <c r="G28" cm="1">
        <f t="array" aca="1" ref="G28" ca="1">INDEX(Table8[[1]:[12]],MATCH(Table9[[#This Row],[point]],Table8[point],0),G$49)</f>
        <v>92</v>
      </c>
      <c r="H28" cm="1">
        <f t="array" aca="1" ref="H28" ca="1">INDEX(Table8[[1]:[12]],MATCH(Table9[[#This Row],[point]],Table8[point],0),H$49)</f>
        <v>2936</v>
      </c>
      <c r="I28" cm="1">
        <f t="array" aca="1" ref="I28" ca="1">INDEX(Table8[[1]:[12]],MATCH(Table9[[#This Row],[point]],Table8[point],0),I$49)</f>
        <v>3056</v>
      </c>
      <c r="J28" cm="1">
        <f t="array" aca="1" ref="J28" ca="1">INDEX(Table8[[1]:[12]],MATCH(Table9[[#This Row],[point]],Table8[point],0),J$49)</f>
        <v>-323</v>
      </c>
      <c r="K28" cm="1">
        <f t="array" aca="1" ref="K28" ca="1">INDEX(Table8[[1]:[12]],MATCH(Table9[[#This Row],[point]],Table8[point],0),K$49)</f>
        <v>947</v>
      </c>
      <c r="L28" cm="1">
        <f t="array" aca="1" ref="L28" ca="1">INDEX(Table8[[1]:[12]],MATCH(Table9[[#This Row],[point]],Table8[point],0),L$49)</f>
        <v>2465</v>
      </c>
      <c r="M28" cm="1">
        <f t="array" aca="1" ref="M28" ca="1">INDEX(Table8[[1]:[12]],MATCH(Table9[[#This Row],[point]],Table8[point],0),M$49)</f>
        <v>-2093</v>
      </c>
    </row>
    <row r="29" spans="1:13" x14ac:dyDescent="0.25">
      <c r="A29" t="s">
        <v>63</v>
      </c>
      <c r="B29" cm="1">
        <f t="array" aca="1" ref="B29" ca="1">INDEX(Table8[[1]:[12]],MATCH(Table9[[#This Row],[point]],Table8[point],0),B$49)</f>
        <v>-298</v>
      </c>
      <c r="C29" cm="1">
        <f t="array" aca="1" ref="C29" ca="1">INDEX(Table8[[1]:[12]],MATCH(Table9[[#This Row],[point]],Table8[point],0),C$49)</f>
        <v>374</v>
      </c>
      <c r="D29" cm="1">
        <f t="array" aca="1" ref="D29" ca="1">INDEX(Table8[[1]:[12]],MATCH(Table9[[#This Row],[point]],Table8[point],0),D$49)</f>
        <v>251</v>
      </c>
      <c r="E29" cm="1">
        <f t="array" aca="1" ref="E29" ca="1">INDEX(Table8[[1]:[12]],MATCH(Table9[[#This Row],[point]],Table8[point],0),E$49)</f>
        <v>327</v>
      </c>
      <c r="F29" cm="1">
        <f t="array" aca="1" ref="F29" ca="1">INDEX(Table8[[1]:[12]],MATCH(Table9[[#This Row],[point]],Table8[point],0),F$49)</f>
        <v>2483</v>
      </c>
      <c r="G29" cm="1">
        <f t="array" aca="1" ref="G29" ca="1">INDEX(Table8[[1]:[12]],MATCH(Table9[[#This Row],[point]],Table8[point],0),G$49)</f>
        <v>300</v>
      </c>
      <c r="H29" cm="1">
        <f t="array" aca="1" ref="H29" ca="1">INDEX(Table8[[1]:[12]],MATCH(Table9[[#This Row],[point]],Table8[point],0),H$49)</f>
        <v>846</v>
      </c>
      <c r="I29" cm="1">
        <f t="array" aca="1" ref="I29" ca="1">INDEX(Table8[[1]:[12]],MATCH(Table9[[#This Row],[point]],Table8[point],0),I$49)</f>
        <v>1496</v>
      </c>
      <c r="J29" cm="1">
        <f t="array" aca="1" ref="J29" ca="1">INDEX(Table8[[1]:[12]],MATCH(Table9[[#This Row],[point]],Table8[point],0),J$49)</f>
        <v>341</v>
      </c>
      <c r="K29" cm="1">
        <f t="array" aca="1" ref="K29" ca="1">INDEX(Table8[[1]:[12]],MATCH(Table9[[#This Row],[point]],Table8[point],0),K$49)</f>
        <v>13</v>
      </c>
      <c r="L29" cm="1">
        <f t="array" aca="1" ref="L29" ca="1">INDEX(Table8[[1]:[12]],MATCH(Table9[[#This Row],[point]],Table8[point],0),L$49)</f>
        <v>374</v>
      </c>
      <c r="M29" cm="1">
        <f t="array" aca="1" ref="M29" ca="1">INDEX(Table8[[1]:[12]],MATCH(Table9[[#This Row],[point]],Table8[point],0),M$49)</f>
        <v>-3954</v>
      </c>
    </row>
    <row r="30" spans="1:13" x14ac:dyDescent="0.25">
      <c r="A30" t="s">
        <v>64</v>
      </c>
      <c r="B30" cm="1">
        <f t="array" aca="1" ref="B30" ca="1">INDEX(Table8[[1]:[12]],MATCH(Table9[[#This Row],[point]],Table8[point],0),B$49)</f>
        <v>38</v>
      </c>
      <c r="C30" cm="1">
        <f t="array" aca="1" ref="C30" ca="1">INDEX(Table8[[1]:[12]],MATCH(Table9[[#This Row],[point]],Table8[point],0),C$49)</f>
        <v>152</v>
      </c>
      <c r="D30" cm="1">
        <f t="array" aca="1" ref="D30" ca="1">INDEX(Table8[[1]:[12]],MATCH(Table9[[#This Row],[point]],Table8[point],0),D$49)</f>
        <v>1068</v>
      </c>
      <c r="E30" cm="1">
        <f t="array" aca="1" ref="E30" ca="1">INDEX(Table8[[1]:[12]],MATCH(Table9[[#This Row],[point]],Table8[point],0),E$49)</f>
        <v>725</v>
      </c>
      <c r="F30" cm="1">
        <f t="array" aca="1" ref="F30" ca="1">INDEX(Table8[[1]:[12]],MATCH(Table9[[#This Row],[point]],Table8[point],0),F$49)</f>
        <v>1221</v>
      </c>
      <c r="G30" cm="1">
        <f t="array" aca="1" ref="G30" ca="1">INDEX(Table8[[1]:[12]],MATCH(Table9[[#This Row],[point]],Table8[point],0),G$49)</f>
        <v>383</v>
      </c>
      <c r="H30" cm="1">
        <f t="array" aca="1" ref="H30" ca="1">INDEX(Table8[[1]:[12]],MATCH(Table9[[#This Row],[point]],Table8[point],0),H$49)</f>
        <v>1154</v>
      </c>
      <c r="I30" cm="1">
        <f t="array" aca="1" ref="I30" ca="1">INDEX(Table8[[1]:[12]],MATCH(Table9[[#This Row],[point]],Table8[point],0),I$49)</f>
        <v>389</v>
      </c>
      <c r="J30" cm="1">
        <f t="array" aca="1" ref="J30" ca="1">INDEX(Table8[[1]:[12]],MATCH(Table9[[#This Row],[point]],Table8[point],0),J$49)</f>
        <v>361</v>
      </c>
      <c r="K30" cm="1">
        <f t="array" aca="1" ref="K30" ca="1">INDEX(Table8[[1]:[12]],MATCH(Table9[[#This Row],[point]],Table8[point],0),K$49)</f>
        <v>234</v>
      </c>
      <c r="L30" cm="1">
        <f t="array" aca="1" ref="L30" ca="1">INDEX(Table8[[1]:[12]],MATCH(Table9[[#This Row],[point]],Table8[point],0),L$49)</f>
        <v>43</v>
      </c>
      <c r="M30" cm="1">
        <f t="array" aca="1" ref="M30" ca="1">INDEX(Table8[[1]:[12]],MATCH(Table9[[#This Row],[point]],Table8[point],0),M$49)</f>
        <v>-117</v>
      </c>
    </row>
    <row r="31" spans="1:13" x14ac:dyDescent="0.25">
      <c r="A31" t="s">
        <v>65</v>
      </c>
      <c r="B31" cm="1">
        <f t="array" aca="1" ref="B31" ca="1">INDEX(Table8[[1]:[12]],MATCH(Table9[[#This Row],[point]],Table8[point],0),B$49)</f>
        <v>-70</v>
      </c>
      <c r="C31" cm="1">
        <f t="array" aca="1" ref="C31" ca="1">INDEX(Table8[[1]:[12]],MATCH(Table9[[#This Row],[point]],Table8[point],0),C$49)</f>
        <v>52</v>
      </c>
      <c r="D31" cm="1">
        <f t="array" aca="1" ref="D31" ca="1">INDEX(Table8[[1]:[12]],MATCH(Table9[[#This Row],[point]],Table8[point],0),D$49)</f>
        <v>235</v>
      </c>
      <c r="E31" cm="1">
        <f t="array" aca="1" ref="E31" ca="1">INDEX(Table8[[1]:[12]],MATCH(Table9[[#This Row],[point]],Table8[point],0),E$49)</f>
        <v>350</v>
      </c>
      <c r="F31" cm="1">
        <f t="array" aca="1" ref="F31" ca="1">INDEX(Table8[[1]:[12]],MATCH(Table9[[#This Row],[point]],Table8[point],0),F$49)</f>
        <v>2025</v>
      </c>
      <c r="G31" cm="1">
        <f t="array" aca="1" ref="G31" ca="1">INDEX(Table8[[1]:[12]],MATCH(Table9[[#This Row],[point]],Table8[point],0),G$49)</f>
        <v>313</v>
      </c>
      <c r="H31" cm="1">
        <f t="array" aca="1" ref="H31" ca="1">INDEX(Table8[[1]:[12]],MATCH(Table9[[#This Row],[point]],Table8[point],0),H$49)</f>
        <v>279</v>
      </c>
      <c r="I31" cm="1">
        <f t="array" aca="1" ref="I31" ca="1">INDEX(Table8[[1]:[12]],MATCH(Table9[[#This Row],[point]],Table8[point],0),I$49)</f>
        <v>364</v>
      </c>
      <c r="J31" cm="1">
        <f t="array" aca="1" ref="J31" ca="1">INDEX(Table8[[1]:[12]],MATCH(Table9[[#This Row],[point]],Table8[point],0),J$49)</f>
        <v>69</v>
      </c>
      <c r="K31" cm="1">
        <f t="array" aca="1" ref="K31" ca="1">INDEX(Table8[[1]:[12]],MATCH(Table9[[#This Row],[point]],Table8[point],0),K$49)</f>
        <v>316</v>
      </c>
      <c r="L31" cm="1">
        <f t="array" aca="1" ref="L31" ca="1">INDEX(Table8[[1]:[12]],MATCH(Table9[[#This Row],[point]],Table8[point],0),L$49)</f>
        <v>314</v>
      </c>
      <c r="M31" cm="1">
        <f t="array" aca="1" ref="M31" ca="1">INDEX(Table8[[1]:[12]],MATCH(Table9[[#This Row],[point]],Table8[point],0),M$49)</f>
        <v>-231</v>
      </c>
    </row>
    <row r="32" spans="1:13" x14ac:dyDescent="0.25">
      <c r="A32" t="s">
        <v>67</v>
      </c>
      <c r="B32" cm="1">
        <f t="array" aca="1" ref="B32" ca="1">INDEX(Table8[[1]:[12]],MATCH(Table9[[#This Row],[point]],Table8[point],0),B$49)</f>
        <v>78</v>
      </c>
      <c r="C32" cm="1">
        <f t="array" aca="1" ref="C32" ca="1">INDEX(Table8[[1]:[12]],MATCH(Table9[[#This Row],[point]],Table8[point],0),C$49)</f>
        <v>952</v>
      </c>
      <c r="D32" cm="1">
        <f t="array" aca="1" ref="D32" ca="1">INDEX(Table8[[1]:[12]],MATCH(Table9[[#This Row],[point]],Table8[point],0),D$49)</f>
        <v>2930</v>
      </c>
      <c r="E32" cm="1">
        <f t="array" aca="1" ref="E32" ca="1">INDEX(Table8[[1]:[12]],MATCH(Table9[[#This Row],[point]],Table8[point],0),E$49)</f>
        <v>1045</v>
      </c>
      <c r="F32" cm="1">
        <f t="array" aca="1" ref="F32" ca="1">INDEX(Table8[[1]:[12]],MATCH(Table9[[#This Row],[point]],Table8[point],0),F$49)</f>
        <v>7491</v>
      </c>
      <c r="G32" cm="1">
        <f t="array" aca="1" ref="G32" ca="1">INDEX(Table8[[1]:[12]],MATCH(Table9[[#This Row],[point]],Table8[point],0),G$49)</f>
        <v>357</v>
      </c>
      <c r="H32" cm="1">
        <f t="array" aca="1" ref="H32" ca="1">INDEX(Table8[[1]:[12]],MATCH(Table9[[#This Row],[point]],Table8[point],0),H$49)</f>
        <v>1475</v>
      </c>
      <c r="I32" cm="1">
        <f t="array" aca="1" ref="I32" ca="1">INDEX(Table8[[1]:[12]],MATCH(Table9[[#This Row],[point]],Table8[point],0),I$49)</f>
        <v>2068</v>
      </c>
      <c r="J32" cm="1">
        <f t="array" aca="1" ref="J32" ca="1">INDEX(Table8[[1]:[12]],MATCH(Table9[[#This Row],[point]],Table8[point],0),J$49)</f>
        <v>232</v>
      </c>
      <c r="K32" cm="1">
        <f t="array" aca="1" ref="K32" ca="1">INDEX(Table8[[1]:[12]],MATCH(Table9[[#This Row],[point]],Table8[point],0),K$49)</f>
        <v>1886</v>
      </c>
      <c r="L32" cm="1">
        <f t="array" aca="1" ref="L32" ca="1">INDEX(Table8[[1]:[12]],MATCH(Table9[[#This Row],[point]],Table8[point],0),L$49)</f>
        <v>256</v>
      </c>
      <c r="M32" cm="1">
        <f t="array" aca="1" ref="M32" ca="1">INDEX(Table8[[1]:[12]],MATCH(Table9[[#This Row],[point]],Table8[point],0),M$49)</f>
        <v>-381</v>
      </c>
    </row>
    <row r="33" spans="1:13" x14ac:dyDescent="0.25">
      <c r="A33" t="s">
        <v>68</v>
      </c>
      <c r="B33" cm="1">
        <f t="array" aca="1" ref="B33" ca="1">INDEX(Table8[[1]:[12]],MATCH(Table9[[#This Row],[point]],Table8[point],0),B$49)</f>
        <v>-303</v>
      </c>
      <c r="C33" cm="1">
        <f t="array" aca="1" ref="C33" ca="1">INDEX(Table8[[1]:[12]],MATCH(Table9[[#This Row],[point]],Table8[point],0),C$49)</f>
        <v>-3</v>
      </c>
      <c r="D33" cm="1">
        <f t="array" aca="1" ref="D33" ca="1">INDEX(Table8[[1]:[12]],MATCH(Table9[[#This Row],[point]],Table8[point],0),D$49)</f>
        <v>411</v>
      </c>
      <c r="E33" cm="1">
        <f t="array" aca="1" ref="E33" ca="1">INDEX(Table8[[1]:[12]],MATCH(Table9[[#This Row],[point]],Table8[point],0),E$49)</f>
        <v>271</v>
      </c>
      <c r="F33" cm="1">
        <f t="array" aca="1" ref="F33" ca="1">INDEX(Table8[[1]:[12]],MATCH(Table9[[#This Row],[point]],Table8[point],0),F$49)</f>
        <v>2822</v>
      </c>
      <c r="G33" cm="1">
        <f t="array" aca="1" ref="G33" ca="1">INDEX(Table8[[1]:[12]],MATCH(Table9[[#This Row],[point]],Table8[point],0),G$49)</f>
        <v>488</v>
      </c>
      <c r="H33" cm="1">
        <f t="array" aca="1" ref="H33" ca="1">INDEX(Table8[[1]:[12]],MATCH(Table9[[#This Row],[point]],Table8[point],0),H$49)</f>
        <v>202</v>
      </c>
      <c r="I33" cm="1">
        <f t="array" aca="1" ref="I33" ca="1">INDEX(Table8[[1]:[12]],MATCH(Table9[[#This Row],[point]],Table8[point],0),I$49)</f>
        <v>265</v>
      </c>
      <c r="J33" cm="1">
        <f t="array" aca="1" ref="J33" ca="1">INDEX(Table8[[1]:[12]],MATCH(Table9[[#This Row],[point]],Table8[point],0),J$49)</f>
        <v>41</v>
      </c>
      <c r="K33" cm="1">
        <f t="array" aca="1" ref="K33" ca="1">INDEX(Table8[[1]:[12]],MATCH(Table9[[#This Row],[point]],Table8[point],0),K$49)</f>
        <v>572</v>
      </c>
      <c r="L33" cm="1">
        <f t="array" aca="1" ref="L33" ca="1">INDEX(Table8[[1]:[12]],MATCH(Table9[[#This Row],[point]],Table8[point],0),L$49)</f>
        <v>29</v>
      </c>
      <c r="M33" cm="1">
        <f t="array" aca="1" ref="M33" ca="1">INDEX(Table8[[1]:[12]],MATCH(Table9[[#This Row],[point]],Table8[point],0),M$49)</f>
        <v>-1317</v>
      </c>
    </row>
    <row r="34" spans="1:13" x14ac:dyDescent="0.25">
      <c r="A34" t="s">
        <v>69</v>
      </c>
      <c r="B34" cm="1">
        <f t="array" aca="1" ref="B34" ca="1">INDEX(Table8[[1]:[12]],MATCH(Table9[[#This Row],[point]],Table8[point],0),B$49)</f>
        <v>-3</v>
      </c>
      <c r="C34" cm="1">
        <f t="array" aca="1" ref="C34" ca="1">INDEX(Table8[[1]:[12]],MATCH(Table9[[#This Row],[point]],Table8[point],0),C$49)</f>
        <v>78</v>
      </c>
      <c r="D34" cm="1">
        <f t="array" aca="1" ref="D34" ca="1">INDEX(Table8[[1]:[12]],MATCH(Table9[[#This Row],[point]],Table8[point],0),D$49)</f>
        <v>141</v>
      </c>
      <c r="E34" cm="1">
        <f t="array" aca="1" ref="E34" ca="1">INDEX(Table8[[1]:[12]],MATCH(Table9[[#This Row],[point]],Table8[point],0),E$49)</f>
        <v>268</v>
      </c>
      <c r="F34" cm="1">
        <f t="array" aca="1" ref="F34" ca="1">INDEX(Table8[[1]:[12]],MATCH(Table9[[#This Row],[point]],Table8[point],0),F$49)</f>
        <v>367</v>
      </c>
      <c r="G34" cm="1">
        <f t="array" aca="1" ref="G34" ca="1">INDEX(Table8[[1]:[12]],MATCH(Table9[[#This Row],[point]],Table8[point],0),G$49)</f>
        <v>271</v>
      </c>
      <c r="H34" cm="1">
        <f t="array" aca="1" ref="H34" ca="1">INDEX(Table8[[1]:[12]],MATCH(Table9[[#This Row],[point]],Table8[point],0),H$49)</f>
        <v>106</v>
      </c>
      <c r="I34" cm="1">
        <f t="array" aca="1" ref="I34" ca="1">INDEX(Table8[[1]:[12]],MATCH(Table9[[#This Row],[point]],Table8[point],0),I$49)</f>
        <v>18</v>
      </c>
      <c r="J34" cm="1">
        <f t="array" aca="1" ref="J34" ca="1">INDEX(Table8[[1]:[12]],MATCH(Table9[[#This Row],[point]],Table8[point],0),J$49)</f>
        <v>261</v>
      </c>
      <c r="K34" cm="1">
        <f t="array" aca="1" ref="K34" ca="1">INDEX(Table8[[1]:[12]],MATCH(Table9[[#This Row],[point]],Table8[point],0),K$49)</f>
        <v>254</v>
      </c>
      <c r="L34" cm="1">
        <f t="array" aca="1" ref="L34" ca="1">INDEX(Table8[[1]:[12]],MATCH(Table9[[#This Row],[point]],Table8[point],0),L$49)</f>
        <v>397</v>
      </c>
      <c r="M34" cm="1">
        <f t="array" aca="1" ref="M34" ca="1">INDEX(Table8[[1]:[12]],MATCH(Table9[[#This Row],[point]],Table8[point],0),M$49)</f>
        <v>-6289</v>
      </c>
    </row>
    <row r="35" spans="1:13" x14ac:dyDescent="0.25">
      <c r="A35" t="s">
        <v>70</v>
      </c>
      <c r="B35" cm="1">
        <f t="array" aca="1" ref="B35" ca="1">INDEX(Table8[[1]:[12]],MATCH(Table9[[#This Row],[point]],Table8[point],0),B$49)</f>
        <v>-172</v>
      </c>
      <c r="C35" cm="1">
        <f t="array" aca="1" ref="C35" ca="1">INDEX(Table8[[1]:[12]],MATCH(Table9[[#This Row],[point]],Table8[point],0),C$49)</f>
        <v>428</v>
      </c>
      <c r="D35" cm="1">
        <f t="array" aca="1" ref="D35" ca="1">INDEX(Table8[[1]:[12]],MATCH(Table9[[#This Row],[point]],Table8[point],0),D$49)</f>
        <v>288</v>
      </c>
      <c r="E35" cm="1">
        <f t="array" aca="1" ref="E35" ca="1">INDEX(Table8[[1]:[12]],MATCH(Table9[[#This Row],[point]],Table8[point],0),E$49)</f>
        <v>615</v>
      </c>
      <c r="F35" cm="1">
        <f t="array" aca="1" ref="F35" ca="1">INDEX(Table8[[1]:[12]],MATCH(Table9[[#This Row],[point]],Table8[point],0),F$49)</f>
        <v>2037</v>
      </c>
      <c r="G35" cm="1">
        <f t="array" aca="1" ref="G35" ca="1">INDEX(Table8[[1]:[12]],MATCH(Table9[[#This Row],[point]],Table8[point],0),G$49)</f>
        <v>559</v>
      </c>
      <c r="H35" cm="1">
        <f t="array" aca="1" ref="H35" ca="1">INDEX(Table8[[1]:[12]],MATCH(Table9[[#This Row],[point]],Table8[point],0),H$49)</f>
        <v>497</v>
      </c>
      <c r="I35" cm="1">
        <f t="array" aca="1" ref="I35" ca="1">INDEX(Table8[[1]:[12]],MATCH(Table9[[#This Row],[point]],Table8[point],0),I$49)</f>
        <v>92</v>
      </c>
      <c r="J35" cm="1">
        <f t="array" aca="1" ref="J35" ca="1">INDEX(Table8[[1]:[12]],MATCH(Table9[[#This Row],[point]],Table8[point],0),J$49)</f>
        <v>138</v>
      </c>
      <c r="K35" cm="1">
        <f t="array" aca="1" ref="K35" ca="1">INDEX(Table8[[1]:[12]],MATCH(Table9[[#This Row],[point]],Table8[point],0),K$49)</f>
        <v>735</v>
      </c>
      <c r="L35" cm="1">
        <f t="array" aca="1" ref="L35" ca="1">INDEX(Table8[[1]:[12]],MATCH(Table9[[#This Row],[point]],Table8[point],0),L$49)</f>
        <v>298</v>
      </c>
      <c r="M35" cm="1">
        <f t="array" aca="1" ref="M35" ca="1">INDEX(Table8[[1]:[12]],MATCH(Table9[[#This Row],[point]],Table8[point],0),M$49)</f>
        <v>-1056</v>
      </c>
    </row>
    <row r="36" spans="1:13" x14ac:dyDescent="0.25">
      <c r="A36" t="s">
        <v>71</v>
      </c>
      <c r="B36" cm="1">
        <f t="array" aca="1" ref="B36" ca="1">INDEX(Table8[[1]:[12]],MATCH(Table9[[#This Row],[point]],Table8[point],0),B$49)</f>
        <v>-12</v>
      </c>
      <c r="C36" cm="1">
        <f t="array" aca="1" ref="C36" ca="1">INDEX(Table8[[1]:[12]],MATCH(Table9[[#This Row],[point]],Table8[point],0),C$49)</f>
        <v>5</v>
      </c>
      <c r="D36" cm="1">
        <f t="array" aca="1" ref="D36" ca="1">INDEX(Table8[[1]:[12]],MATCH(Table9[[#This Row],[point]],Table8[point],0),D$49)</f>
        <v>276</v>
      </c>
      <c r="E36" cm="1">
        <f t="array" aca="1" ref="E36" ca="1">INDEX(Table8[[1]:[12]],MATCH(Table9[[#This Row],[point]],Table8[point],0),E$49)</f>
        <v>81</v>
      </c>
      <c r="F36" cm="1">
        <f t="array" aca="1" ref="F36" ca="1">INDEX(Table8[[1]:[12]],MATCH(Table9[[#This Row],[point]],Table8[point],0),F$49)</f>
        <v>738</v>
      </c>
      <c r="G36" cm="1">
        <f t="array" aca="1" ref="G36" ca="1">INDEX(Table8[[1]:[12]],MATCH(Table9[[#This Row],[point]],Table8[point],0),G$49)</f>
        <v>101</v>
      </c>
      <c r="H36" cm="1">
        <f t="array" aca="1" ref="H36" ca="1">INDEX(Table8[[1]:[12]],MATCH(Table9[[#This Row],[point]],Table8[point],0),H$49)</f>
        <v>194</v>
      </c>
      <c r="I36" cm="1">
        <f t="array" aca="1" ref="I36" ca="1">INDEX(Table8[[1]:[12]],MATCH(Table9[[#This Row],[point]],Table8[point],0),I$49)</f>
        <v>215</v>
      </c>
      <c r="J36" cm="1">
        <f t="array" aca="1" ref="J36" ca="1">INDEX(Table8[[1]:[12]],MATCH(Table9[[#This Row],[point]],Table8[point],0),J$49)</f>
        <v>22</v>
      </c>
      <c r="K36" cm="1">
        <f t="array" aca="1" ref="K36" ca="1">INDEX(Table8[[1]:[12]],MATCH(Table9[[#This Row],[point]],Table8[point],0),K$49)</f>
        <v>84</v>
      </c>
      <c r="L36" cm="1">
        <f t="array" aca="1" ref="L36" ca="1">INDEX(Table8[[1]:[12]],MATCH(Table9[[#This Row],[point]],Table8[point],0),L$49)</f>
        <v>89</v>
      </c>
      <c r="M36" cm="1">
        <f t="array" aca="1" ref="M36" ca="1">INDEX(Table8[[1]:[12]],MATCH(Table9[[#This Row],[point]],Table8[point],0),M$49)</f>
        <v>-1091</v>
      </c>
    </row>
    <row r="37" spans="1:13" x14ac:dyDescent="0.25">
      <c r="A37" t="s">
        <v>72</v>
      </c>
      <c r="B37" cm="1">
        <f t="array" aca="1" ref="B37" ca="1">INDEX(Table8[[1]:[12]],MATCH(Table9[[#This Row],[point]],Table8[point],0),B$49)</f>
        <v>405</v>
      </c>
      <c r="C37" cm="1">
        <f t="array" aca="1" ref="C37" ca="1">INDEX(Table8[[1]:[12]],MATCH(Table9[[#This Row],[point]],Table8[point],0),C$49)</f>
        <v>161</v>
      </c>
      <c r="D37" cm="1">
        <f t="array" aca="1" ref="D37" ca="1">INDEX(Table8[[1]:[12]],MATCH(Table9[[#This Row],[point]],Table8[point],0),D$49)</f>
        <v>178</v>
      </c>
      <c r="E37" cm="1">
        <f t="array" aca="1" ref="E37" ca="1">INDEX(Table8[[1]:[12]],MATCH(Table9[[#This Row],[point]],Table8[point],0),E$49)</f>
        <v>34</v>
      </c>
      <c r="F37" cm="1">
        <f t="array" aca="1" ref="F37" ca="1">INDEX(Table8[[1]:[12]],MATCH(Table9[[#This Row],[point]],Table8[point],0),F$49)</f>
        <v>97</v>
      </c>
      <c r="G37" cm="1">
        <f t="array" aca="1" ref="G37" ca="1">INDEX(Table8[[1]:[12]],MATCH(Table9[[#This Row],[point]],Table8[point],0),G$49)</f>
        <v>98</v>
      </c>
      <c r="H37" cm="1">
        <f t="array" aca="1" ref="H37" ca="1">INDEX(Table8[[1]:[12]],MATCH(Table9[[#This Row],[point]],Table8[point],0),H$49)</f>
        <v>433</v>
      </c>
      <c r="I37" cm="1">
        <f t="array" aca="1" ref="I37" ca="1">INDEX(Table8[[1]:[12]],MATCH(Table9[[#This Row],[point]],Table8[point],0),I$49)</f>
        <v>154</v>
      </c>
      <c r="J37" cm="1">
        <f t="array" aca="1" ref="J37" ca="1">INDEX(Table8[[1]:[12]],MATCH(Table9[[#This Row],[point]],Table8[point],0),J$49)</f>
        <v>-170</v>
      </c>
      <c r="K37" cm="1">
        <f t="array" aca="1" ref="K37" ca="1">INDEX(Table8[[1]:[12]],MATCH(Table9[[#This Row],[point]],Table8[point],0),K$49)</f>
        <v>63</v>
      </c>
      <c r="L37" cm="1">
        <f t="array" aca="1" ref="L37" ca="1">INDEX(Table8[[1]:[12]],MATCH(Table9[[#This Row],[point]],Table8[point],0),L$49)</f>
        <v>112</v>
      </c>
      <c r="M37" cm="1">
        <f t="array" aca="1" ref="M37" ca="1">INDEX(Table8[[1]:[12]],MATCH(Table9[[#This Row],[point]],Table8[point],0),M$49)</f>
        <v>-288</v>
      </c>
    </row>
    <row r="38" spans="1:13" x14ac:dyDescent="0.25">
      <c r="A38" t="s">
        <v>73</v>
      </c>
      <c r="B38" cm="1">
        <f t="array" aca="1" ref="B38" ca="1">INDEX(Table8[[1]:[12]],MATCH(Table9[[#This Row],[point]],Table8[point],0),B$49)</f>
        <v>-25</v>
      </c>
      <c r="C38" cm="1">
        <f t="array" aca="1" ref="C38" ca="1">INDEX(Table8[[1]:[12]],MATCH(Table9[[#This Row],[point]],Table8[point],0),C$49)</f>
        <v>13</v>
      </c>
      <c r="D38" cm="1">
        <f t="array" aca="1" ref="D38" ca="1">INDEX(Table8[[1]:[12]],MATCH(Table9[[#This Row],[point]],Table8[point],0),D$49)</f>
        <v>889</v>
      </c>
      <c r="E38" cm="1">
        <f t="array" aca="1" ref="E38" ca="1">INDEX(Table8[[1]:[12]],MATCH(Table9[[#This Row],[point]],Table8[point],0),E$49)</f>
        <v>520</v>
      </c>
      <c r="F38" cm="1">
        <f t="array" aca="1" ref="F38" ca="1">INDEX(Table8[[1]:[12]],MATCH(Table9[[#This Row],[point]],Table8[point],0),F$49)</f>
        <v>1363</v>
      </c>
      <c r="G38" cm="1">
        <f t="array" aca="1" ref="G38" ca="1">INDEX(Table8[[1]:[12]],MATCH(Table9[[#This Row],[point]],Table8[point],0),G$49)</f>
        <v>157</v>
      </c>
      <c r="H38" cm="1">
        <f t="array" aca="1" ref="H38" ca="1">INDEX(Table8[[1]:[12]],MATCH(Table9[[#This Row],[point]],Table8[point],0),H$49)</f>
        <v>233</v>
      </c>
      <c r="I38" cm="1">
        <f t="array" aca="1" ref="I38" ca="1">INDEX(Table8[[1]:[12]],MATCH(Table9[[#This Row],[point]],Table8[point],0),I$49)</f>
        <v>798</v>
      </c>
      <c r="J38" cm="1">
        <f t="array" aca="1" ref="J38" ca="1">INDEX(Table8[[1]:[12]],MATCH(Table9[[#This Row],[point]],Table8[point],0),J$49)</f>
        <v>64</v>
      </c>
      <c r="K38" cm="1">
        <f t="array" aca="1" ref="K38" ca="1">INDEX(Table8[[1]:[12]],MATCH(Table9[[#This Row],[point]],Table8[point],0),K$49)</f>
        <v>993</v>
      </c>
      <c r="L38" cm="1">
        <f t="array" aca="1" ref="L38" ca="1">INDEX(Table8[[1]:[12]],MATCH(Table9[[#This Row],[point]],Table8[point],0),L$49)</f>
        <v>71</v>
      </c>
      <c r="M38" cm="1">
        <f t="array" aca="1" ref="M38" ca="1">INDEX(Table8[[1]:[12]],MATCH(Table9[[#This Row],[point]],Table8[point],0),M$49)</f>
        <v>-2067</v>
      </c>
    </row>
    <row r="39" spans="1:13" x14ac:dyDescent="0.25">
      <c r="A39" t="s">
        <v>74</v>
      </c>
      <c r="B39" cm="1">
        <f t="array" aca="1" ref="B39" ca="1">INDEX(Table8[[1]:[12]],MATCH(Table9[[#This Row],[point]],Table8[point],0),B$49)</f>
        <v>-20</v>
      </c>
      <c r="C39" cm="1">
        <f t="array" aca="1" ref="C39" ca="1">INDEX(Table8[[1]:[12]],MATCH(Table9[[#This Row],[point]],Table8[point],0),C$49)</f>
        <v>23</v>
      </c>
      <c r="D39" cm="1">
        <f t="array" aca="1" ref="D39" ca="1">INDEX(Table8[[1]:[12]],MATCH(Table9[[#This Row],[point]],Table8[point],0),D$49)</f>
        <v>1173</v>
      </c>
      <c r="E39" cm="1">
        <f t="array" aca="1" ref="E39" ca="1">INDEX(Table8[[1]:[12]],MATCH(Table9[[#This Row],[point]],Table8[point],0),E$49)</f>
        <v>181</v>
      </c>
      <c r="F39" cm="1">
        <f t="array" aca="1" ref="F39" ca="1">INDEX(Table8[[1]:[12]],MATCH(Table9[[#This Row],[point]],Table8[point],0),F$49)</f>
        <v>1084</v>
      </c>
      <c r="G39" cm="1">
        <f t="array" aca="1" ref="G39" ca="1">INDEX(Table8[[1]:[12]],MATCH(Table9[[#This Row],[point]],Table8[point],0),G$49)</f>
        <v>252</v>
      </c>
      <c r="H39" cm="1">
        <f t="array" aca="1" ref="H39" ca="1">INDEX(Table8[[1]:[12]],MATCH(Table9[[#This Row],[point]],Table8[point],0),H$49)</f>
        <v>394</v>
      </c>
      <c r="I39" cm="1">
        <f t="array" aca="1" ref="I39" ca="1">INDEX(Table8[[1]:[12]],MATCH(Table9[[#This Row],[point]],Table8[point],0),I$49)</f>
        <v>448</v>
      </c>
      <c r="J39" cm="1">
        <f t="array" aca="1" ref="J39" ca="1">INDEX(Table8[[1]:[12]],MATCH(Table9[[#This Row],[point]],Table8[point],0),J$49)</f>
        <v>-22</v>
      </c>
      <c r="K39" cm="1">
        <f t="array" aca="1" ref="K39" ca="1">INDEX(Table8[[1]:[12]],MATCH(Table9[[#This Row],[point]],Table8[point],0),K$49)</f>
        <v>59</v>
      </c>
      <c r="L39" cm="1">
        <f t="array" aca="1" ref="L39" ca="1">INDEX(Table8[[1]:[12]],MATCH(Table9[[#This Row],[point]],Table8[point],0),L$49)</f>
        <v>70</v>
      </c>
      <c r="M39" cm="1">
        <f t="array" aca="1" ref="M39" ca="1">INDEX(Table8[[1]:[12]],MATCH(Table9[[#This Row],[point]],Table8[point],0),M$49)</f>
        <v>-584</v>
      </c>
    </row>
    <row r="40" spans="1:13" x14ac:dyDescent="0.25">
      <c r="A40" t="s">
        <v>75</v>
      </c>
      <c r="B40" cm="1">
        <f t="array" aca="1" ref="B40" ca="1">INDEX(Table8[[1]:[12]],MATCH(Table9[[#This Row],[point]],Table8[point],0),B$49)</f>
        <v>52</v>
      </c>
      <c r="C40" cm="1">
        <f t="array" aca="1" ref="C40" ca="1">INDEX(Table8[[1]:[12]],MATCH(Table9[[#This Row],[point]],Table8[point],0),C$49)</f>
        <v>92</v>
      </c>
      <c r="D40" cm="1">
        <f t="array" aca="1" ref="D40" ca="1">INDEX(Table8[[1]:[12]],MATCH(Table9[[#This Row],[point]],Table8[point],0),D$49)</f>
        <v>438</v>
      </c>
      <c r="E40" cm="1">
        <f t="array" aca="1" ref="E40" ca="1">INDEX(Table8[[1]:[12]],MATCH(Table9[[#This Row],[point]],Table8[point],0),E$49)</f>
        <v>57</v>
      </c>
      <c r="F40" cm="1">
        <f t="array" aca="1" ref="F40" ca="1">INDEX(Table8[[1]:[12]],MATCH(Table9[[#This Row],[point]],Table8[point],0),F$49)</f>
        <v>485</v>
      </c>
      <c r="G40" cm="1">
        <f t="array" aca="1" ref="G40" ca="1">INDEX(Table8[[1]:[12]],MATCH(Table9[[#This Row],[point]],Table8[point],0),G$49)</f>
        <v>216</v>
      </c>
      <c r="H40" cm="1">
        <f t="array" aca="1" ref="H40" ca="1">INDEX(Table8[[1]:[12]],MATCH(Table9[[#This Row],[point]],Table8[point],0),H$49)</f>
        <v>641</v>
      </c>
      <c r="I40" cm="1">
        <f t="array" aca="1" ref="I40" ca="1">INDEX(Table8[[1]:[12]],MATCH(Table9[[#This Row],[point]],Table8[point],0),I$49)</f>
        <v>49</v>
      </c>
      <c r="J40" cm="1">
        <f t="array" aca="1" ref="J40" ca="1">INDEX(Table8[[1]:[12]],MATCH(Table9[[#This Row],[point]],Table8[point],0),J$49)</f>
        <v>61</v>
      </c>
      <c r="K40" cm="1">
        <f t="array" aca="1" ref="K40" ca="1">INDEX(Table8[[1]:[12]],MATCH(Table9[[#This Row],[point]],Table8[point],0),K$49)</f>
        <v>287</v>
      </c>
      <c r="L40" cm="1">
        <f t="array" aca="1" ref="L40" ca="1">INDEX(Table8[[1]:[12]],MATCH(Table9[[#This Row],[point]],Table8[point],0),L$49)</f>
        <v>183</v>
      </c>
      <c r="M40" cm="1">
        <f t="array" aca="1" ref="M40" ca="1">INDEX(Table8[[1]:[12]],MATCH(Table9[[#This Row],[point]],Table8[point],0),M$49)</f>
        <v>-855</v>
      </c>
    </row>
    <row r="41" spans="1:13" x14ac:dyDescent="0.25">
      <c r="A41" t="s">
        <v>76</v>
      </c>
      <c r="B41" cm="1">
        <f t="array" aca="1" ref="B41" ca="1">INDEX(Table8[[1]:[12]],MATCH(Table9[[#This Row],[point]],Table8[point],0),B$49)</f>
        <v>4</v>
      </c>
      <c r="C41" cm="1">
        <f t="array" aca="1" ref="C41" ca="1">INDEX(Table8[[1]:[12]],MATCH(Table9[[#This Row],[point]],Table8[point],0),C$49)</f>
        <v>-23</v>
      </c>
      <c r="D41" cm="1">
        <f t="array" aca="1" ref="D41" ca="1">INDEX(Table8[[1]:[12]],MATCH(Table9[[#This Row],[point]],Table8[point],0),D$49)</f>
        <v>49</v>
      </c>
      <c r="E41" cm="1">
        <f t="array" aca="1" ref="E41" ca="1">INDEX(Table8[[1]:[12]],MATCH(Table9[[#This Row],[point]],Table8[point],0),E$49)</f>
        <v>69</v>
      </c>
      <c r="F41" cm="1">
        <f t="array" aca="1" ref="F41" ca="1">INDEX(Table8[[1]:[12]],MATCH(Table9[[#This Row],[point]],Table8[point],0),F$49)</f>
        <v>752</v>
      </c>
      <c r="G41" cm="1">
        <f t="array" aca="1" ref="G41" ca="1">INDEX(Table8[[1]:[12]],MATCH(Table9[[#This Row],[point]],Table8[point],0),G$49)</f>
        <v>27</v>
      </c>
      <c r="H41" cm="1">
        <f t="array" aca="1" ref="H41" ca="1">INDEX(Table8[[1]:[12]],MATCH(Table9[[#This Row],[point]],Table8[point],0),H$49)</f>
        <v>67</v>
      </c>
      <c r="I41" cm="1">
        <f t="array" aca="1" ref="I41" ca="1">INDEX(Table8[[1]:[12]],MATCH(Table9[[#This Row],[point]],Table8[point],0),I$49)</f>
        <v>72</v>
      </c>
      <c r="J41" cm="1">
        <f t="array" aca="1" ref="J41" ca="1">INDEX(Table8[[1]:[12]],MATCH(Table9[[#This Row],[point]],Table8[point],0),J$49)</f>
        <v>10</v>
      </c>
      <c r="K41" cm="1">
        <f t="array" aca="1" ref="K41" ca="1">INDEX(Table8[[1]:[12]],MATCH(Table9[[#This Row],[point]],Table8[point],0),K$49)</f>
        <v>112</v>
      </c>
      <c r="L41" cm="1">
        <f t="array" aca="1" ref="L41" ca="1">INDEX(Table8[[1]:[12]],MATCH(Table9[[#This Row],[point]],Table8[point],0),L$49)</f>
        <v>49</v>
      </c>
      <c r="M41" cm="1">
        <f t="array" aca="1" ref="M41" ca="1">INDEX(Table8[[1]:[12]],MATCH(Table9[[#This Row],[point]],Table8[point],0),M$49)</f>
        <v>-425</v>
      </c>
    </row>
    <row r="42" spans="1:13" x14ac:dyDescent="0.25">
      <c r="A42" t="s">
        <v>77</v>
      </c>
      <c r="B42" cm="1">
        <f t="array" aca="1" ref="B42" ca="1">INDEX(Table8[[1]:[12]],MATCH(Table9[[#This Row],[point]],Table8[point],0),B$49)</f>
        <v>376</v>
      </c>
      <c r="C42" cm="1">
        <f t="array" aca="1" ref="C42" ca="1">INDEX(Table8[[1]:[12]],MATCH(Table9[[#This Row],[point]],Table8[point],0),C$49)</f>
        <v>-296</v>
      </c>
      <c r="D42" cm="1">
        <f t="array" aca="1" ref="D42" ca="1">INDEX(Table8[[1]:[12]],MATCH(Table9[[#This Row],[point]],Table8[point],0),D$49)</f>
        <v>576</v>
      </c>
      <c r="E42" cm="1">
        <f t="array" aca="1" ref="E42" ca="1">INDEX(Table8[[1]:[12]],MATCH(Table9[[#This Row],[point]],Table8[point],0),E$49)</f>
        <v>218</v>
      </c>
      <c r="F42" cm="1">
        <f t="array" aca="1" ref="F42" ca="1">INDEX(Table8[[1]:[12]],MATCH(Table9[[#This Row],[point]],Table8[point],0),F$49)</f>
        <v>220</v>
      </c>
      <c r="G42" cm="1">
        <f t="array" aca="1" ref="G42" ca="1">INDEX(Table8[[1]:[12]],MATCH(Table9[[#This Row],[point]],Table8[point],0),G$49)</f>
        <v>380</v>
      </c>
      <c r="H42" cm="1">
        <f t="array" aca="1" ref="H42" ca="1">INDEX(Table8[[1]:[12]],MATCH(Table9[[#This Row],[point]],Table8[point],0),H$49)</f>
        <v>177</v>
      </c>
      <c r="I42" cm="1">
        <f t="array" aca="1" ref="I42" ca="1">INDEX(Table8[[1]:[12]],MATCH(Table9[[#This Row],[point]],Table8[point],0),I$49)</f>
        <v>14</v>
      </c>
      <c r="J42" cm="1">
        <f t="array" aca="1" ref="J42" ca="1">INDEX(Table8[[1]:[12]],MATCH(Table9[[#This Row],[point]],Table8[point],0),J$49)</f>
        <v>11</v>
      </c>
      <c r="K42" cm="1">
        <f t="array" aca="1" ref="K42" ca="1">INDEX(Table8[[1]:[12]],MATCH(Table9[[#This Row],[point]],Table8[point],0),K$49)</f>
        <v>458</v>
      </c>
      <c r="L42" cm="1">
        <f t="array" aca="1" ref="L42" ca="1">INDEX(Table8[[1]:[12]],MATCH(Table9[[#This Row],[point]],Table8[point],0),L$49)</f>
        <v>8</v>
      </c>
      <c r="M42" cm="1">
        <f t="array" aca="1" ref="M42" ca="1">INDEX(Table8[[1]:[12]],MATCH(Table9[[#This Row],[point]],Table8[point],0),M$49)</f>
        <v>-1636</v>
      </c>
    </row>
    <row r="43" spans="1:13" x14ac:dyDescent="0.25">
      <c r="A43" t="s">
        <v>78</v>
      </c>
      <c r="B43" cm="1">
        <f t="array" aca="1" ref="B43" ca="1">INDEX(Table8[[1]:[12]],MATCH(Table9[[#This Row],[point]],Table8[point],0),B$49)</f>
        <v>72</v>
      </c>
      <c r="C43" cm="1">
        <f t="array" aca="1" ref="C43" ca="1">INDEX(Table8[[1]:[12]],MATCH(Table9[[#This Row],[point]],Table8[point],0),C$49)</f>
        <v>68</v>
      </c>
      <c r="D43" cm="1">
        <f t="array" aca="1" ref="D43" ca="1">INDEX(Table8[[1]:[12]],MATCH(Table9[[#This Row],[point]],Table8[point],0),D$49)</f>
        <v>1114</v>
      </c>
      <c r="E43" cm="1">
        <f t="array" aca="1" ref="E43" ca="1">INDEX(Table8[[1]:[12]],MATCH(Table9[[#This Row],[point]],Table8[point],0),E$49)</f>
        <v>302</v>
      </c>
      <c r="F43" cm="1">
        <f t="array" aca="1" ref="F43" ca="1">INDEX(Table8[[1]:[12]],MATCH(Table9[[#This Row],[point]],Table8[point],0),F$49)</f>
        <v>2085</v>
      </c>
      <c r="G43" cm="1">
        <f t="array" aca="1" ref="G43" ca="1">INDEX(Table8[[1]:[12]],MATCH(Table9[[#This Row],[point]],Table8[point],0),G$49)</f>
        <v>166</v>
      </c>
      <c r="H43" cm="1">
        <f t="array" aca="1" ref="H43" ca="1">INDEX(Table8[[1]:[12]],MATCH(Table9[[#This Row],[point]],Table8[point],0),H$49)</f>
        <v>633</v>
      </c>
      <c r="I43" cm="1">
        <f t="array" aca="1" ref="I43" ca="1">INDEX(Table8[[1]:[12]],MATCH(Table9[[#This Row],[point]],Table8[point],0),I$49)</f>
        <v>186</v>
      </c>
      <c r="J43" cm="1">
        <f t="array" aca="1" ref="J43" ca="1">INDEX(Table8[[1]:[12]],MATCH(Table9[[#This Row],[point]],Table8[point],0),J$49)</f>
        <v>70</v>
      </c>
      <c r="K43" cm="1">
        <f t="array" aca="1" ref="K43" ca="1">INDEX(Table8[[1]:[12]],MATCH(Table9[[#This Row],[point]],Table8[point],0),K$49)</f>
        <v>300</v>
      </c>
      <c r="L43" cm="1">
        <f t="array" aca="1" ref="L43" ca="1">INDEX(Table8[[1]:[12]],MATCH(Table9[[#This Row],[point]],Table8[point],0),L$49)</f>
        <v>88</v>
      </c>
      <c r="M43" cm="1">
        <f t="array" aca="1" ref="M43" ca="1">INDEX(Table8[[1]:[12]],MATCH(Table9[[#This Row],[point]],Table8[point],0),M$49)</f>
        <v>-3240</v>
      </c>
    </row>
    <row r="44" spans="1:13" x14ac:dyDescent="0.25">
      <c r="A44" t="s">
        <v>79</v>
      </c>
      <c r="B44" cm="1">
        <f t="array" aca="1" ref="B44" ca="1">INDEX(Table8[[1]:[12]],MATCH(Table9[[#This Row],[point]],Table8[point],0),B$49)</f>
        <v>108</v>
      </c>
      <c r="C44" cm="1">
        <f t="array" aca="1" ref="C44" ca="1">INDEX(Table8[[1]:[12]],MATCH(Table9[[#This Row],[point]],Table8[point],0),C$49)</f>
        <v>103</v>
      </c>
      <c r="D44" cm="1">
        <f t="array" aca="1" ref="D44" ca="1">INDEX(Table8[[1]:[12]],MATCH(Table9[[#This Row],[point]],Table8[point],0),D$49)</f>
        <v>660</v>
      </c>
      <c r="E44" cm="1">
        <f t="array" aca="1" ref="E44" ca="1">INDEX(Table8[[1]:[12]],MATCH(Table9[[#This Row],[point]],Table8[point],0),E$49)</f>
        <v>84</v>
      </c>
      <c r="F44" cm="1">
        <f t="array" aca="1" ref="F44" ca="1">INDEX(Table8[[1]:[12]],MATCH(Table9[[#This Row],[point]],Table8[point],0),F$49)</f>
        <v>972</v>
      </c>
      <c r="G44" cm="1">
        <f t="array" aca="1" ref="G44" ca="1">INDEX(Table8[[1]:[12]],MATCH(Table9[[#This Row],[point]],Table8[point],0),G$49)</f>
        <v>258</v>
      </c>
      <c r="H44" cm="1">
        <f t="array" aca="1" ref="H44" ca="1">INDEX(Table8[[1]:[12]],MATCH(Table9[[#This Row],[point]],Table8[point],0),H$49)</f>
        <v>279</v>
      </c>
      <c r="I44" cm="1">
        <f t="array" aca="1" ref="I44" ca="1">INDEX(Table8[[1]:[12]],MATCH(Table9[[#This Row],[point]],Table8[point],0),I$49)</f>
        <v>102</v>
      </c>
      <c r="J44" cm="1">
        <f t="array" aca="1" ref="J44" ca="1">INDEX(Table8[[1]:[12]],MATCH(Table9[[#This Row],[point]],Table8[point],0),J$49)</f>
        <v>313</v>
      </c>
      <c r="K44" cm="1">
        <f t="array" aca="1" ref="K44" ca="1">INDEX(Table8[[1]:[12]],MATCH(Table9[[#This Row],[point]],Table8[point],0),K$49)</f>
        <v>55</v>
      </c>
      <c r="L44" cm="1">
        <f t="array" aca="1" ref="L44" ca="1">INDEX(Table8[[1]:[12]],MATCH(Table9[[#This Row],[point]],Table8[point],0),L$49)</f>
        <v>72</v>
      </c>
      <c r="M44" cm="1">
        <f t="array" aca="1" ref="M44" ca="1">INDEX(Table8[[1]:[12]],MATCH(Table9[[#This Row],[point]],Table8[point],0),M$49)</f>
        <v>-614</v>
      </c>
    </row>
    <row r="45" spans="1:13" x14ac:dyDescent="0.25">
      <c r="A45" t="s">
        <v>80</v>
      </c>
      <c r="B45" cm="1">
        <f t="array" aca="1" ref="B45" ca="1">INDEX(Table8[[1]:[12]],MATCH(Table9[[#This Row],[point]],Table8[point],0),B$49)</f>
        <v>355</v>
      </c>
      <c r="C45" cm="1">
        <f t="array" aca="1" ref="C45" ca="1">INDEX(Table8[[1]:[12]],MATCH(Table9[[#This Row],[point]],Table8[point],0),C$49)</f>
        <v>-50</v>
      </c>
      <c r="D45" cm="1">
        <f t="array" aca="1" ref="D45" ca="1">INDEX(Table8[[1]:[12]],MATCH(Table9[[#This Row],[point]],Table8[point],0),D$49)</f>
        <v>576</v>
      </c>
      <c r="E45" cm="1">
        <f t="array" aca="1" ref="E45" ca="1">INDEX(Table8[[1]:[12]],MATCH(Table9[[#This Row],[point]],Table8[point],0),E$49)</f>
        <v>146</v>
      </c>
      <c r="F45" cm="1">
        <f t="array" aca="1" ref="F45" ca="1">INDEX(Table8[[1]:[12]],MATCH(Table9[[#This Row],[point]],Table8[point],0),F$49)</f>
        <v>415</v>
      </c>
      <c r="G45" cm="1">
        <f t="array" aca="1" ref="G45" ca="1">INDEX(Table8[[1]:[12]],MATCH(Table9[[#This Row],[point]],Table8[point],0),G$49)</f>
        <v>401</v>
      </c>
      <c r="H45" cm="1">
        <f t="array" aca="1" ref="H45" ca="1">INDEX(Table8[[1]:[12]],MATCH(Table9[[#This Row],[point]],Table8[point],0),H$49)</f>
        <v>88</v>
      </c>
      <c r="I45" cm="1">
        <f t="array" aca="1" ref="I45" ca="1">INDEX(Table8[[1]:[12]],MATCH(Table9[[#This Row],[point]],Table8[point],0),I$49)</f>
        <v>257</v>
      </c>
      <c r="J45" cm="1">
        <f t="array" aca="1" ref="J45" ca="1">INDEX(Table8[[1]:[12]],MATCH(Table9[[#This Row],[point]],Table8[point],0),J$49)</f>
        <v>388</v>
      </c>
      <c r="K45" cm="1">
        <f t="array" aca="1" ref="K45" ca="1">INDEX(Table8[[1]:[12]],MATCH(Table9[[#This Row],[point]],Table8[point],0),K$49)</f>
        <v>144</v>
      </c>
      <c r="L45" cm="1">
        <f t="array" aca="1" ref="L45" ca="1">INDEX(Table8[[1]:[12]],MATCH(Table9[[#This Row],[point]],Table8[point],0),L$49)</f>
        <v>2</v>
      </c>
      <c r="M45" cm="1">
        <f t="array" aca="1" ref="M45" ca="1">INDEX(Table8[[1]:[12]],MATCH(Table9[[#This Row],[point]],Table8[point],0),M$49)</f>
        <v>-593</v>
      </c>
    </row>
    <row r="46" spans="1:13" x14ac:dyDescent="0.25">
      <c r="A46" t="s">
        <v>81</v>
      </c>
      <c r="B46" cm="1">
        <f t="array" aca="1" ref="B46" ca="1">INDEX(Table8[[1]:[12]],MATCH(Table9[[#This Row],[point]],Table8[point],0),B$49)</f>
        <v>138</v>
      </c>
      <c r="C46" cm="1">
        <f t="array" aca="1" ref="C46" ca="1">INDEX(Table8[[1]:[12]],MATCH(Table9[[#This Row],[point]],Table8[point],0),C$49)</f>
        <v>-22</v>
      </c>
      <c r="D46" cm="1">
        <f t="array" aca="1" ref="D46" ca="1">INDEX(Table8[[1]:[12]],MATCH(Table9[[#This Row],[point]],Table8[point],0),D$49)</f>
        <v>491</v>
      </c>
      <c r="E46" cm="1">
        <f t="array" aca="1" ref="E46" ca="1">INDEX(Table8[[1]:[12]],MATCH(Table9[[#This Row],[point]],Table8[point],0),E$49)</f>
        <v>61</v>
      </c>
      <c r="F46" cm="1">
        <f t="array" aca="1" ref="F46" ca="1">INDEX(Table8[[1]:[12]],MATCH(Table9[[#This Row],[point]],Table8[point],0),F$49)</f>
        <v>68</v>
      </c>
      <c r="G46" cm="1">
        <f t="array" aca="1" ref="G46" ca="1">INDEX(Table8[[1]:[12]],MATCH(Table9[[#This Row],[point]],Table8[point],0),G$49)</f>
        <v>38</v>
      </c>
      <c r="H46" cm="1">
        <f t="array" aca="1" ref="H46" ca="1">INDEX(Table8[[1]:[12]],MATCH(Table9[[#This Row],[point]],Table8[point],0),H$49)</f>
        <v>142</v>
      </c>
      <c r="I46" cm="1">
        <f t="array" aca="1" ref="I46" ca="1">INDEX(Table8[[1]:[12]],MATCH(Table9[[#This Row],[point]],Table8[point],0),I$49)</f>
        <v>89</v>
      </c>
      <c r="J46" cm="1">
        <f t="array" aca="1" ref="J46" ca="1">INDEX(Table8[[1]:[12]],MATCH(Table9[[#This Row],[point]],Table8[point],0),J$49)</f>
        <v>91</v>
      </c>
      <c r="K46" cm="1">
        <f t="array" aca="1" ref="K46" ca="1">INDEX(Table8[[1]:[12]],MATCH(Table9[[#This Row],[point]],Table8[point],0),K$49)</f>
        <v>146</v>
      </c>
      <c r="L46" cm="1">
        <f t="array" aca="1" ref="L46" ca="1">INDEX(Table8[[1]:[12]],MATCH(Table9[[#This Row],[point]],Table8[point],0),L$49)</f>
        <v>12</v>
      </c>
      <c r="M46" cm="1">
        <f t="array" aca="1" ref="M46" ca="1">INDEX(Table8[[1]:[12]],MATCH(Table9[[#This Row],[point]],Table8[point],0),M$49)</f>
        <v>-440</v>
      </c>
    </row>
    <row r="47" spans="1:13" x14ac:dyDescent="0.25">
      <c r="A47" t="s">
        <v>82</v>
      </c>
      <c r="B47" cm="1">
        <f t="array" aca="1" ref="B47" ca="1">INDEX(Table8[[1]:[12]],MATCH(Table9[[#This Row],[point]],Table8[point],0),B$49)</f>
        <v>466</v>
      </c>
      <c r="C47" cm="1">
        <f t="array" aca="1" ref="C47" ca="1">INDEX(Table8[[1]:[12]],MATCH(Table9[[#This Row],[point]],Table8[point],0),C$49)</f>
        <v>229</v>
      </c>
      <c r="D47" cm="1">
        <f t="array" aca="1" ref="D47" ca="1">INDEX(Table8[[1]:[12]],MATCH(Table9[[#This Row],[point]],Table8[point],0),D$49)</f>
        <v>2560</v>
      </c>
      <c r="E47" cm="1">
        <f t="array" aca="1" ref="E47" ca="1">INDEX(Table8[[1]:[12]],MATCH(Table9[[#This Row],[point]],Table8[point],0),E$49)</f>
        <v>430</v>
      </c>
      <c r="F47" cm="1">
        <f t="array" aca="1" ref="F47" ca="1">INDEX(Table8[[1]:[12]],MATCH(Table9[[#This Row],[point]],Table8[point],0),F$49)</f>
        <v>2381</v>
      </c>
      <c r="G47" cm="1">
        <f t="array" aca="1" ref="G47" ca="1">INDEX(Table8[[1]:[12]],MATCH(Table9[[#This Row],[point]],Table8[point],0),G$49)</f>
        <v>133</v>
      </c>
      <c r="H47" cm="1">
        <f t="array" aca="1" ref="H47" ca="1">INDEX(Table8[[1]:[12]],MATCH(Table9[[#This Row],[point]],Table8[point],0),H$49)</f>
        <v>822</v>
      </c>
      <c r="I47" cm="1">
        <f t="array" aca="1" ref="I47" ca="1">INDEX(Table8[[1]:[12]],MATCH(Table9[[#This Row],[point]],Table8[point],0),I$49)</f>
        <v>965</v>
      </c>
      <c r="J47" cm="1">
        <f t="array" aca="1" ref="J47" ca="1">INDEX(Table8[[1]:[12]],MATCH(Table9[[#This Row],[point]],Table8[point],0),J$49)</f>
        <v>186</v>
      </c>
      <c r="K47" cm="1">
        <f t="array" aca="1" ref="K47" ca="1">INDEX(Table8[[1]:[12]],MATCH(Table9[[#This Row],[point]],Table8[point],0),K$49)</f>
        <v>288</v>
      </c>
      <c r="L47" cm="1">
        <f t="array" aca="1" ref="L47" ca="1">INDEX(Table8[[1]:[12]],MATCH(Table9[[#This Row],[point]],Table8[point],0),L$49)</f>
        <v>538</v>
      </c>
      <c r="M47" cm="1">
        <f t="array" aca="1" ref="M47" ca="1">INDEX(Table8[[1]:[12]],MATCH(Table9[[#This Row],[point]],Table8[point],0),M$49)</f>
        <v>-1180</v>
      </c>
    </row>
    <row r="49" spans="1:13" x14ac:dyDescent="0.25">
      <c r="A49" t="s">
        <v>141</v>
      </c>
      <c r="B49" cm="1">
        <f t="array" aca="1" ref="B49:M49" ca="1">TRANSPOSE(_xlfn.SORTBY(_xlfn.SEQUENCE(12),_xlfn.RANDARRAY(12)))</f>
        <v>6</v>
      </c>
      <c r="C49">
        <f ca="1"/>
        <v>2</v>
      </c>
      <c r="D49">
        <f ca="1"/>
        <v>12</v>
      </c>
      <c r="E49">
        <f ca="1"/>
        <v>8</v>
      </c>
      <c r="F49">
        <f ca="1"/>
        <v>5</v>
      </c>
      <c r="G49">
        <f ca="1"/>
        <v>10</v>
      </c>
      <c r="H49">
        <f ca="1"/>
        <v>11</v>
      </c>
      <c r="I49">
        <f ca="1"/>
        <v>4</v>
      </c>
      <c r="J49">
        <f ca="1"/>
        <v>7</v>
      </c>
      <c r="K49">
        <f ca="1"/>
        <v>9</v>
      </c>
      <c r="L49">
        <f ca="1"/>
        <v>3</v>
      </c>
      <c r="M49">
        <f ca="1"/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9CC26D-74B9-411E-ADB3-A5C8EC7DD1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vertices</vt:lpstr>
      <vt:lpstr>distances</vt:lpstr>
      <vt:lpstr>param</vt:lpstr>
      <vt:lpstr>vehicles</vt:lpstr>
      <vt:lpstr>periods</vt:lpstr>
      <vt:lpstr>demands</vt:lpstr>
      <vt:lpstr>non_negative_demands</vt:lpstr>
      <vt:lpstr>rand_demands</vt:lpstr>
      <vt:lpstr>reorder_demands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30</cp:revision>
  <dcterms:created xsi:type="dcterms:W3CDTF">2020-12-25T16:55:08Z</dcterms:created>
  <dcterms:modified xsi:type="dcterms:W3CDTF">2021-06-08T12:48:13Z</dcterms:modified>
  <dc:language>en-ID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0x01010011179AFD6B249C47A3A85EFC187CA11D</vt:lpwstr>
  </property>
</Properties>
</file>