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DEB151A-D46A-48B7-9AF6-F56928C89F41}" xr6:coauthVersionLast="46" xr6:coauthVersionMax="46" xr10:uidLastSave="{00000000-0000-0000-0000-000000000000}"/>
  <bookViews>
    <workbookView xWindow="0" yWindow="0" windowWidth="20490" windowHeight="10920" activeTab="4" xr2:uid="{E18A145F-BAE8-4E1E-8EB2-101646E3D7A6}"/>
  </bookViews>
  <sheets>
    <sheet name="vertices" sheetId="1" r:id="rId1"/>
    <sheet name="distances" sheetId="6" r:id="rId2"/>
    <sheet name="param" sheetId="5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" i="2" l="1"/>
  <c r="D43" i="2"/>
  <c r="D44" i="2"/>
  <c r="D45" i="2"/>
  <c r="D46" i="2"/>
  <c r="D47" i="2"/>
  <c r="D48" i="2"/>
  <c r="D49" i="2"/>
  <c r="F49" i="2" s="1"/>
  <c r="D50" i="2"/>
  <c r="D51" i="2"/>
  <c r="E42" i="2"/>
  <c r="E43" i="2"/>
  <c r="E44" i="2"/>
  <c r="E45" i="2"/>
  <c r="E46" i="2"/>
  <c r="E47" i="2"/>
  <c r="E48" i="2"/>
  <c r="E49" i="2"/>
  <c r="E50" i="2"/>
  <c r="E51" i="2"/>
  <c r="F42" i="2"/>
  <c r="F43" i="2"/>
  <c r="F44" i="2"/>
  <c r="F45" i="2"/>
  <c r="F46" i="2"/>
  <c r="F47" i="2"/>
  <c r="F48" i="2"/>
  <c r="F50" i="2"/>
  <c r="F51" i="2"/>
  <c r="G42" i="2"/>
  <c r="G43" i="2"/>
  <c r="G44" i="2"/>
  <c r="G45" i="2"/>
  <c r="G46" i="2"/>
  <c r="G47" i="2"/>
  <c r="G48" i="2"/>
  <c r="G49" i="2"/>
  <c r="G50" i="2"/>
  <c r="G51" i="2"/>
  <c r="H42" i="2"/>
  <c r="H43" i="2"/>
  <c r="H44" i="2"/>
  <c r="H45" i="2"/>
  <c r="H46" i="2"/>
  <c r="H47" i="2"/>
  <c r="H48" i="2"/>
  <c r="H49" i="2"/>
  <c r="H50" i="2"/>
  <c r="H51" i="2"/>
  <c r="D32" i="2"/>
  <c r="D33" i="2"/>
  <c r="D34" i="2"/>
  <c r="D35" i="2"/>
  <c r="D36" i="2"/>
  <c r="F36" i="2" s="1"/>
  <c r="D37" i="2"/>
  <c r="D38" i="2"/>
  <c r="D39" i="2"/>
  <c r="F39" i="2" s="1"/>
  <c r="D40" i="2"/>
  <c r="D41" i="2"/>
  <c r="E32" i="2"/>
  <c r="E33" i="2"/>
  <c r="E34" i="2"/>
  <c r="E35" i="2"/>
  <c r="E36" i="2"/>
  <c r="E37" i="2"/>
  <c r="E38" i="2"/>
  <c r="E39" i="2"/>
  <c r="E40" i="2"/>
  <c r="E41" i="2"/>
  <c r="F32" i="2"/>
  <c r="F33" i="2"/>
  <c r="F34" i="2"/>
  <c r="F35" i="2"/>
  <c r="F37" i="2"/>
  <c r="F38" i="2"/>
  <c r="F40" i="2"/>
  <c r="F41" i="2"/>
  <c r="G32" i="2"/>
  <c r="G33" i="2"/>
  <c r="G34" i="2"/>
  <c r="G35" i="2"/>
  <c r="G36" i="2"/>
  <c r="G37" i="2"/>
  <c r="G38" i="2"/>
  <c r="G39" i="2"/>
  <c r="G40" i="2"/>
  <c r="G41" i="2"/>
  <c r="H32" i="2"/>
  <c r="H33" i="2"/>
  <c r="H34" i="2"/>
  <c r="H35" i="2"/>
  <c r="H36" i="2"/>
  <c r="H37" i="2"/>
  <c r="H38" i="2"/>
  <c r="H39" i="2"/>
  <c r="H40" i="2"/>
  <c r="H4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12" i="2"/>
  <c r="G13" i="2"/>
  <c r="G14" i="2"/>
  <c r="G15" i="2"/>
  <c r="G16" i="2"/>
  <c r="G17" i="2"/>
  <c r="G18" i="2"/>
  <c r="G19" i="2"/>
  <c r="G20" i="2"/>
  <c r="G21" i="2"/>
  <c r="G3" i="2"/>
  <c r="G11" i="2"/>
  <c r="G4" i="2"/>
  <c r="G5" i="2"/>
  <c r="G6" i="2"/>
  <c r="G7" i="2"/>
  <c r="G8" i="2"/>
  <c r="G9" i="2"/>
  <c r="G2" i="2"/>
  <c r="G10" i="2"/>
  <c r="G27" i="2"/>
  <c r="G28" i="2"/>
  <c r="G29" i="2"/>
  <c r="G22" i="2"/>
  <c r="G30" i="2"/>
  <c r="G23" i="2"/>
  <c r="G31" i="2"/>
  <c r="G24" i="2"/>
  <c r="G25" i="2"/>
  <c r="G26" i="2"/>
  <c r="L6" i="5"/>
  <c r="M6" i="5"/>
  <c r="N6" i="5"/>
  <c r="L5" i="5"/>
  <c r="M5" i="5"/>
  <c r="N5" i="5"/>
  <c r="M2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F7" i="2" l="1"/>
  <c r="F11" i="2"/>
  <c r="F10" i="2"/>
  <c r="F2" i="2"/>
  <c r="F3" i="2"/>
  <c r="F8" i="2"/>
  <c r="L2" i="5"/>
  <c r="N2" i="5"/>
  <c r="F6" i="2" s="1"/>
  <c r="K12" i="6"/>
  <c r="B3" i="6"/>
  <c r="C3" i="6"/>
  <c r="D3" i="6"/>
  <c r="E3" i="6"/>
  <c r="F3" i="6"/>
  <c r="G3" i="6"/>
  <c r="H3" i="6"/>
  <c r="I3" i="6"/>
  <c r="J3" i="6"/>
  <c r="K3" i="6"/>
  <c r="L3" i="6"/>
  <c r="B4" i="6"/>
  <c r="C4" i="6"/>
  <c r="D4" i="6"/>
  <c r="E4" i="6"/>
  <c r="F4" i="6"/>
  <c r="G4" i="6"/>
  <c r="H4" i="6"/>
  <c r="I4" i="6"/>
  <c r="J4" i="6"/>
  <c r="K4" i="6"/>
  <c r="L4" i="6"/>
  <c r="B5" i="6"/>
  <c r="C5" i="6"/>
  <c r="D5" i="6"/>
  <c r="E5" i="6"/>
  <c r="F5" i="6"/>
  <c r="G5" i="6"/>
  <c r="H5" i="6"/>
  <c r="I5" i="6"/>
  <c r="J5" i="6"/>
  <c r="K5" i="6"/>
  <c r="L5" i="6"/>
  <c r="B6" i="6"/>
  <c r="C6" i="6"/>
  <c r="D6" i="6"/>
  <c r="E6" i="6"/>
  <c r="F6" i="6"/>
  <c r="G6" i="6"/>
  <c r="H6" i="6"/>
  <c r="I6" i="6"/>
  <c r="J6" i="6"/>
  <c r="K6" i="6"/>
  <c r="L6" i="6"/>
  <c r="B7" i="6"/>
  <c r="C7" i="6"/>
  <c r="D7" i="6"/>
  <c r="E7" i="6"/>
  <c r="F7" i="6"/>
  <c r="G7" i="6"/>
  <c r="H7" i="6"/>
  <c r="I7" i="6"/>
  <c r="J7" i="6"/>
  <c r="K7" i="6"/>
  <c r="L7" i="6"/>
  <c r="B8" i="6"/>
  <c r="C8" i="6"/>
  <c r="D8" i="6"/>
  <c r="E8" i="6"/>
  <c r="F8" i="6"/>
  <c r="G8" i="6"/>
  <c r="H8" i="6"/>
  <c r="I8" i="6"/>
  <c r="J8" i="6"/>
  <c r="K8" i="6"/>
  <c r="L8" i="6"/>
  <c r="B9" i="6"/>
  <c r="C9" i="6"/>
  <c r="D9" i="6"/>
  <c r="E9" i="6"/>
  <c r="F9" i="6"/>
  <c r="G9" i="6"/>
  <c r="H9" i="6"/>
  <c r="I9" i="6"/>
  <c r="J9" i="6"/>
  <c r="K9" i="6"/>
  <c r="L9" i="6"/>
  <c r="B10" i="6"/>
  <c r="C10" i="6"/>
  <c r="D10" i="6"/>
  <c r="E10" i="6"/>
  <c r="F10" i="6"/>
  <c r="G10" i="6"/>
  <c r="H10" i="6"/>
  <c r="I10" i="6"/>
  <c r="J10" i="6"/>
  <c r="K10" i="6"/>
  <c r="L10" i="6"/>
  <c r="B11" i="6"/>
  <c r="C11" i="6"/>
  <c r="D11" i="6"/>
  <c r="E11" i="6"/>
  <c r="F11" i="6"/>
  <c r="G11" i="6"/>
  <c r="H11" i="6"/>
  <c r="I11" i="6"/>
  <c r="J11" i="6"/>
  <c r="K11" i="6"/>
  <c r="L11" i="6"/>
  <c r="B12" i="6"/>
  <c r="C12" i="6"/>
  <c r="D12" i="6"/>
  <c r="E12" i="6"/>
  <c r="F12" i="6"/>
  <c r="G12" i="6"/>
  <c r="H12" i="6"/>
  <c r="I12" i="6"/>
  <c r="J12" i="6"/>
  <c r="L12" i="6"/>
  <c r="D2" i="6"/>
  <c r="E2" i="6"/>
  <c r="F2" i="6"/>
  <c r="G2" i="6"/>
  <c r="H2" i="6"/>
  <c r="I2" i="6"/>
  <c r="J2" i="6"/>
  <c r="K2" i="6"/>
  <c r="L2" i="6"/>
  <c r="B2" i="6"/>
  <c r="C2" i="6"/>
  <c r="A2" i="6" a="1"/>
  <c r="A2" i="6" s="1"/>
  <c r="N4" i="5"/>
  <c r="M4" i="5"/>
  <c r="L4" i="5"/>
  <c r="N3" i="5"/>
  <c r="M3" i="5"/>
  <c r="L3" i="5"/>
  <c r="F28" i="2" l="1"/>
  <c r="F22" i="2"/>
  <c r="F26" i="2"/>
  <c r="F31" i="2"/>
  <c r="F27" i="2"/>
  <c r="F25" i="2"/>
  <c r="F24" i="2"/>
  <c r="F29" i="2"/>
  <c r="F30" i="2"/>
  <c r="F23" i="2"/>
  <c r="F13" i="2"/>
  <c r="F15" i="2"/>
  <c r="F14" i="2"/>
  <c r="F17" i="2"/>
  <c r="F12" i="2"/>
  <c r="F20" i="2"/>
  <c r="F18" i="2"/>
  <c r="F21" i="2"/>
  <c r="F19" i="2"/>
  <c r="F16" i="2"/>
  <c r="E26" i="2"/>
  <c r="E30" i="2"/>
  <c r="E29" i="2"/>
  <c r="E23" i="2"/>
  <c r="E22" i="2"/>
  <c r="E31" i="2"/>
  <c r="E28" i="2"/>
  <c r="E24" i="2"/>
  <c r="E25" i="2"/>
  <c r="E27" i="2"/>
  <c r="E16" i="2"/>
  <c r="E18" i="2"/>
  <c r="E17" i="2"/>
  <c r="E19" i="2"/>
  <c r="E12" i="2"/>
  <c r="E20" i="2"/>
  <c r="E14" i="2"/>
  <c r="E13" i="2"/>
  <c r="E15" i="2"/>
  <c r="E21" i="2"/>
  <c r="F9" i="2"/>
  <c r="F4" i="2"/>
  <c r="F5" i="2"/>
  <c r="E4" i="2"/>
  <c r="E5" i="2"/>
  <c r="E7" i="2"/>
  <c r="E9" i="2"/>
  <c r="E8" i="2"/>
  <c r="E3" i="2"/>
  <c r="E2" i="2"/>
  <c r="E6" i="2"/>
  <c r="E11" i="2"/>
  <c r="E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<sst xmlns="http://schemas.openxmlformats.org/spreadsheetml/2006/main" count="247" uniqueCount="61">
  <si>
    <t>name</t>
  </si>
  <si>
    <t>type</t>
  </si>
  <si>
    <t>x</t>
  </si>
  <si>
    <t>y</t>
  </si>
  <si>
    <t>MAX</t>
  </si>
  <si>
    <t>h</t>
  </si>
  <si>
    <t>MIN</t>
  </si>
  <si>
    <t>START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</si>
  <si>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</si>
  <si>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</si>
  <si>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</si>
  <si>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</si>
  <si>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</si>
  <si>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</si>
  <si>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</si>
  <si>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</si>
  <si>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</si>
  <si>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</si>
  <si>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ID</t>
  </si>
  <si>
    <t>CT_cost</t>
  </si>
  <si>
    <t>BM_ARRV</t>
  </si>
  <si>
    <t>BM_PICK_PETI</t>
  </si>
  <si>
    <t>BM_PICK_TRIP</t>
  </si>
  <si>
    <t>AKOM_TRIP</t>
  </si>
  <si>
    <t>BBM_DIST</t>
  </si>
  <si>
    <t>BBM_TRIP</t>
  </si>
  <si>
    <t>PDDN_TRIP</t>
  </si>
  <si>
    <t>KAWAL_TRIP</t>
  </si>
  <si>
    <t>kapasitas</t>
  </si>
  <si>
    <t>peti_cost</t>
  </si>
  <si>
    <t>trip_cost</t>
  </si>
  <si>
    <t>dist_cost</t>
  </si>
  <si>
    <t>limit_jakarta</t>
  </si>
  <si>
    <t>limit_non_jakarta</t>
  </si>
  <si>
    <t>jarak</t>
  </si>
  <si>
    <t>Asal</t>
  </si>
  <si>
    <t>Tujuan</t>
  </si>
  <si>
    <t>Moda</t>
  </si>
  <si>
    <t>limit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</si>
  <si>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</si>
  <si>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</si>
  <si>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</si>
  <si>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</si>
  <si>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</si>
  <si>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</si>
  <si>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</si>
  <si>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</si>
  <si>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</si>
  <si>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</si>
  <si>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</si>
  <si>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</si>
  <si>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</si>
  <si>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</si>
  <si>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</si>
  <si>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</si>
  <si>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</si>
  <si>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TRUK</t>
  </si>
  <si>
    <t>KRTA</t>
  </si>
  <si>
    <t>KPNG</t>
  </si>
  <si>
    <t>KBRG</t>
  </si>
  <si>
    <t>PSWT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</si>
</sst>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44" formatCode="_-&quot;Rp&quot;* #,##0.00_-;\-&quot;Rp&quot;* #,##0.00_-;_-&quot;Rp&quot;* &quot;-&quot;??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4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85D63-902E-4BEF-B520-EEA5C23DD3FC}" name="Table2" displayName="Table2" ref="A1:I12" totalsRowShown="0">
  <autoFilter ref="A1:I12" xr:uid="{6DC3FE89-4B08-4011-A03F-F17D9F817720}"/>
  <tableColumns count="9">
    <tableColumn id="1" xr3:uid="{1A0B4B02-64D6-4928-B651-7AC8EFA774AD}" name="name"/>
    <tableColumn id="2" xr3:uid="{A7AF17AF-9DE5-47B8-BB5B-F367D14BD3AA}" name="ID"/>
    <tableColumn id="3" xr3:uid="{1039F8D3-0107-4F05-BDAB-A66DF926EE2D}" name="type"/>
    <tableColumn id="4" xr3:uid="{FE475A9A-EBC5-4297-B411-84938B55E1D3}" name="x"/>
    <tableColumn id="5" xr3:uid="{D1941E15-35EA-4940-9C52-E28741638593}" name="y"/>
    <tableColumn id="6" xr3:uid="{FC0DC34C-E846-4E3D-9F3E-827F34BE453E}" name="MAX"/>
    <tableColumn id="7" xr3:uid="{3BCB6CA7-45B5-4586-A468-38AAF14CF41A}" name="h"/>
    <tableColumn id="8" xr3:uid="{2533D65D-6BB3-48E3-BBF4-A88EF2D45BF3}" name="MIN"/>
    <tableColumn id="9" xr3:uid="{418EB95A-798C-4964-804F-2FC2E55C98D8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895C7-74C8-4058-AE72-08B97032AB15}" name="Table3" displayName="Table3" ref="A1:P6" totalsRowShown="0">
  <autoFilter ref="A1:P6" xr:uid="{30369484-2608-49C8-962F-09350151283F}"/>
  <tableColumns count="16">
    <tableColumn id="2" xr3:uid="{C7BF1CBD-9EE0-49CD-B73A-EE4053F39950}" name="type"/>
    <tableColumn id="4" xr3:uid="{0F86334C-9AD3-49B6-A73B-F8A3B2937436}" name="CT_cost" dataDxfId="22"/>
    <tableColumn id="7" xr3:uid="{18477B85-F7ED-4CA7-AD0D-93C31C24455A}" name="BM_ARRV" dataDxfId="21"/>
    <tableColumn id="8" xr3:uid="{E9DB72CE-AA9B-4296-AD71-F3DD2E9DD547}" name="BM_PICK_PETI" dataDxfId="20"/>
    <tableColumn id="9" xr3:uid="{0C86DD02-24F5-4430-9334-AA0A5C8F0713}" name="BM_PICK_TRIP" dataDxfId="19"/>
    <tableColumn id="10" xr3:uid="{2C6A67D3-CE98-4F7E-9CD9-790456C15EAE}" name="AKOM_TRIP" dataDxfId="18"/>
    <tableColumn id="12" xr3:uid="{A4F71952-6BC4-473C-A019-91B70E1E7DBB}" name="BBM_TRIP" dataDxfId="17"/>
    <tableColumn id="13" xr3:uid="{260B6533-EC1F-4057-8C10-462D0D937B29}" name="PDDN_TRIP" dataDxfId="16"/>
    <tableColumn id="14" xr3:uid="{E9758C6E-5406-442A-A0A0-F76B8117EED6}" name="KAWAL_TRIP" dataDxfId="15"/>
    <tableColumn id="11" xr3:uid="{BE2CC0FE-CAC3-4E2A-82BE-74281B8BFFDF}" name="BBM_DIST" dataDxfId="14"/>
    <tableColumn id="5" xr3:uid="{58232AE4-0392-46ED-B6CC-2EE198865A22}" name="kapasitas"/>
    <tableColumn id="15" xr3:uid="{0E85D22B-0099-4BF0-9CE0-B81FC1482CE6}" name="peti_cost" dataDxfId="13">
      <calculatedColumnFormula>SUM(Table3[[#This Row],[CT_cost]:[BM_PICK_PETI]])</calculatedColumnFormula>
    </tableColumn>
    <tableColumn id="16" xr3:uid="{1A7477DD-59C8-4363-AD72-FBBC61239B59}" name="trip_cost" dataDxfId="12">
      <calculatedColumnFormula>E2+Table3[[#This Row],[AKOM_TRIP]]+Table3[[#This Row],[BBM_TRIP]]+Table3[[#This Row],[PDDN_TRIP]]+Table3[[#This Row],[KAWAL_TRIP]]</calculatedColumnFormula>
    </tableColumn>
    <tableColumn id="18" xr3:uid="{1E9E5270-AB37-4BDF-B91F-85F381058D78}" name="dist_cost" dataDxfId="11">
      <calculatedColumnFormula>Table3[[#This Row],[BBM_DIST]]</calculatedColumnFormula>
    </tableColumn>
    <tableColumn id="19" xr3:uid="{619F61ED-2057-408D-8A93-F498DC5A51CE}" name="limit_jakarta" dataDxfId="10"/>
    <tableColumn id="3" xr3:uid="{59689E15-EC44-40D0-9181-84C8E526CA36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3BEB9B-E04B-42E9-92D3-F178A87046B8}" name="Table4" displayName="Table4" ref="A1:H51" totalsRowShown="0" headerRowDxfId="8" headerRowBorderDxfId="7" tableBorderDxfId="6">
  <autoFilter ref="A1:H51" xr:uid="{0A3731B2-A0DB-4C5C-B139-42EC52B5F188}"/>
  <tableColumns count="8">
    <tableColumn id="1" xr3:uid="{A07DC845-F7C7-47FF-B289-573CB3D26231}" name="Asal"/>
    <tableColumn id="2" xr3:uid="{2980B99D-82E2-4575-B898-95E34E7628E6}" name="Tujuan"/>
    <tableColumn id="3" xr3:uid="{0AB78FDD-4D28-42F4-B500-4A7E20E1203C}" name="Moda"/>
    <tableColumn id="4" xr3:uid="{AF5E4F2F-AE52-44EA-B778-98EA95FB1980}" name="jarak" dataDxfId="5">
      <calculatedColumnFormula>INDEX(distances!$B$2:$L$12,MATCH(A2,distances!$A$2:$A$12,0),MATCH(B2,distances!$B$1:$L$1,0))</calculatedColumnFormula>
    </tableColumn>
    <tableColumn id="5" xr3:uid="{87FA69A4-3338-4C7D-B084-2227C32B89E5}" name="peti_cost" dataDxfId="4">
      <calculatedColumnFormula>INDEX(param!$L$2:$L$6,MATCH(Table4[[#This Row],[Moda]],param!$A$2:$A$6,0))</calculatedColumnFormula>
    </tableColumn>
    <tableColumn id="6" xr3:uid="{72C20E77-7E1E-4207-9B0C-A1AAA6268E74}" name="trip_cost" dataDxfId="3">
      <calculatedColumnFormula>INDEX(param!$M$2:$M$6,MATCH(Table4[[#This Row],[Moda]],param!$A$2:$A$6,0))+(INDEX(param!$N$2:$N$6,MATCH(Table4[[#This Row],[Moda]],param!$A$2:$A$6,0))*Table4[[#This Row],[jarak]])</calculatedColumnFormula>
    </tableColumn>
    <tableColumn id="7" xr3:uid="{91B792E4-21B5-4D18-B1B2-F2264858BEBF}" name="kapasitas" dataDxfId="2">
      <calculatedColumnFormula>INDEX(param!$K$2:$K$6,MATCH(Table4[[#This Row],[Moda]],param!$A$2:$A$6,0))</calculatedColumnFormula>
    </tableColumn>
    <tableColumn id="8" xr3:uid="{396F4F66-B16E-46BC-B93F-4C2784CE7FD3}" name="limit" dataDxfId="1">
      <calculatedColumnFormula>IF(Table4[[#This Row],[Asal]]="A",INDEX(Table3[limit_jakarta],MATCH(Table4[[#This Row],[Moda]],param!$A$2:$A$6,0)),INDEX(Table3[limit_non_jakarta],MATCH(Table4[[#This Row],[Moda]],param!$A$2:$A$6,0)))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8561E-68FA-490E-B220-A48CB349B67B}" name="Table5" displayName="Table5" ref="A1:B2" totalsRowShown="0">
  <autoFilter ref="A1:B2" xr:uid="{4FC09E2F-A688-4A63-BDEB-817CBC66BB7D}"/>
  <tableColumns count="2">
    <tableColumn id="1" xr3:uid="{38C75AB8-0D9D-42DA-B4E3-3812DF6A5C61}" name="T"/>
    <tableColumn id="2" xr3:uid="{F0649845-3641-4BB7-912A-1CBD4CBE7A67}" name="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9E32D-94FA-49E8-A969-C7FF63989018}" name="Table6" displayName="Table6" ref="A1:M12" totalsRowShown="0" headerRowDxfId="0">
  <autoFilter ref="A1:M12" xr:uid="{B4559D11-596F-45D0-8647-AD0D8B743F66}"/>
  <tableColumns count="13">
    <tableColumn id="1" xr3:uid="{C48F8F5C-0A16-4766-BB8E-C7A1C6E27421}" name="point"/>
    <tableColumn id="2" xr3:uid="{595DDD7B-7979-4EDB-BA0F-4E0B33568096}" name="1"/>
    <tableColumn id="3" xr3:uid="{1E010B5E-4E46-4F94-BFBA-FA5788B25611}" name="2"/>
    <tableColumn id="4" xr3:uid="{AA4C41DF-C1DB-4DB4-A9F3-51B48E703336}" name="3"/>
    <tableColumn id="5" xr3:uid="{1B381961-773B-443E-93BF-99D708AB3C2F}" name="4"/>
    <tableColumn id="6" xr3:uid="{B679AC38-E3BC-41F9-BD79-8DBCFEF9A4B1}" name="5"/>
    <tableColumn id="7" xr3:uid="{D59F7D28-8F72-477F-BA32-CD4279824DBF}" name="6"/>
    <tableColumn id="8" xr3:uid="{A026A5D7-4E61-40F5-8CDE-6B3C4F5A9774}" name="7"/>
    <tableColumn id="9" xr3:uid="{8F140A35-E64D-4EDC-B6AC-B3106D51217E}" name="8"/>
    <tableColumn id="10" xr3:uid="{5F7C2D9A-61AD-443A-942E-38E155988F16}" name="9"/>
    <tableColumn id="11" xr3:uid="{784DAD97-0650-417D-B748-5937BC026754}" name="10"/>
    <tableColumn id="12" xr3:uid="{176CB05A-3F1F-498D-9F47-5A9313B5EAAC}" name="11"/>
    <tableColumn id="13" xr3:uid="{91B93FA6-85F0-46B0-A49C-706BEBC8A5E1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workbookViewId="0">
      <selection activeCell="I12" sqref="I12"/>
    </sheetView>
  </sheetViews>
  <sheetFormatPr defaultRowHeight="15" x14ac:dyDescent="0.25"/>
  <cols>
    <col min="1" max="1" width="8.140625" customWidth="1"/>
    <col min="2" max="2" width="5" customWidth="1"/>
    <col min="4" max="5" width="4.140625" customWidth="1"/>
    <col min="8" max="8" width="7" customWidth="1"/>
    <col min="9" max="9" width="8.5703125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1</v>
      </c>
      <c r="C2" t="s">
        <v>12</v>
      </c>
      <c r="D2">
        <v>444</v>
      </c>
      <c r="E2">
        <v>237</v>
      </c>
      <c r="F2">
        <v>99999</v>
      </c>
      <c r="G2">
        <v>0.3</v>
      </c>
      <c r="H2">
        <v>0</v>
      </c>
      <c r="I2">
        <v>1583</v>
      </c>
    </row>
    <row r="3" spans="1:9" x14ac:dyDescent="0.25">
      <c r="A3" t="s">
        <v>13</v>
      </c>
      <c r="B3">
        <v>2</v>
      </c>
      <c r="C3" t="s">
        <v>10</v>
      </c>
      <c r="D3">
        <v>152</v>
      </c>
      <c r="E3">
        <v>180</v>
      </c>
      <c r="F3">
        <v>174</v>
      </c>
      <c r="G3">
        <v>0.23</v>
      </c>
      <c r="H3">
        <v>0</v>
      </c>
      <c r="I3">
        <v>87</v>
      </c>
    </row>
    <row r="4" spans="1:9" x14ac:dyDescent="0.25">
      <c r="A4" t="s">
        <v>14</v>
      </c>
      <c r="B4">
        <v>3</v>
      </c>
      <c r="C4" t="s">
        <v>10</v>
      </c>
      <c r="D4">
        <v>230</v>
      </c>
      <c r="E4">
        <v>141</v>
      </c>
      <c r="F4">
        <v>28</v>
      </c>
      <c r="G4">
        <v>0.32</v>
      </c>
      <c r="H4">
        <v>0</v>
      </c>
      <c r="I4">
        <v>14</v>
      </c>
    </row>
    <row r="5" spans="1:9" x14ac:dyDescent="0.25">
      <c r="A5" t="s">
        <v>15</v>
      </c>
      <c r="B5">
        <v>4</v>
      </c>
      <c r="C5" t="s">
        <v>10</v>
      </c>
      <c r="D5">
        <v>134</v>
      </c>
      <c r="E5">
        <v>163</v>
      </c>
      <c r="F5">
        <v>258</v>
      </c>
      <c r="G5">
        <v>0.33</v>
      </c>
      <c r="H5">
        <v>0</v>
      </c>
      <c r="I5">
        <v>172</v>
      </c>
    </row>
    <row r="6" spans="1:9" x14ac:dyDescent="0.25">
      <c r="A6" t="s">
        <v>16</v>
      </c>
      <c r="B6">
        <v>5</v>
      </c>
      <c r="C6" t="s">
        <v>10</v>
      </c>
      <c r="D6">
        <v>459</v>
      </c>
      <c r="E6">
        <v>282</v>
      </c>
      <c r="F6">
        <v>150</v>
      </c>
      <c r="G6">
        <v>0.23</v>
      </c>
      <c r="H6">
        <v>0</v>
      </c>
      <c r="I6">
        <v>75</v>
      </c>
    </row>
    <row r="7" spans="1:9" x14ac:dyDescent="0.25">
      <c r="A7" t="s">
        <v>17</v>
      </c>
      <c r="B7">
        <v>6</v>
      </c>
      <c r="C7" t="s">
        <v>10</v>
      </c>
      <c r="D7">
        <v>269</v>
      </c>
      <c r="E7">
        <v>455</v>
      </c>
      <c r="F7">
        <v>126</v>
      </c>
      <c r="G7">
        <v>0.18</v>
      </c>
      <c r="H7">
        <v>0</v>
      </c>
      <c r="I7">
        <v>84</v>
      </c>
    </row>
    <row r="8" spans="1:9" x14ac:dyDescent="0.25">
      <c r="A8" t="s">
        <v>39</v>
      </c>
      <c r="B8">
        <v>7</v>
      </c>
      <c r="C8" t="s">
        <v>10</v>
      </c>
      <c r="D8">
        <v>79</v>
      </c>
      <c r="E8">
        <v>326</v>
      </c>
      <c r="F8">
        <v>138</v>
      </c>
      <c r="G8">
        <v>0.28999999999999998</v>
      </c>
      <c r="H8">
        <v>0</v>
      </c>
      <c r="I8">
        <v>69</v>
      </c>
    </row>
    <row r="9" spans="1:9" x14ac:dyDescent="0.25">
      <c r="A9" t="s">
        <v>40</v>
      </c>
      <c r="B9">
        <v>8</v>
      </c>
      <c r="C9" t="s">
        <v>10</v>
      </c>
      <c r="D9">
        <v>5</v>
      </c>
      <c r="E9">
        <v>235</v>
      </c>
      <c r="F9">
        <v>237</v>
      </c>
      <c r="G9">
        <v>0.42</v>
      </c>
      <c r="H9">
        <v>0</v>
      </c>
      <c r="I9">
        <v>158</v>
      </c>
    </row>
    <row r="10" spans="1:9" x14ac:dyDescent="0.25">
      <c r="A10" t="s">
        <v>41</v>
      </c>
      <c r="B10">
        <v>9</v>
      </c>
      <c r="C10" t="s">
        <v>10</v>
      </c>
      <c r="D10">
        <v>51</v>
      </c>
      <c r="E10">
        <v>412</v>
      </c>
      <c r="F10">
        <v>129</v>
      </c>
      <c r="G10">
        <v>0.42</v>
      </c>
      <c r="H10">
        <v>0</v>
      </c>
      <c r="I10">
        <v>86</v>
      </c>
    </row>
    <row r="11" spans="1:9" x14ac:dyDescent="0.25">
      <c r="A11" t="s">
        <v>42</v>
      </c>
      <c r="B11">
        <v>10</v>
      </c>
      <c r="C11" t="s">
        <v>10</v>
      </c>
      <c r="D11">
        <v>310</v>
      </c>
      <c r="E11">
        <v>113</v>
      </c>
      <c r="F11">
        <v>154</v>
      </c>
      <c r="G11">
        <v>0.24</v>
      </c>
      <c r="H11">
        <v>0</v>
      </c>
      <c r="I11">
        <v>77</v>
      </c>
    </row>
    <row r="12" spans="1:9" x14ac:dyDescent="0.25">
      <c r="A12" t="s">
        <v>43</v>
      </c>
      <c r="B12">
        <v>11</v>
      </c>
      <c r="C12" t="s">
        <v>10</v>
      </c>
      <c r="D12">
        <v>312</v>
      </c>
      <c r="E12">
        <v>266</v>
      </c>
      <c r="F12">
        <v>189</v>
      </c>
      <c r="G12">
        <v>0.43</v>
      </c>
      <c r="H12">
        <v>0</v>
      </c>
      <c r="I12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DBA9B-1FAA-4B36-86A0-EA0E77534B0A}">
  <dimension ref="A1:L12"/>
  <sheetViews>
    <sheetView workbookViewId="0">
      <selection activeCell="B2" sqref="B2:L12"/>
    </sheetView>
  </sheetViews>
  <sheetFormatPr defaultRowHeight="15" x14ac:dyDescent="0.25"/>
  <sheetData>
    <row r="1" spans="1:12" x14ac:dyDescent="0.25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tr" cm="1">
        <f t="array" ref="A2:A12">TRANSPOSE(B1:L1)</f>
        <v>A</v>
      </c>
      <c r="B2">
        <f>ROUND(SQRT((INDEX(vertices!$D$2:$D$12,MATCH(distances!$A2,vertices!$A$2:$A$12,0))-INDEX(vertices!$D$2:$D$12,MATCH(distances!B$1,vertices!$A$2:$A$12,0)))^2+(INDEX(vertices!$E$2:$E$12,MATCH(distances!$A2,vertices!$A$2:$A$12,0))-INDEX(vertices!$E$2:$E$12,MATCH(distances!B$1,vertices!$A$2:$A$12,0)))^2),0)</f>
        <v>0</v>
      </c>
      <c r="C2">
        <f>ROUND(SQRT((INDEX(vertices!$D$2:$D$12,MATCH(distances!$A2,vertices!$A$2:$A$12,0))-INDEX(vertices!$D$2:$D$12,MATCH(distances!C$1,vertices!$A$2:$A$12,0)))^2+(INDEX(vertices!$E$2:$E$12,MATCH(distances!$A2,vertices!$A$2:$A$12,0))-INDEX(vertices!$E$2:$E$12,MATCH(distances!C$1,vertices!$A$2:$A$12,0)))^2),0)</f>
        <v>298</v>
      </c>
      <c r="D2">
        <f>ROUND(SQRT((INDEX(vertices!$D$2:$D$12,MATCH(distances!$A2,vertices!$A$2:$A$12,0))-INDEX(vertices!$D$2:$D$12,MATCH(distances!D$1,vertices!$A$2:$A$12,0)))^2+(INDEX(vertices!$E$2:$E$12,MATCH(distances!$A2,vertices!$A$2:$A$12,0))-INDEX(vertices!$E$2:$E$12,MATCH(distances!D$1,vertices!$A$2:$A$12,0)))^2),0)</f>
        <v>235</v>
      </c>
      <c r="E2">
        <f>ROUND(SQRT((INDEX(vertices!$D$2:$D$12,MATCH(distances!$A2,vertices!$A$2:$A$12,0))-INDEX(vertices!$D$2:$D$12,MATCH(distances!E$1,vertices!$A$2:$A$12,0)))^2+(INDEX(vertices!$E$2:$E$12,MATCH(distances!$A2,vertices!$A$2:$A$12,0))-INDEX(vertices!$E$2:$E$12,MATCH(distances!E$1,vertices!$A$2:$A$12,0)))^2),0)</f>
        <v>319</v>
      </c>
      <c r="F2">
        <f>ROUND(SQRT((INDEX(vertices!$D$2:$D$12,MATCH(distances!$A2,vertices!$A$2:$A$12,0))-INDEX(vertices!$D$2:$D$12,MATCH(distances!F$1,vertices!$A$2:$A$12,0)))^2+(INDEX(vertices!$E$2:$E$12,MATCH(distances!$A2,vertices!$A$2:$A$12,0))-INDEX(vertices!$E$2:$E$12,MATCH(distances!F$1,vertices!$A$2:$A$12,0)))^2),0)</f>
        <v>47</v>
      </c>
      <c r="G2">
        <f>ROUND(SQRT((INDEX(vertices!$D$2:$D$12,MATCH(distances!$A2,vertices!$A$2:$A$12,0))-INDEX(vertices!$D$2:$D$12,MATCH(distances!G$1,vertices!$A$2:$A$12,0)))^2+(INDEX(vertices!$E$2:$E$12,MATCH(distances!$A2,vertices!$A$2:$A$12,0))-INDEX(vertices!$E$2:$E$12,MATCH(distances!G$1,vertices!$A$2:$A$12,0)))^2),0)</f>
        <v>280</v>
      </c>
      <c r="H2">
        <f>ROUND(SQRT((INDEX(vertices!$D$2:$D$12,MATCH(distances!$A2,vertices!$A$2:$A$12,0))-INDEX(vertices!$D$2:$D$12,MATCH(distances!H$1,vertices!$A$2:$A$12,0)))^2+(INDEX(vertices!$E$2:$E$12,MATCH(distances!$A2,vertices!$A$2:$A$12,0))-INDEX(vertices!$E$2:$E$12,MATCH(distances!H$1,vertices!$A$2:$A$12,0)))^2),0)</f>
        <v>376</v>
      </c>
      <c r="I2">
        <f>ROUND(SQRT((INDEX(vertices!$D$2:$D$12,MATCH(distances!$A2,vertices!$A$2:$A$12,0))-INDEX(vertices!$D$2:$D$12,MATCH(distances!I$1,vertices!$A$2:$A$12,0)))^2+(INDEX(vertices!$E$2:$E$12,MATCH(distances!$A2,vertices!$A$2:$A$12,0))-INDEX(vertices!$E$2:$E$12,MATCH(distances!I$1,vertices!$A$2:$A$12,0)))^2),0)</f>
        <v>439</v>
      </c>
      <c r="J2">
        <f>ROUND(SQRT((INDEX(vertices!$D$2:$D$12,MATCH(distances!$A2,vertices!$A$2:$A$12,0))-INDEX(vertices!$D$2:$D$12,MATCH(distances!J$1,vertices!$A$2:$A$12,0)))^2+(INDEX(vertices!$E$2:$E$12,MATCH(distances!$A2,vertices!$A$2:$A$12,0))-INDEX(vertices!$E$2:$E$12,MATCH(distances!J$1,vertices!$A$2:$A$12,0)))^2),0)</f>
        <v>430</v>
      </c>
      <c r="K2">
        <f>ROUND(SQRT((INDEX(vertices!$D$2:$D$12,MATCH(distances!$A2,vertices!$A$2:$A$12,0))-INDEX(vertices!$D$2:$D$12,MATCH(distances!K$1,vertices!$A$2:$A$12,0)))^2+(INDEX(vertices!$E$2:$E$12,MATCH(distances!$A2,vertices!$A$2:$A$12,0))-INDEX(vertices!$E$2:$E$12,MATCH(distances!K$1,vertices!$A$2:$A$12,0)))^2),0)</f>
        <v>183</v>
      </c>
      <c r="L2">
        <f>ROUND(SQRT((INDEX(vertices!$D$2:$D$12,MATCH(distances!$A2,vertices!$A$2:$A$12,0))-INDEX(vertices!$D$2:$D$12,MATCH(distances!L$1,vertices!$A$2:$A$12,0)))^2+(INDEX(vertices!$E$2:$E$12,MATCH(distances!$A2,vertices!$A$2:$A$12,0))-INDEX(vertices!$E$2:$E$12,MATCH(distances!L$1,vertices!$A$2:$A$12,0)))^2),0)</f>
        <v>135</v>
      </c>
    </row>
    <row r="3" spans="1:12" x14ac:dyDescent="0.25">
      <c r="A3" t="str">
        <v>B</v>
      </c>
      <c r="B3">
        <f>ROUND(SQRT((INDEX(vertices!$D$2:$D$12,MATCH(distances!$A3,vertices!$A$2:$A$12,0))-INDEX(vertices!$D$2:$D$12,MATCH(distances!B$1,vertices!$A$2:$A$12,0)))^2+(INDEX(vertices!$E$2:$E$12,MATCH(distances!$A3,vertices!$A$2:$A$12,0))-INDEX(vertices!$E$2:$E$12,MATCH(distances!B$1,vertices!$A$2:$A$12,0)))^2),0)</f>
        <v>298</v>
      </c>
      <c r="C3">
        <f>ROUND(SQRT((INDEX(vertices!$D$2:$D$12,MATCH(distances!$A3,vertices!$A$2:$A$12,0))-INDEX(vertices!$D$2:$D$12,MATCH(distances!C$1,vertices!$A$2:$A$12,0)))^2+(INDEX(vertices!$E$2:$E$12,MATCH(distances!$A3,vertices!$A$2:$A$12,0))-INDEX(vertices!$E$2:$E$12,MATCH(distances!C$1,vertices!$A$2:$A$12,0)))^2),0)</f>
        <v>0</v>
      </c>
      <c r="D3">
        <f>ROUND(SQRT((INDEX(vertices!$D$2:$D$12,MATCH(distances!$A3,vertices!$A$2:$A$12,0))-INDEX(vertices!$D$2:$D$12,MATCH(distances!D$1,vertices!$A$2:$A$12,0)))^2+(INDEX(vertices!$E$2:$E$12,MATCH(distances!$A3,vertices!$A$2:$A$12,0))-INDEX(vertices!$E$2:$E$12,MATCH(distances!D$1,vertices!$A$2:$A$12,0)))^2),0)</f>
        <v>87</v>
      </c>
      <c r="E3">
        <f>ROUND(SQRT((INDEX(vertices!$D$2:$D$12,MATCH(distances!$A3,vertices!$A$2:$A$12,0))-INDEX(vertices!$D$2:$D$12,MATCH(distances!E$1,vertices!$A$2:$A$12,0)))^2+(INDEX(vertices!$E$2:$E$12,MATCH(distances!$A3,vertices!$A$2:$A$12,0))-INDEX(vertices!$E$2:$E$12,MATCH(distances!E$1,vertices!$A$2:$A$12,0)))^2),0)</f>
        <v>25</v>
      </c>
      <c r="F3">
        <f>ROUND(SQRT((INDEX(vertices!$D$2:$D$12,MATCH(distances!$A3,vertices!$A$2:$A$12,0))-INDEX(vertices!$D$2:$D$12,MATCH(distances!F$1,vertices!$A$2:$A$12,0)))^2+(INDEX(vertices!$E$2:$E$12,MATCH(distances!$A3,vertices!$A$2:$A$12,0))-INDEX(vertices!$E$2:$E$12,MATCH(distances!F$1,vertices!$A$2:$A$12,0)))^2),0)</f>
        <v>324</v>
      </c>
      <c r="G3">
        <f>ROUND(SQRT((INDEX(vertices!$D$2:$D$12,MATCH(distances!$A3,vertices!$A$2:$A$12,0))-INDEX(vertices!$D$2:$D$12,MATCH(distances!G$1,vertices!$A$2:$A$12,0)))^2+(INDEX(vertices!$E$2:$E$12,MATCH(distances!$A3,vertices!$A$2:$A$12,0))-INDEX(vertices!$E$2:$E$12,MATCH(distances!G$1,vertices!$A$2:$A$12,0)))^2),0)</f>
        <v>299</v>
      </c>
      <c r="H3">
        <f>ROUND(SQRT((INDEX(vertices!$D$2:$D$12,MATCH(distances!$A3,vertices!$A$2:$A$12,0))-INDEX(vertices!$D$2:$D$12,MATCH(distances!H$1,vertices!$A$2:$A$12,0)))^2+(INDEX(vertices!$E$2:$E$12,MATCH(distances!$A3,vertices!$A$2:$A$12,0))-INDEX(vertices!$E$2:$E$12,MATCH(distances!H$1,vertices!$A$2:$A$12,0)))^2),0)</f>
        <v>163</v>
      </c>
      <c r="I3">
        <f>ROUND(SQRT((INDEX(vertices!$D$2:$D$12,MATCH(distances!$A3,vertices!$A$2:$A$12,0))-INDEX(vertices!$D$2:$D$12,MATCH(distances!I$1,vertices!$A$2:$A$12,0)))^2+(INDEX(vertices!$E$2:$E$12,MATCH(distances!$A3,vertices!$A$2:$A$12,0))-INDEX(vertices!$E$2:$E$12,MATCH(distances!I$1,vertices!$A$2:$A$12,0)))^2),0)</f>
        <v>157</v>
      </c>
      <c r="J3">
        <f>ROUND(SQRT((INDEX(vertices!$D$2:$D$12,MATCH(distances!$A3,vertices!$A$2:$A$12,0))-INDEX(vertices!$D$2:$D$12,MATCH(distances!J$1,vertices!$A$2:$A$12,0)))^2+(INDEX(vertices!$E$2:$E$12,MATCH(distances!$A3,vertices!$A$2:$A$12,0))-INDEX(vertices!$E$2:$E$12,MATCH(distances!J$1,vertices!$A$2:$A$12,0)))^2),0)</f>
        <v>253</v>
      </c>
      <c r="K3">
        <f>ROUND(SQRT((INDEX(vertices!$D$2:$D$12,MATCH(distances!$A3,vertices!$A$2:$A$12,0))-INDEX(vertices!$D$2:$D$12,MATCH(distances!K$1,vertices!$A$2:$A$12,0)))^2+(INDEX(vertices!$E$2:$E$12,MATCH(distances!$A3,vertices!$A$2:$A$12,0))-INDEX(vertices!$E$2:$E$12,MATCH(distances!K$1,vertices!$A$2:$A$12,0)))^2),0)</f>
        <v>172</v>
      </c>
      <c r="L3">
        <f>ROUND(SQRT((INDEX(vertices!$D$2:$D$12,MATCH(distances!$A3,vertices!$A$2:$A$12,0))-INDEX(vertices!$D$2:$D$12,MATCH(distances!L$1,vertices!$A$2:$A$12,0)))^2+(INDEX(vertices!$E$2:$E$12,MATCH(distances!$A3,vertices!$A$2:$A$12,0))-INDEX(vertices!$E$2:$E$12,MATCH(distances!L$1,vertices!$A$2:$A$12,0)))^2),0)</f>
        <v>182</v>
      </c>
    </row>
    <row r="4" spans="1:12" x14ac:dyDescent="0.25">
      <c r="A4" t="str">
        <v>C</v>
      </c>
      <c r="B4">
        <f>ROUND(SQRT((INDEX(vertices!$D$2:$D$12,MATCH(distances!$A4,vertices!$A$2:$A$12,0))-INDEX(vertices!$D$2:$D$12,MATCH(distances!B$1,vertices!$A$2:$A$12,0)))^2+(INDEX(vertices!$E$2:$E$12,MATCH(distances!$A4,vertices!$A$2:$A$12,0))-INDEX(vertices!$E$2:$E$12,MATCH(distances!B$1,vertices!$A$2:$A$12,0)))^2),0)</f>
        <v>235</v>
      </c>
      <c r="C4">
        <f>ROUND(SQRT((INDEX(vertices!$D$2:$D$12,MATCH(distances!$A4,vertices!$A$2:$A$12,0))-INDEX(vertices!$D$2:$D$12,MATCH(distances!C$1,vertices!$A$2:$A$12,0)))^2+(INDEX(vertices!$E$2:$E$12,MATCH(distances!$A4,vertices!$A$2:$A$12,0))-INDEX(vertices!$E$2:$E$12,MATCH(distances!C$1,vertices!$A$2:$A$12,0)))^2),0)</f>
        <v>87</v>
      </c>
      <c r="D4">
        <f>ROUND(SQRT((INDEX(vertices!$D$2:$D$12,MATCH(distances!$A4,vertices!$A$2:$A$12,0))-INDEX(vertices!$D$2:$D$12,MATCH(distances!D$1,vertices!$A$2:$A$12,0)))^2+(INDEX(vertices!$E$2:$E$12,MATCH(distances!$A4,vertices!$A$2:$A$12,0))-INDEX(vertices!$E$2:$E$12,MATCH(distances!D$1,vertices!$A$2:$A$12,0)))^2),0)</f>
        <v>0</v>
      </c>
      <c r="E4">
        <f>ROUND(SQRT((INDEX(vertices!$D$2:$D$12,MATCH(distances!$A4,vertices!$A$2:$A$12,0))-INDEX(vertices!$D$2:$D$12,MATCH(distances!E$1,vertices!$A$2:$A$12,0)))^2+(INDEX(vertices!$E$2:$E$12,MATCH(distances!$A4,vertices!$A$2:$A$12,0))-INDEX(vertices!$E$2:$E$12,MATCH(distances!E$1,vertices!$A$2:$A$12,0)))^2),0)</f>
        <v>98</v>
      </c>
      <c r="F4">
        <f>ROUND(SQRT((INDEX(vertices!$D$2:$D$12,MATCH(distances!$A4,vertices!$A$2:$A$12,0))-INDEX(vertices!$D$2:$D$12,MATCH(distances!F$1,vertices!$A$2:$A$12,0)))^2+(INDEX(vertices!$E$2:$E$12,MATCH(distances!$A4,vertices!$A$2:$A$12,0))-INDEX(vertices!$E$2:$E$12,MATCH(distances!F$1,vertices!$A$2:$A$12,0)))^2),0)</f>
        <v>269</v>
      </c>
      <c r="G4">
        <f>ROUND(SQRT((INDEX(vertices!$D$2:$D$12,MATCH(distances!$A4,vertices!$A$2:$A$12,0))-INDEX(vertices!$D$2:$D$12,MATCH(distances!G$1,vertices!$A$2:$A$12,0)))^2+(INDEX(vertices!$E$2:$E$12,MATCH(distances!$A4,vertices!$A$2:$A$12,0))-INDEX(vertices!$E$2:$E$12,MATCH(distances!G$1,vertices!$A$2:$A$12,0)))^2),0)</f>
        <v>316</v>
      </c>
      <c r="H4">
        <f>ROUND(SQRT((INDEX(vertices!$D$2:$D$12,MATCH(distances!$A4,vertices!$A$2:$A$12,0))-INDEX(vertices!$D$2:$D$12,MATCH(distances!H$1,vertices!$A$2:$A$12,0)))^2+(INDEX(vertices!$E$2:$E$12,MATCH(distances!$A4,vertices!$A$2:$A$12,0))-INDEX(vertices!$E$2:$E$12,MATCH(distances!H$1,vertices!$A$2:$A$12,0)))^2),0)</f>
        <v>239</v>
      </c>
      <c r="I4">
        <f>ROUND(SQRT((INDEX(vertices!$D$2:$D$12,MATCH(distances!$A4,vertices!$A$2:$A$12,0))-INDEX(vertices!$D$2:$D$12,MATCH(distances!I$1,vertices!$A$2:$A$12,0)))^2+(INDEX(vertices!$E$2:$E$12,MATCH(distances!$A4,vertices!$A$2:$A$12,0))-INDEX(vertices!$E$2:$E$12,MATCH(distances!I$1,vertices!$A$2:$A$12,0)))^2),0)</f>
        <v>244</v>
      </c>
      <c r="J4">
        <f>ROUND(SQRT((INDEX(vertices!$D$2:$D$12,MATCH(distances!$A4,vertices!$A$2:$A$12,0))-INDEX(vertices!$D$2:$D$12,MATCH(distances!J$1,vertices!$A$2:$A$12,0)))^2+(INDEX(vertices!$E$2:$E$12,MATCH(distances!$A4,vertices!$A$2:$A$12,0))-INDEX(vertices!$E$2:$E$12,MATCH(distances!J$1,vertices!$A$2:$A$12,0)))^2),0)</f>
        <v>325</v>
      </c>
      <c r="K4">
        <f>ROUND(SQRT((INDEX(vertices!$D$2:$D$12,MATCH(distances!$A4,vertices!$A$2:$A$12,0))-INDEX(vertices!$D$2:$D$12,MATCH(distances!K$1,vertices!$A$2:$A$12,0)))^2+(INDEX(vertices!$E$2:$E$12,MATCH(distances!$A4,vertices!$A$2:$A$12,0))-INDEX(vertices!$E$2:$E$12,MATCH(distances!K$1,vertices!$A$2:$A$12,0)))^2),0)</f>
        <v>85</v>
      </c>
      <c r="L4">
        <f>ROUND(SQRT((INDEX(vertices!$D$2:$D$12,MATCH(distances!$A4,vertices!$A$2:$A$12,0))-INDEX(vertices!$D$2:$D$12,MATCH(distances!L$1,vertices!$A$2:$A$12,0)))^2+(INDEX(vertices!$E$2:$E$12,MATCH(distances!$A4,vertices!$A$2:$A$12,0))-INDEX(vertices!$E$2:$E$12,MATCH(distances!L$1,vertices!$A$2:$A$12,0)))^2),0)</f>
        <v>149</v>
      </c>
    </row>
    <row r="5" spans="1:12" x14ac:dyDescent="0.25">
      <c r="A5" t="str">
        <v>D</v>
      </c>
      <c r="B5">
        <f>ROUND(SQRT((INDEX(vertices!$D$2:$D$12,MATCH(distances!$A5,vertices!$A$2:$A$12,0))-INDEX(vertices!$D$2:$D$12,MATCH(distances!B$1,vertices!$A$2:$A$12,0)))^2+(INDEX(vertices!$E$2:$E$12,MATCH(distances!$A5,vertices!$A$2:$A$12,0))-INDEX(vertices!$E$2:$E$12,MATCH(distances!B$1,vertices!$A$2:$A$12,0)))^2),0)</f>
        <v>319</v>
      </c>
      <c r="C5">
        <f>ROUND(SQRT((INDEX(vertices!$D$2:$D$12,MATCH(distances!$A5,vertices!$A$2:$A$12,0))-INDEX(vertices!$D$2:$D$12,MATCH(distances!C$1,vertices!$A$2:$A$12,0)))^2+(INDEX(vertices!$E$2:$E$12,MATCH(distances!$A5,vertices!$A$2:$A$12,0))-INDEX(vertices!$E$2:$E$12,MATCH(distances!C$1,vertices!$A$2:$A$12,0)))^2),0)</f>
        <v>25</v>
      </c>
      <c r="D5">
        <f>ROUND(SQRT((INDEX(vertices!$D$2:$D$12,MATCH(distances!$A5,vertices!$A$2:$A$12,0))-INDEX(vertices!$D$2:$D$12,MATCH(distances!D$1,vertices!$A$2:$A$12,0)))^2+(INDEX(vertices!$E$2:$E$12,MATCH(distances!$A5,vertices!$A$2:$A$12,0))-INDEX(vertices!$E$2:$E$12,MATCH(distances!D$1,vertices!$A$2:$A$12,0)))^2),0)</f>
        <v>98</v>
      </c>
      <c r="E5">
        <f>ROUND(SQRT((INDEX(vertices!$D$2:$D$12,MATCH(distances!$A5,vertices!$A$2:$A$12,0))-INDEX(vertices!$D$2:$D$12,MATCH(distances!E$1,vertices!$A$2:$A$12,0)))^2+(INDEX(vertices!$E$2:$E$12,MATCH(distances!$A5,vertices!$A$2:$A$12,0))-INDEX(vertices!$E$2:$E$12,MATCH(distances!E$1,vertices!$A$2:$A$12,0)))^2),0)</f>
        <v>0</v>
      </c>
      <c r="F5">
        <f>ROUND(SQRT((INDEX(vertices!$D$2:$D$12,MATCH(distances!$A5,vertices!$A$2:$A$12,0))-INDEX(vertices!$D$2:$D$12,MATCH(distances!F$1,vertices!$A$2:$A$12,0)))^2+(INDEX(vertices!$E$2:$E$12,MATCH(distances!$A5,vertices!$A$2:$A$12,0))-INDEX(vertices!$E$2:$E$12,MATCH(distances!F$1,vertices!$A$2:$A$12,0)))^2),0)</f>
        <v>346</v>
      </c>
      <c r="G5">
        <f>ROUND(SQRT((INDEX(vertices!$D$2:$D$12,MATCH(distances!$A5,vertices!$A$2:$A$12,0))-INDEX(vertices!$D$2:$D$12,MATCH(distances!G$1,vertices!$A$2:$A$12,0)))^2+(INDEX(vertices!$E$2:$E$12,MATCH(distances!$A5,vertices!$A$2:$A$12,0))-INDEX(vertices!$E$2:$E$12,MATCH(distances!G$1,vertices!$A$2:$A$12,0)))^2),0)</f>
        <v>322</v>
      </c>
      <c r="H5">
        <f>ROUND(SQRT((INDEX(vertices!$D$2:$D$12,MATCH(distances!$A5,vertices!$A$2:$A$12,0))-INDEX(vertices!$D$2:$D$12,MATCH(distances!H$1,vertices!$A$2:$A$12,0)))^2+(INDEX(vertices!$E$2:$E$12,MATCH(distances!$A5,vertices!$A$2:$A$12,0))-INDEX(vertices!$E$2:$E$12,MATCH(distances!H$1,vertices!$A$2:$A$12,0)))^2),0)</f>
        <v>172</v>
      </c>
      <c r="I5">
        <f>ROUND(SQRT((INDEX(vertices!$D$2:$D$12,MATCH(distances!$A5,vertices!$A$2:$A$12,0))-INDEX(vertices!$D$2:$D$12,MATCH(distances!I$1,vertices!$A$2:$A$12,0)))^2+(INDEX(vertices!$E$2:$E$12,MATCH(distances!$A5,vertices!$A$2:$A$12,0))-INDEX(vertices!$E$2:$E$12,MATCH(distances!I$1,vertices!$A$2:$A$12,0)))^2),0)</f>
        <v>148</v>
      </c>
      <c r="J5">
        <f>ROUND(SQRT((INDEX(vertices!$D$2:$D$12,MATCH(distances!$A5,vertices!$A$2:$A$12,0))-INDEX(vertices!$D$2:$D$12,MATCH(distances!J$1,vertices!$A$2:$A$12,0)))^2+(INDEX(vertices!$E$2:$E$12,MATCH(distances!$A5,vertices!$A$2:$A$12,0))-INDEX(vertices!$E$2:$E$12,MATCH(distances!J$1,vertices!$A$2:$A$12,0)))^2),0)</f>
        <v>262</v>
      </c>
      <c r="K5">
        <f>ROUND(SQRT((INDEX(vertices!$D$2:$D$12,MATCH(distances!$A5,vertices!$A$2:$A$12,0))-INDEX(vertices!$D$2:$D$12,MATCH(distances!K$1,vertices!$A$2:$A$12,0)))^2+(INDEX(vertices!$E$2:$E$12,MATCH(distances!$A5,vertices!$A$2:$A$12,0))-INDEX(vertices!$E$2:$E$12,MATCH(distances!K$1,vertices!$A$2:$A$12,0)))^2),0)</f>
        <v>183</v>
      </c>
      <c r="L5">
        <f>ROUND(SQRT((INDEX(vertices!$D$2:$D$12,MATCH(distances!$A5,vertices!$A$2:$A$12,0))-INDEX(vertices!$D$2:$D$12,MATCH(distances!L$1,vertices!$A$2:$A$12,0)))^2+(INDEX(vertices!$E$2:$E$12,MATCH(distances!$A5,vertices!$A$2:$A$12,0))-INDEX(vertices!$E$2:$E$12,MATCH(distances!L$1,vertices!$A$2:$A$12,0)))^2),0)</f>
        <v>206</v>
      </c>
    </row>
    <row r="6" spans="1:12" x14ac:dyDescent="0.25">
      <c r="A6" t="str">
        <v>E</v>
      </c>
      <c r="B6">
        <f>ROUND(SQRT((INDEX(vertices!$D$2:$D$12,MATCH(distances!$A6,vertices!$A$2:$A$12,0))-INDEX(vertices!$D$2:$D$12,MATCH(distances!B$1,vertices!$A$2:$A$12,0)))^2+(INDEX(vertices!$E$2:$E$12,MATCH(distances!$A6,vertices!$A$2:$A$12,0))-INDEX(vertices!$E$2:$E$12,MATCH(distances!B$1,vertices!$A$2:$A$12,0)))^2),0)</f>
        <v>47</v>
      </c>
      <c r="C6">
        <f>ROUND(SQRT((INDEX(vertices!$D$2:$D$12,MATCH(distances!$A6,vertices!$A$2:$A$12,0))-INDEX(vertices!$D$2:$D$12,MATCH(distances!C$1,vertices!$A$2:$A$12,0)))^2+(INDEX(vertices!$E$2:$E$12,MATCH(distances!$A6,vertices!$A$2:$A$12,0))-INDEX(vertices!$E$2:$E$12,MATCH(distances!C$1,vertices!$A$2:$A$12,0)))^2),0)</f>
        <v>324</v>
      </c>
      <c r="D6">
        <f>ROUND(SQRT((INDEX(vertices!$D$2:$D$12,MATCH(distances!$A6,vertices!$A$2:$A$12,0))-INDEX(vertices!$D$2:$D$12,MATCH(distances!D$1,vertices!$A$2:$A$12,0)))^2+(INDEX(vertices!$E$2:$E$12,MATCH(distances!$A6,vertices!$A$2:$A$12,0))-INDEX(vertices!$E$2:$E$12,MATCH(distances!D$1,vertices!$A$2:$A$12,0)))^2),0)</f>
        <v>269</v>
      </c>
      <c r="E6">
        <f>ROUND(SQRT((INDEX(vertices!$D$2:$D$12,MATCH(distances!$A6,vertices!$A$2:$A$12,0))-INDEX(vertices!$D$2:$D$12,MATCH(distances!E$1,vertices!$A$2:$A$12,0)))^2+(INDEX(vertices!$E$2:$E$12,MATCH(distances!$A6,vertices!$A$2:$A$12,0))-INDEX(vertices!$E$2:$E$12,MATCH(distances!E$1,vertices!$A$2:$A$12,0)))^2),0)</f>
        <v>346</v>
      </c>
      <c r="F6">
        <f>ROUND(SQRT((INDEX(vertices!$D$2:$D$12,MATCH(distances!$A6,vertices!$A$2:$A$12,0))-INDEX(vertices!$D$2:$D$12,MATCH(distances!F$1,vertices!$A$2:$A$12,0)))^2+(INDEX(vertices!$E$2:$E$12,MATCH(distances!$A6,vertices!$A$2:$A$12,0))-INDEX(vertices!$E$2:$E$12,MATCH(distances!F$1,vertices!$A$2:$A$12,0)))^2),0)</f>
        <v>0</v>
      </c>
      <c r="G6">
        <f>ROUND(SQRT((INDEX(vertices!$D$2:$D$12,MATCH(distances!$A6,vertices!$A$2:$A$12,0))-INDEX(vertices!$D$2:$D$12,MATCH(distances!G$1,vertices!$A$2:$A$12,0)))^2+(INDEX(vertices!$E$2:$E$12,MATCH(distances!$A6,vertices!$A$2:$A$12,0))-INDEX(vertices!$E$2:$E$12,MATCH(distances!G$1,vertices!$A$2:$A$12,0)))^2),0)</f>
        <v>257</v>
      </c>
      <c r="H6">
        <f>ROUND(SQRT((INDEX(vertices!$D$2:$D$12,MATCH(distances!$A6,vertices!$A$2:$A$12,0))-INDEX(vertices!$D$2:$D$12,MATCH(distances!H$1,vertices!$A$2:$A$12,0)))^2+(INDEX(vertices!$E$2:$E$12,MATCH(distances!$A6,vertices!$A$2:$A$12,0))-INDEX(vertices!$E$2:$E$12,MATCH(distances!H$1,vertices!$A$2:$A$12,0)))^2),0)</f>
        <v>383</v>
      </c>
      <c r="I6">
        <f>ROUND(SQRT((INDEX(vertices!$D$2:$D$12,MATCH(distances!$A6,vertices!$A$2:$A$12,0))-INDEX(vertices!$D$2:$D$12,MATCH(distances!I$1,vertices!$A$2:$A$12,0)))^2+(INDEX(vertices!$E$2:$E$12,MATCH(distances!$A6,vertices!$A$2:$A$12,0))-INDEX(vertices!$E$2:$E$12,MATCH(distances!I$1,vertices!$A$2:$A$12,0)))^2),0)</f>
        <v>456</v>
      </c>
      <c r="J6">
        <f>ROUND(SQRT((INDEX(vertices!$D$2:$D$12,MATCH(distances!$A6,vertices!$A$2:$A$12,0))-INDEX(vertices!$D$2:$D$12,MATCH(distances!J$1,vertices!$A$2:$A$12,0)))^2+(INDEX(vertices!$E$2:$E$12,MATCH(distances!$A6,vertices!$A$2:$A$12,0))-INDEX(vertices!$E$2:$E$12,MATCH(distances!J$1,vertices!$A$2:$A$12,0)))^2),0)</f>
        <v>428</v>
      </c>
      <c r="K6">
        <f>ROUND(SQRT((INDEX(vertices!$D$2:$D$12,MATCH(distances!$A6,vertices!$A$2:$A$12,0))-INDEX(vertices!$D$2:$D$12,MATCH(distances!K$1,vertices!$A$2:$A$12,0)))^2+(INDEX(vertices!$E$2:$E$12,MATCH(distances!$A6,vertices!$A$2:$A$12,0))-INDEX(vertices!$E$2:$E$12,MATCH(distances!K$1,vertices!$A$2:$A$12,0)))^2),0)</f>
        <v>225</v>
      </c>
      <c r="L6">
        <f>ROUND(SQRT((INDEX(vertices!$D$2:$D$12,MATCH(distances!$A6,vertices!$A$2:$A$12,0))-INDEX(vertices!$D$2:$D$12,MATCH(distances!L$1,vertices!$A$2:$A$12,0)))^2+(INDEX(vertices!$E$2:$E$12,MATCH(distances!$A6,vertices!$A$2:$A$12,0))-INDEX(vertices!$E$2:$E$12,MATCH(distances!L$1,vertices!$A$2:$A$12,0)))^2),0)</f>
        <v>148</v>
      </c>
    </row>
    <row r="7" spans="1:12" x14ac:dyDescent="0.25">
      <c r="A7" t="str">
        <v>F</v>
      </c>
      <c r="B7">
        <f>ROUND(SQRT((INDEX(vertices!$D$2:$D$12,MATCH(distances!$A7,vertices!$A$2:$A$12,0))-INDEX(vertices!$D$2:$D$12,MATCH(distances!B$1,vertices!$A$2:$A$12,0)))^2+(INDEX(vertices!$E$2:$E$12,MATCH(distances!$A7,vertices!$A$2:$A$12,0))-INDEX(vertices!$E$2:$E$12,MATCH(distances!B$1,vertices!$A$2:$A$12,0)))^2),0)</f>
        <v>280</v>
      </c>
      <c r="C7">
        <f>ROUND(SQRT((INDEX(vertices!$D$2:$D$12,MATCH(distances!$A7,vertices!$A$2:$A$12,0))-INDEX(vertices!$D$2:$D$12,MATCH(distances!C$1,vertices!$A$2:$A$12,0)))^2+(INDEX(vertices!$E$2:$E$12,MATCH(distances!$A7,vertices!$A$2:$A$12,0))-INDEX(vertices!$E$2:$E$12,MATCH(distances!C$1,vertices!$A$2:$A$12,0)))^2),0)</f>
        <v>299</v>
      </c>
      <c r="D7">
        <f>ROUND(SQRT((INDEX(vertices!$D$2:$D$12,MATCH(distances!$A7,vertices!$A$2:$A$12,0))-INDEX(vertices!$D$2:$D$12,MATCH(distances!D$1,vertices!$A$2:$A$12,0)))^2+(INDEX(vertices!$E$2:$E$12,MATCH(distances!$A7,vertices!$A$2:$A$12,0))-INDEX(vertices!$E$2:$E$12,MATCH(distances!D$1,vertices!$A$2:$A$12,0)))^2),0)</f>
        <v>316</v>
      </c>
      <c r="E7">
        <f>ROUND(SQRT((INDEX(vertices!$D$2:$D$12,MATCH(distances!$A7,vertices!$A$2:$A$12,0))-INDEX(vertices!$D$2:$D$12,MATCH(distances!E$1,vertices!$A$2:$A$12,0)))^2+(INDEX(vertices!$E$2:$E$12,MATCH(distances!$A7,vertices!$A$2:$A$12,0))-INDEX(vertices!$E$2:$E$12,MATCH(distances!E$1,vertices!$A$2:$A$12,0)))^2),0)</f>
        <v>322</v>
      </c>
      <c r="F7">
        <f>ROUND(SQRT((INDEX(vertices!$D$2:$D$12,MATCH(distances!$A7,vertices!$A$2:$A$12,0))-INDEX(vertices!$D$2:$D$12,MATCH(distances!F$1,vertices!$A$2:$A$12,0)))^2+(INDEX(vertices!$E$2:$E$12,MATCH(distances!$A7,vertices!$A$2:$A$12,0))-INDEX(vertices!$E$2:$E$12,MATCH(distances!F$1,vertices!$A$2:$A$12,0)))^2),0)</f>
        <v>257</v>
      </c>
      <c r="G7">
        <f>ROUND(SQRT((INDEX(vertices!$D$2:$D$12,MATCH(distances!$A7,vertices!$A$2:$A$12,0))-INDEX(vertices!$D$2:$D$12,MATCH(distances!G$1,vertices!$A$2:$A$12,0)))^2+(INDEX(vertices!$E$2:$E$12,MATCH(distances!$A7,vertices!$A$2:$A$12,0))-INDEX(vertices!$E$2:$E$12,MATCH(distances!G$1,vertices!$A$2:$A$12,0)))^2),0)</f>
        <v>0</v>
      </c>
      <c r="H7">
        <f>ROUND(SQRT((INDEX(vertices!$D$2:$D$12,MATCH(distances!$A7,vertices!$A$2:$A$12,0))-INDEX(vertices!$D$2:$D$12,MATCH(distances!H$1,vertices!$A$2:$A$12,0)))^2+(INDEX(vertices!$E$2:$E$12,MATCH(distances!$A7,vertices!$A$2:$A$12,0))-INDEX(vertices!$E$2:$E$12,MATCH(distances!H$1,vertices!$A$2:$A$12,0)))^2),0)</f>
        <v>230</v>
      </c>
      <c r="I7">
        <f>ROUND(SQRT((INDEX(vertices!$D$2:$D$12,MATCH(distances!$A7,vertices!$A$2:$A$12,0))-INDEX(vertices!$D$2:$D$12,MATCH(distances!I$1,vertices!$A$2:$A$12,0)))^2+(INDEX(vertices!$E$2:$E$12,MATCH(distances!$A7,vertices!$A$2:$A$12,0))-INDEX(vertices!$E$2:$E$12,MATCH(distances!I$1,vertices!$A$2:$A$12,0)))^2),0)</f>
        <v>344</v>
      </c>
      <c r="J7">
        <f>ROUND(SQRT((INDEX(vertices!$D$2:$D$12,MATCH(distances!$A7,vertices!$A$2:$A$12,0))-INDEX(vertices!$D$2:$D$12,MATCH(distances!J$1,vertices!$A$2:$A$12,0)))^2+(INDEX(vertices!$E$2:$E$12,MATCH(distances!$A7,vertices!$A$2:$A$12,0))-INDEX(vertices!$E$2:$E$12,MATCH(distances!J$1,vertices!$A$2:$A$12,0)))^2),0)</f>
        <v>222</v>
      </c>
      <c r="K7">
        <f>ROUND(SQRT((INDEX(vertices!$D$2:$D$12,MATCH(distances!$A7,vertices!$A$2:$A$12,0))-INDEX(vertices!$D$2:$D$12,MATCH(distances!K$1,vertices!$A$2:$A$12,0)))^2+(INDEX(vertices!$E$2:$E$12,MATCH(distances!$A7,vertices!$A$2:$A$12,0))-INDEX(vertices!$E$2:$E$12,MATCH(distances!K$1,vertices!$A$2:$A$12,0)))^2),0)</f>
        <v>344</v>
      </c>
      <c r="L7">
        <f>ROUND(SQRT((INDEX(vertices!$D$2:$D$12,MATCH(distances!$A7,vertices!$A$2:$A$12,0))-INDEX(vertices!$D$2:$D$12,MATCH(distances!L$1,vertices!$A$2:$A$12,0)))^2+(INDEX(vertices!$E$2:$E$12,MATCH(distances!$A7,vertices!$A$2:$A$12,0))-INDEX(vertices!$E$2:$E$12,MATCH(distances!L$1,vertices!$A$2:$A$12,0)))^2),0)</f>
        <v>194</v>
      </c>
    </row>
    <row r="8" spans="1:12" x14ac:dyDescent="0.25">
      <c r="A8" t="str">
        <v>G</v>
      </c>
      <c r="B8">
        <f>ROUND(SQRT((INDEX(vertices!$D$2:$D$12,MATCH(distances!$A8,vertices!$A$2:$A$12,0))-INDEX(vertices!$D$2:$D$12,MATCH(distances!B$1,vertices!$A$2:$A$12,0)))^2+(INDEX(vertices!$E$2:$E$12,MATCH(distances!$A8,vertices!$A$2:$A$12,0))-INDEX(vertices!$E$2:$E$12,MATCH(distances!B$1,vertices!$A$2:$A$12,0)))^2),0)</f>
        <v>376</v>
      </c>
      <c r="C8">
        <f>ROUND(SQRT((INDEX(vertices!$D$2:$D$12,MATCH(distances!$A8,vertices!$A$2:$A$12,0))-INDEX(vertices!$D$2:$D$12,MATCH(distances!C$1,vertices!$A$2:$A$12,0)))^2+(INDEX(vertices!$E$2:$E$12,MATCH(distances!$A8,vertices!$A$2:$A$12,0))-INDEX(vertices!$E$2:$E$12,MATCH(distances!C$1,vertices!$A$2:$A$12,0)))^2),0)</f>
        <v>163</v>
      </c>
      <c r="D8">
        <f>ROUND(SQRT((INDEX(vertices!$D$2:$D$12,MATCH(distances!$A8,vertices!$A$2:$A$12,0))-INDEX(vertices!$D$2:$D$12,MATCH(distances!D$1,vertices!$A$2:$A$12,0)))^2+(INDEX(vertices!$E$2:$E$12,MATCH(distances!$A8,vertices!$A$2:$A$12,0))-INDEX(vertices!$E$2:$E$12,MATCH(distances!D$1,vertices!$A$2:$A$12,0)))^2),0)</f>
        <v>239</v>
      </c>
      <c r="E8">
        <f>ROUND(SQRT((INDEX(vertices!$D$2:$D$12,MATCH(distances!$A8,vertices!$A$2:$A$12,0))-INDEX(vertices!$D$2:$D$12,MATCH(distances!E$1,vertices!$A$2:$A$12,0)))^2+(INDEX(vertices!$E$2:$E$12,MATCH(distances!$A8,vertices!$A$2:$A$12,0))-INDEX(vertices!$E$2:$E$12,MATCH(distances!E$1,vertices!$A$2:$A$12,0)))^2),0)</f>
        <v>172</v>
      </c>
      <c r="F8">
        <f>ROUND(SQRT((INDEX(vertices!$D$2:$D$12,MATCH(distances!$A8,vertices!$A$2:$A$12,0))-INDEX(vertices!$D$2:$D$12,MATCH(distances!F$1,vertices!$A$2:$A$12,0)))^2+(INDEX(vertices!$E$2:$E$12,MATCH(distances!$A8,vertices!$A$2:$A$12,0))-INDEX(vertices!$E$2:$E$12,MATCH(distances!F$1,vertices!$A$2:$A$12,0)))^2),0)</f>
        <v>383</v>
      </c>
      <c r="G8">
        <f>ROUND(SQRT((INDEX(vertices!$D$2:$D$12,MATCH(distances!$A8,vertices!$A$2:$A$12,0))-INDEX(vertices!$D$2:$D$12,MATCH(distances!G$1,vertices!$A$2:$A$12,0)))^2+(INDEX(vertices!$E$2:$E$12,MATCH(distances!$A8,vertices!$A$2:$A$12,0))-INDEX(vertices!$E$2:$E$12,MATCH(distances!G$1,vertices!$A$2:$A$12,0)))^2),0)</f>
        <v>230</v>
      </c>
      <c r="H8">
        <f>ROUND(SQRT((INDEX(vertices!$D$2:$D$12,MATCH(distances!$A8,vertices!$A$2:$A$12,0))-INDEX(vertices!$D$2:$D$12,MATCH(distances!H$1,vertices!$A$2:$A$12,0)))^2+(INDEX(vertices!$E$2:$E$12,MATCH(distances!$A8,vertices!$A$2:$A$12,0))-INDEX(vertices!$E$2:$E$12,MATCH(distances!H$1,vertices!$A$2:$A$12,0)))^2),0)</f>
        <v>0</v>
      </c>
      <c r="I8">
        <f>ROUND(SQRT((INDEX(vertices!$D$2:$D$12,MATCH(distances!$A8,vertices!$A$2:$A$12,0))-INDEX(vertices!$D$2:$D$12,MATCH(distances!I$1,vertices!$A$2:$A$12,0)))^2+(INDEX(vertices!$E$2:$E$12,MATCH(distances!$A8,vertices!$A$2:$A$12,0))-INDEX(vertices!$E$2:$E$12,MATCH(distances!I$1,vertices!$A$2:$A$12,0)))^2),0)</f>
        <v>117</v>
      </c>
      <c r="J8">
        <f>ROUND(SQRT((INDEX(vertices!$D$2:$D$12,MATCH(distances!$A8,vertices!$A$2:$A$12,0))-INDEX(vertices!$D$2:$D$12,MATCH(distances!J$1,vertices!$A$2:$A$12,0)))^2+(INDEX(vertices!$E$2:$E$12,MATCH(distances!$A8,vertices!$A$2:$A$12,0))-INDEX(vertices!$E$2:$E$12,MATCH(distances!J$1,vertices!$A$2:$A$12,0)))^2),0)</f>
        <v>90</v>
      </c>
      <c r="K8">
        <f>ROUND(SQRT((INDEX(vertices!$D$2:$D$12,MATCH(distances!$A8,vertices!$A$2:$A$12,0))-INDEX(vertices!$D$2:$D$12,MATCH(distances!K$1,vertices!$A$2:$A$12,0)))^2+(INDEX(vertices!$E$2:$E$12,MATCH(distances!$A8,vertices!$A$2:$A$12,0))-INDEX(vertices!$E$2:$E$12,MATCH(distances!K$1,vertices!$A$2:$A$12,0)))^2),0)</f>
        <v>314</v>
      </c>
      <c r="L8">
        <f>ROUND(SQRT((INDEX(vertices!$D$2:$D$12,MATCH(distances!$A8,vertices!$A$2:$A$12,0))-INDEX(vertices!$D$2:$D$12,MATCH(distances!L$1,vertices!$A$2:$A$12,0)))^2+(INDEX(vertices!$E$2:$E$12,MATCH(distances!$A8,vertices!$A$2:$A$12,0))-INDEX(vertices!$E$2:$E$12,MATCH(distances!L$1,vertices!$A$2:$A$12,0)))^2),0)</f>
        <v>241</v>
      </c>
    </row>
    <row r="9" spans="1:12" x14ac:dyDescent="0.25">
      <c r="A9" t="str">
        <v>H</v>
      </c>
      <c r="B9">
        <f>ROUND(SQRT((INDEX(vertices!$D$2:$D$12,MATCH(distances!$A9,vertices!$A$2:$A$12,0))-INDEX(vertices!$D$2:$D$12,MATCH(distances!B$1,vertices!$A$2:$A$12,0)))^2+(INDEX(vertices!$E$2:$E$12,MATCH(distances!$A9,vertices!$A$2:$A$12,0))-INDEX(vertices!$E$2:$E$12,MATCH(distances!B$1,vertices!$A$2:$A$12,0)))^2),0)</f>
        <v>439</v>
      </c>
      <c r="C9">
        <f>ROUND(SQRT((INDEX(vertices!$D$2:$D$12,MATCH(distances!$A9,vertices!$A$2:$A$12,0))-INDEX(vertices!$D$2:$D$12,MATCH(distances!C$1,vertices!$A$2:$A$12,0)))^2+(INDEX(vertices!$E$2:$E$12,MATCH(distances!$A9,vertices!$A$2:$A$12,0))-INDEX(vertices!$E$2:$E$12,MATCH(distances!C$1,vertices!$A$2:$A$12,0)))^2),0)</f>
        <v>157</v>
      </c>
      <c r="D9">
        <f>ROUND(SQRT((INDEX(vertices!$D$2:$D$12,MATCH(distances!$A9,vertices!$A$2:$A$12,0))-INDEX(vertices!$D$2:$D$12,MATCH(distances!D$1,vertices!$A$2:$A$12,0)))^2+(INDEX(vertices!$E$2:$E$12,MATCH(distances!$A9,vertices!$A$2:$A$12,0))-INDEX(vertices!$E$2:$E$12,MATCH(distances!D$1,vertices!$A$2:$A$12,0)))^2),0)</f>
        <v>244</v>
      </c>
      <c r="E9">
        <f>ROUND(SQRT((INDEX(vertices!$D$2:$D$12,MATCH(distances!$A9,vertices!$A$2:$A$12,0))-INDEX(vertices!$D$2:$D$12,MATCH(distances!E$1,vertices!$A$2:$A$12,0)))^2+(INDEX(vertices!$E$2:$E$12,MATCH(distances!$A9,vertices!$A$2:$A$12,0))-INDEX(vertices!$E$2:$E$12,MATCH(distances!E$1,vertices!$A$2:$A$12,0)))^2),0)</f>
        <v>148</v>
      </c>
      <c r="F9">
        <f>ROUND(SQRT((INDEX(vertices!$D$2:$D$12,MATCH(distances!$A9,vertices!$A$2:$A$12,0))-INDEX(vertices!$D$2:$D$12,MATCH(distances!F$1,vertices!$A$2:$A$12,0)))^2+(INDEX(vertices!$E$2:$E$12,MATCH(distances!$A9,vertices!$A$2:$A$12,0))-INDEX(vertices!$E$2:$E$12,MATCH(distances!F$1,vertices!$A$2:$A$12,0)))^2),0)</f>
        <v>456</v>
      </c>
      <c r="G9">
        <f>ROUND(SQRT((INDEX(vertices!$D$2:$D$12,MATCH(distances!$A9,vertices!$A$2:$A$12,0))-INDEX(vertices!$D$2:$D$12,MATCH(distances!G$1,vertices!$A$2:$A$12,0)))^2+(INDEX(vertices!$E$2:$E$12,MATCH(distances!$A9,vertices!$A$2:$A$12,0))-INDEX(vertices!$E$2:$E$12,MATCH(distances!G$1,vertices!$A$2:$A$12,0)))^2),0)</f>
        <v>344</v>
      </c>
      <c r="H9">
        <f>ROUND(SQRT((INDEX(vertices!$D$2:$D$12,MATCH(distances!$A9,vertices!$A$2:$A$12,0))-INDEX(vertices!$D$2:$D$12,MATCH(distances!H$1,vertices!$A$2:$A$12,0)))^2+(INDEX(vertices!$E$2:$E$12,MATCH(distances!$A9,vertices!$A$2:$A$12,0))-INDEX(vertices!$E$2:$E$12,MATCH(distances!H$1,vertices!$A$2:$A$12,0)))^2),0)</f>
        <v>117</v>
      </c>
      <c r="I9">
        <f>ROUND(SQRT((INDEX(vertices!$D$2:$D$12,MATCH(distances!$A9,vertices!$A$2:$A$12,0))-INDEX(vertices!$D$2:$D$12,MATCH(distances!I$1,vertices!$A$2:$A$12,0)))^2+(INDEX(vertices!$E$2:$E$12,MATCH(distances!$A9,vertices!$A$2:$A$12,0))-INDEX(vertices!$E$2:$E$12,MATCH(distances!I$1,vertices!$A$2:$A$12,0)))^2),0)</f>
        <v>0</v>
      </c>
      <c r="J9">
        <f>ROUND(SQRT((INDEX(vertices!$D$2:$D$12,MATCH(distances!$A9,vertices!$A$2:$A$12,0))-INDEX(vertices!$D$2:$D$12,MATCH(distances!J$1,vertices!$A$2:$A$12,0)))^2+(INDEX(vertices!$E$2:$E$12,MATCH(distances!$A9,vertices!$A$2:$A$12,0))-INDEX(vertices!$E$2:$E$12,MATCH(distances!J$1,vertices!$A$2:$A$12,0)))^2),0)</f>
        <v>183</v>
      </c>
      <c r="K9">
        <f>ROUND(SQRT((INDEX(vertices!$D$2:$D$12,MATCH(distances!$A9,vertices!$A$2:$A$12,0))-INDEX(vertices!$D$2:$D$12,MATCH(distances!K$1,vertices!$A$2:$A$12,0)))^2+(INDEX(vertices!$E$2:$E$12,MATCH(distances!$A9,vertices!$A$2:$A$12,0))-INDEX(vertices!$E$2:$E$12,MATCH(distances!K$1,vertices!$A$2:$A$12,0)))^2),0)</f>
        <v>328</v>
      </c>
      <c r="L9">
        <f>ROUND(SQRT((INDEX(vertices!$D$2:$D$12,MATCH(distances!$A9,vertices!$A$2:$A$12,0))-INDEX(vertices!$D$2:$D$12,MATCH(distances!L$1,vertices!$A$2:$A$12,0)))^2+(INDEX(vertices!$E$2:$E$12,MATCH(distances!$A9,vertices!$A$2:$A$12,0))-INDEX(vertices!$E$2:$E$12,MATCH(distances!L$1,vertices!$A$2:$A$12,0)))^2),0)</f>
        <v>309</v>
      </c>
    </row>
    <row r="10" spans="1:12" x14ac:dyDescent="0.25">
      <c r="A10" t="str">
        <v>I</v>
      </c>
      <c r="B10">
        <f>ROUND(SQRT((INDEX(vertices!$D$2:$D$12,MATCH(distances!$A10,vertices!$A$2:$A$12,0))-INDEX(vertices!$D$2:$D$12,MATCH(distances!B$1,vertices!$A$2:$A$12,0)))^2+(INDEX(vertices!$E$2:$E$12,MATCH(distances!$A10,vertices!$A$2:$A$12,0))-INDEX(vertices!$E$2:$E$12,MATCH(distances!B$1,vertices!$A$2:$A$12,0)))^2),0)</f>
        <v>430</v>
      </c>
      <c r="C10">
        <f>ROUND(SQRT((INDEX(vertices!$D$2:$D$12,MATCH(distances!$A10,vertices!$A$2:$A$12,0))-INDEX(vertices!$D$2:$D$12,MATCH(distances!C$1,vertices!$A$2:$A$12,0)))^2+(INDEX(vertices!$E$2:$E$12,MATCH(distances!$A10,vertices!$A$2:$A$12,0))-INDEX(vertices!$E$2:$E$12,MATCH(distances!C$1,vertices!$A$2:$A$12,0)))^2),0)</f>
        <v>253</v>
      </c>
      <c r="D10">
        <f>ROUND(SQRT((INDEX(vertices!$D$2:$D$12,MATCH(distances!$A10,vertices!$A$2:$A$12,0))-INDEX(vertices!$D$2:$D$12,MATCH(distances!D$1,vertices!$A$2:$A$12,0)))^2+(INDEX(vertices!$E$2:$E$12,MATCH(distances!$A10,vertices!$A$2:$A$12,0))-INDEX(vertices!$E$2:$E$12,MATCH(distances!D$1,vertices!$A$2:$A$12,0)))^2),0)</f>
        <v>325</v>
      </c>
      <c r="E10">
        <f>ROUND(SQRT((INDEX(vertices!$D$2:$D$12,MATCH(distances!$A10,vertices!$A$2:$A$12,0))-INDEX(vertices!$D$2:$D$12,MATCH(distances!E$1,vertices!$A$2:$A$12,0)))^2+(INDEX(vertices!$E$2:$E$12,MATCH(distances!$A10,vertices!$A$2:$A$12,0))-INDEX(vertices!$E$2:$E$12,MATCH(distances!E$1,vertices!$A$2:$A$12,0)))^2),0)</f>
        <v>262</v>
      </c>
      <c r="F10">
        <f>ROUND(SQRT((INDEX(vertices!$D$2:$D$12,MATCH(distances!$A10,vertices!$A$2:$A$12,0))-INDEX(vertices!$D$2:$D$12,MATCH(distances!F$1,vertices!$A$2:$A$12,0)))^2+(INDEX(vertices!$E$2:$E$12,MATCH(distances!$A10,vertices!$A$2:$A$12,0))-INDEX(vertices!$E$2:$E$12,MATCH(distances!F$1,vertices!$A$2:$A$12,0)))^2),0)</f>
        <v>428</v>
      </c>
      <c r="G10">
        <f>ROUND(SQRT((INDEX(vertices!$D$2:$D$12,MATCH(distances!$A10,vertices!$A$2:$A$12,0))-INDEX(vertices!$D$2:$D$12,MATCH(distances!G$1,vertices!$A$2:$A$12,0)))^2+(INDEX(vertices!$E$2:$E$12,MATCH(distances!$A10,vertices!$A$2:$A$12,0))-INDEX(vertices!$E$2:$E$12,MATCH(distances!G$1,vertices!$A$2:$A$12,0)))^2),0)</f>
        <v>222</v>
      </c>
      <c r="H10">
        <f>ROUND(SQRT((INDEX(vertices!$D$2:$D$12,MATCH(distances!$A10,vertices!$A$2:$A$12,0))-INDEX(vertices!$D$2:$D$12,MATCH(distances!H$1,vertices!$A$2:$A$12,0)))^2+(INDEX(vertices!$E$2:$E$12,MATCH(distances!$A10,vertices!$A$2:$A$12,0))-INDEX(vertices!$E$2:$E$12,MATCH(distances!H$1,vertices!$A$2:$A$12,0)))^2),0)</f>
        <v>90</v>
      </c>
      <c r="I10">
        <f>ROUND(SQRT((INDEX(vertices!$D$2:$D$12,MATCH(distances!$A10,vertices!$A$2:$A$12,0))-INDEX(vertices!$D$2:$D$12,MATCH(distances!I$1,vertices!$A$2:$A$12,0)))^2+(INDEX(vertices!$E$2:$E$12,MATCH(distances!$A10,vertices!$A$2:$A$12,0))-INDEX(vertices!$E$2:$E$12,MATCH(distances!I$1,vertices!$A$2:$A$12,0)))^2),0)</f>
        <v>183</v>
      </c>
      <c r="J10">
        <f>ROUND(SQRT((INDEX(vertices!$D$2:$D$12,MATCH(distances!$A10,vertices!$A$2:$A$12,0))-INDEX(vertices!$D$2:$D$12,MATCH(distances!J$1,vertices!$A$2:$A$12,0)))^2+(INDEX(vertices!$E$2:$E$12,MATCH(distances!$A10,vertices!$A$2:$A$12,0))-INDEX(vertices!$E$2:$E$12,MATCH(distances!J$1,vertices!$A$2:$A$12,0)))^2),0)</f>
        <v>0</v>
      </c>
      <c r="K10">
        <f>ROUND(SQRT((INDEX(vertices!$D$2:$D$12,MATCH(distances!$A10,vertices!$A$2:$A$12,0))-INDEX(vertices!$D$2:$D$12,MATCH(distances!K$1,vertices!$A$2:$A$12,0)))^2+(INDEX(vertices!$E$2:$E$12,MATCH(distances!$A10,vertices!$A$2:$A$12,0))-INDEX(vertices!$E$2:$E$12,MATCH(distances!K$1,vertices!$A$2:$A$12,0)))^2),0)</f>
        <v>396</v>
      </c>
      <c r="L10">
        <f>ROUND(SQRT((INDEX(vertices!$D$2:$D$12,MATCH(distances!$A10,vertices!$A$2:$A$12,0))-INDEX(vertices!$D$2:$D$12,MATCH(distances!L$1,vertices!$A$2:$A$12,0)))^2+(INDEX(vertices!$E$2:$E$12,MATCH(distances!$A10,vertices!$A$2:$A$12,0))-INDEX(vertices!$E$2:$E$12,MATCH(distances!L$1,vertices!$A$2:$A$12,0)))^2),0)</f>
        <v>299</v>
      </c>
    </row>
    <row r="11" spans="1:12" x14ac:dyDescent="0.25">
      <c r="A11" t="str">
        <v>J</v>
      </c>
      <c r="B11">
        <f>ROUND(SQRT((INDEX(vertices!$D$2:$D$12,MATCH(distances!$A11,vertices!$A$2:$A$12,0))-INDEX(vertices!$D$2:$D$12,MATCH(distances!B$1,vertices!$A$2:$A$12,0)))^2+(INDEX(vertices!$E$2:$E$12,MATCH(distances!$A11,vertices!$A$2:$A$12,0))-INDEX(vertices!$E$2:$E$12,MATCH(distances!B$1,vertices!$A$2:$A$12,0)))^2),0)</f>
        <v>183</v>
      </c>
      <c r="C11">
        <f>ROUND(SQRT((INDEX(vertices!$D$2:$D$12,MATCH(distances!$A11,vertices!$A$2:$A$12,0))-INDEX(vertices!$D$2:$D$12,MATCH(distances!C$1,vertices!$A$2:$A$12,0)))^2+(INDEX(vertices!$E$2:$E$12,MATCH(distances!$A11,vertices!$A$2:$A$12,0))-INDEX(vertices!$E$2:$E$12,MATCH(distances!C$1,vertices!$A$2:$A$12,0)))^2),0)</f>
        <v>172</v>
      </c>
      <c r="D11">
        <f>ROUND(SQRT((INDEX(vertices!$D$2:$D$12,MATCH(distances!$A11,vertices!$A$2:$A$12,0))-INDEX(vertices!$D$2:$D$12,MATCH(distances!D$1,vertices!$A$2:$A$12,0)))^2+(INDEX(vertices!$E$2:$E$12,MATCH(distances!$A11,vertices!$A$2:$A$12,0))-INDEX(vertices!$E$2:$E$12,MATCH(distances!D$1,vertices!$A$2:$A$12,0)))^2),0)</f>
        <v>85</v>
      </c>
      <c r="E11">
        <f>ROUND(SQRT((INDEX(vertices!$D$2:$D$12,MATCH(distances!$A11,vertices!$A$2:$A$12,0))-INDEX(vertices!$D$2:$D$12,MATCH(distances!E$1,vertices!$A$2:$A$12,0)))^2+(INDEX(vertices!$E$2:$E$12,MATCH(distances!$A11,vertices!$A$2:$A$12,0))-INDEX(vertices!$E$2:$E$12,MATCH(distances!E$1,vertices!$A$2:$A$12,0)))^2),0)</f>
        <v>183</v>
      </c>
      <c r="F11">
        <f>ROUND(SQRT((INDEX(vertices!$D$2:$D$12,MATCH(distances!$A11,vertices!$A$2:$A$12,0))-INDEX(vertices!$D$2:$D$12,MATCH(distances!F$1,vertices!$A$2:$A$12,0)))^2+(INDEX(vertices!$E$2:$E$12,MATCH(distances!$A11,vertices!$A$2:$A$12,0))-INDEX(vertices!$E$2:$E$12,MATCH(distances!F$1,vertices!$A$2:$A$12,0)))^2),0)</f>
        <v>225</v>
      </c>
      <c r="G11">
        <f>ROUND(SQRT((INDEX(vertices!$D$2:$D$12,MATCH(distances!$A11,vertices!$A$2:$A$12,0))-INDEX(vertices!$D$2:$D$12,MATCH(distances!G$1,vertices!$A$2:$A$12,0)))^2+(INDEX(vertices!$E$2:$E$12,MATCH(distances!$A11,vertices!$A$2:$A$12,0))-INDEX(vertices!$E$2:$E$12,MATCH(distances!G$1,vertices!$A$2:$A$12,0)))^2),0)</f>
        <v>344</v>
      </c>
      <c r="H11">
        <f>ROUND(SQRT((INDEX(vertices!$D$2:$D$12,MATCH(distances!$A11,vertices!$A$2:$A$12,0))-INDEX(vertices!$D$2:$D$12,MATCH(distances!H$1,vertices!$A$2:$A$12,0)))^2+(INDEX(vertices!$E$2:$E$12,MATCH(distances!$A11,vertices!$A$2:$A$12,0))-INDEX(vertices!$E$2:$E$12,MATCH(distances!H$1,vertices!$A$2:$A$12,0)))^2),0)</f>
        <v>314</v>
      </c>
      <c r="I11">
        <f>ROUND(SQRT((INDEX(vertices!$D$2:$D$12,MATCH(distances!$A11,vertices!$A$2:$A$12,0))-INDEX(vertices!$D$2:$D$12,MATCH(distances!I$1,vertices!$A$2:$A$12,0)))^2+(INDEX(vertices!$E$2:$E$12,MATCH(distances!$A11,vertices!$A$2:$A$12,0))-INDEX(vertices!$E$2:$E$12,MATCH(distances!I$1,vertices!$A$2:$A$12,0)))^2),0)</f>
        <v>328</v>
      </c>
      <c r="J11">
        <f>ROUND(SQRT((INDEX(vertices!$D$2:$D$12,MATCH(distances!$A11,vertices!$A$2:$A$12,0))-INDEX(vertices!$D$2:$D$12,MATCH(distances!J$1,vertices!$A$2:$A$12,0)))^2+(INDEX(vertices!$E$2:$E$12,MATCH(distances!$A11,vertices!$A$2:$A$12,0))-INDEX(vertices!$E$2:$E$12,MATCH(distances!J$1,vertices!$A$2:$A$12,0)))^2),0)</f>
        <v>396</v>
      </c>
      <c r="K11">
        <f>ROUND(SQRT((INDEX(vertices!$D$2:$D$12,MATCH(distances!$A11,vertices!$A$2:$A$12,0))-INDEX(vertices!$D$2:$D$12,MATCH(distances!K$1,vertices!$A$2:$A$12,0)))^2+(INDEX(vertices!$E$2:$E$12,MATCH(distances!$A11,vertices!$A$2:$A$12,0))-INDEX(vertices!$E$2:$E$12,MATCH(distances!K$1,vertices!$A$2:$A$12,0)))^2),0)</f>
        <v>0</v>
      </c>
      <c r="L11">
        <f>ROUND(SQRT((INDEX(vertices!$D$2:$D$12,MATCH(distances!$A11,vertices!$A$2:$A$12,0))-INDEX(vertices!$D$2:$D$12,MATCH(distances!L$1,vertices!$A$2:$A$12,0)))^2+(INDEX(vertices!$E$2:$E$12,MATCH(distances!$A11,vertices!$A$2:$A$12,0))-INDEX(vertices!$E$2:$E$12,MATCH(distances!L$1,vertices!$A$2:$A$12,0)))^2),0)</f>
        <v>153</v>
      </c>
    </row>
    <row r="12" spans="1:12" x14ac:dyDescent="0.25">
      <c r="A12" t="str">
        <v>K</v>
      </c>
      <c r="B12">
        <f>ROUND(SQRT((INDEX(vertices!$D$2:$D$12,MATCH(distances!$A12,vertices!$A$2:$A$12,0))-INDEX(vertices!$D$2:$D$12,MATCH(distances!B$1,vertices!$A$2:$A$12,0)))^2+(INDEX(vertices!$E$2:$E$12,MATCH(distances!$A12,vertices!$A$2:$A$12,0))-INDEX(vertices!$E$2:$E$12,MATCH(distances!B$1,vertices!$A$2:$A$12,0)))^2),0)</f>
        <v>135</v>
      </c>
      <c r="C12">
        <f>ROUND(SQRT((INDEX(vertices!$D$2:$D$12,MATCH(distances!$A12,vertices!$A$2:$A$12,0))-INDEX(vertices!$D$2:$D$12,MATCH(distances!C$1,vertices!$A$2:$A$12,0)))^2+(INDEX(vertices!$E$2:$E$12,MATCH(distances!$A12,vertices!$A$2:$A$12,0))-INDEX(vertices!$E$2:$E$12,MATCH(distances!C$1,vertices!$A$2:$A$12,0)))^2),0)</f>
        <v>182</v>
      </c>
      <c r="D12">
        <f>ROUND(SQRT((INDEX(vertices!$D$2:$D$12,MATCH(distances!$A12,vertices!$A$2:$A$12,0))-INDEX(vertices!$D$2:$D$12,MATCH(distances!D$1,vertices!$A$2:$A$12,0)))^2+(INDEX(vertices!$E$2:$E$12,MATCH(distances!$A12,vertices!$A$2:$A$12,0))-INDEX(vertices!$E$2:$E$12,MATCH(distances!D$1,vertices!$A$2:$A$12,0)))^2),0)</f>
        <v>149</v>
      </c>
      <c r="E12">
        <f>ROUND(SQRT((INDEX(vertices!$D$2:$D$12,MATCH(distances!$A12,vertices!$A$2:$A$12,0))-INDEX(vertices!$D$2:$D$12,MATCH(distances!E$1,vertices!$A$2:$A$12,0)))^2+(INDEX(vertices!$E$2:$E$12,MATCH(distances!$A12,vertices!$A$2:$A$12,0))-INDEX(vertices!$E$2:$E$12,MATCH(distances!E$1,vertices!$A$2:$A$12,0)))^2),0)</f>
        <v>206</v>
      </c>
      <c r="F12">
        <f>ROUND(SQRT((INDEX(vertices!$D$2:$D$12,MATCH(distances!$A12,vertices!$A$2:$A$12,0))-INDEX(vertices!$D$2:$D$12,MATCH(distances!F$1,vertices!$A$2:$A$12,0)))^2+(INDEX(vertices!$E$2:$E$12,MATCH(distances!$A12,vertices!$A$2:$A$12,0))-INDEX(vertices!$E$2:$E$12,MATCH(distances!F$1,vertices!$A$2:$A$12,0)))^2),0)</f>
        <v>148</v>
      </c>
      <c r="G12">
        <f>ROUND(SQRT((INDEX(vertices!$D$2:$D$12,MATCH(distances!$A12,vertices!$A$2:$A$12,0))-INDEX(vertices!$D$2:$D$12,MATCH(distances!G$1,vertices!$A$2:$A$12,0)))^2+(INDEX(vertices!$E$2:$E$12,MATCH(distances!$A12,vertices!$A$2:$A$12,0))-INDEX(vertices!$E$2:$E$12,MATCH(distances!G$1,vertices!$A$2:$A$12,0)))^2),0)</f>
        <v>194</v>
      </c>
      <c r="H12">
        <f>ROUND(SQRT((INDEX(vertices!$D$2:$D$12,MATCH(distances!$A12,vertices!$A$2:$A$12,0))-INDEX(vertices!$D$2:$D$12,MATCH(distances!H$1,vertices!$A$2:$A$12,0)))^2+(INDEX(vertices!$E$2:$E$12,MATCH(distances!$A12,vertices!$A$2:$A$12,0))-INDEX(vertices!$E$2:$E$12,MATCH(distances!H$1,vertices!$A$2:$A$12,0)))^2),0)</f>
        <v>241</v>
      </c>
      <c r="I12">
        <f>ROUND(SQRT((INDEX(vertices!$D$2:$D$12,MATCH(distances!$A12,vertices!$A$2:$A$12,0))-INDEX(vertices!$D$2:$D$12,MATCH(distances!I$1,vertices!$A$2:$A$12,0)))^2+(INDEX(vertices!$E$2:$E$12,MATCH(distances!$A12,vertices!$A$2:$A$12,0))-INDEX(vertices!$E$2:$E$12,MATCH(distances!I$1,vertices!$A$2:$A$12,0)))^2),0)</f>
        <v>309</v>
      </c>
      <c r="J12">
        <f>ROUND(SQRT((INDEX(vertices!$D$2:$D$12,MATCH(distances!$A12,vertices!$A$2:$A$12,0))-INDEX(vertices!$D$2:$D$12,MATCH(distances!J$1,vertices!$A$2:$A$12,0)))^2+(INDEX(vertices!$E$2:$E$12,MATCH(distances!$A12,vertices!$A$2:$A$12,0))-INDEX(vertices!$E$2:$E$12,MATCH(distances!J$1,vertices!$A$2:$A$12,0)))^2),0)</f>
        <v>299</v>
      </c>
      <c r="K12">
        <f>ROUND(SQRT((INDEX(vertices!$D$2:$D$12,MATCH(distances!$A12,vertices!$A$2:$A$12,0))-INDEX(vertices!$D$2:$D$12,MATCH(distances!K$1,vertices!$A$2:$A$12,0)))^2+(INDEX(vertices!$E$2:$E$12,MATCH(distances!$A12,vertices!$A$2:$A$12,0))-INDEX(vertices!$E$2:$E$12,MATCH(distances!K$1,vertices!$A$2:$A$12,0)))^2),0)</f>
        <v>153</v>
      </c>
      <c r="L12">
        <f>ROUND(SQRT((INDEX(vertices!$D$2:$D$12,MATCH(distances!$A12,vertices!$A$2:$A$12,0))-INDEX(vertices!$D$2:$D$12,MATCH(distances!L$1,vertices!$A$2:$A$12,0)))^2+(INDEX(vertices!$E$2:$E$12,MATCH(distances!$A12,vertices!$A$2:$A$12,0))-INDEX(vertices!$E$2:$E$12,MATCH(distances!L$1,vertices!$A$2:$A$12,0)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F96-FAC5-48E4-9E79-90A26A0A97B7}">
  <dimension ref="A1:P12"/>
  <sheetViews>
    <sheetView topLeftCell="F1" workbookViewId="0">
      <selection activeCell="P5" sqref="P5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56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57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58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  <row r="5" spans="1:16" x14ac:dyDescent="0.25">
      <c r="A5" t="s">
        <v>59</v>
      </c>
      <c r="B5" s="2">
        <v>5000</v>
      </c>
      <c r="C5" s="2">
        <v>1000</v>
      </c>
      <c r="D5" s="2">
        <v>0</v>
      </c>
      <c r="E5" s="2">
        <v>1000000</v>
      </c>
      <c r="F5" s="2">
        <v>5000000</v>
      </c>
      <c r="G5" s="2">
        <v>0</v>
      </c>
      <c r="H5" s="2">
        <v>14000000</v>
      </c>
      <c r="I5" s="2">
        <v>14000000</v>
      </c>
      <c r="J5" s="2">
        <v>45000</v>
      </c>
      <c r="K5">
        <v>130</v>
      </c>
      <c r="L5" s="2">
        <f>SUM(Table3[[#This Row],[CT_cost]:[BM_PICK_PETI]])</f>
        <v>6000</v>
      </c>
      <c r="M5" s="2">
        <f>E5+Table3[[#This Row],[AKOM_TRIP]]+Table3[[#This Row],[BBM_TRIP]]+Table3[[#This Row],[PDDN_TRIP]]+Table3[[#This Row],[KAWAL_TRIP]]</f>
        <v>34000000</v>
      </c>
      <c r="N5" s="2">
        <f>Table3[[#This Row],[BBM_DIST]]</f>
        <v>45000</v>
      </c>
      <c r="O5" s="3">
        <v>2</v>
      </c>
      <c r="P5" s="3">
        <v>1</v>
      </c>
    </row>
    <row r="6" spans="1:16" x14ac:dyDescent="0.25">
      <c r="A6" t="s">
        <v>60</v>
      </c>
      <c r="B6" s="2">
        <v>10000</v>
      </c>
      <c r="C6" s="2">
        <v>1000</v>
      </c>
      <c r="D6" s="2">
        <v>0</v>
      </c>
      <c r="E6" s="2">
        <v>0</v>
      </c>
      <c r="F6" s="2">
        <v>10000</v>
      </c>
      <c r="G6" s="2">
        <v>0</v>
      </c>
      <c r="H6" s="2">
        <v>20000000</v>
      </c>
      <c r="I6" s="2">
        <v>20000000</v>
      </c>
      <c r="J6" s="2">
        <v>1000</v>
      </c>
      <c r="K6">
        <v>90</v>
      </c>
      <c r="L6" s="2">
        <f>SUM(Table3[[#This Row],[CT_cost]:[BM_PICK_PETI]])</f>
        <v>11000</v>
      </c>
      <c r="M6" s="2">
        <f>E6+Table3[[#This Row],[AKOM_TRIP]]+Table3[[#This Row],[BBM_TRIP]]+Table3[[#This Row],[PDDN_TRIP]]+Table3[[#This Row],[KAWAL_TRIP]]</f>
        <v>40010000</v>
      </c>
      <c r="N6" s="2">
        <f>Table3[[#This Row],[BBM_DIST]]</f>
        <v>1000</v>
      </c>
      <c r="O6" s="3">
        <v>2</v>
      </c>
      <c r="P6" s="3">
        <v>1</v>
      </c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  <c r="F12" s="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51"/>
  <sheetViews>
    <sheetView topLeftCell="A43" workbookViewId="0">
      <selection activeCell="D43" sqref="D43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4" t="s">
        <v>35</v>
      </c>
      <c r="B1" s="5" t="s">
        <v>36</v>
      </c>
      <c r="C1" s="5" t="s">
        <v>37</v>
      </c>
      <c r="D1" s="5" t="s">
        <v>34</v>
      </c>
      <c r="E1" s="5" t="s">
        <v>29</v>
      </c>
      <c r="F1" s="5" t="s">
        <v>30</v>
      </c>
      <c r="G1" s="5" t="s">
        <v>28</v>
      </c>
      <c r="H1" s="6" t="s">
        <v>38</v>
      </c>
    </row>
    <row r="2" spans="1:8" x14ac:dyDescent="0.25">
      <c r="A2" t="s">
        <v>11</v>
      </c>
      <c r="B2" t="s">
        <v>13</v>
      </c>
      <c r="C2" t="s">
        <v>56</v>
      </c>
      <c r="D2">
        <f>INDEX(distances!$B$2:$L$12,MATCH(A2,distances!$A$2:$A$12,0),MATCH(B2,distances!$B$1:$L$1,0))</f>
        <v>298</v>
      </c>
      <c r="E2" s="2">
        <f>INDEX(param!$L$2:$L$6,MATCH(Table4[[#This Row],[Moda]],param!$A$2:$A$6,0))</f>
        <v>10000</v>
      </c>
      <c r="F2" s="2">
        <f>INDEX(param!$M$2:$M$6,MATCH(Table4[[#This Row],[Moda]],param!$A$2:$A$6,0))+(INDEX(param!$N$2:$N$6,MATCH(Table4[[#This Row],[Moda]],param!$A$2:$A$6,0))*Table4[[#This Row],[jarak]])</f>
        <v>40596000</v>
      </c>
      <c r="G2">
        <f>INDEX(param!$K$2:$K$6,MATCH(Table4[[#This Row],[Moda]],param!$A$2:$A$6,0))</f>
        <v>28</v>
      </c>
      <c r="H2">
        <f>IF(Table4[[#This Row],[Asal]]="A",INDEX(Table3[limit_jakarta],MATCH(Table4[[#This Row],[Moda]],param!$A$2:$A$6,0)),INDEX(Table3[limit_non_jakarta],MATCH(Table4[[#This Row],[Moda]],param!$A$2:$A$6,0)))</f>
        <v>2</v>
      </c>
    </row>
    <row r="3" spans="1:8" x14ac:dyDescent="0.25">
      <c r="A3" t="s">
        <v>11</v>
      </c>
      <c r="B3" t="s">
        <v>14</v>
      </c>
      <c r="C3" t="s">
        <v>56</v>
      </c>
      <c r="D3">
        <f>INDEX(distances!$B$2:$L$12,MATCH(A3,distances!$A$2:$A$12,0),MATCH(B3,distances!$B$1:$L$1,0))</f>
        <v>235</v>
      </c>
      <c r="E3" s="2">
        <f>INDEX(param!$L$2:$L$6,MATCH(Table4[[#This Row],[Moda]],param!$A$2:$A$6,0))</f>
        <v>10000</v>
      </c>
      <c r="F3" s="2">
        <f>INDEX(param!$M$2:$M$6,MATCH(Table4[[#This Row],[Moda]],param!$A$2:$A$6,0))+(INDEX(param!$N$2:$N$6,MATCH(Table4[[#This Row],[Moda]],param!$A$2:$A$6,0))*Table4[[#This Row],[jarak]])</f>
        <v>40470000</v>
      </c>
      <c r="G3">
        <f>INDEX(param!$K$2:$K$6,MATCH(Table4[[#This Row],[Moda]],param!$A$2:$A$6,0))</f>
        <v>28</v>
      </c>
      <c r="H3">
        <f>IF(Table4[[#This Row],[Asal]]="A",INDEX(Table3[limit_jakarta],MATCH(Table4[[#This Row],[Moda]],param!$A$2:$A$6,0)),INDEX(Table3[limit_non_jakarta],MATCH(Table4[[#This Row],[Moda]],param!$A$2:$A$6,0)))</f>
        <v>2</v>
      </c>
    </row>
    <row r="4" spans="1:8" x14ac:dyDescent="0.25">
      <c r="A4" t="s">
        <v>11</v>
      </c>
      <c r="B4" t="s">
        <v>15</v>
      </c>
      <c r="C4" t="s">
        <v>56</v>
      </c>
      <c r="D4">
        <f>INDEX(distances!$B$2:$L$12,MATCH(A4,distances!$A$2:$A$12,0),MATCH(B4,distances!$B$1:$L$1,0))</f>
        <v>319</v>
      </c>
      <c r="E4" s="2">
        <f>INDEX(param!$L$2:$L$6,MATCH(Table4[[#This Row],[Moda]],param!$A$2:$A$6,0))</f>
        <v>10000</v>
      </c>
      <c r="F4" s="2">
        <f>INDEX(param!$M$2:$M$6,MATCH(Table4[[#This Row],[Moda]],param!$A$2:$A$6,0))+(INDEX(param!$N$2:$N$6,MATCH(Table4[[#This Row],[Moda]],param!$A$2:$A$6,0))*Table4[[#This Row],[jarak]])</f>
        <v>40638000</v>
      </c>
      <c r="G4">
        <f>INDEX(param!$K$2:$K$6,MATCH(Table4[[#This Row],[Moda]],param!$A$2:$A$6,0))</f>
        <v>28</v>
      </c>
      <c r="H4">
        <f>IF(Table4[[#This Row],[Asal]]="A",INDEX(Table3[limit_jakarta],MATCH(Table4[[#This Row],[Moda]],param!$A$2:$A$6,0)),INDEX(Table3[limit_non_jakarta],MATCH(Table4[[#This Row],[Moda]],param!$A$2:$A$6,0)))</f>
        <v>2</v>
      </c>
    </row>
    <row r="5" spans="1:8" x14ac:dyDescent="0.25">
      <c r="A5" t="s">
        <v>11</v>
      </c>
      <c r="B5" t="s">
        <v>16</v>
      </c>
      <c r="C5" t="s">
        <v>56</v>
      </c>
      <c r="D5">
        <f>INDEX(distances!$B$2:$L$12,MATCH(A5,distances!$A$2:$A$12,0),MATCH(B5,distances!$B$1:$L$1,0))</f>
        <v>47</v>
      </c>
      <c r="E5" s="2">
        <f>INDEX(param!$L$2:$L$6,MATCH(Table4[[#This Row],[Moda]],param!$A$2:$A$6,0))</f>
        <v>10000</v>
      </c>
      <c r="F5" s="2">
        <f>INDEX(param!$M$2:$M$6,MATCH(Table4[[#This Row],[Moda]],param!$A$2:$A$6,0))+(INDEX(param!$N$2:$N$6,MATCH(Table4[[#This Row],[Moda]],param!$A$2:$A$6,0))*Table4[[#This Row],[jarak]])</f>
        <v>40094000</v>
      </c>
      <c r="G5">
        <f>INDEX(param!$K$2:$K$6,MATCH(Table4[[#This Row],[Moda]],param!$A$2:$A$6,0))</f>
        <v>28</v>
      </c>
      <c r="H5">
        <f>IF(Table4[[#This Row],[Asal]]="A",INDEX(Table3[limit_jakarta],MATCH(Table4[[#This Row],[Moda]],param!$A$2:$A$6,0)),INDEX(Table3[limit_non_jakarta],MATCH(Table4[[#This Row],[Moda]],param!$A$2:$A$6,0)))</f>
        <v>2</v>
      </c>
    </row>
    <row r="6" spans="1:8" x14ac:dyDescent="0.25">
      <c r="A6" t="s">
        <v>11</v>
      </c>
      <c r="B6" t="s">
        <v>17</v>
      </c>
      <c r="C6" t="s">
        <v>56</v>
      </c>
      <c r="D6">
        <f>INDEX(distances!$B$2:$L$12,MATCH(A6,distances!$A$2:$A$12,0),MATCH(B6,distances!$B$1:$L$1,0))</f>
        <v>280</v>
      </c>
      <c r="E6" s="2">
        <f>INDEX(param!$L$2:$L$6,MATCH(Table4[[#This Row],[Moda]],param!$A$2:$A$6,0))</f>
        <v>10000</v>
      </c>
      <c r="F6" s="2">
        <f>INDEX(param!$M$2:$M$6,MATCH(Table4[[#This Row],[Moda]],param!$A$2:$A$6,0))+(INDEX(param!$N$2:$N$6,MATCH(Table4[[#This Row],[Moda]],param!$A$2:$A$6,0))*Table4[[#This Row],[jarak]])</f>
        <v>40560000</v>
      </c>
      <c r="G6">
        <f>INDEX(param!$K$2:$K$6,MATCH(Table4[[#This Row],[Moda]],param!$A$2:$A$6,0))</f>
        <v>28</v>
      </c>
      <c r="H6">
        <f>IF(Table4[[#This Row],[Asal]]="A",INDEX(Table3[limit_jakarta],MATCH(Table4[[#This Row],[Moda]],param!$A$2:$A$6,0)),INDEX(Table3[limit_non_jakarta],MATCH(Table4[[#This Row],[Moda]],param!$A$2:$A$6,0)))</f>
        <v>2</v>
      </c>
    </row>
    <row r="7" spans="1:8" x14ac:dyDescent="0.25">
      <c r="A7" t="s">
        <v>11</v>
      </c>
      <c r="B7" t="s">
        <v>39</v>
      </c>
      <c r="C7" t="s">
        <v>56</v>
      </c>
      <c r="D7">
        <f>INDEX(distances!$B$2:$L$12,MATCH(A7,distances!$A$2:$A$12,0),MATCH(B7,distances!$B$1:$L$1,0))</f>
        <v>376</v>
      </c>
      <c r="E7" s="2">
        <f>INDEX(param!$L$2:$L$6,MATCH(Table4[[#This Row],[Moda]],param!$A$2:$A$6,0))</f>
        <v>10000</v>
      </c>
      <c r="F7" s="2">
        <f>INDEX(param!$M$2:$M$6,MATCH(Table4[[#This Row],[Moda]],param!$A$2:$A$6,0))+(INDEX(param!$N$2:$N$6,MATCH(Table4[[#This Row],[Moda]],param!$A$2:$A$6,0))*Table4[[#This Row],[jarak]])</f>
        <v>40752000</v>
      </c>
      <c r="G7">
        <f>INDEX(param!$K$2:$K$6,MATCH(Table4[[#This Row],[Moda]],param!$A$2:$A$6,0))</f>
        <v>28</v>
      </c>
      <c r="H7">
        <f>IF(Table4[[#This Row],[Asal]]="A",INDEX(Table3[limit_jakarta],MATCH(Table4[[#This Row],[Moda]],param!$A$2:$A$6,0)),INDEX(Table3[limit_non_jakarta],MATCH(Table4[[#This Row],[Moda]],param!$A$2:$A$6,0)))</f>
        <v>2</v>
      </c>
    </row>
    <row r="8" spans="1:8" x14ac:dyDescent="0.25">
      <c r="A8" t="s">
        <v>11</v>
      </c>
      <c r="B8" t="s">
        <v>40</v>
      </c>
      <c r="C8" t="s">
        <v>56</v>
      </c>
      <c r="D8">
        <f>INDEX(distances!$B$2:$L$12,MATCH(A8,distances!$A$2:$A$12,0),MATCH(B8,distances!$B$1:$L$1,0))</f>
        <v>439</v>
      </c>
      <c r="E8" s="2">
        <f>INDEX(param!$L$2:$L$6,MATCH(Table4[[#This Row],[Moda]],param!$A$2:$A$6,0))</f>
        <v>10000</v>
      </c>
      <c r="F8" s="2">
        <f>INDEX(param!$M$2:$M$6,MATCH(Table4[[#This Row],[Moda]],param!$A$2:$A$6,0))+(INDEX(param!$N$2:$N$6,MATCH(Table4[[#This Row],[Moda]],param!$A$2:$A$6,0))*Table4[[#This Row],[jarak]])</f>
        <v>40878000</v>
      </c>
      <c r="G8">
        <f>INDEX(param!$K$2:$K$6,MATCH(Table4[[#This Row],[Moda]],param!$A$2:$A$6,0))</f>
        <v>28</v>
      </c>
      <c r="H8">
        <f>IF(Table4[[#This Row],[Asal]]="A",INDEX(Table3[limit_jakarta],MATCH(Table4[[#This Row],[Moda]],param!$A$2:$A$6,0)),INDEX(Table3[limit_non_jakarta],MATCH(Table4[[#This Row],[Moda]],param!$A$2:$A$6,0)))</f>
        <v>2</v>
      </c>
    </row>
    <row r="9" spans="1:8" x14ac:dyDescent="0.25">
      <c r="A9" t="s">
        <v>11</v>
      </c>
      <c r="B9" t="s">
        <v>41</v>
      </c>
      <c r="C9" t="s">
        <v>56</v>
      </c>
      <c r="D9">
        <f>INDEX(distances!$B$2:$L$12,MATCH(A9,distances!$A$2:$A$12,0),MATCH(B9,distances!$B$1:$L$1,0))</f>
        <v>430</v>
      </c>
      <c r="E9" s="2">
        <f>INDEX(param!$L$2:$L$6,MATCH(Table4[[#This Row],[Moda]],param!$A$2:$A$6,0))</f>
        <v>10000</v>
      </c>
      <c r="F9" s="2">
        <f>INDEX(param!$M$2:$M$6,MATCH(Table4[[#This Row],[Moda]],param!$A$2:$A$6,0))+(INDEX(param!$N$2:$N$6,MATCH(Table4[[#This Row],[Moda]],param!$A$2:$A$6,0))*Table4[[#This Row],[jarak]])</f>
        <v>40860000</v>
      </c>
      <c r="G9">
        <f>INDEX(param!$K$2:$K$6,MATCH(Table4[[#This Row],[Moda]],param!$A$2:$A$6,0))</f>
        <v>28</v>
      </c>
      <c r="H9">
        <f>IF(Table4[[#This Row],[Asal]]="A",INDEX(Table3[limit_jakarta],MATCH(Table4[[#This Row],[Moda]],param!$A$2:$A$6,0)),INDEX(Table3[limit_non_jakarta],MATCH(Table4[[#This Row],[Moda]],param!$A$2:$A$6,0)))</f>
        <v>2</v>
      </c>
    </row>
    <row r="10" spans="1:8" x14ac:dyDescent="0.25">
      <c r="A10" t="s">
        <v>11</v>
      </c>
      <c r="B10" t="s">
        <v>42</v>
      </c>
      <c r="C10" t="s">
        <v>56</v>
      </c>
      <c r="D10">
        <f>INDEX(distances!$B$2:$L$12,MATCH(A10,distances!$A$2:$A$12,0),MATCH(B10,distances!$B$1:$L$1,0))</f>
        <v>183</v>
      </c>
      <c r="E10" s="2">
        <f>INDEX(param!$L$2:$L$6,MATCH(Table4[[#This Row],[Moda]],param!$A$2:$A$6,0))</f>
        <v>10000</v>
      </c>
      <c r="F10" s="2">
        <f>INDEX(param!$M$2:$M$6,MATCH(Table4[[#This Row],[Moda]],param!$A$2:$A$6,0))+(INDEX(param!$N$2:$N$6,MATCH(Table4[[#This Row],[Moda]],param!$A$2:$A$6,0))*Table4[[#This Row],[jarak]])</f>
        <v>40366000</v>
      </c>
      <c r="G10">
        <f>INDEX(param!$K$2:$K$6,MATCH(Table4[[#This Row],[Moda]],param!$A$2:$A$6,0))</f>
        <v>28</v>
      </c>
      <c r="H10">
        <f>IF(Table4[[#This Row],[Asal]]="A",INDEX(Table3[limit_jakarta],MATCH(Table4[[#This Row],[Moda]],param!$A$2:$A$6,0)),INDEX(Table3[limit_non_jakarta],MATCH(Table4[[#This Row],[Moda]],param!$A$2:$A$6,0)))</f>
        <v>2</v>
      </c>
    </row>
    <row r="11" spans="1:8" x14ac:dyDescent="0.25">
      <c r="A11" t="s">
        <v>11</v>
      </c>
      <c r="B11" t="s">
        <v>43</v>
      </c>
      <c r="C11" t="s">
        <v>56</v>
      </c>
      <c r="D11">
        <f>INDEX(distances!$B$2:$L$12,MATCH(A11,distances!$A$2:$A$12,0),MATCH(B11,distances!$B$1:$L$1,0))</f>
        <v>135</v>
      </c>
      <c r="E11" s="2">
        <f>INDEX(param!$L$2:$L$6,MATCH(Table4[[#This Row],[Moda]],param!$A$2:$A$6,0))</f>
        <v>10000</v>
      </c>
      <c r="F11" s="2">
        <f>INDEX(param!$M$2:$M$6,MATCH(Table4[[#This Row],[Moda]],param!$A$2:$A$6,0))+(INDEX(param!$N$2:$N$6,MATCH(Table4[[#This Row],[Moda]],param!$A$2:$A$6,0))*Table4[[#This Row],[jarak]])</f>
        <v>40270000</v>
      </c>
      <c r="G11">
        <f>INDEX(param!$K$2:$K$6,MATCH(Table4[[#This Row],[Moda]],param!$A$2:$A$6,0))</f>
        <v>28</v>
      </c>
      <c r="H11">
        <f>IF(Table4[[#This Row],[Asal]]="A",INDEX(Table3[limit_jakarta],MATCH(Table4[[#This Row],[Moda]],param!$A$2:$A$6,0)),INDEX(Table3[limit_non_jakarta],MATCH(Table4[[#This Row],[Moda]],param!$A$2:$A$6,0)))</f>
        <v>2</v>
      </c>
    </row>
    <row r="12" spans="1:8" x14ac:dyDescent="0.25">
      <c r="A12" t="s">
        <v>11</v>
      </c>
      <c r="B12" t="s">
        <v>13</v>
      </c>
      <c r="C12" t="s">
        <v>57</v>
      </c>
      <c r="D12">
        <f>INDEX(distances!$B$2:$L$12,MATCH(A12,distances!$A$2:$A$12,0),MATCH(B12,distances!$B$1:$L$1,0))</f>
        <v>298</v>
      </c>
      <c r="E12" s="2">
        <f>INDEX(param!$L$2:$L$6,MATCH(Table4[[#This Row],[Moda]],param!$A$2:$A$6,0))</f>
        <v>60000</v>
      </c>
      <c r="F12" s="2">
        <f>INDEX(param!$M$2:$M$6,MATCH(Table4[[#This Row],[Moda]],param!$A$2:$A$6,0))+(INDEX(param!$N$2:$N$6,MATCH(Table4[[#This Row],[Moda]],param!$A$2:$A$6,0))*Table4[[#This Row],[jarak]])</f>
        <v>47298000</v>
      </c>
      <c r="G12">
        <f>INDEX(param!$K$2:$K$6,MATCH(Table4[[#This Row],[Moda]],param!$A$2:$A$6,0))</f>
        <v>72</v>
      </c>
      <c r="H12">
        <f>IF(Table4[[#This Row],[Asal]]="A",INDEX(Table3[limit_jakarta],MATCH(Table4[[#This Row],[Moda]],param!$A$2:$A$6,0)),INDEX(Table3[limit_non_jakarta],MATCH(Table4[[#This Row],[Moda]],param!$A$2:$A$6,0)))</f>
        <v>2</v>
      </c>
    </row>
    <row r="13" spans="1:8" x14ac:dyDescent="0.25">
      <c r="A13" t="s">
        <v>11</v>
      </c>
      <c r="B13" t="s">
        <v>14</v>
      </c>
      <c r="C13" t="s">
        <v>57</v>
      </c>
      <c r="D13">
        <f>INDEX(distances!$B$2:$L$12,MATCH(A13,distances!$A$2:$A$12,0),MATCH(B13,distances!$B$1:$L$1,0))</f>
        <v>235</v>
      </c>
      <c r="E13" s="2">
        <f>INDEX(param!$L$2:$L$6,MATCH(Table4[[#This Row],[Moda]],param!$A$2:$A$6,0))</f>
        <v>60000</v>
      </c>
      <c r="F13" s="2">
        <f>INDEX(param!$M$2:$M$6,MATCH(Table4[[#This Row],[Moda]],param!$A$2:$A$6,0))+(INDEX(param!$N$2:$N$6,MATCH(Table4[[#This Row],[Moda]],param!$A$2:$A$6,0))*Table4[[#This Row],[jarak]])</f>
        <v>47235000</v>
      </c>
      <c r="G13">
        <f>INDEX(param!$K$2:$K$6,MATCH(Table4[[#This Row],[Moda]],param!$A$2:$A$6,0))</f>
        <v>72</v>
      </c>
      <c r="H13">
        <f>IF(Table4[[#This Row],[Asal]]="A",INDEX(Table3[limit_jakarta],MATCH(Table4[[#This Row],[Moda]],param!$A$2:$A$6,0)),INDEX(Table3[limit_non_jakarta],MATCH(Table4[[#This Row],[Moda]],param!$A$2:$A$6,0)))</f>
        <v>2</v>
      </c>
    </row>
    <row r="14" spans="1:8" x14ac:dyDescent="0.25">
      <c r="A14" t="s">
        <v>11</v>
      </c>
      <c r="B14" t="s">
        <v>15</v>
      </c>
      <c r="C14" t="s">
        <v>57</v>
      </c>
      <c r="D14">
        <f>INDEX(distances!$B$2:$L$12,MATCH(A14,distances!$A$2:$A$12,0),MATCH(B14,distances!$B$1:$L$1,0))</f>
        <v>319</v>
      </c>
      <c r="E14" s="2">
        <f>INDEX(param!$L$2:$L$6,MATCH(Table4[[#This Row],[Moda]],param!$A$2:$A$6,0))</f>
        <v>60000</v>
      </c>
      <c r="F14" s="2">
        <f>INDEX(param!$M$2:$M$6,MATCH(Table4[[#This Row],[Moda]],param!$A$2:$A$6,0))+(INDEX(param!$N$2:$N$6,MATCH(Table4[[#This Row],[Moda]],param!$A$2:$A$6,0))*Table4[[#This Row],[jarak]])</f>
        <v>47319000</v>
      </c>
      <c r="G14">
        <f>INDEX(param!$K$2:$K$6,MATCH(Table4[[#This Row],[Moda]],param!$A$2:$A$6,0))</f>
        <v>72</v>
      </c>
      <c r="H14">
        <f>IF(Table4[[#This Row],[Asal]]="A",INDEX(Table3[limit_jakarta],MATCH(Table4[[#This Row],[Moda]],param!$A$2:$A$6,0)),INDEX(Table3[limit_non_jakarta],MATCH(Table4[[#This Row],[Moda]],param!$A$2:$A$6,0)))</f>
        <v>2</v>
      </c>
    </row>
    <row r="15" spans="1:8" x14ac:dyDescent="0.25">
      <c r="A15" t="s">
        <v>11</v>
      </c>
      <c r="B15" t="s">
        <v>16</v>
      </c>
      <c r="C15" t="s">
        <v>57</v>
      </c>
      <c r="D15">
        <f>INDEX(distances!$B$2:$L$12,MATCH(A15,distances!$A$2:$A$12,0),MATCH(B15,distances!$B$1:$L$1,0))</f>
        <v>47</v>
      </c>
      <c r="E15" s="2">
        <f>INDEX(param!$L$2:$L$6,MATCH(Table4[[#This Row],[Moda]],param!$A$2:$A$6,0))</f>
        <v>60000</v>
      </c>
      <c r="F15" s="2">
        <f>INDEX(param!$M$2:$M$6,MATCH(Table4[[#This Row],[Moda]],param!$A$2:$A$6,0))+(INDEX(param!$N$2:$N$6,MATCH(Table4[[#This Row],[Moda]],param!$A$2:$A$6,0))*Table4[[#This Row],[jarak]])</f>
        <v>47047000</v>
      </c>
      <c r="G15">
        <f>INDEX(param!$K$2:$K$6,MATCH(Table4[[#This Row],[Moda]],param!$A$2:$A$6,0))</f>
        <v>72</v>
      </c>
      <c r="H15">
        <f>IF(Table4[[#This Row],[Asal]]="A",INDEX(Table3[limit_jakarta],MATCH(Table4[[#This Row],[Moda]],param!$A$2:$A$6,0)),INDEX(Table3[limit_non_jakarta],MATCH(Table4[[#This Row],[Moda]],param!$A$2:$A$6,0)))</f>
        <v>2</v>
      </c>
    </row>
    <row r="16" spans="1:8" x14ac:dyDescent="0.25">
      <c r="A16" t="s">
        <v>11</v>
      </c>
      <c r="B16" t="s">
        <v>17</v>
      </c>
      <c r="C16" t="s">
        <v>57</v>
      </c>
      <c r="D16">
        <f>INDEX(distances!$B$2:$L$12,MATCH(A16,distances!$A$2:$A$12,0),MATCH(B16,distances!$B$1:$L$1,0))</f>
        <v>280</v>
      </c>
      <c r="E16" s="2">
        <f>INDEX(param!$L$2:$L$6,MATCH(Table4[[#This Row],[Moda]],param!$A$2:$A$6,0))</f>
        <v>60000</v>
      </c>
      <c r="F16" s="2">
        <f>INDEX(param!$M$2:$M$6,MATCH(Table4[[#This Row],[Moda]],param!$A$2:$A$6,0))+(INDEX(param!$N$2:$N$6,MATCH(Table4[[#This Row],[Moda]],param!$A$2:$A$6,0))*Table4[[#This Row],[jarak]])</f>
        <v>47280000</v>
      </c>
      <c r="G16">
        <f>INDEX(param!$K$2:$K$6,MATCH(Table4[[#This Row],[Moda]],param!$A$2:$A$6,0))</f>
        <v>72</v>
      </c>
      <c r="H16">
        <f>IF(Table4[[#This Row],[Asal]]="A",INDEX(Table3[limit_jakarta],MATCH(Table4[[#This Row],[Moda]],param!$A$2:$A$6,0)),INDEX(Table3[limit_non_jakarta],MATCH(Table4[[#This Row],[Moda]],param!$A$2:$A$6,0)))</f>
        <v>2</v>
      </c>
    </row>
    <row r="17" spans="1:8" x14ac:dyDescent="0.25">
      <c r="A17" t="s">
        <v>11</v>
      </c>
      <c r="B17" t="s">
        <v>39</v>
      </c>
      <c r="C17" t="s">
        <v>57</v>
      </c>
      <c r="D17">
        <f>INDEX(distances!$B$2:$L$12,MATCH(A17,distances!$A$2:$A$12,0),MATCH(B17,distances!$B$1:$L$1,0))</f>
        <v>376</v>
      </c>
      <c r="E17" s="2">
        <f>INDEX(param!$L$2:$L$6,MATCH(Table4[[#This Row],[Moda]],param!$A$2:$A$6,0))</f>
        <v>60000</v>
      </c>
      <c r="F17" s="2">
        <f>INDEX(param!$M$2:$M$6,MATCH(Table4[[#This Row],[Moda]],param!$A$2:$A$6,0))+(INDEX(param!$N$2:$N$6,MATCH(Table4[[#This Row],[Moda]],param!$A$2:$A$6,0))*Table4[[#This Row],[jarak]])</f>
        <v>47376000</v>
      </c>
      <c r="G17">
        <f>INDEX(param!$K$2:$K$6,MATCH(Table4[[#This Row],[Moda]],param!$A$2:$A$6,0))</f>
        <v>72</v>
      </c>
      <c r="H17">
        <f>IF(Table4[[#This Row],[Asal]]="A",INDEX(Table3[limit_jakarta],MATCH(Table4[[#This Row],[Moda]],param!$A$2:$A$6,0)),INDEX(Table3[limit_non_jakarta],MATCH(Table4[[#This Row],[Moda]],param!$A$2:$A$6,0)))</f>
        <v>2</v>
      </c>
    </row>
    <row r="18" spans="1:8" x14ac:dyDescent="0.25">
      <c r="A18" t="s">
        <v>11</v>
      </c>
      <c r="B18" t="s">
        <v>40</v>
      </c>
      <c r="C18" t="s">
        <v>57</v>
      </c>
      <c r="D18">
        <f>INDEX(distances!$B$2:$L$12,MATCH(A18,distances!$A$2:$A$12,0),MATCH(B18,distances!$B$1:$L$1,0))</f>
        <v>439</v>
      </c>
      <c r="E18" s="2">
        <f>INDEX(param!$L$2:$L$6,MATCH(Table4[[#This Row],[Moda]],param!$A$2:$A$6,0))</f>
        <v>60000</v>
      </c>
      <c r="F18" s="2">
        <f>INDEX(param!$M$2:$M$6,MATCH(Table4[[#This Row],[Moda]],param!$A$2:$A$6,0))+(INDEX(param!$N$2:$N$6,MATCH(Table4[[#This Row],[Moda]],param!$A$2:$A$6,0))*Table4[[#This Row],[jarak]])</f>
        <v>47439000</v>
      </c>
      <c r="G18">
        <f>INDEX(param!$K$2:$K$6,MATCH(Table4[[#This Row],[Moda]],param!$A$2:$A$6,0))</f>
        <v>72</v>
      </c>
      <c r="H18">
        <f>IF(Table4[[#This Row],[Asal]]="A",INDEX(Table3[limit_jakarta],MATCH(Table4[[#This Row],[Moda]],param!$A$2:$A$6,0)),INDEX(Table3[limit_non_jakarta],MATCH(Table4[[#This Row],[Moda]],param!$A$2:$A$6,0)))</f>
        <v>2</v>
      </c>
    </row>
    <row r="19" spans="1:8" x14ac:dyDescent="0.25">
      <c r="A19" t="s">
        <v>11</v>
      </c>
      <c r="B19" t="s">
        <v>41</v>
      </c>
      <c r="C19" t="s">
        <v>57</v>
      </c>
      <c r="D19">
        <f>INDEX(distances!$B$2:$L$12,MATCH(A19,distances!$A$2:$A$12,0),MATCH(B19,distances!$B$1:$L$1,0))</f>
        <v>430</v>
      </c>
      <c r="E19" s="2">
        <f>INDEX(param!$L$2:$L$6,MATCH(Table4[[#This Row],[Moda]],param!$A$2:$A$6,0))</f>
        <v>60000</v>
      </c>
      <c r="F19" s="2">
        <f>INDEX(param!$M$2:$M$6,MATCH(Table4[[#This Row],[Moda]],param!$A$2:$A$6,0))+(INDEX(param!$N$2:$N$6,MATCH(Table4[[#This Row],[Moda]],param!$A$2:$A$6,0))*Table4[[#This Row],[jarak]])</f>
        <v>47430000</v>
      </c>
      <c r="G19">
        <f>INDEX(param!$K$2:$K$6,MATCH(Table4[[#This Row],[Moda]],param!$A$2:$A$6,0))</f>
        <v>72</v>
      </c>
      <c r="H19">
        <f>IF(Table4[[#This Row],[Asal]]="A",INDEX(Table3[limit_jakarta],MATCH(Table4[[#This Row],[Moda]],param!$A$2:$A$6,0)),INDEX(Table3[limit_non_jakarta],MATCH(Table4[[#This Row],[Moda]],param!$A$2:$A$6,0)))</f>
        <v>2</v>
      </c>
    </row>
    <row r="20" spans="1:8" x14ac:dyDescent="0.25">
      <c r="A20" t="s">
        <v>11</v>
      </c>
      <c r="B20" t="s">
        <v>42</v>
      </c>
      <c r="C20" t="s">
        <v>57</v>
      </c>
      <c r="D20">
        <f>INDEX(distances!$B$2:$L$12,MATCH(A20,distances!$A$2:$A$12,0),MATCH(B20,distances!$B$1:$L$1,0))</f>
        <v>183</v>
      </c>
      <c r="E20" s="2">
        <f>INDEX(param!$L$2:$L$6,MATCH(Table4[[#This Row],[Moda]],param!$A$2:$A$6,0))</f>
        <v>60000</v>
      </c>
      <c r="F20" s="2">
        <f>INDEX(param!$M$2:$M$6,MATCH(Table4[[#This Row],[Moda]],param!$A$2:$A$6,0))+(INDEX(param!$N$2:$N$6,MATCH(Table4[[#This Row],[Moda]],param!$A$2:$A$6,0))*Table4[[#This Row],[jarak]])</f>
        <v>47183000</v>
      </c>
      <c r="G20">
        <f>INDEX(param!$K$2:$K$6,MATCH(Table4[[#This Row],[Moda]],param!$A$2:$A$6,0))</f>
        <v>72</v>
      </c>
      <c r="H20">
        <f>IF(Table4[[#This Row],[Asal]]="A",INDEX(Table3[limit_jakarta],MATCH(Table4[[#This Row],[Moda]],param!$A$2:$A$6,0)),INDEX(Table3[limit_non_jakarta],MATCH(Table4[[#This Row],[Moda]],param!$A$2:$A$6,0)))</f>
        <v>2</v>
      </c>
    </row>
    <row r="21" spans="1:8" x14ac:dyDescent="0.25">
      <c r="A21" t="s">
        <v>11</v>
      </c>
      <c r="B21" t="s">
        <v>43</v>
      </c>
      <c r="C21" t="s">
        <v>57</v>
      </c>
      <c r="D21">
        <f>INDEX(distances!$B$2:$L$12,MATCH(A21,distances!$A$2:$A$12,0),MATCH(B21,distances!$B$1:$L$1,0))</f>
        <v>135</v>
      </c>
      <c r="E21" s="2">
        <f>INDEX(param!$L$2:$L$6,MATCH(Table4[[#This Row],[Moda]],param!$A$2:$A$6,0))</f>
        <v>60000</v>
      </c>
      <c r="F21" s="2">
        <f>INDEX(param!$M$2:$M$6,MATCH(Table4[[#This Row],[Moda]],param!$A$2:$A$6,0))+(INDEX(param!$N$2:$N$6,MATCH(Table4[[#This Row],[Moda]],param!$A$2:$A$6,0))*Table4[[#This Row],[jarak]])</f>
        <v>47135000</v>
      </c>
      <c r="G21">
        <f>INDEX(param!$K$2:$K$6,MATCH(Table4[[#This Row],[Moda]],param!$A$2:$A$6,0))</f>
        <v>72</v>
      </c>
      <c r="H21">
        <f>IF(Table4[[#This Row],[Asal]]="A",INDEX(Table3[limit_jakarta],MATCH(Table4[[#This Row],[Moda]],param!$A$2:$A$6,0)),INDEX(Table3[limit_non_jakarta],MATCH(Table4[[#This Row],[Moda]],param!$A$2:$A$6,0)))</f>
        <v>2</v>
      </c>
    </row>
    <row r="22" spans="1:8" x14ac:dyDescent="0.25">
      <c r="A22" t="s">
        <v>11</v>
      </c>
      <c r="B22" t="s">
        <v>13</v>
      </c>
      <c r="C22" t="s">
        <v>58</v>
      </c>
      <c r="D22">
        <f>INDEX(distances!$B$2:$L$12,MATCH(A22,distances!$A$2:$A$12,0),MATCH(B22,distances!$B$1:$L$1,0))</f>
        <v>298</v>
      </c>
      <c r="E22" s="2">
        <f>INDEX(param!$L$2:$L$6,MATCH(Table4[[#This Row],[Moda]],param!$A$2:$A$6,0))</f>
        <v>90000</v>
      </c>
      <c r="F22" s="2">
        <f>INDEX(param!$M$2:$M$6,MATCH(Table4[[#This Row],[Moda]],param!$A$2:$A$6,0))+(INDEX(param!$N$2:$N$6,MATCH(Table4[[#This Row],[Moda]],param!$A$2:$A$6,0))*Table4[[#This Row],[jarak]])</f>
        <v>59000000</v>
      </c>
      <c r="G22">
        <f>INDEX(param!$K$2:$K$6,MATCH(Table4[[#This Row],[Moda]],param!$A$2:$A$6,0))</f>
        <v>300</v>
      </c>
      <c r="H22">
        <f>IF(Table4[[#This Row],[Asal]]="A",INDEX(Table3[limit_jakarta],MATCH(Table4[[#This Row],[Moda]],param!$A$2:$A$6,0)),INDEX(Table3[limit_non_jakarta],MATCH(Table4[[#This Row],[Moda]],param!$A$2:$A$6,0)))</f>
        <v>2</v>
      </c>
    </row>
    <row r="23" spans="1:8" x14ac:dyDescent="0.25">
      <c r="A23" t="s">
        <v>11</v>
      </c>
      <c r="B23" t="s">
        <v>14</v>
      </c>
      <c r="C23" t="s">
        <v>58</v>
      </c>
      <c r="D23">
        <f>INDEX(distances!$B$2:$L$12,MATCH(A23,distances!$A$2:$A$12,0),MATCH(B23,distances!$B$1:$L$1,0))</f>
        <v>235</v>
      </c>
      <c r="E23" s="2">
        <f>INDEX(param!$L$2:$L$6,MATCH(Table4[[#This Row],[Moda]],param!$A$2:$A$6,0))</f>
        <v>90000</v>
      </c>
      <c r="F23" s="2">
        <f>INDEX(param!$M$2:$M$6,MATCH(Table4[[#This Row],[Moda]],param!$A$2:$A$6,0))+(INDEX(param!$N$2:$N$6,MATCH(Table4[[#This Row],[Moda]],param!$A$2:$A$6,0))*Table4[[#This Row],[jarak]])</f>
        <v>59000000</v>
      </c>
      <c r="G23">
        <f>INDEX(param!$K$2:$K$6,MATCH(Table4[[#This Row],[Moda]],param!$A$2:$A$6,0))</f>
        <v>300</v>
      </c>
      <c r="H23">
        <f>IF(Table4[[#This Row],[Asal]]="A",INDEX(Table3[limit_jakarta],MATCH(Table4[[#This Row],[Moda]],param!$A$2:$A$6,0)),INDEX(Table3[limit_non_jakarta],MATCH(Table4[[#This Row],[Moda]],param!$A$2:$A$6,0)))</f>
        <v>2</v>
      </c>
    </row>
    <row r="24" spans="1:8" x14ac:dyDescent="0.25">
      <c r="A24" t="s">
        <v>11</v>
      </c>
      <c r="B24" t="s">
        <v>15</v>
      </c>
      <c r="C24" t="s">
        <v>58</v>
      </c>
      <c r="D24">
        <f>INDEX(distances!$B$2:$L$12,MATCH(A24,distances!$A$2:$A$12,0),MATCH(B24,distances!$B$1:$L$1,0))</f>
        <v>319</v>
      </c>
      <c r="E24" s="2">
        <f>INDEX(param!$L$2:$L$6,MATCH(Table4[[#This Row],[Moda]],param!$A$2:$A$6,0))</f>
        <v>90000</v>
      </c>
      <c r="F24" s="2">
        <f>INDEX(param!$M$2:$M$6,MATCH(Table4[[#This Row],[Moda]],param!$A$2:$A$6,0))+(INDEX(param!$N$2:$N$6,MATCH(Table4[[#This Row],[Moda]],param!$A$2:$A$6,0))*Table4[[#This Row],[jarak]])</f>
        <v>59000000</v>
      </c>
      <c r="G24">
        <f>INDEX(param!$K$2:$K$6,MATCH(Table4[[#This Row],[Moda]],param!$A$2:$A$6,0))</f>
        <v>300</v>
      </c>
      <c r="H24">
        <f>IF(Table4[[#This Row],[Asal]]="A",INDEX(Table3[limit_jakarta],MATCH(Table4[[#This Row],[Moda]],param!$A$2:$A$6,0)),INDEX(Table3[limit_non_jakarta],MATCH(Table4[[#This Row],[Moda]],param!$A$2:$A$6,0)))</f>
        <v>2</v>
      </c>
    </row>
    <row r="25" spans="1:8" x14ac:dyDescent="0.25">
      <c r="A25" t="s">
        <v>11</v>
      </c>
      <c r="B25" t="s">
        <v>16</v>
      </c>
      <c r="C25" t="s">
        <v>58</v>
      </c>
      <c r="D25">
        <f>INDEX(distances!$B$2:$L$12,MATCH(A25,distances!$A$2:$A$12,0),MATCH(B25,distances!$B$1:$L$1,0))</f>
        <v>47</v>
      </c>
      <c r="E25" s="2">
        <f>INDEX(param!$L$2:$L$6,MATCH(Table4[[#This Row],[Moda]],param!$A$2:$A$6,0))</f>
        <v>90000</v>
      </c>
      <c r="F25" s="2">
        <f>INDEX(param!$M$2:$M$6,MATCH(Table4[[#This Row],[Moda]],param!$A$2:$A$6,0))+(INDEX(param!$N$2:$N$6,MATCH(Table4[[#This Row],[Moda]],param!$A$2:$A$6,0))*Table4[[#This Row],[jarak]])</f>
        <v>59000000</v>
      </c>
      <c r="G25">
        <f>INDEX(param!$K$2:$K$6,MATCH(Table4[[#This Row],[Moda]],param!$A$2:$A$6,0))</f>
        <v>300</v>
      </c>
      <c r="H25">
        <f>IF(Table4[[#This Row],[Asal]]="A",INDEX(Table3[limit_jakarta],MATCH(Table4[[#This Row],[Moda]],param!$A$2:$A$6,0)),INDEX(Table3[limit_non_jakarta],MATCH(Table4[[#This Row],[Moda]],param!$A$2:$A$6,0)))</f>
        <v>2</v>
      </c>
    </row>
    <row r="26" spans="1:8" x14ac:dyDescent="0.25">
      <c r="A26" t="s">
        <v>11</v>
      </c>
      <c r="B26" t="s">
        <v>17</v>
      </c>
      <c r="C26" t="s">
        <v>58</v>
      </c>
      <c r="D26">
        <f>INDEX(distances!$B$2:$L$12,MATCH(A26,distances!$A$2:$A$12,0),MATCH(B26,distances!$B$1:$L$1,0))</f>
        <v>280</v>
      </c>
      <c r="E26" s="2">
        <f>INDEX(param!$L$2:$L$6,MATCH(Table4[[#This Row],[Moda]],param!$A$2:$A$6,0))</f>
        <v>90000</v>
      </c>
      <c r="F26" s="2">
        <f>INDEX(param!$M$2:$M$6,MATCH(Table4[[#This Row],[Moda]],param!$A$2:$A$6,0))+(INDEX(param!$N$2:$N$6,MATCH(Table4[[#This Row],[Moda]],param!$A$2:$A$6,0))*Table4[[#This Row],[jarak]])</f>
        <v>59000000</v>
      </c>
      <c r="G26">
        <f>INDEX(param!$K$2:$K$6,MATCH(Table4[[#This Row],[Moda]],param!$A$2:$A$6,0))</f>
        <v>300</v>
      </c>
      <c r="H26">
        <f>IF(Table4[[#This Row],[Asal]]="A",INDEX(Table3[limit_jakarta],MATCH(Table4[[#This Row],[Moda]],param!$A$2:$A$6,0)),INDEX(Table3[limit_non_jakarta],MATCH(Table4[[#This Row],[Moda]],param!$A$2:$A$6,0)))</f>
        <v>2</v>
      </c>
    </row>
    <row r="27" spans="1:8" x14ac:dyDescent="0.25">
      <c r="A27" t="s">
        <v>11</v>
      </c>
      <c r="B27" t="s">
        <v>39</v>
      </c>
      <c r="C27" t="s">
        <v>58</v>
      </c>
      <c r="D27">
        <f>INDEX(distances!$B$2:$L$12,MATCH(A27,distances!$A$2:$A$12,0),MATCH(B27,distances!$B$1:$L$1,0))</f>
        <v>376</v>
      </c>
      <c r="E27" s="2">
        <f>INDEX(param!$L$2:$L$6,MATCH(Table4[[#This Row],[Moda]],param!$A$2:$A$6,0))</f>
        <v>90000</v>
      </c>
      <c r="F27" s="2">
        <f>INDEX(param!$M$2:$M$6,MATCH(Table4[[#This Row],[Moda]],param!$A$2:$A$6,0))+(INDEX(param!$N$2:$N$6,MATCH(Table4[[#This Row],[Moda]],param!$A$2:$A$6,0))*Table4[[#This Row],[jarak]])</f>
        <v>59000000</v>
      </c>
      <c r="G27">
        <f>INDEX(param!$K$2:$K$6,MATCH(Table4[[#This Row],[Moda]],param!$A$2:$A$6,0))</f>
        <v>300</v>
      </c>
      <c r="H27">
        <f>IF(Table4[[#This Row],[Asal]]="A",INDEX(Table3[limit_jakarta],MATCH(Table4[[#This Row],[Moda]],param!$A$2:$A$6,0)),INDEX(Table3[limit_non_jakarta],MATCH(Table4[[#This Row],[Moda]],param!$A$2:$A$6,0)))</f>
        <v>2</v>
      </c>
    </row>
    <row r="28" spans="1:8" x14ac:dyDescent="0.25">
      <c r="A28" t="s">
        <v>11</v>
      </c>
      <c r="B28" t="s">
        <v>40</v>
      </c>
      <c r="C28" t="s">
        <v>58</v>
      </c>
      <c r="D28">
        <f>INDEX(distances!$B$2:$L$12,MATCH(A28,distances!$A$2:$A$12,0),MATCH(B28,distances!$B$1:$L$1,0))</f>
        <v>439</v>
      </c>
      <c r="E28" s="2">
        <f>INDEX(param!$L$2:$L$6,MATCH(Table4[[#This Row],[Moda]],param!$A$2:$A$6,0))</f>
        <v>90000</v>
      </c>
      <c r="F28" s="2">
        <f>INDEX(param!$M$2:$M$6,MATCH(Table4[[#This Row],[Moda]],param!$A$2:$A$6,0))+(INDEX(param!$N$2:$N$6,MATCH(Table4[[#This Row],[Moda]],param!$A$2:$A$6,0))*Table4[[#This Row],[jarak]])</f>
        <v>59000000</v>
      </c>
      <c r="G28">
        <f>INDEX(param!$K$2:$K$6,MATCH(Table4[[#This Row],[Moda]],param!$A$2:$A$6,0))</f>
        <v>300</v>
      </c>
      <c r="H28">
        <f>IF(Table4[[#This Row],[Asal]]="A",INDEX(Table3[limit_jakarta],MATCH(Table4[[#This Row],[Moda]],param!$A$2:$A$6,0)),INDEX(Table3[limit_non_jakarta],MATCH(Table4[[#This Row],[Moda]],param!$A$2:$A$6,0)))</f>
        <v>2</v>
      </c>
    </row>
    <row r="29" spans="1:8" x14ac:dyDescent="0.25">
      <c r="A29" t="s">
        <v>11</v>
      </c>
      <c r="B29" t="s">
        <v>41</v>
      </c>
      <c r="C29" t="s">
        <v>58</v>
      </c>
      <c r="D29">
        <f>INDEX(distances!$B$2:$L$12,MATCH(A29,distances!$A$2:$A$12,0),MATCH(B29,distances!$B$1:$L$1,0))</f>
        <v>430</v>
      </c>
      <c r="E29" s="2">
        <f>INDEX(param!$L$2:$L$6,MATCH(Table4[[#This Row],[Moda]],param!$A$2:$A$6,0))</f>
        <v>90000</v>
      </c>
      <c r="F29" s="2">
        <f>INDEX(param!$M$2:$M$6,MATCH(Table4[[#This Row],[Moda]],param!$A$2:$A$6,0))+(INDEX(param!$N$2:$N$6,MATCH(Table4[[#This Row],[Moda]],param!$A$2:$A$6,0))*Table4[[#This Row],[jarak]])</f>
        <v>59000000</v>
      </c>
      <c r="G29">
        <f>INDEX(param!$K$2:$K$6,MATCH(Table4[[#This Row],[Moda]],param!$A$2:$A$6,0))</f>
        <v>300</v>
      </c>
      <c r="H29">
        <f>IF(Table4[[#This Row],[Asal]]="A",INDEX(Table3[limit_jakarta],MATCH(Table4[[#This Row],[Moda]],param!$A$2:$A$6,0)),INDEX(Table3[limit_non_jakarta],MATCH(Table4[[#This Row],[Moda]],param!$A$2:$A$6,0)))</f>
        <v>2</v>
      </c>
    </row>
    <row r="30" spans="1:8" x14ac:dyDescent="0.25">
      <c r="A30" t="s">
        <v>11</v>
      </c>
      <c r="B30" t="s">
        <v>42</v>
      </c>
      <c r="C30" t="s">
        <v>58</v>
      </c>
      <c r="D30">
        <f>INDEX(distances!$B$2:$L$12,MATCH(A30,distances!$A$2:$A$12,0),MATCH(B30,distances!$B$1:$L$1,0))</f>
        <v>183</v>
      </c>
      <c r="E30" s="2">
        <f>INDEX(param!$L$2:$L$6,MATCH(Table4[[#This Row],[Moda]],param!$A$2:$A$6,0))</f>
        <v>90000</v>
      </c>
      <c r="F30" s="2">
        <f>INDEX(param!$M$2:$M$6,MATCH(Table4[[#This Row],[Moda]],param!$A$2:$A$6,0))+(INDEX(param!$N$2:$N$6,MATCH(Table4[[#This Row],[Moda]],param!$A$2:$A$6,0))*Table4[[#This Row],[jarak]])</f>
        <v>59000000</v>
      </c>
      <c r="G30">
        <f>INDEX(param!$K$2:$K$6,MATCH(Table4[[#This Row],[Moda]],param!$A$2:$A$6,0))</f>
        <v>300</v>
      </c>
      <c r="H30">
        <f>IF(Table4[[#This Row],[Asal]]="A",INDEX(Table3[limit_jakarta],MATCH(Table4[[#This Row],[Moda]],param!$A$2:$A$6,0)),INDEX(Table3[limit_non_jakarta],MATCH(Table4[[#This Row],[Moda]],param!$A$2:$A$6,0)))</f>
        <v>2</v>
      </c>
    </row>
    <row r="31" spans="1:8" x14ac:dyDescent="0.25">
      <c r="A31" t="s">
        <v>11</v>
      </c>
      <c r="B31" t="s">
        <v>43</v>
      </c>
      <c r="C31" t="s">
        <v>58</v>
      </c>
      <c r="D31">
        <f>INDEX(distances!$B$2:$L$12,MATCH(A31,distances!$A$2:$A$12,0),MATCH(B31,distances!$B$1:$L$1,0))</f>
        <v>135</v>
      </c>
      <c r="E31" s="2">
        <f>INDEX(param!$L$2:$L$6,MATCH(Table4[[#This Row],[Moda]],param!$A$2:$A$6,0))</f>
        <v>90000</v>
      </c>
      <c r="F31" s="2">
        <f>INDEX(param!$M$2:$M$6,MATCH(Table4[[#This Row],[Moda]],param!$A$2:$A$6,0))+(INDEX(param!$N$2:$N$6,MATCH(Table4[[#This Row],[Moda]],param!$A$2:$A$6,0))*Table4[[#This Row],[jarak]])</f>
        <v>59000000</v>
      </c>
      <c r="G31">
        <f>INDEX(param!$K$2:$K$6,MATCH(Table4[[#This Row],[Moda]],param!$A$2:$A$6,0))</f>
        <v>300</v>
      </c>
      <c r="H31">
        <f>IF(Table4[[#This Row],[Asal]]="A",INDEX(Table3[limit_jakarta],MATCH(Table4[[#This Row],[Moda]],param!$A$2:$A$6,0)),INDEX(Table3[limit_non_jakarta],MATCH(Table4[[#This Row],[Moda]],param!$A$2:$A$6,0)))</f>
        <v>2</v>
      </c>
    </row>
    <row r="32" spans="1:8" x14ac:dyDescent="0.25">
      <c r="A32" t="s">
        <v>11</v>
      </c>
      <c r="B32" t="s">
        <v>13</v>
      </c>
      <c r="C32" t="s">
        <v>59</v>
      </c>
      <c r="D32" s="1">
        <f>INDEX(distances!$B$2:$L$12,MATCH(A32,distances!$A$2:$A$12,0),MATCH(B32,distances!$B$1:$L$1,0))</f>
        <v>298</v>
      </c>
      <c r="E32" s="2">
        <f>INDEX(param!$L$2:$L$6,MATCH(Table4[[#This Row],[Moda]],param!$A$2:$A$6,0))</f>
        <v>6000</v>
      </c>
      <c r="F32" s="2">
        <f>INDEX(param!$M$2:$M$6,MATCH(Table4[[#This Row],[Moda]],param!$A$2:$A$6,0))+(INDEX(param!$N$2:$N$6,MATCH(Table4[[#This Row],[Moda]],param!$A$2:$A$6,0))*Table4[[#This Row],[jarak]])</f>
        <v>47410000</v>
      </c>
      <c r="G32" s="1">
        <f>INDEX(param!$K$2:$K$6,MATCH(Table4[[#This Row],[Moda]],param!$A$2:$A$6,0))</f>
        <v>130</v>
      </c>
      <c r="H32" s="1">
        <f>IF(Table4[[#This Row],[Asal]]="A",INDEX(Table3[limit_jakarta],MATCH(Table4[[#This Row],[Moda]],param!$A$2:$A$6,0)),INDEX(Table3[limit_non_jakarta],MATCH(Table4[[#This Row],[Moda]],param!$A$2:$A$6,0)))</f>
        <v>2</v>
      </c>
    </row>
    <row r="33" spans="1:8" x14ac:dyDescent="0.25">
      <c r="A33" t="s">
        <v>11</v>
      </c>
      <c r="B33" t="s">
        <v>14</v>
      </c>
      <c r="C33" t="s">
        <v>59</v>
      </c>
      <c r="D33" s="1">
        <f>INDEX(distances!$B$2:$L$12,MATCH(A33,distances!$A$2:$A$12,0),MATCH(B33,distances!$B$1:$L$1,0))</f>
        <v>235</v>
      </c>
      <c r="E33" s="2">
        <f>INDEX(param!$L$2:$L$6,MATCH(Table4[[#This Row],[Moda]],param!$A$2:$A$6,0))</f>
        <v>6000</v>
      </c>
      <c r="F33" s="2">
        <f>INDEX(param!$M$2:$M$6,MATCH(Table4[[#This Row],[Moda]],param!$A$2:$A$6,0))+(INDEX(param!$N$2:$N$6,MATCH(Table4[[#This Row],[Moda]],param!$A$2:$A$6,0))*Table4[[#This Row],[jarak]])</f>
        <v>44575000</v>
      </c>
      <c r="G33" s="1">
        <f>INDEX(param!$K$2:$K$6,MATCH(Table4[[#This Row],[Moda]],param!$A$2:$A$6,0))</f>
        <v>130</v>
      </c>
      <c r="H33" s="1">
        <f>IF(Table4[[#This Row],[Asal]]="A",INDEX(Table3[limit_jakarta],MATCH(Table4[[#This Row],[Moda]],param!$A$2:$A$6,0)),INDEX(Table3[limit_non_jakarta],MATCH(Table4[[#This Row],[Moda]],param!$A$2:$A$6,0)))</f>
        <v>2</v>
      </c>
    </row>
    <row r="34" spans="1:8" x14ac:dyDescent="0.25">
      <c r="A34" t="s">
        <v>11</v>
      </c>
      <c r="B34" t="s">
        <v>15</v>
      </c>
      <c r="C34" t="s">
        <v>59</v>
      </c>
      <c r="D34" s="1">
        <f>INDEX(distances!$B$2:$L$12,MATCH(A34,distances!$A$2:$A$12,0),MATCH(B34,distances!$B$1:$L$1,0))</f>
        <v>319</v>
      </c>
      <c r="E34" s="2">
        <f>INDEX(param!$L$2:$L$6,MATCH(Table4[[#This Row],[Moda]],param!$A$2:$A$6,0))</f>
        <v>6000</v>
      </c>
      <c r="F34" s="2">
        <f>INDEX(param!$M$2:$M$6,MATCH(Table4[[#This Row],[Moda]],param!$A$2:$A$6,0))+(INDEX(param!$N$2:$N$6,MATCH(Table4[[#This Row],[Moda]],param!$A$2:$A$6,0))*Table4[[#This Row],[jarak]])</f>
        <v>48355000</v>
      </c>
      <c r="G34" s="1">
        <f>INDEX(param!$K$2:$K$6,MATCH(Table4[[#This Row],[Moda]],param!$A$2:$A$6,0))</f>
        <v>130</v>
      </c>
      <c r="H34" s="1">
        <f>IF(Table4[[#This Row],[Asal]]="A",INDEX(Table3[limit_jakarta],MATCH(Table4[[#This Row],[Moda]],param!$A$2:$A$6,0)),INDEX(Table3[limit_non_jakarta],MATCH(Table4[[#This Row],[Moda]],param!$A$2:$A$6,0)))</f>
        <v>2</v>
      </c>
    </row>
    <row r="35" spans="1:8" x14ac:dyDescent="0.25">
      <c r="A35" t="s">
        <v>11</v>
      </c>
      <c r="B35" t="s">
        <v>16</v>
      </c>
      <c r="C35" t="s">
        <v>59</v>
      </c>
      <c r="D35" s="1">
        <f>INDEX(distances!$B$2:$L$12,MATCH(A35,distances!$A$2:$A$12,0),MATCH(B35,distances!$B$1:$L$1,0))</f>
        <v>47</v>
      </c>
      <c r="E35" s="2">
        <f>INDEX(param!$L$2:$L$6,MATCH(Table4[[#This Row],[Moda]],param!$A$2:$A$6,0))</f>
        <v>6000</v>
      </c>
      <c r="F35" s="2">
        <f>INDEX(param!$M$2:$M$6,MATCH(Table4[[#This Row],[Moda]],param!$A$2:$A$6,0))+(INDEX(param!$N$2:$N$6,MATCH(Table4[[#This Row],[Moda]],param!$A$2:$A$6,0))*Table4[[#This Row],[jarak]])</f>
        <v>36115000</v>
      </c>
      <c r="G35" s="1">
        <f>INDEX(param!$K$2:$K$6,MATCH(Table4[[#This Row],[Moda]],param!$A$2:$A$6,0))</f>
        <v>130</v>
      </c>
      <c r="H35" s="1">
        <f>IF(Table4[[#This Row],[Asal]]="A",INDEX(Table3[limit_jakarta],MATCH(Table4[[#This Row],[Moda]],param!$A$2:$A$6,0)),INDEX(Table3[limit_non_jakarta],MATCH(Table4[[#This Row],[Moda]],param!$A$2:$A$6,0)))</f>
        <v>2</v>
      </c>
    </row>
    <row r="36" spans="1:8" x14ac:dyDescent="0.25">
      <c r="A36" t="s">
        <v>11</v>
      </c>
      <c r="B36" t="s">
        <v>17</v>
      </c>
      <c r="C36" t="s">
        <v>59</v>
      </c>
      <c r="D36" s="1">
        <f>INDEX(distances!$B$2:$L$12,MATCH(A36,distances!$A$2:$A$12,0),MATCH(B36,distances!$B$1:$L$1,0))</f>
        <v>280</v>
      </c>
      <c r="E36" s="2">
        <f>INDEX(param!$L$2:$L$6,MATCH(Table4[[#This Row],[Moda]],param!$A$2:$A$6,0))</f>
        <v>6000</v>
      </c>
      <c r="F36" s="2">
        <f>INDEX(param!$M$2:$M$6,MATCH(Table4[[#This Row],[Moda]],param!$A$2:$A$6,0))+(INDEX(param!$N$2:$N$6,MATCH(Table4[[#This Row],[Moda]],param!$A$2:$A$6,0))*Table4[[#This Row],[jarak]])</f>
        <v>46600000</v>
      </c>
      <c r="G36" s="1">
        <f>INDEX(param!$K$2:$K$6,MATCH(Table4[[#This Row],[Moda]],param!$A$2:$A$6,0))</f>
        <v>130</v>
      </c>
      <c r="H36" s="1">
        <f>IF(Table4[[#This Row],[Asal]]="A",INDEX(Table3[limit_jakarta],MATCH(Table4[[#This Row],[Moda]],param!$A$2:$A$6,0)),INDEX(Table3[limit_non_jakarta],MATCH(Table4[[#This Row],[Moda]],param!$A$2:$A$6,0)))</f>
        <v>2</v>
      </c>
    </row>
    <row r="37" spans="1:8" x14ac:dyDescent="0.25">
      <c r="A37" t="s">
        <v>11</v>
      </c>
      <c r="B37" t="s">
        <v>39</v>
      </c>
      <c r="C37" t="s">
        <v>59</v>
      </c>
      <c r="D37" s="1">
        <f>INDEX(distances!$B$2:$L$12,MATCH(A37,distances!$A$2:$A$12,0),MATCH(B37,distances!$B$1:$L$1,0))</f>
        <v>376</v>
      </c>
      <c r="E37" s="2">
        <f>INDEX(param!$L$2:$L$6,MATCH(Table4[[#This Row],[Moda]],param!$A$2:$A$6,0))</f>
        <v>6000</v>
      </c>
      <c r="F37" s="2">
        <f>INDEX(param!$M$2:$M$6,MATCH(Table4[[#This Row],[Moda]],param!$A$2:$A$6,0))+(INDEX(param!$N$2:$N$6,MATCH(Table4[[#This Row],[Moda]],param!$A$2:$A$6,0))*Table4[[#This Row],[jarak]])</f>
        <v>50920000</v>
      </c>
      <c r="G37" s="1">
        <f>INDEX(param!$K$2:$K$6,MATCH(Table4[[#This Row],[Moda]],param!$A$2:$A$6,0))</f>
        <v>130</v>
      </c>
      <c r="H37" s="1">
        <f>IF(Table4[[#This Row],[Asal]]="A",INDEX(Table3[limit_jakarta],MATCH(Table4[[#This Row],[Moda]],param!$A$2:$A$6,0)),INDEX(Table3[limit_non_jakarta],MATCH(Table4[[#This Row],[Moda]],param!$A$2:$A$6,0)))</f>
        <v>2</v>
      </c>
    </row>
    <row r="38" spans="1:8" x14ac:dyDescent="0.25">
      <c r="A38" t="s">
        <v>11</v>
      </c>
      <c r="B38" t="s">
        <v>40</v>
      </c>
      <c r="C38" t="s">
        <v>59</v>
      </c>
      <c r="D38" s="1">
        <f>INDEX(distances!$B$2:$L$12,MATCH(A38,distances!$A$2:$A$12,0),MATCH(B38,distances!$B$1:$L$1,0))</f>
        <v>439</v>
      </c>
      <c r="E38" s="2">
        <f>INDEX(param!$L$2:$L$6,MATCH(Table4[[#This Row],[Moda]],param!$A$2:$A$6,0))</f>
        <v>6000</v>
      </c>
      <c r="F38" s="2">
        <f>INDEX(param!$M$2:$M$6,MATCH(Table4[[#This Row],[Moda]],param!$A$2:$A$6,0))+(INDEX(param!$N$2:$N$6,MATCH(Table4[[#This Row],[Moda]],param!$A$2:$A$6,0))*Table4[[#This Row],[jarak]])</f>
        <v>53755000</v>
      </c>
      <c r="G38" s="1">
        <f>INDEX(param!$K$2:$K$6,MATCH(Table4[[#This Row],[Moda]],param!$A$2:$A$6,0))</f>
        <v>130</v>
      </c>
      <c r="H38" s="1">
        <f>IF(Table4[[#This Row],[Asal]]="A",INDEX(Table3[limit_jakarta],MATCH(Table4[[#This Row],[Moda]],param!$A$2:$A$6,0)),INDEX(Table3[limit_non_jakarta],MATCH(Table4[[#This Row],[Moda]],param!$A$2:$A$6,0)))</f>
        <v>2</v>
      </c>
    </row>
    <row r="39" spans="1:8" x14ac:dyDescent="0.25">
      <c r="A39" t="s">
        <v>11</v>
      </c>
      <c r="B39" t="s">
        <v>41</v>
      </c>
      <c r="C39" t="s">
        <v>59</v>
      </c>
      <c r="D39" s="1">
        <f>INDEX(distances!$B$2:$L$12,MATCH(A39,distances!$A$2:$A$12,0),MATCH(B39,distances!$B$1:$L$1,0))</f>
        <v>430</v>
      </c>
      <c r="E39" s="2">
        <f>INDEX(param!$L$2:$L$6,MATCH(Table4[[#This Row],[Moda]],param!$A$2:$A$6,0))</f>
        <v>6000</v>
      </c>
      <c r="F39" s="2">
        <f>INDEX(param!$M$2:$M$6,MATCH(Table4[[#This Row],[Moda]],param!$A$2:$A$6,0))+(INDEX(param!$N$2:$N$6,MATCH(Table4[[#This Row],[Moda]],param!$A$2:$A$6,0))*Table4[[#This Row],[jarak]])</f>
        <v>53350000</v>
      </c>
      <c r="G39" s="1">
        <f>INDEX(param!$K$2:$K$6,MATCH(Table4[[#This Row],[Moda]],param!$A$2:$A$6,0))</f>
        <v>130</v>
      </c>
      <c r="H39" s="1">
        <f>IF(Table4[[#This Row],[Asal]]="A",INDEX(Table3[limit_jakarta],MATCH(Table4[[#This Row],[Moda]],param!$A$2:$A$6,0)),INDEX(Table3[limit_non_jakarta],MATCH(Table4[[#This Row],[Moda]],param!$A$2:$A$6,0)))</f>
        <v>2</v>
      </c>
    </row>
    <row r="40" spans="1:8" x14ac:dyDescent="0.25">
      <c r="A40" t="s">
        <v>11</v>
      </c>
      <c r="B40" t="s">
        <v>42</v>
      </c>
      <c r="C40" t="s">
        <v>59</v>
      </c>
      <c r="D40" s="1">
        <f>INDEX(distances!$B$2:$L$12,MATCH(A40,distances!$A$2:$A$12,0),MATCH(B40,distances!$B$1:$L$1,0))</f>
        <v>183</v>
      </c>
      <c r="E40" s="2">
        <f>INDEX(param!$L$2:$L$6,MATCH(Table4[[#This Row],[Moda]],param!$A$2:$A$6,0))</f>
        <v>6000</v>
      </c>
      <c r="F40" s="2">
        <f>INDEX(param!$M$2:$M$6,MATCH(Table4[[#This Row],[Moda]],param!$A$2:$A$6,0))+(INDEX(param!$N$2:$N$6,MATCH(Table4[[#This Row],[Moda]],param!$A$2:$A$6,0))*Table4[[#This Row],[jarak]])</f>
        <v>42235000</v>
      </c>
      <c r="G40" s="1">
        <f>INDEX(param!$K$2:$K$6,MATCH(Table4[[#This Row],[Moda]],param!$A$2:$A$6,0))</f>
        <v>130</v>
      </c>
      <c r="H40" s="1">
        <f>IF(Table4[[#This Row],[Asal]]="A",INDEX(Table3[limit_jakarta],MATCH(Table4[[#This Row],[Moda]],param!$A$2:$A$6,0)),INDEX(Table3[limit_non_jakarta],MATCH(Table4[[#This Row],[Moda]],param!$A$2:$A$6,0)))</f>
        <v>2</v>
      </c>
    </row>
    <row r="41" spans="1:8" x14ac:dyDescent="0.25">
      <c r="A41" t="s">
        <v>11</v>
      </c>
      <c r="B41" t="s">
        <v>43</v>
      </c>
      <c r="C41" t="s">
        <v>59</v>
      </c>
      <c r="D41" s="1">
        <f>INDEX(distances!$B$2:$L$12,MATCH(A41,distances!$A$2:$A$12,0),MATCH(B41,distances!$B$1:$L$1,0))</f>
        <v>135</v>
      </c>
      <c r="E41" s="2">
        <f>INDEX(param!$L$2:$L$6,MATCH(Table4[[#This Row],[Moda]],param!$A$2:$A$6,0))</f>
        <v>6000</v>
      </c>
      <c r="F41" s="2">
        <f>INDEX(param!$M$2:$M$6,MATCH(Table4[[#This Row],[Moda]],param!$A$2:$A$6,0))+(INDEX(param!$N$2:$N$6,MATCH(Table4[[#This Row],[Moda]],param!$A$2:$A$6,0))*Table4[[#This Row],[jarak]])</f>
        <v>40075000</v>
      </c>
      <c r="G41" s="1">
        <f>INDEX(param!$K$2:$K$6,MATCH(Table4[[#This Row],[Moda]],param!$A$2:$A$6,0))</f>
        <v>130</v>
      </c>
      <c r="H41" s="1">
        <f>IF(Table4[[#This Row],[Asal]]="A",INDEX(Table3[limit_jakarta],MATCH(Table4[[#This Row],[Moda]],param!$A$2:$A$6,0)),INDEX(Table3[limit_non_jakarta],MATCH(Table4[[#This Row],[Moda]],param!$A$2:$A$6,0)))</f>
        <v>2</v>
      </c>
    </row>
    <row r="42" spans="1:8" x14ac:dyDescent="0.25">
      <c r="A42" t="s">
        <v>11</v>
      </c>
      <c r="B42" t="s">
        <v>13</v>
      </c>
      <c r="C42" t="s">
        <v>60</v>
      </c>
      <c r="D42" s="1">
        <f>INDEX(distances!$B$2:$L$12,MATCH(A42,distances!$A$2:$A$12,0),MATCH(B42,distances!$B$1:$L$1,0))</f>
        <v>298</v>
      </c>
      <c r="E42" s="2">
        <f>INDEX(param!$L$2:$L$6,MATCH(Table4[[#This Row],[Moda]],param!$A$2:$A$6,0))</f>
        <v>11000</v>
      </c>
      <c r="F42" s="2">
        <f>INDEX(param!$M$2:$M$6,MATCH(Table4[[#This Row],[Moda]],param!$A$2:$A$6,0))+(INDEX(param!$N$2:$N$6,MATCH(Table4[[#This Row],[Moda]],param!$A$2:$A$6,0))*Table4[[#This Row],[jarak]])</f>
        <v>40308000</v>
      </c>
      <c r="G42" s="1">
        <f>INDEX(param!$K$2:$K$6,MATCH(Table4[[#This Row],[Moda]],param!$A$2:$A$6,0))</f>
        <v>90</v>
      </c>
      <c r="H42" s="1">
        <f>IF(Table4[[#This Row],[Asal]]="A",INDEX(Table3[limit_jakarta],MATCH(Table4[[#This Row],[Moda]],param!$A$2:$A$6,0)),INDEX(Table3[limit_non_jakarta],MATCH(Table4[[#This Row],[Moda]],param!$A$2:$A$6,0)))</f>
        <v>2</v>
      </c>
    </row>
    <row r="43" spans="1:8" x14ac:dyDescent="0.25">
      <c r="A43" t="s">
        <v>11</v>
      </c>
      <c r="B43" t="s">
        <v>14</v>
      </c>
      <c r="C43" t="s">
        <v>60</v>
      </c>
      <c r="D43" s="1">
        <f>INDEX(distances!$B$2:$L$12,MATCH(A43,distances!$A$2:$A$12,0),MATCH(B43,distances!$B$1:$L$1,0))</f>
        <v>235</v>
      </c>
      <c r="E43" s="2">
        <f>INDEX(param!$L$2:$L$6,MATCH(Table4[[#This Row],[Moda]],param!$A$2:$A$6,0))</f>
        <v>11000</v>
      </c>
      <c r="F43" s="2">
        <f>INDEX(param!$M$2:$M$6,MATCH(Table4[[#This Row],[Moda]],param!$A$2:$A$6,0))+(INDEX(param!$N$2:$N$6,MATCH(Table4[[#This Row],[Moda]],param!$A$2:$A$6,0))*Table4[[#This Row],[jarak]])</f>
        <v>40245000</v>
      </c>
      <c r="G43" s="1">
        <f>INDEX(param!$K$2:$K$6,MATCH(Table4[[#This Row],[Moda]],param!$A$2:$A$6,0))</f>
        <v>90</v>
      </c>
      <c r="H43" s="1">
        <f>IF(Table4[[#This Row],[Asal]]="A",INDEX(Table3[limit_jakarta],MATCH(Table4[[#This Row],[Moda]],param!$A$2:$A$6,0)),INDEX(Table3[limit_non_jakarta],MATCH(Table4[[#This Row],[Moda]],param!$A$2:$A$6,0)))</f>
        <v>2</v>
      </c>
    </row>
    <row r="44" spans="1:8" x14ac:dyDescent="0.25">
      <c r="A44" t="s">
        <v>11</v>
      </c>
      <c r="B44" t="s">
        <v>15</v>
      </c>
      <c r="C44" t="s">
        <v>60</v>
      </c>
      <c r="D44" s="1">
        <f>INDEX(distances!$B$2:$L$12,MATCH(A44,distances!$A$2:$A$12,0),MATCH(B44,distances!$B$1:$L$1,0))</f>
        <v>319</v>
      </c>
      <c r="E44" s="2">
        <f>INDEX(param!$L$2:$L$6,MATCH(Table4[[#This Row],[Moda]],param!$A$2:$A$6,0))</f>
        <v>11000</v>
      </c>
      <c r="F44" s="2">
        <f>INDEX(param!$M$2:$M$6,MATCH(Table4[[#This Row],[Moda]],param!$A$2:$A$6,0))+(INDEX(param!$N$2:$N$6,MATCH(Table4[[#This Row],[Moda]],param!$A$2:$A$6,0))*Table4[[#This Row],[jarak]])</f>
        <v>40329000</v>
      </c>
      <c r="G44" s="1">
        <f>INDEX(param!$K$2:$K$6,MATCH(Table4[[#This Row],[Moda]],param!$A$2:$A$6,0))</f>
        <v>90</v>
      </c>
      <c r="H44" s="1">
        <f>IF(Table4[[#This Row],[Asal]]="A",INDEX(Table3[limit_jakarta],MATCH(Table4[[#This Row],[Moda]],param!$A$2:$A$6,0)),INDEX(Table3[limit_non_jakarta],MATCH(Table4[[#This Row],[Moda]],param!$A$2:$A$6,0)))</f>
        <v>2</v>
      </c>
    </row>
    <row r="45" spans="1:8" x14ac:dyDescent="0.25">
      <c r="A45" t="s">
        <v>11</v>
      </c>
      <c r="B45" t="s">
        <v>16</v>
      </c>
      <c r="C45" t="s">
        <v>60</v>
      </c>
      <c r="D45" s="1">
        <f>INDEX(distances!$B$2:$L$12,MATCH(A45,distances!$A$2:$A$12,0),MATCH(B45,distances!$B$1:$L$1,0))</f>
        <v>47</v>
      </c>
      <c r="E45" s="2">
        <f>INDEX(param!$L$2:$L$6,MATCH(Table4[[#This Row],[Moda]],param!$A$2:$A$6,0))</f>
        <v>11000</v>
      </c>
      <c r="F45" s="2">
        <f>INDEX(param!$M$2:$M$6,MATCH(Table4[[#This Row],[Moda]],param!$A$2:$A$6,0))+(INDEX(param!$N$2:$N$6,MATCH(Table4[[#This Row],[Moda]],param!$A$2:$A$6,0))*Table4[[#This Row],[jarak]])</f>
        <v>40057000</v>
      </c>
      <c r="G45" s="1">
        <f>INDEX(param!$K$2:$K$6,MATCH(Table4[[#This Row],[Moda]],param!$A$2:$A$6,0))</f>
        <v>90</v>
      </c>
      <c r="H45" s="1">
        <f>IF(Table4[[#This Row],[Asal]]="A",INDEX(Table3[limit_jakarta],MATCH(Table4[[#This Row],[Moda]],param!$A$2:$A$6,0)),INDEX(Table3[limit_non_jakarta],MATCH(Table4[[#This Row],[Moda]],param!$A$2:$A$6,0)))</f>
        <v>2</v>
      </c>
    </row>
    <row r="46" spans="1:8" x14ac:dyDescent="0.25">
      <c r="A46" t="s">
        <v>11</v>
      </c>
      <c r="B46" t="s">
        <v>17</v>
      </c>
      <c r="C46" t="s">
        <v>60</v>
      </c>
      <c r="D46" s="1">
        <f>INDEX(distances!$B$2:$L$12,MATCH(A46,distances!$A$2:$A$12,0),MATCH(B46,distances!$B$1:$L$1,0))</f>
        <v>280</v>
      </c>
      <c r="E46" s="2">
        <f>INDEX(param!$L$2:$L$6,MATCH(Table4[[#This Row],[Moda]],param!$A$2:$A$6,0))</f>
        <v>11000</v>
      </c>
      <c r="F46" s="2">
        <f>INDEX(param!$M$2:$M$6,MATCH(Table4[[#This Row],[Moda]],param!$A$2:$A$6,0))+(INDEX(param!$N$2:$N$6,MATCH(Table4[[#This Row],[Moda]],param!$A$2:$A$6,0))*Table4[[#This Row],[jarak]])</f>
        <v>40290000</v>
      </c>
      <c r="G46" s="1">
        <f>INDEX(param!$K$2:$K$6,MATCH(Table4[[#This Row],[Moda]],param!$A$2:$A$6,0))</f>
        <v>90</v>
      </c>
      <c r="H46" s="1">
        <f>IF(Table4[[#This Row],[Asal]]="A",INDEX(Table3[limit_jakarta],MATCH(Table4[[#This Row],[Moda]],param!$A$2:$A$6,0)),INDEX(Table3[limit_non_jakarta],MATCH(Table4[[#This Row],[Moda]],param!$A$2:$A$6,0)))</f>
        <v>2</v>
      </c>
    </row>
    <row r="47" spans="1:8" x14ac:dyDescent="0.25">
      <c r="A47" t="s">
        <v>11</v>
      </c>
      <c r="B47" t="s">
        <v>39</v>
      </c>
      <c r="C47" t="s">
        <v>60</v>
      </c>
      <c r="D47" s="1">
        <f>INDEX(distances!$B$2:$L$12,MATCH(A47,distances!$A$2:$A$12,0),MATCH(B47,distances!$B$1:$L$1,0))</f>
        <v>376</v>
      </c>
      <c r="E47" s="2">
        <f>INDEX(param!$L$2:$L$6,MATCH(Table4[[#This Row],[Moda]],param!$A$2:$A$6,0))</f>
        <v>11000</v>
      </c>
      <c r="F47" s="2">
        <f>INDEX(param!$M$2:$M$6,MATCH(Table4[[#This Row],[Moda]],param!$A$2:$A$6,0))+(INDEX(param!$N$2:$N$6,MATCH(Table4[[#This Row],[Moda]],param!$A$2:$A$6,0))*Table4[[#This Row],[jarak]])</f>
        <v>40386000</v>
      </c>
      <c r="G47" s="1">
        <f>INDEX(param!$K$2:$K$6,MATCH(Table4[[#This Row],[Moda]],param!$A$2:$A$6,0))</f>
        <v>90</v>
      </c>
      <c r="H47" s="1">
        <f>IF(Table4[[#This Row],[Asal]]="A",INDEX(Table3[limit_jakarta],MATCH(Table4[[#This Row],[Moda]],param!$A$2:$A$6,0)),INDEX(Table3[limit_non_jakarta],MATCH(Table4[[#This Row],[Moda]],param!$A$2:$A$6,0)))</f>
        <v>2</v>
      </c>
    </row>
    <row r="48" spans="1:8" x14ac:dyDescent="0.25">
      <c r="A48" t="s">
        <v>11</v>
      </c>
      <c r="B48" t="s">
        <v>40</v>
      </c>
      <c r="C48" t="s">
        <v>60</v>
      </c>
      <c r="D48" s="1">
        <f>INDEX(distances!$B$2:$L$12,MATCH(A48,distances!$A$2:$A$12,0),MATCH(B48,distances!$B$1:$L$1,0))</f>
        <v>439</v>
      </c>
      <c r="E48" s="2">
        <f>INDEX(param!$L$2:$L$6,MATCH(Table4[[#This Row],[Moda]],param!$A$2:$A$6,0))</f>
        <v>11000</v>
      </c>
      <c r="F48" s="2">
        <f>INDEX(param!$M$2:$M$6,MATCH(Table4[[#This Row],[Moda]],param!$A$2:$A$6,0))+(INDEX(param!$N$2:$N$6,MATCH(Table4[[#This Row],[Moda]],param!$A$2:$A$6,0))*Table4[[#This Row],[jarak]])</f>
        <v>40449000</v>
      </c>
      <c r="G48" s="1">
        <f>INDEX(param!$K$2:$K$6,MATCH(Table4[[#This Row],[Moda]],param!$A$2:$A$6,0))</f>
        <v>90</v>
      </c>
      <c r="H48" s="1">
        <f>IF(Table4[[#This Row],[Asal]]="A",INDEX(Table3[limit_jakarta],MATCH(Table4[[#This Row],[Moda]],param!$A$2:$A$6,0)),INDEX(Table3[limit_non_jakarta],MATCH(Table4[[#This Row],[Moda]],param!$A$2:$A$6,0)))</f>
        <v>2</v>
      </c>
    </row>
    <row r="49" spans="1:8" x14ac:dyDescent="0.25">
      <c r="A49" t="s">
        <v>11</v>
      </c>
      <c r="B49" t="s">
        <v>41</v>
      </c>
      <c r="C49" t="s">
        <v>60</v>
      </c>
      <c r="D49" s="1">
        <f>INDEX(distances!$B$2:$L$12,MATCH(A49,distances!$A$2:$A$12,0),MATCH(B49,distances!$B$1:$L$1,0))</f>
        <v>430</v>
      </c>
      <c r="E49" s="2">
        <f>INDEX(param!$L$2:$L$6,MATCH(Table4[[#This Row],[Moda]],param!$A$2:$A$6,0))</f>
        <v>11000</v>
      </c>
      <c r="F49" s="2">
        <f>INDEX(param!$M$2:$M$6,MATCH(Table4[[#This Row],[Moda]],param!$A$2:$A$6,0))+(INDEX(param!$N$2:$N$6,MATCH(Table4[[#This Row],[Moda]],param!$A$2:$A$6,0))*Table4[[#This Row],[jarak]])</f>
        <v>40440000</v>
      </c>
      <c r="G49" s="1">
        <f>INDEX(param!$K$2:$K$6,MATCH(Table4[[#This Row],[Moda]],param!$A$2:$A$6,0))</f>
        <v>90</v>
      </c>
      <c r="H49" s="1">
        <f>IF(Table4[[#This Row],[Asal]]="A",INDEX(Table3[limit_jakarta],MATCH(Table4[[#This Row],[Moda]],param!$A$2:$A$6,0)),INDEX(Table3[limit_non_jakarta],MATCH(Table4[[#This Row],[Moda]],param!$A$2:$A$6,0)))</f>
        <v>2</v>
      </c>
    </row>
    <row r="50" spans="1:8" x14ac:dyDescent="0.25">
      <c r="A50" t="s">
        <v>11</v>
      </c>
      <c r="B50" t="s">
        <v>42</v>
      </c>
      <c r="C50" t="s">
        <v>60</v>
      </c>
      <c r="D50" s="1">
        <f>INDEX(distances!$B$2:$L$12,MATCH(A50,distances!$A$2:$A$12,0),MATCH(B50,distances!$B$1:$L$1,0))</f>
        <v>183</v>
      </c>
      <c r="E50" s="2">
        <f>INDEX(param!$L$2:$L$6,MATCH(Table4[[#This Row],[Moda]],param!$A$2:$A$6,0))</f>
        <v>11000</v>
      </c>
      <c r="F50" s="2">
        <f>INDEX(param!$M$2:$M$6,MATCH(Table4[[#This Row],[Moda]],param!$A$2:$A$6,0))+(INDEX(param!$N$2:$N$6,MATCH(Table4[[#This Row],[Moda]],param!$A$2:$A$6,0))*Table4[[#This Row],[jarak]])</f>
        <v>40193000</v>
      </c>
      <c r="G50" s="1">
        <f>INDEX(param!$K$2:$K$6,MATCH(Table4[[#This Row],[Moda]],param!$A$2:$A$6,0))</f>
        <v>90</v>
      </c>
      <c r="H50" s="1">
        <f>IF(Table4[[#This Row],[Asal]]="A",INDEX(Table3[limit_jakarta],MATCH(Table4[[#This Row],[Moda]],param!$A$2:$A$6,0)),INDEX(Table3[limit_non_jakarta],MATCH(Table4[[#This Row],[Moda]],param!$A$2:$A$6,0)))</f>
        <v>2</v>
      </c>
    </row>
    <row r="51" spans="1:8" x14ac:dyDescent="0.25">
      <c r="A51" t="s">
        <v>11</v>
      </c>
      <c r="B51" t="s">
        <v>43</v>
      </c>
      <c r="C51" t="s">
        <v>60</v>
      </c>
      <c r="D51" s="1">
        <f>INDEX(distances!$B$2:$L$12,MATCH(A51,distances!$A$2:$A$12,0),MATCH(B51,distances!$B$1:$L$1,0))</f>
        <v>135</v>
      </c>
      <c r="E51" s="2">
        <f>INDEX(param!$L$2:$L$6,MATCH(Table4[[#This Row],[Moda]],param!$A$2:$A$6,0))</f>
        <v>11000</v>
      </c>
      <c r="F51" s="2">
        <f>INDEX(param!$M$2:$M$6,MATCH(Table4[[#This Row],[Moda]],param!$A$2:$A$6,0))+(INDEX(param!$N$2:$N$6,MATCH(Table4[[#This Row],[Moda]],param!$A$2:$A$6,0))*Table4[[#This Row],[jarak]])</f>
        <v>40145000</v>
      </c>
      <c r="G51" s="1">
        <f>INDEX(param!$K$2:$K$6,MATCH(Table4[[#This Row],[Moda]],param!$A$2:$A$6,0))</f>
        <v>90</v>
      </c>
      <c r="H51" s="1">
        <f>IF(Table4[[#This Row],[Asal]]="A",INDEX(Table3[limit_jakarta],MATCH(Table4[[#This Row],[Moda]],param!$A$2:$A$6,0)),INDEX(Table3[limit_non_jakarta],MATCH(Table4[[#This Row],[Moda]],param!$A$2:$A$6,0)))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tabSelected="1" workbookViewId="0">
      <selection activeCell="H5" sqref="H5"/>
    </sheetView>
  </sheetViews>
  <sheetFormatPr defaultRowHeight="15" x14ac:dyDescent="0.25"/>
  <cols>
    <col min="1" max="1" width="4.140625" customWidth="1"/>
    <col min="2" max="2" width="7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12</v>
      </c>
      <c r="B2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B5" sqref="B5"/>
    </sheetView>
  </sheetViews>
  <sheetFormatPr defaultRowHeight="15" x14ac:dyDescent="0.25"/>
  <cols>
    <col min="1" max="1" width="8" bestFit="1" customWidth="1"/>
  </cols>
  <sheetData>
    <row r="1" spans="1:13" x14ac:dyDescent="0.25">
      <c r="A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 t="s">
        <v>11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 t="s">
        <v>13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 t="s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 t="s">
        <v>15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 t="s">
        <v>16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 t="s">
        <v>17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 t="s">
        <v>39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 t="s">
        <v>40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 t="s">
        <v>41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 t="s">
        <v>42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 t="s">
        <v>43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2021-06-03T12:41:36Z</dcterms:modified>
</cp:coreProperties>
</file>