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F23" i="2" s="1"/>
  <c r="E22" i="3"/>
  <c r="E21" i="3"/>
  <c r="E20" i="3"/>
  <c r="E19" i="3"/>
  <c r="F19" i="2" s="1"/>
  <c r="E18" i="3"/>
  <c r="E17" i="3"/>
  <c r="E16" i="3"/>
  <c r="E15" i="3"/>
  <c r="F15" i="2" s="1"/>
  <c r="E14" i="3"/>
  <c r="E13" i="3"/>
  <c r="E12" i="3"/>
  <c r="E11" i="3"/>
  <c r="F11" i="2" s="1"/>
  <c r="E10" i="3"/>
  <c r="E9" i="3"/>
  <c r="E8" i="3"/>
  <c r="E7" i="3"/>
  <c r="F7" i="2" s="1"/>
  <c r="E6" i="3"/>
  <c r="E5" i="3"/>
  <c r="E4" i="3"/>
  <c r="E3" i="3"/>
  <c r="F3" i="2" s="1"/>
  <c r="E2" i="3"/>
  <c r="G25" i="2"/>
  <c r="F25" i="2"/>
  <c r="G24" i="2"/>
  <c r="F24" i="2"/>
  <c r="G23" i="2"/>
  <c r="G22" i="2"/>
  <c r="F22" i="2"/>
  <c r="G21" i="2"/>
  <c r="F21" i="2"/>
  <c r="G20" i="2"/>
  <c r="F20" i="2"/>
  <c r="G19" i="2"/>
  <c r="G18" i="2"/>
  <c r="F18" i="2"/>
  <c r="G17" i="2"/>
  <c r="F17" i="2"/>
  <c r="G16" i="2"/>
  <c r="F16" i="2"/>
  <c r="G15" i="2"/>
  <c r="G14" i="2"/>
  <c r="F14" i="2"/>
  <c r="G13" i="2"/>
  <c r="F13" i="2"/>
  <c r="G12" i="2"/>
  <c r="F12" i="2"/>
  <c r="G11" i="2"/>
  <c r="G10" i="2"/>
  <c r="F10" i="2"/>
  <c r="G9" i="2"/>
  <c r="F9" i="2"/>
  <c r="G8" i="2"/>
  <c r="F8" i="2"/>
  <c r="G7" i="2"/>
  <c r="G6" i="2"/>
  <c r="F6" i="2"/>
  <c r="G5" i="2"/>
  <c r="F5" i="2"/>
  <c r="G4" i="2"/>
  <c r="F4" i="2"/>
  <c r="G3" i="2"/>
  <c r="G2" i="2"/>
  <c r="F2" i="2"/>
  <c r="K76" i="1"/>
  <c r="G76" i="1"/>
  <c r="F76" i="1"/>
  <c r="H76" i="1" s="1"/>
  <c r="I76" i="1" s="1"/>
  <c r="K75" i="1"/>
  <c r="F75" i="1"/>
  <c r="H75" i="1" s="1"/>
  <c r="I75" i="1" s="1"/>
  <c r="K74" i="1"/>
  <c r="F74" i="1"/>
  <c r="H74" i="1" s="1"/>
  <c r="I74" i="1" s="1"/>
  <c r="K73" i="1"/>
  <c r="F73" i="1"/>
  <c r="H73" i="1" s="1"/>
  <c r="I73" i="1" s="1"/>
  <c r="K72" i="1"/>
  <c r="F72" i="1"/>
  <c r="H72" i="1" s="1"/>
  <c r="I72" i="1" s="1"/>
  <c r="K71" i="1"/>
  <c r="F71" i="1"/>
  <c r="H71" i="1" s="1"/>
  <c r="I71" i="1" s="1"/>
  <c r="K70" i="1"/>
  <c r="F70" i="1"/>
  <c r="H70" i="1" s="1"/>
  <c r="I70" i="1" s="1"/>
  <c r="K69" i="1"/>
  <c r="F69" i="1"/>
  <c r="H69" i="1" s="1"/>
  <c r="I69" i="1" s="1"/>
  <c r="K68" i="1"/>
  <c r="F68" i="1"/>
  <c r="H68" i="1" s="1"/>
  <c r="I68" i="1" s="1"/>
  <c r="K67" i="1"/>
  <c r="F67" i="1"/>
  <c r="H67" i="1" s="1"/>
  <c r="I67" i="1" s="1"/>
  <c r="K66" i="1"/>
  <c r="F66" i="1"/>
  <c r="H66" i="1" s="1"/>
  <c r="I66" i="1" s="1"/>
  <c r="K65" i="1"/>
  <c r="F65" i="1"/>
  <c r="H65" i="1" s="1"/>
  <c r="I65" i="1" s="1"/>
  <c r="K64" i="1"/>
  <c r="F64" i="1"/>
  <c r="H64" i="1" s="1"/>
  <c r="I64" i="1" s="1"/>
  <c r="K63" i="1"/>
  <c r="F63" i="1"/>
  <c r="H63" i="1" s="1"/>
  <c r="I63" i="1" s="1"/>
  <c r="K62" i="1"/>
  <c r="F62" i="1"/>
  <c r="H62" i="1" s="1"/>
  <c r="I62" i="1" s="1"/>
  <c r="K61" i="1"/>
  <c r="F61" i="1"/>
  <c r="H61" i="1" s="1"/>
  <c r="I61" i="1" s="1"/>
  <c r="K60" i="1"/>
  <c r="F60" i="1"/>
  <c r="H60" i="1" s="1"/>
  <c r="I60" i="1" s="1"/>
  <c r="K59" i="1"/>
  <c r="F59" i="1"/>
  <c r="H59" i="1" s="1"/>
  <c r="I59" i="1" s="1"/>
  <c r="K58" i="1"/>
  <c r="F58" i="1"/>
  <c r="H58" i="1" s="1"/>
  <c r="I58" i="1" s="1"/>
  <c r="K57" i="1"/>
  <c r="F57" i="1"/>
  <c r="H57" i="1" s="1"/>
  <c r="I57" i="1" s="1"/>
  <c r="K56" i="1"/>
  <c r="F56" i="1"/>
  <c r="H56" i="1" s="1"/>
  <c r="I56" i="1" s="1"/>
  <c r="K55" i="1"/>
  <c r="F55" i="1"/>
  <c r="H55" i="1" s="1"/>
  <c r="I55" i="1" s="1"/>
  <c r="K54" i="1"/>
  <c r="F54" i="1"/>
  <c r="H54" i="1" s="1"/>
  <c r="I54" i="1" s="1"/>
  <c r="K53" i="1"/>
  <c r="F53" i="1"/>
  <c r="H53" i="1" s="1"/>
  <c r="I53" i="1" s="1"/>
  <c r="K52" i="1"/>
  <c r="F52" i="1"/>
  <c r="H52" i="1" s="1"/>
  <c r="I52" i="1" s="1"/>
  <c r="K51" i="1"/>
  <c r="F51" i="1"/>
  <c r="H51" i="1" s="1"/>
  <c r="I51" i="1" s="1"/>
  <c r="K50" i="1"/>
  <c r="F50" i="1"/>
  <c r="H50" i="1" s="1"/>
  <c r="I50" i="1" s="1"/>
  <c r="K49" i="1"/>
  <c r="F49" i="1"/>
  <c r="H49" i="1" s="1"/>
  <c r="I49" i="1" s="1"/>
  <c r="K48" i="1"/>
  <c r="F48" i="1"/>
  <c r="H48" i="1" s="1"/>
  <c r="I48" i="1" s="1"/>
  <c r="K47" i="1"/>
  <c r="F47" i="1"/>
  <c r="H47" i="1" s="1"/>
  <c r="I47" i="1" s="1"/>
  <c r="K46" i="1"/>
  <c r="F46" i="1"/>
  <c r="H46" i="1" s="1"/>
  <c r="I46" i="1" s="1"/>
  <c r="K45" i="1"/>
  <c r="F45" i="1"/>
  <c r="H45" i="1" s="1"/>
  <c r="I45" i="1" s="1"/>
  <c r="K44" i="1"/>
  <c r="F44" i="1"/>
  <c r="H44" i="1" s="1"/>
  <c r="I44" i="1" s="1"/>
  <c r="K43" i="1"/>
  <c r="F43" i="1"/>
  <c r="H43" i="1" s="1"/>
  <c r="I43" i="1" s="1"/>
  <c r="K42" i="1"/>
  <c r="F42" i="1"/>
  <c r="H42" i="1" s="1"/>
  <c r="I42" i="1" s="1"/>
  <c r="K41" i="1"/>
  <c r="F41" i="1"/>
  <c r="H41" i="1" s="1"/>
  <c r="I41" i="1" s="1"/>
  <c r="K40" i="1"/>
  <c r="F40" i="1"/>
  <c r="H40" i="1" s="1"/>
  <c r="I40" i="1" s="1"/>
  <c r="K39" i="1"/>
  <c r="F39" i="1"/>
  <c r="H39" i="1" s="1"/>
  <c r="I39" i="1" s="1"/>
  <c r="K38" i="1"/>
  <c r="F38" i="1"/>
  <c r="H38" i="1" s="1"/>
  <c r="I38" i="1" s="1"/>
  <c r="K37" i="1"/>
  <c r="F37" i="1"/>
  <c r="H37" i="1" s="1"/>
  <c r="I37" i="1" s="1"/>
  <c r="K36" i="1"/>
  <c r="F36" i="1"/>
  <c r="H36" i="1" s="1"/>
  <c r="I36" i="1" s="1"/>
  <c r="K35" i="1"/>
  <c r="F35" i="1"/>
  <c r="H35" i="1" s="1"/>
  <c r="I35" i="1" s="1"/>
  <c r="K34" i="1"/>
  <c r="F34" i="1"/>
  <c r="H34" i="1" s="1"/>
  <c r="I34" i="1" s="1"/>
  <c r="K33" i="1"/>
  <c r="F33" i="1"/>
  <c r="H33" i="1" s="1"/>
  <c r="I33" i="1" s="1"/>
  <c r="K32" i="1"/>
  <c r="F32" i="1"/>
  <c r="H32" i="1" s="1"/>
  <c r="I32" i="1" s="1"/>
  <c r="P31" i="1"/>
  <c r="K31" i="1"/>
  <c r="F31" i="1"/>
  <c r="H31" i="1" s="1"/>
  <c r="I31" i="1" s="1"/>
  <c r="K30" i="1"/>
  <c r="F30" i="1"/>
  <c r="H30" i="1" s="1"/>
  <c r="I30" i="1" s="1"/>
  <c r="K29" i="1"/>
  <c r="F29" i="1"/>
  <c r="H29" i="1" s="1"/>
  <c r="I29" i="1" s="1"/>
  <c r="K28" i="1"/>
  <c r="F28" i="1"/>
  <c r="H28" i="1" s="1"/>
  <c r="I28" i="1" s="1"/>
  <c r="K27" i="1"/>
  <c r="F27" i="1"/>
  <c r="H27" i="1" s="1"/>
  <c r="I27" i="1" s="1"/>
  <c r="K26" i="1"/>
  <c r="F26" i="1"/>
  <c r="H26" i="1" s="1"/>
  <c r="I26" i="1" s="1"/>
  <c r="K25" i="1"/>
  <c r="F25" i="1"/>
  <c r="H25" i="1" s="1"/>
  <c r="I25" i="1" s="1"/>
  <c r="K24" i="1"/>
  <c r="F24" i="1"/>
  <c r="H24" i="1" s="1"/>
  <c r="I24" i="1" s="1"/>
  <c r="K23" i="1"/>
  <c r="F23" i="1"/>
  <c r="H23" i="1" s="1"/>
  <c r="I23" i="1" s="1"/>
  <c r="K22" i="1"/>
  <c r="F22" i="1"/>
  <c r="H22" i="1" s="1"/>
  <c r="I22" i="1" s="1"/>
  <c r="K21" i="1"/>
  <c r="F21" i="1"/>
  <c r="H21" i="1" s="1"/>
  <c r="I21" i="1" s="1"/>
  <c r="R20" i="1"/>
  <c r="Q20" i="1"/>
  <c r="K20" i="1"/>
  <c r="F20" i="1"/>
  <c r="H20" i="1" s="1"/>
  <c r="I20" i="1" s="1"/>
  <c r="K19" i="1"/>
  <c r="F19" i="1"/>
  <c r="H19" i="1" s="1"/>
  <c r="I19" i="1" s="1"/>
  <c r="K18" i="1"/>
  <c r="F18" i="1"/>
  <c r="H18" i="1" s="1"/>
  <c r="I18" i="1" s="1"/>
  <c r="K17" i="1"/>
  <c r="F17" i="1"/>
  <c r="H17" i="1" s="1"/>
  <c r="I17" i="1" s="1"/>
  <c r="K16" i="1"/>
  <c r="F16" i="1"/>
  <c r="H16" i="1" s="1"/>
  <c r="I16" i="1" s="1"/>
  <c r="K15" i="1"/>
  <c r="F15" i="1"/>
  <c r="H15" i="1" s="1"/>
  <c r="I15" i="1" s="1"/>
  <c r="K14" i="1"/>
  <c r="F14" i="1"/>
  <c r="H14" i="1" s="1"/>
  <c r="I14" i="1" s="1"/>
  <c r="K13" i="1"/>
  <c r="F13" i="1"/>
  <c r="H13" i="1" s="1"/>
  <c r="I13" i="1" s="1"/>
  <c r="K12" i="1"/>
  <c r="F12" i="1"/>
  <c r="H12" i="1" s="1"/>
  <c r="I12" i="1" s="1"/>
  <c r="K11" i="1"/>
  <c r="F11" i="1"/>
  <c r="H11" i="1" s="1"/>
  <c r="I11" i="1" s="1"/>
  <c r="K10" i="1"/>
  <c r="F10" i="1"/>
  <c r="H10" i="1" s="1"/>
  <c r="I10" i="1" s="1"/>
  <c r="K9" i="1"/>
  <c r="F9" i="1"/>
  <c r="H9" i="1" s="1"/>
  <c r="I9" i="1" s="1"/>
  <c r="K8" i="1"/>
  <c r="F8" i="1"/>
  <c r="H8" i="1" s="1"/>
  <c r="I8" i="1" s="1"/>
  <c r="K7" i="1"/>
  <c r="F7" i="1"/>
  <c r="H7" i="1" s="1"/>
  <c r="I7" i="1" s="1"/>
  <c r="F6" i="1"/>
  <c r="H6" i="1" s="1"/>
  <c r="I6" i="1" s="1"/>
  <c r="S2" i="1"/>
  <c r="Q2" i="1" s="1"/>
  <c r="I2" i="1"/>
  <c r="F2" i="1"/>
  <c r="F1" i="1" l="1"/>
  <c r="F3" i="1" s="1"/>
  <c r="I1" i="1"/>
  <c r="I3" i="1" s="1"/>
  <c r="H4" i="2"/>
  <c r="H5" i="2"/>
  <c r="H6" i="2"/>
  <c r="H12" i="2"/>
  <c r="H13" i="2"/>
  <c r="H14" i="2"/>
  <c r="H20" i="2"/>
  <c r="H21" i="2"/>
  <c r="H22" i="2"/>
  <c r="K77" i="1"/>
  <c r="P2" i="1"/>
  <c r="H3" i="2"/>
  <c r="H7" i="2"/>
  <c r="H11" i="2"/>
  <c r="H15" i="2"/>
  <c r="H19" i="2"/>
  <c r="H23" i="2"/>
  <c r="H2" i="2"/>
  <c r="H8" i="2"/>
  <c r="H9" i="2"/>
  <c r="H10" i="2"/>
  <c r="H16" i="2"/>
  <c r="H17" i="2"/>
  <c r="H18" i="2"/>
  <c r="H24" i="2"/>
  <c r="H25" i="2"/>
  <c r="R2" i="1"/>
  <c r="P1" i="1" l="1"/>
</calcChain>
</file>

<file path=xl/sharedStrings.xml><?xml version="1.0" encoding="utf-8"?>
<sst xmlns="http://schemas.openxmlformats.org/spreadsheetml/2006/main" count="148" uniqueCount="96">
  <si>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</si>
  <si>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</si>
  <si>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</si>
  <si>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</si>
  <si>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</si>
  <si>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</si>
  <si>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</si>
  <si>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</si>
  <si>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</si>
  <si>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</si>
  <si>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</si>
  <si>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</si>
  <si>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</si>
  <si>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</si>
  <si>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</si>
  <si>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</si>
  <si>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</si>
  <si>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</si>
  <si>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</si>
  <si>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</si>
  <si>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</si>
  <si>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</si>
  <si>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sba</t>
  </si>
  <si>
    <t>Gasto</t>
  </si>
  <si>
    <t>Mercado Pago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</si>
  <si>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</si>
  <si>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</si>
  <si>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</si>
  <si>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</si>
  <si>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</si>
  <si>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</si>
  <si>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</si>
  <si>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</si>
  <si>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</si>
  <si>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</si>
  <si>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</si>
  <si>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</si>
  <si>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</si>
  <si>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</si>
  <si>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</si>
  <si>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</si>
  <si>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</si>
  <si>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</si>
  <si>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</si>
  <si>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</si>
  <si>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</si>
  <si>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</si>
  <si>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</si>
  <si>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</si>
  <si>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</si>
  <si>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</si>
  <si>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</si>
  <si>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</si>
  <si>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</si>
  <si>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</si>
  <si>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</si>
  <si>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</si>
  <si>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</si>
  <si>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</si>
  <si>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</si>
  <si>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</si>
  <si>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</si>
  <si>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</si>
  <si>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</si>
  <si>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</si>
  <si>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</si>
  <si>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</si>
  <si>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</si>
  <si>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</si>
  <si>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</si>
  <si>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</si>
  <si>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</si>
  <si>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</si>
  <si>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</si>
  <si>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</si>
  <si>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</si>
  <si>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</si>
  <si>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</si>
  <si>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</si>
  <si>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</si>
  <si>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</si>
  <si>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</si>
  <si>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</si>
  <si>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</si>
  <si>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</si>
  <si>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</si>
  <si>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</si>
  <si>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</si>
  <si>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</si>
  <si>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</si>
  <si>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</si>
  <si>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</si>
  <si>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edu</t>
  </si>
  <si>
    <t>Vera Joaquin</t>
  </si>
  <si>
    <t>mun</t>
  </si>
  <si>
    <t>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</si>
</sst>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wrapText="1"/>
    </xf>
    <xf numFmtId="0" fontId="7" fillId="12" borderId="9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7" fillId="18" borderId="1" xfId="0" applyFont="1" applyFill="1" applyBorder="1" applyAlignment="1">
      <alignment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19" sqref="E19"/>
    </sheetView>
  </sheetViews>
  <sheetFormatPr baseColWidth="10" defaultRowHeight="15" x14ac:dyDescent="0.25"/>
  <cols>
    <col min="1" max="1" width="5" style="4" customWidth="1"/>
    <col min="2" max="2" width="5" style="121" customWidth="1"/>
    <col min="3" max="3" width="6.7109375" style="121" customWidth="1"/>
    <col min="4" max="4" width="9.140625" style="121" bestFit="1" customWidth="1"/>
    <col min="5" max="5" width="17.42578125" style="121" customWidth="1"/>
    <col min="6" max="6" width="11.85546875" style="121" bestFit="1" customWidth="1"/>
    <col min="7" max="7" width="7.42578125" style="121" customWidth="1"/>
    <col min="8" max="9" width="10.85546875" style="121" customWidth="1"/>
    <col min="10" max="10" width="22" style="121" customWidth="1"/>
    <col min="11" max="11" width="6.140625" style="121" customWidth="1"/>
    <col min="12" max="12" width="4.85546875" style="121" customWidth="1"/>
    <col min="13" max="14" width="3.140625" style="121" bestFit="1" customWidth="1"/>
    <col min="15" max="15" width="19" style="121" customWidth="1"/>
    <col min="16" max="16" width="17.28515625" style="121" customWidth="1"/>
    <col min="17" max="18" width="11.42578125" style="121" customWidth="1"/>
    <col min="19" max="19" width="3" style="121" customWidth="1"/>
    <col min="20" max="20" width="19.28515625" style="121" customWidth="1"/>
    <col min="21" max="22" width="11.42578125" style="121" customWidth="1"/>
    <col min="23" max="23" width="18.5703125" style="121" customWidth="1"/>
    <col min="24" max="24" width="11.42578125" style="121" customWidth="1"/>
    <col min="25" max="25" width="11.85546875" style="121" bestFit="1" customWidth="1"/>
    <col min="26" max="26" width="18" style="121" bestFit="1" customWidth="1"/>
    <col min="27" max="59" width="11.42578125" style="121" customWidth="1"/>
    <col min="60" max="16384" width="11.42578125" style="121"/>
  </cols>
  <sheetData>
    <row r="1" spans="1:34" x14ac:dyDescent="0.25">
      <c r="A1" s="31"/>
      <c r="E1" s="50" t="s">
        <v>0</v>
      </c>
      <c r="F1" s="51">
        <f>SUM(I6:I75)</f>
        <v>9000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16500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6000</v>
      </c>
      <c r="G2" s="67"/>
      <c r="I2" s="54">
        <f>SUM(R5:R19)</f>
        <v>1500</v>
      </c>
      <c r="J2" s="47" t="s">
        <v>6</v>
      </c>
      <c r="K2" s="32"/>
      <c r="L2" s="32"/>
      <c r="O2" s="55" t="s">
        <v>7</v>
      </c>
      <c r="P2" s="57">
        <f>F1+F2-P31</f>
        <v>15000</v>
      </c>
      <c r="Q2" s="39">
        <f ca="1">(TEXT(S2,"####-##-##"))*1</f>
        <v>44933</v>
      </c>
      <c r="R2" s="40">
        <f ca="1">(TEXT(S2,"####-##-##"))*1</f>
        <v>44933</v>
      </c>
      <c r="S2" s="17" t="str">
        <f ca="1">MID(CELL("filename"),FIND("[",CELL("filename"))+1,8)</f>
        <v>20230107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15000</v>
      </c>
      <c r="G3" s="1"/>
      <c r="I3" s="56">
        <f>I1+I2</f>
        <v>1500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9" t="s">
        <v>16</v>
      </c>
      <c r="E5" s="25" t="s">
        <v>0</v>
      </c>
      <c r="F5" s="26" t="s">
        <v>13</v>
      </c>
      <c r="G5" s="26" t="s">
        <v>17</v>
      </c>
      <c r="H5" s="140" t="s">
        <v>18</v>
      </c>
      <c r="I5" s="64" t="s">
        <v>19</v>
      </c>
      <c r="J5" s="10" t="s">
        <v>20</v>
      </c>
      <c r="K5" s="58" t="s">
        <v>21</v>
      </c>
      <c r="M5" s="29">
        <v>0</v>
      </c>
      <c r="N5" s="12"/>
      <c r="O5" s="67"/>
      <c r="P5" s="67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9">
        <v>1</v>
      </c>
      <c r="B6" s="130">
        <v>0</v>
      </c>
      <c r="C6" s="131">
        <v>1</v>
      </c>
      <c r="D6" s="132">
        <v>0</v>
      </c>
      <c r="E6" s="133" t="s">
        <v>33</v>
      </c>
      <c r="F6" s="134">
        <f>IFERROR(VLOOKUP(E6,Productos[],2,FALSE),"0")-D6*IFERROR(VLOOKUP(E6,Productos[],3,FALSE),"0")</f>
        <v>450</v>
      </c>
      <c r="G6" s="135">
        <v>5</v>
      </c>
      <c r="H6" s="136">
        <f t="shared" ref="H6:H69" si="0">F6*G6</f>
        <v>2250</v>
      </c>
      <c r="I6" s="137">
        <f>Salidas[[#This Row],[Importe]]</f>
        <v>2250</v>
      </c>
      <c r="J6" s="138" t="s">
        <v>92</v>
      </c>
      <c r="K6" s="59"/>
      <c r="M6" s="29">
        <v>0</v>
      </c>
      <c r="N6" s="12"/>
      <c r="O6" s="67"/>
      <c r="P6" s="67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0</v>
      </c>
      <c r="C7" s="20">
        <v>1</v>
      </c>
      <c r="D7" s="127">
        <v>0</v>
      </c>
      <c r="E7" s="86" t="s">
        <v>35</v>
      </c>
      <c r="F7" s="62">
        <f>IFERROR(VLOOKUP(E7,Productos[],2,FALSE),"0")-D7*IFERROR(VLOOKUP(E7,Productos[],3,FALSE),"0")</f>
        <v>450</v>
      </c>
      <c r="G7" s="13">
        <v>1</v>
      </c>
      <c r="H7" s="136">
        <f t="shared" si="0"/>
        <v>450</v>
      </c>
      <c r="I7" s="65">
        <f>Salidas[[#This Row],[Importe]]</f>
        <v>450</v>
      </c>
      <c r="J7" s="61" t="s">
        <v>92</v>
      </c>
      <c r="K7" s="60">
        <f t="shared" ref="K7:K38" si="1">IF(C6=0,F6*G6,0)</f>
        <v>0</v>
      </c>
      <c r="M7" s="29">
        <v>0</v>
      </c>
      <c r="N7" s="12"/>
      <c r="O7" s="67"/>
      <c r="P7" s="67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5" customFormat="1" x14ac:dyDescent="0.25">
      <c r="A8" s="97">
        <v>3</v>
      </c>
      <c r="B8" s="98">
        <v>0</v>
      </c>
      <c r="C8" s="98">
        <v>1</v>
      </c>
      <c r="D8" s="98">
        <v>0</v>
      </c>
      <c r="E8" s="100" t="s">
        <v>36</v>
      </c>
      <c r="F8" s="62">
        <f>IFERROR(VLOOKUP(E8,Productos[],2,FALSE),"0")-D8*IFERROR(VLOOKUP(E8,Productos[],3,FALSE),"0")</f>
        <v>350</v>
      </c>
      <c r="G8" s="101">
        <v>1</v>
      </c>
      <c r="H8" s="136">
        <f t="shared" si="0"/>
        <v>350</v>
      </c>
      <c r="I8" s="102">
        <f>Salidas[[#This Row],[Importe]]</f>
        <v>350</v>
      </c>
      <c r="J8" s="61" t="s">
        <v>92</v>
      </c>
      <c r="K8" s="104">
        <f t="shared" si="1"/>
        <v>0</v>
      </c>
      <c r="M8" s="106">
        <v>0</v>
      </c>
      <c r="N8" s="98"/>
      <c r="O8" s="107"/>
      <c r="P8" s="107"/>
      <c r="Q8" s="103"/>
      <c r="R8" s="98"/>
      <c r="S8" s="108"/>
      <c r="T8" s="108"/>
      <c r="U8" s="109"/>
      <c r="V8" s="108"/>
      <c r="Y8" s="110"/>
      <c r="Z8" s="108"/>
      <c r="AA8" s="108"/>
      <c r="AB8" s="108"/>
      <c r="AC8" s="108"/>
      <c r="AD8" s="108"/>
      <c r="AE8" s="108"/>
      <c r="AF8" s="108"/>
      <c r="AG8" s="108"/>
      <c r="AH8" s="108"/>
    </row>
    <row r="9" spans="1:34" x14ac:dyDescent="0.25">
      <c r="A9" s="2">
        <v>4</v>
      </c>
      <c r="B9" s="12">
        <v>1</v>
      </c>
      <c r="C9" s="20">
        <v>1</v>
      </c>
      <c r="D9" s="127">
        <v>0</v>
      </c>
      <c r="E9" s="86" t="s">
        <v>34</v>
      </c>
      <c r="F9" s="62">
        <f>IFERROR(VLOOKUP(E9,Productos[],2,FALSE),"0")-D9*IFERROR(VLOOKUP(E9,Productos[],3,FALSE),"0")</f>
        <v>450</v>
      </c>
      <c r="G9" s="13">
        <v>1</v>
      </c>
      <c r="H9" s="136">
        <f t="shared" si="0"/>
        <v>450</v>
      </c>
      <c r="I9" s="65">
        <f>Salidas[[#This Row],[Importe]]</f>
        <v>450</v>
      </c>
      <c r="J9" s="61"/>
      <c r="K9" s="60">
        <f t="shared" si="1"/>
        <v>0</v>
      </c>
      <c r="M9" s="29">
        <v>0</v>
      </c>
      <c r="N9" s="12"/>
      <c r="O9" s="67"/>
      <c r="P9" s="67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7">
        <v>0</v>
      </c>
      <c r="E10" s="86" t="s">
        <v>34</v>
      </c>
      <c r="F10" s="62">
        <f>IFERROR(VLOOKUP(E10,Productos[],2,FALSE),"0")-D10*IFERROR(VLOOKUP(E10,Productos[],3,FALSE),"0")</f>
        <v>450</v>
      </c>
      <c r="G10" s="13">
        <v>2</v>
      </c>
      <c r="H10" s="136">
        <f t="shared" si="0"/>
        <v>900</v>
      </c>
      <c r="I10" s="65">
        <f>Salidas[[#This Row],[Importe]]</f>
        <v>900</v>
      </c>
      <c r="J10" s="61"/>
      <c r="K10" s="60">
        <f t="shared" si="1"/>
        <v>0</v>
      </c>
      <c r="M10" s="29">
        <v>0</v>
      </c>
      <c r="N10" s="12"/>
      <c r="O10" s="67"/>
      <c r="P10" s="67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7">
        <v>0</v>
      </c>
      <c r="E11" s="86" t="s">
        <v>34</v>
      </c>
      <c r="F11" s="62">
        <f>IFERROR(VLOOKUP(E11,Productos[],2,FALSE),"0")-D11*IFERROR(VLOOKUP(E11,Productos[],3,FALSE),"0")</f>
        <v>450</v>
      </c>
      <c r="G11" s="13">
        <v>2</v>
      </c>
      <c r="H11" s="136">
        <f t="shared" si="0"/>
        <v>900</v>
      </c>
      <c r="I11" s="65">
        <f>Salidas[[#This Row],[Importe]]</f>
        <v>900</v>
      </c>
      <c r="J11" s="61"/>
      <c r="K11" s="60">
        <f t="shared" si="1"/>
        <v>0</v>
      </c>
      <c r="M11" s="29">
        <v>0</v>
      </c>
      <c r="N11" s="12"/>
      <c r="O11" s="67"/>
      <c r="P11" s="67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7">
        <v>0</v>
      </c>
      <c r="E12" s="86" t="s">
        <v>34</v>
      </c>
      <c r="F12" s="62">
        <f>IFERROR(VLOOKUP(E12,Productos[],2,FALSE),"0")-D12*IFERROR(VLOOKUP(E12,Productos[],3,FALSE),"0")</f>
        <v>450</v>
      </c>
      <c r="G12" s="13">
        <v>1</v>
      </c>
      <c r="H12" s="136">
        <f t="shared" si="0"/>
        <v>450</v>
      </c>
      <c r="I12" s="65">
        <f>Salidas[[#This Row],[Importe]]</f>
        <v>450</v>
      </c>
      <c r="J12" s="61"/>
      <c r="K12" s="60">
        <f t="shared" si="1"/>
        <v>0</v>
      </c>
      <c r="M12" s="29">
        <v>0</v>
      </c>
      <c r="N12" s="12"/>
      <c r="O12" s="67" t="s">
        <v>93</v>
      </c>
      <c r="P12" s="67" t="s">
        <v>94</v>
      </c>
      <c r="Q12" s="61">
        <v>3000</v>
      </c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7">
        <v>0</v>
      </c>
      <c r="E13" s="86" t="s">
        <v>34</v>
      </c>
      <c r="F13" s="62">
        <f>IFERROR(VLOOKUP(E13,Productos[],2,FALSE),"0")-D13*IFERROR(VLOOKUP(E13,Productos[],3,FALSE),"0")</f>
        <v>450</v>
      </c>
      <c r="G13" s="13">
        <v>1</v>
      </c>
      <c r="H13" s="136">
        <f t="shared" si="0"/>
        <v>450</v>
      </c>
      <c r="I13" s="65">
        <f>Salidas[[#This Row],[Importe]]</f>
        <v>450</v>
      </c>
      <c r="J13" s="61"/>
      <c r="K13" s="60">
        <f t="shared" si="1"/>
        <v>0</v>
      </c>
      <c r="M13" s="29">
        <v>0</v>
      </c>
      <c r="N13" s="12"/>
      <c r="O13" s="67" t="s">
        <v>95</v>
      </c>
      <c r="P13" s="67" t="s">
        <v>94</v>
      </c>
      <c r="Q13" s="61">
        <v>3000</v>
      </c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7">
        <v>0</v>
      </c>
      <c r="E14" s="86" t="s">
        <v>34</v>
      </c>
      <c r="F14" s="62">
        <f>IFERROR(VLOOKUP(E14,Productos[],2,FALSE),"0")-D14*IFERROR(VLOOKUP(E14,Productos[],3,FALSE),"0")</f>
        <v>450</v>
      </c>
      <c r="G14" s="13">
        <v>2</v>
      </c>
      <c r="H14" s="136">
        <f t="shared" si="0"/>
        <v>900</v>
      </c>
      <c r="I14" s="65">
        <f>Salidas[[#This Row],[Importe]]</f>
        <v>900</v>
      </c>
      <c r="J14" s="61"/>
      <c r="K14" s="60">
        <f t="shared" si="1"/>
        <v>0</v>
      </c>
      <c r="M14" s="29">
        <v>0</v>
      </c>
      <c r="N14" s="12"/>
      <c r="O14" s="67"/>
      <c r="P14" s="67"/>
      <c r="Q14" s="61"/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5" customFormat="1" x14ac:dyDescent="0.25">
      <c r="A15" s="97">
        <v>10</v>
      </c>
      <c r="B15" s="98">
        <v>1</v>
      </c>
      <c r="C15" s="98">
        <v>1</v>
      </c>
      <c r="D15" s="98">
        <v>0</v>
      </c>
      <c r="E15" s="100" t="s">
        <v>34</v>
      </c>
      <c r="F15" s="62">
        <f>IFERROR(VLOOKUP(E15,Productos[],2,FALSE),"0")-D15*IFERROR(VLOOKUP(E15,Productos[],3,FALSE),"0")</f>
        <v>450</v>
      </c>
      <c r="G15" s="101">
        <v>1</v>
      </c>
      <c r="H15" s="136">
        <f t="shared" si="0"/>
        <v>450</v>
      </c>
      <c r="I15" s="102">
        <f>Salidas[[#This Row],[Importe]]</f>
        <v>450</v>
      </c>
      <c r="J15" s="103"/>
      <c r="K15" s="104">
        <f t="shared" si="1"/>
        <v>0</v>
      </c>
      <c r="M15" s="106">
        <v>0</v>
      </c>
      <c r="N15" s="98"/>
      <c r="O15" s="107"/>
      <c r="P15" s="107"/>
      <c r="Q15" s="103"/>
      <c r="R15" s="98"/>
      <c r="S15" s="108"/>
      <c r="T15" s="108"/>
      <c r="U15" s="108"/>
      <c r="V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4" x14ac:dyDescent="0.25">
      <c r="A16" s="2">
        <v>11</v>
      </c>
      <c r="B16" s="12">
        <v>1</v>
      </c>
      <c r="C16" s="20">
        <v>1</v>
      </c>
      <c r="D16" s="127">
        <v>0</v>
      </c>
      <c r="E16" s="86" t="s">
        <v>37</v>
      </c>
      <c r="F16" s="62">
        <f>IFERROR(VLOOKUP(E16,Productos[],2,FALSE),"0")-D16*IFERROR(VLOOKUP(E16,Productos[],3,FALSE),"0")</f>
        <v>200</v>
      </c>
      <c r="G16" s="13">
        <v>1</v>
      </c>
      <c r="H16" s="136">
        <f t="shared" si="0"/>
        <v>200</v>
      </c>
      <c r="I16" s="65">
        <f>Salidas[[#This Row],[Importe]]</f>
        <v>200</v>
      </c>
      <c r="J16" s="61"/>
      <c r="K16" s="60">
        <f t="shared" si="1"/>
        <v>0</v>
      </c>
      <c r="M16" s="29">
        <v>0</v>
      </c>
      <c r="N16" s="12"/>
      <c r="O16" s="67"/>
      <c r="P16" s="67"/>
      <c r="Q16" s="61"/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7">
        <v>0</v>
      </c>
      <c r="E17" s="86" t="s">
        <v>36</v>
      </c>
      <c r="F17" s="62">
        <f>IFERROR(VLOOKUP(E17,Productos[],2,FALSE),"0")-D17*IFERROR(VLOOKUP(E17,Productos[],3,FALSE),"0")</f>
        <v>350</v>
      </c>
      <c r="G17" s="13">
        <v>1</v>
      </c>
      <c r="H17" s="136">
        <f t="shared" si="0"/>
        <v>350</v>
      </c>
      <c r="I17" s="65">
        <f>Salidas[[#This Row],[Importe]]</f>
        <v>350</v>
      </c>
      <c r="J17" s="61"/>
      <c r="K17" s="60">
        <f t="shared" si="1"/>
        <v>0</v>
      </c>
      <c r="M17" s="29">
        <v>0</v>
      </c>
      <c r="N17" s="12"/>
      <c r="O17" s="67"/>
      <c r="P17" s="67"/>
      <c r="Q17" s="61"/>
      <c r="R17" s="20">
        <v>1500</v>
      </c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7">
        <v>0</v>
      </c>
      <c r="E18" s="86" t="s">
        <v>34</v>
      </c>
      <c r="F18" s="62">
        <f>IFERROR(VLOOKUP(E18,Productos[],2,FALSE),"0")-D18*IFERROR(VLOOKUP(E18,Productos[],3,FALSE),"0")</f>
        <v>450</v>
      </c>
      <c r="G18" s="13">
        <v>1</v>
      </c>
      <c r="H18" s="136">
        <f t="shared" si="0"/>
        <v>450</v>
      </c>
      <c r="I18" s="65">
        <f>Salidas[[#This Row],[Importe]]</f>
        <v>450</v>
      </c>
      <c r="J18" s="61"/>
      <c r="K18" s="60">
        <f t="shared" si="1"/>
        <v>0</v>
      </c>
      <c r="M18" s="29">
        <v>0</v>
      </c>
      <c r="N18" s="12"/>
      <c r="O18" s="67"/>
      <c r="P18" s="67"/>
      <c r="Q18" s="61"/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7">
        <v>0</v>
      </c>
      <c r="E19" s="86" t="s">
        <v>34</v>
      </c>
      <c r="F19" s="62">
        <f>IFERROR(VLOOKUP(E19,Productos[],2,FALSE),"0")-D19*IFERROR(VLOOKUP(E19,Productos[],3,FALSE),"0")</f>
        <v>450</v>
      </c>
      <c r="G19" s="13">
        <v>1</v>
      </c>
      <c r="H19" s="136">
        <f t="shared" si="0"/>
        <v>450</v>
      </c>
      <c r="I19" s="65">
        <f>Salidas[[#This Row],[Importe]]</f>
        <v>450</v>
      </c>
      <c r="J19" s="61"/>
      <c r="K19" s="60">
        <f t="shared" si="1"/>
        <v>0</v>
      </c>
      <c r="M19" s="30">
        <v>0</v>
      </c>
      <c r="N19" s="12"/>
      <c r="O19" s="1"/>
      <c r="P19" s="1"/>
      <c r="Q19" s="24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7">
        <v>0</v>
      </c>
      <c r="E20" s="86"/>
      <c r="F20" s="62">
        <f>IFERROR(VLOOKUP(E20,Productos[],2,FALSE),"0")-D20*IFERROR(VLOOKUP(E20,Productos[],3,FALSE),"0")</f>
        <v>0</v>
      </c>
      <c r="G20" s="13">
        <v>1</v>
      </c>
      <c r="H20" s="136">
        <f t="shared" si="0"/>
        <v>0</v>
      </c>
      <c r="I20" s="65">
        <f>Salidas[[#This Row],[Importe]]</f>
        <v>0</v>
      </c>
      <c r="J20" s="61"/>
      <c r="K20" s="60">
        <f t="shared" si="1"/>
        <v>0</v>
      </c>
      <c r="M20" s="32"/>
      <c r="N20" s="27"/>
      <c r="O20" s="32"/>
      <c r="Q20" s="36">
        <f>SUM(Q5:Q19)</f>
        <v>6000</v>
      </c>
      <c r="R20" s="35">
        <f>SUM(R5:R19)</f>
        <v>1500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7">
        <v>0</v>
      </c>
      <c r="E21" s="86"/>
      <c r="F21" s="62">
        <f>IFERROR(VLOOKUP(E21,Productos[],2,FALSE),"0")-D21*IFERROR(VLOOKUP(E21,Productos[],3,FALSE),"0")</f>
        <v>0</v>
      </c>
      <c r="G21" s="13">
        <v>1</v>
      </c>
      <c r="H21" s="136">
        <f t="shared" si="0"/>
        <v>0</v>
      </c>
      <c r="I21" s="65">
        <f>Salidas[[#This Row],[Importe]]</f>
        <v>0</v>
      </c>
      <c r="J21" s="61"/>
      <c r="K21" s="60">
        <f t="shared" si="1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5" customFormat="1" x14ac:dyDescent="0.25">
      <c r="A22" s="97">
        <v>17</v>
      </c>
      <c r="B22" s="98">
        <v>1</v>
      </c>
      <c r="C22" s="98">
        <v>1</v>
      </c>
      <c r="D22" s="98">
        <v>0</v>
      </c>
      <c r="E22" s="100"/>
      <c r="F22" s="62">
        <f>IFERROR(VLOOKUP(E22,Productos[],2,FALSE),"0")-D22*IFERROR(VLOOKUP(E22,Productos[],3,FALSE),"0")</f>
        <v>0</v>
      </c>
      <c r="G22" s="101">
        <v>1</v>
      </c>
      <c r="H22" s="136">
        <f t="shared" si="0"/>
        <v>0</v>
      </c>
      <c r="I22" s="102">
        <f>Salidas[[#This Row],[Importe]]</f>
        <v>0</v>
      </c>
      <c r="J22" s="103"/>
      <c r="K22" s="104">
        <f t="shared" si="1"/>
        <v>0</v>
      </c>
      <c r="L22" s="108"/>
      <c r="M22" s="108"/>
      <c r="N22" s="99"/>
      <c r="O22" s="107" t="s">
        <v>23</v>
      </c>
      <c r="P22" s="111" t="s">
        <v>13</v>
      </c>
      <c r="R22" s="108"/>
      <c r="S22" s="108"/>
      <c r="T22" s="108"/>
      <c r="U22" s="108"/>
      <c r="V22" s="108"/>
      <c r="Z22" s="108"/>
      <c r="AA22" s="108"/>
      <c r="AB22" s="108"/>
      <c r="AC22" s="108"/>
      <c r="AD22" s="108"/>
      <c r="AE22" s="108"/>
      <c r="AF22" s="108"/>
      <c r="AG22" s="108"/>
      <c r="AH22" s="108"/>
    </row>
    <row r="23" spans="1:34" x14ac:dyDescent="0.25">
      <c r="A23" s="2">
        <v>18</v>
      </c>
      <c r="B23" s="12">
        <v>1</v>
      </c>
      <c r="C23" s="20">
        <v>1</v>
      </c>
      <c r="D23" s="127">
        <v>0</v>
      </c>
      <c r="E23" s="86"/>
      <c r="F23" s="62">
        <f>IFERROR(VLOOKUP(E23,Productos[],2,FALSE),"0")-D23*IFERROR(VLOOKUP(E23,Productos[],3,FALSE),"0")</f>
        <v>0</v>
      </c>
      <c r="G23" s="13">
        <v>1</v>
      </c>
      <c r="H23" s="136">
        <f t="shared" si="0"/>
        <v>0</v>
      </c>
      <c r="I23" s="65">
        <f>Salidas[[#This Row],[Importe]]</f>
        <v>0</v>
      </c>
      <c r="J23" s="61"/>
      <c r="K23" s="60">
        <f t="shared" si="1"/>
        <v>0</v>
      </c>
      <c r="L23" s="32"/>
      <c r="M23" s="32"/>
      <c r="N23" s="32"/>
      <c r="O23" s="67"/>
      <c r="P23" s="93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7">
        <v>0</v>
      </c>
      <c r="E24" s="86"/>
      <c r="F24" s="62">
        <f>IFERROR(VLOOKUP(E24,Productos[],2,FALSE),"0")-D24*IFERROR(VLOOKUP(E24,Productos[],3,FALSE),"0")</f>
        <v>0</v>
      </c>
      <c r="G24" s="13">
        <v>1</v>
      </c>
      <c r="H24" s="136">
        <f t="shared" si="0"/>
        <v>0</v>
      </c>
      <c r="I24" s="65">
        <f>Salidas[[#This Row],[Importe]]</f>
        <v>0</v>
      </c>
      <c r="J24" s="61"/>
      <c r="K24" s="60">
        <f t="shared" si="1"/>
        <v>0</v>
      </c>
      <c r="L24" s="32"/>
      <c r="M24" s="32"/>
      <c r="N24" s="32"/>
      <c r="O24" s="67"/>
      <c r="P24" s="93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7">
        <v>0</v>
      </c>
      <c r="E25" s="86"/>
      <c r="F25" s="62">
        <f>IFERROR(VLOOKUP(E25,Productos[],2,FALSE),"0")-D25*IFERROR(VLOOKUP(E25,Productos[],3,FALSE),"0")</f>
        <v>0</v>
      </c>
      <c r="G25" s="13">
        <v>1</v>
      </c>
      <c r="H25" s="136">
        <f t="shared" si="0"/>
        <v>0</v>
      </c>
      <c r="I25" s="65">
        <f>Salidas[[#This Row],[Importe]]</f>
        <v>0</v>
      </c>
      <c r="J25" s="61" t="s">
        <v>24</v>
      </c>
      <c r="K25" s="60">
        <f t="shared" si="1"/>
        <v>0</v>
      </c>
      <c r="L25" s="32"/>
      <c r="M25" s="32"/>
      <c r="N25" s="32"/>
      <c r="O25" s="67"/>
      <c r="P25" s="93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7">
        <v>0</v>
      </c>
      <c r="E26" s="86"/>
      <c r="F26" s="62">
        <f>IFERROR(VLOOKUP(E26,Productos[],2,FALSE),"0")-D26*IFERROR(VLOOKUP(E26,Productos[],3,FALSE),"0")</f>
        <v>0</v>
      </c>
      <c r="G26" s="13">
        <v>1</v>
      </c>
      <c r="H26" s="136">
        <f t="shared" si="0"/>
        <v>0</v>
      </c>
      <c r="I26" s="65">
        <f>Salidas[[#This Row],[Importe]]</f>
        <v>0</v>
      </c>
      <c r="J26" s="61"/>
      <c r="K26" s="60">
        <f t="shared" si="1"/>
        <v>0</v>
      </c>
      <c r="L26" s="32"/>
      <c r="M26" s="32"/>
      <c r="N26" s="32"/>
      <c r="O26" s="67"/>
      <c r="P26" s="93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7">
        <v>0</v>
      </c>
      <c r="E27" s="86"/>
      <c r="F27" s="62">
        <f>IFERROR(VLOOKUP(E27,Productos[],2,FALSE),"0")-D27*IFERROR(VLOOKUP(E27,Productos[],3,FALSE),"0")</f>
        <v>0</v>
      </c>
      <c r="G27" s="13">
        <v>1</v>
      </c>
      <c r="H27" s="136">
        <f t="shared" si="0"/>
        <v>0</v>
      </c>
      <c r="I27" s="65">
        <f>Salidas[[#This Row],[Importe]]</f>
        <v>0</v>
      </c>
      <c r="J27" s="61" t="s">
        <v>22</v>
      </c>
      <c r="K27" s="60">
        <f t="shared" si="1"/>
        <v>0</v>
      </c>
      <c r="L27" s="32"/>
      <c r="M27" s="32"/>
      <c r="N27" s="32"/>
      <c r="O27" s="67"/>
      <c r="P27" s="93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7">
        <v>0</v>
      </c>
      <c r="E28" s="86"/>
      <c r="F28" s="62">
        <f>IFERROR(VLOOKUP(E28,Productos[],2,FALSE),"0")-D28*IFERROR(VLOOKUP(E28,Productos[],3,FALSE),"0")</f>
        <v>0</v>
      </c>
      <c r="G28" s="13">
        <v>1</v>
      </c>
      <c r="H28" s="136">
        <f t="shared" si="0"/>
        <v>0</v>
      </c>
      <c r="I28" s="65">
        <f>Salidas[[#This Row],[Importe]]</f>
        <v>0</v>
      </c>
      <c r="J28" s="61"/>
      <c r="K28" s="60">
        <f t="shared" si="1"/>
        <v>0</v>
      </c>
      <c r="L28" s="32"/>
      <c r="M28" s="32"/>
      <c r="N28" s="32"/>
      <c r="O28" s="67"/>
      <c r="P28" s="93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7">
        <v>0</v>
      </c>
      <c r="E29" s="86"/>
      <c r="F29" s="62">
        <f>IFERROR(VLOOKUP(E29,Productos[],2,FALSE),"0")-D29*IFERROR(VLOOKUP(E29,Productos[],3,FALSE),"0")</f>
        <v>0</v>
      </c>
      <c r="G29" s="13">
        <v>1</v>
      </c>
      <c r="H29" s="136">
        <f t="shared" si="0"/>
        <v>0</v>
      </c>
      <c r="I29" s="65">
        <f>Salidas[[#This Row],[Importe]]</f>
        <v>0</v>
      </c>
      <c r="J29" s="61"/>
      <c r="K29" s="60">
        <f t="shared" si="1"/>
        <v>0</v>
      </c>
      <c r="L29" s="32"/>
      <c r="M29" s="32"/>
      <c r="N29" s="32"/>
      <c r="O29" s="67"/>
      <c r="P29" s="93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7">
        <v>0</v>
      </c>
      <c r="E30" s="86"/>
      <c r="F30" s="62">
        <f>IFERROR(VLOOKUP(E30,Productos[],2,FALSE),"0")-D30*IFERROR(VLOOKUP(E30,Productos[],3,FALSE),"0")</f>
        <v>0</v>
      </c>
      <c r="G30" s="13">
        <v>1</v>
      </c>
      <c r="H30" s="136">
        <f t="shared" si="0"/>
        <v>0</v>
      </c>
      <c r="I30" s="65">
        <f>Salidas[[#This Row],[Importe]]</f>
        <v>0</v>
      </c>
      <c r="J30" s="61"/>
      <c r="K30" s="60">
        <f t="shared" si="1"/>
        <v>0</v>
      </c>
      <c r="L30" s="32"/>
      <c r="M30" s="32"/>
      <c r="N30" s="32"/>
      <c r="O30" s="67"/>
      <c r="P30" s="93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7">
        <v>0</v>
      </c>
      <c r="E31" s="86"/>
      <c r="F31" s="62">
        <f>IFERROR(VLOOKUP(E31,Productos[],2,FALSE),"0")-D31*IFERROR(VLOOKUP(E31,Productos[],3,FALSE),"0")</f>
        <v>0</v>
      </c>
      <c r="G31" s="13">
        <v>1</v>
      </c>
      <c r="H31" s="136">
        <f t="shared" si="0"/>
        <v>0</v>
      </c>
      <c r="I31" s="65">
        <f>Salidas[[#This Row],[Importe]]</f>
        <v>0</v>
      </c>
      <c r="J31" s="61"/>
      <c r="K31" s="60">
        <f t="shared" si="1"/>
        <v>0</v>
      </c>
      <c r="L31" s="32"/>
      <c r="M31" s="32"/>
      <c r="N31" s="32"/>
      <c r="O31" s="33" t="s">
        <v>25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7">
        <v>0</v>
      </c>
      <c r="E32" s="86"/>
      <c r="F32" s="62">
        <f>IFERROR(VLOOKUP(E32,Productos[],2,FALSE),"0")-D32*IFERROR(VLOOKUP(E32,Productos[],3,FALSE),"0")</f>
        <v>0</v>
      </c>
      <c r="G32" s="13">
        <v>1</v>
      </c>
      <c r="H32" s="136">
        <f t="shared" si="0"/>
        <v>0</v>
      </c>
      <c r="I32" s="65">
        <f>Salidas[[#This Row],[Importe]]</f>
        <v>0</v>
      </c>
      <c r="J32" s="61"/>
      <c r="K32" s="60">
        <f t="shared" si="1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7">
        <v>0</v>
      </c>
      <c r="E33" s="86"/>
      <c r="F33" s="62">
        <f>IFERROR(VLOOKUP(E33,Productos[],2,FALSE),"0")-D33*IFERROR(VLOOKUP(E33,Productos[],3,FALSE),"0")</f>
        <v>0</v>
      </c>
      <c r="G33" s="13">
        <v>1</v>
      </c>
      <c r="H33" s="136">
        <f t="shared" si="0"/>
        <v>0</v>
      </c>
      <c r="I33" s="65">
        <f>Salidas[[#This Row],[Importe]]</f>
        <v>0</v>
      </c>
      <c r="J33" s="61"/>
      <c r="K33" s="60">
        <f t="shared" si="1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7">
        <v>0</v>
      </c>
      <c r="E34" s="86"/>
      <c r="F34" s="62">
        <f>IFERROR(VLOOKUP(E34,Productos[],2,FALSE),"0")-D34*IFERROR(VLOOKUP(E34,Productos[],3,FALSE),"0")</f>
        <v>0</v>
      </c>
      <c r="G34" s="13">
        <v>1</v>
      </c>
      <c r="H34" s="136">
        <f t="shared" si="0"/>
        <v>0</v>
      </c>
      <c r="I34" s="65">
        <f>Salidas[[#This Row],[Importe]]</f>
        <v>0</v>
      </c>
      <c r="J34" s="61"/>
      <c r="K34" s="60">
        <f t="shared" si="1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7">
        <v>0</v>
      </c>
      <c r="E35" s="86"/>
      <c r="F35" s="62">
        <f>IFERROR(VLOOKUP(E35,Productos[],2,FALSE),"0")-D35*IFERROR(VLOOKUP(E35,Productos[],3,FALSE),"0")</f>
        <v>0</v>
      </c>
      <c r="G35" s="13">
        <v>1</v>
      </c>
      <c r="H35" s="136">
        <f t="shared" si="0"/>
        <v>0</v>
      </c>
      <c r="I35" s="65">
        <f>Salidas[[#This Row],[Importe]]</f>
        <v>0</v>
      </c>
      <c r="J35" s="61"/>
      <c r="K35" s="60">
        <f t="shared" si="1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7">
        <v>0</v>
      </c>
      <c r="E36" s="86"/>
      <c r="F36" s="62">
        <f>IFERROR(VLOOKUP(E36,Productos[],2,FALSE),"0")-D36*IFERROR(VLOOKUP(E36,Productos[],3,FALSE),"0")</f>
        <v>0</v>
      </c>
      <c r="G36" s="13">
        <v>1</v>
      </c>
      <c r="H36" s="136">
        <f t="shared" si="0"/>
        <v>0</v>
      </c>
      <c r="I36" s="65">
        <f>Salidas[[#This Row],[Importe]]</f>
        <v>0</v>
      </c>
      <c r="J36" s="61"/>
      <c r="K36" s="60">
        <f t="shared" si="1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7">
        <v>0</v>
      </c>
      <c r="E37" s="86"/>
      <c r="F37" s="62">
        <f>IFERROR(VLOOKUP(E37,Productos[],2,FALSE),"0")-D37*IFERROR(VLOOKUP(E37,Productos[],3,FALSE),"0")</f>
        <v>0</v>
      </c>
      <c r="G37" s="13">
        <v>1</v>
      </c>
      <c r="H37" s="136">
        <f t="shared" si="0"/>
        <v>0</v>
      </c>
      <c r="I37" s="65">
        <f>Salidas[[#This Row],[Importe]]</f>
        <v>0</v>
      </c>
      <c r="J37" s="61"/>
      <c r="K37" s="60">
        <f t="shared" si="1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7">
        <v>0</v>
      </c>
      <c r="E38" s="86"/>
      <c r="F38" s="62">
        <f>IFERROR(VLOOKUP(E38,Productos[],2,FALSE),"0")-D38*IFERROR(VLOOKUP(E38,Productos[],3,FALSE),"0")</f>
        <v>0</v>
      </c>
      <c r="G38" s="13">
        <v>1</v>
      </c>
      <c r="H38" s="136">
        <f t="shared" si="0"/>
        <v>0</v>
      </c>
      <c r="I38" s="65">
        <f>Salidas[[#This Row],[Importe]]</f>
        <v>0</v>
      </c>
      <c r="J38" s="61"/>
      <c r="K38" s="60">
        <f t="shared" si="1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7">
        <v>0</v>
      </c>
      <c r="E39" s="86"/>
      <c r="F39" s="62">
        <f>IFERROR(VLOOKUP(E39,Productos[],2,FALSE),"0")-D39*IFERROR(VLOOKUP(E39,Productos[],3,FALSE),"0")</f>
        <v>0</v>
      </c>
      <c r="G39" s="13">
        <v>1</v>
      </c>
      <c r="H39" s="136">
        <f t="shared" si="0"/>
        <v>0</v>
      </c>
      <c r="I39" s="65">
        <f>Salidas[[#This Row],[Importe]]</f>
        <v>0</v>
      </c>
      <c r="J39" s="61"/>
      <c r="K39" s="60">
        <f t="shared" ref="K39:K70" si="2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7">
        <v>0</v>
      </c>
      <c r="E40" s="86"/>
      <c r="F40" s="62">
        <f>IFERROR(VLOOKUP(E40,Productos[],2,FALSE),"0")-D40*IFERROR(VLOOKUP(E40,Productos[],3,FALSE),"0")</f>
        <v>0</v>
      </c>
      <c r="G40" s="13">
        <v>1</v>
      </c>
      <c r="H40" s="136">
        <f t="shared" si="0"/>
        <v>0</v>
      </c>
      <c r="I40" s="65">
        <f>Salidas[[#This Row],[Importe]]</f>
        <v>0</v>
      </c>
      <c r="J40" s="61"/>
      <c r="K40" s="60">
        <f t="shared" si="2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7">
        <v>0</v>
      </c>
      <c r="E41" s="86"/>
      <c r="F41" s="62">
        <f>IFERROR(VLOOKUP(E41,Productos[],2,FALSE),"0")-D41*IFERROR(VLOOKUP(E41,Productos[],3,FALSE),"0")</f>
        <v>0</v>
      </c>
      <c r="G41" s="13">
        <v>1</v>
      </c>
      <c r="H41" s="136">
        <f t="shared" si="0"/>
        <v>0</v>
      </c>
      <c r="I41" s="65">
        <f>Salidas[[#This Row],[Importe]]</f>
        <v>0</v>
      </c>
      <c r="J41" s="61"/>
      <c r="K41" s="60">
        <f t="shared" si="2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7">
        <v>0</v>
      </c>
      <c r="E42" s="86"/>
      <c r="F42" s="62">
        <f>IFERROR(VLOOKUP(E42,Productos[],2,FALSE),"0")-D42*IFERROR(VLOOKUP(E42,Productos[],3,FALSE),"0")</f>
        <v>0</v>
      </c>
      <c r="G42" s="13">
        <v>1</v>
      </c>
      <c r="H42" s="136">
        <f t="shared" si="0"/>
        <v>0</v>
      </c>
      <c r="I42" s="65">
        <f>Salidas[[#This Row],[Importe]]</f>
        <v>0</v>
      </c>
      <c r="J42" s="61"/>
      <c r="K42" s="60">
        <f t="shared" si="2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7">
        <v>0</v>
      </c>
      <c r="E43" s="86"/>
      <c r="F43" s="62">
        <f>IFERROR(VLOOKUP(E43,Productos[],2,FALSE),"0")-D43*IFERROR(VLOOKUP(E43,Productos[],3,FALSE),"0")</f>
        <v>0</v>
      </c>
      <c r="G43" s="13">
        <v>1</v>
      </c>
      <c r="H43" s="136">
        <f t="shared" si="0"/>
        <v>0</v>
      </c>
      <c r="I43" s="65">
        <f>Salidas[[#This Row],[Importe]]</f>
        <v>0</v>
      </c>
      <c r="J43" s="61"/>
      <c r="K43" s="60">
        <f t="shared" si="2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7">
        <v>0</v>
      </c>
      <c r="E44" s="86"/>
      <c r="F44" s="62">
        <f>IFERROR(VLOOKUP(E44,Productos[],2,FALSE),"0")-D44*IFERROR(VLOOKUP(E44,Productos[],3,FALSE),"0")</f>
        <v>0</v>
      </c>
      <c r="G44" s="13">
        <v>1</v>
      </c>
      <c r="H44" s="136">
        <f t="shared" si="0"/>
        <v>0</v>
      </c>
      <c r="I44" s="65">
        <f>Salidas[[#This Row],[Importe]]</f>
        <v>0</v>
      </c>
      <c r="J44" s="61"/>
      <c r="K44" s="60">
        <f t="shared" si="2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7">
        <v>0</v>
      </c>
      <c r="E45" s="86"/>
      <c r="F45" s="62">
        <f>IFERROR(VLOOKUP(E45,Productos[],2,FALSE),"0")-D45*IFERROR(VLOOKUP(E45,Productos[],3,FALSE),"0")</f>
        <v>0</v>
      </c>
      <c r="G45" s="13">
        <v>1</v>
      </c>
      <c r="H45" s="136">
        <f t="shared" si="0"/>
        <v>0</v>
      </c>
      <c r="I45" s="65">
        <f>Salidas[[#This Row],[Importe]]</f>
        <v>0</v>
      </c>
      <c r="J45" s="61"/>
      <c r="K45" s="60">
        <f t="shared" si="2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7">
        <v>0</v>
      </c>
      <c r="E46" s="86"/>
      <c r="F46" s="62">
        <f>IFERROR(VLOOKUP(E46,Productos[],2,FALSE),"0")-D46*IFERROR(VLOOKUP(E46,Productos[],3,FALSE),"0")</f>
        <v>0</v>
      </c>
      <c r="G46" s="13">
        <v>1</v>
      </c>
      <c r="H46" s="136">
        <f t="shared" si="0"/>
        <v>0</v>
      </c>
      <c r="I46" s="65">
        <f>Salidas[[#This Row],[Importe]]</f>
        <v>0</v>
      </c>
      <c r="J46" s="61"/>
      <c r="K46" s="60">
        <f t="shared" si="2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7">
        <v>0</v>
      </c>
      <c r="E47" s="86"/>
      <c r="F47" s="62">
        <f>IFERROR(VLOOKUP(E47,Productos[],2,FALSE),"0")-D47*IFERROR(VLOOKUP(E47,Productos[],3,FALSE),"0")</f>
        <v>0</v>
      </c>
      <c r="G47" s="13">
        <v>1</v>
      </c>
      <c r="H47" s="136">
        <f t="shared" si="0"/>
        <v>0</v>
      </c>
      <c r="I47" s="65">
        <f>Salidas[[#This Row],[Importe]]</f>
        <v>0</v>
      </c>
      <c r="J47" s="61"/>
      <c r="K47" s="60">
        <f t="shared" si="2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7">
        <v>0</v>
      </c>
      <c r="E48" s="86"/>
      <c r="F48" s="62">
        <f>IFERROR(VLOOKUP(E48,Productos[],2,FALSE),"0")-D48*IFERROR(VLOOKUP(E48,Productos[],3,FALSE),"0")</f>
        <v>0</v>
      </c>
      <c r="G48" s="13">
        <v>1</v>
      </c>
      <c r="H48" s="136">
        <f t="shared" si="0"/>
        <v>0</v>
      </c>
      <c r="I48" s="65">
        <f>Salidas[[#This Row],[Importe]]</f>
        <v>0</v>
      </c>
      <c r="J48" s="61"/>
      <c r="K48" s="60">
        <f t="shared" si="2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7">
        <v>0</v>
      </c>
      <c r="E49" s="86"/>
      <c r="F49" s="62">
        <f>IFERROR(VLOOKUP(E49,Productos[],2,FALSE),"0")-D49*IFERROR(VLOOKUP(E49,Productos[],3,FALSE),"0")</f>
        <v>0</v>
      </c>
      <c r="G49" s="13">
        <v>1</v>
      </c>
      <c r="H49" s="136">
        <f t="shared" si="0"/>
        <v>0</v>
      </c>
      <c r="I49" s="65">
        <f>Salidas[[#This Row],[Importe]]</f>
        <v>0</v>
      </c>
      <c r="J49" s="61"/>
      <c r="K49" s="60">
        <f t="shared" si="2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7">
        <v>0</v>
      </c>
      <c r="E50" s="86"/>
      <c r="F50" s="62">
        <f>IFERROR(VLOOKUP(E50,Productos[],2,FALSE),"0")-D50*IFERROR(VLOOKUP(E50,Productos[],3,FALSE),"0")</f>
        <v>0</v>
      </c>
      <c r="G50" s="13">
        <v>1</v>
      </c>
      <c r="H50" s="136">
        <f t="shared" si="0"/>
        <v>0</v>
      </c>
      <c r="I50" s="65">
        <f>Salidas[[#This Row],[Importe]]</f>
        <v>0</v>
      </c>
      <c r="J50" s="61"/>
      <c r="K50" s="60">
        <f t="shared" si="2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7">
        <v>0</v>
      </c>
      <c r="E51" s="86"/>
      <c r="F51" s="62">
        <f>IFERROR(VLOOKUP(E51,Productos[],2,FALSE),"0")-D51*IFERROR(VLOOKUP(E51,Productos[],3,FALSE),"0")</f>
        <v>0</v>
      </c>
      <c r="G51" s="13">
        <v>1</v>
      </c>
      <c r="H51" s="136">
        <f t="shared" si="0"/>
        <v>0</v>
      </c>
      <c r="I51" s="65">
        <f>Salidas[[#This Row],[Importe]]</f>
        <v>0</v>
      </c>
      <c r="J51" s="61"/>
      <c r="K51" s="60">
        <f t="shared" si="2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7">
        <v>0</v>
      </c>
      <c r="E52" s="86"/>
      <c r="F52" s="62">
        <f>IFERROR(VLOOKUP(E52,Productos[],2,FALSE),"0")-D52*IFERROR(VLOOKUP(E52,Productos[],3,FALSE),"0")</f>
        <v>0</v>
      </c>
      <c r="G52" s="13">
        <v>1</v>
      </c>
      <c r="H52" s="136">
        <f t="shared" si="0"/>
        <v>0</v>
      </c>
      <c r="I52" s="65">
        <f>Salidas[[#This Row],[Importe]]</f>
        <v>0</v>
      </c>
      <c r="J52" s="61"/>
      <c r="K52" s="60">
        <f t="shared" si="2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7">
        <v>0</v>
      </c>
      <c r="E53" s="86"/>
      <c r="F53" s="62">
        <f>IFERROR(VLOOKUP(E53,Productos[],2,FALSE),"0")-D53*IFERROR(VLOOKUP(E53,Productos[],3,FALSE),"0")</f>
        <v>0</v>
      </c>
      <c r="G53" s="13">
        <v>1</v>
      </c>
      <c r="H53" s="136">
        <f t="shared" si="0"/>
        <v>0</v>
      </c>
      <c r="I53" s="65">
        <f>Salidas[[#This Row],[Importe]]</f>
        <v>0</v>
      </c>
      <c r="J53" s="61"/>
      <c r="K53" s="60">
        <f t="shared" si="2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7">
        <v>0</v>
      </c>
      <c r="E54" s="86"/>
      <c r="F54" s="62">
        <f>IFERROR(VLOOKUP(E54,Productos[],2,FALSE),"0")-D54*IFERROR(VLOOKUP(E54,Productos[],3,FALSE),"0")</f>
        <v>0</v>
      </c>
      <c r="G54" s="13">
        <v>1</v>
      </c>
      <c r="H54" s="136">
        <f t="shared" si="0"/>
        <v>0</v>
      </c>
      <c r="I54" s="65">
        <f>Salidas[[#This Row],[Importe]]</f>
        <v>0</v>
      </c>
      <c r="J54" s="61"/>
      <c r="K54" s="60">
        <f t="shared" si="2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7">
        <v>0</v>
      </c>
      <c r="E55" s="86"/>
      <c r="F55" s="62">
        <f>IFERROR(VLOOKUP(E55,Productos[],2,FALSE),"0")-D55*IFERROR(VLOOKUP(E55,Productos[],3,FALSE),"0")</f>
        <v>0</v>
      </c>
      <c r="G55" s="13">
        <v>1</v>
      </c>
      <c r="H55" s="136">
        <f t="shared" si="0"/>
        <v>0</v>
      </c>
      <c r="I55" s="65">
        <f>Salidas[[#This Row],[Importe]]</f>
        <v>0</v>
      </c>
      <c r="J55" s="61"/>
      <c r="K55" s="60">
        <f t="shared" si="2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7">
        <v>0</v>
      </c>
      <c r="E56" s="86"/>
      <c r="F56" s="62">
        <f>IFERROR(VLOOKUP(E56,Productos[],2,FALSE),"0")-D56*IFERROR(VLOOKUP(E56,Productos[],3,FALSE),"0")</f>
        <v>0</v>
      </c>
      <c r="G56" s="13">
        <v>1</v>
      </c>
      <c r="H56" s="136">
        <f t="shared" si="0"/>
        <v>0</v>
      </c>
      <c r="I56" s="65">
        <f>Salidas[[#This Row],[Importe]]</f>
        <v>0</v>
      </c>
      <c r="J56" s="61"/>
      <c r="K56" s="60">
        <f t="shared" si="2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7">
        <v>0</v>
      </c>
      <c r="E57" s="86"/>
      <c r="F57" s="62">
        <f>IFERROR(VLOOKUP(E57,Productos[],2,FALSE),"0")-D57*IFERROR(VLOOKUP(E57,Productos[],3,FALSE),"0")</f>
        <v>0</v>
      </c>
      <c r="G57" s="13">
        <v>1</v>
      </c>
      <c r="H57" s="136">
        <f t="shared" si="0"/>
        <v>0</v>
      </c>
      <c r="I57" s="65">
        <f>Salidas[[#This Row],[Importe]]</f>
        <v>0</v>
      </c>
      <c r="J57" s="61"/>
      <c r="K57" s="60">
        <f t="shared" si="2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7">
        <v>0</v>
      </c>
      <c r="E58" s="86"/>
      <c r="F58" s="62">
        <f>IFERROR(VLOOKUP(E58,Productos[],2,FALSE),"0")-D58*IFERROR(VLOOKUP(E58,Productos[],3,FALSE),"0")</f>
        <v>0</v>
      </c>
      <c r="G58" s="13">
        <v>1</v>
      </c>
      <c r="H58" s="136">
        <f t="shared" si="0"/>
        <v>0</v>
      </c>
      <c r="I58" s="65">
        <f>Salidas[[#This Row],[Importe]]</f>
        <v>0</v>
      </c>
      <c r="J58" s="61"/>
      <c r="K58" s="60">
        <f t="shared" si="2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7">
        <v>0</v>
      </c>
      <c r="E59" s="86"/>
      <c r="F59" s="62">
        <f>IFERROR(VLOOKUP(E59,Productos[],2,FALSE),"0")-D59*IFERROR(VLOOKUP(E59,Productos[],3,FALSE),"0")</f>
        <v>0</v>
      </c>
      <c r="G59" s="13">
        <v>1</v>
      </c>
      <c r="H59" s="136">
        <f t="shared" si="0"/>
        <v>0</v>
      </c>
      <c r="I59" s="65">
        <f>Salidas[[#This Row],[Importe]]</f>
        <v>0</v>
      </c>
      <c r="J59" s="61"/>
      <c r="K59" s="60">
        <f t="shared" si="2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7">
        <v>0</v>
      </c>
      <c r="E60" s="86"/>
      <c r="F60" s="62">
        <f>IFERROR(VLOOKUP(E60,Productos[],2,FALSE),"0")-D60*IFERROR(VLOOKUP(E60,Productos[],3,FALSE),"0")</f>
        <v>0</v>
      </c>
      <c r="G60" s="13">
        <v>1</v>
      </c>
      <c r="H60" s="136">
        <f t="shared" si="0"/>
        <v>0</v>
      </c>
      <c r="I60" s="65">
        <f>Salidas[[#This Row],[Importe]]</f>
        <v>0</v>
      </c>
      <c r="J60" s="61"/>
      <c r="K60" s="60">
        <f t="shared" si="2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7">
        <v>0</v>
      </c>
      <c r="E61" s="86"/>
      <c r="F61" s="62">
        <f>IFERROR(VLOOKUP(E61,Productos[],2,FALSE),"0")-D61*IFERROR(VLOOKUP(E61,Productos[],3,FALSE),"0")</f>
        <v>0</v>
      </c>
      <c r="G61" s="13">
        <v>1</v>
      </c>
      <c r="H61" s="136">
        <f t="shared" si="0"/>
        <v>0</v>
      </c>
      <c r="I61" s="65">
        <f>Salidas[[#This Row],[Importe]]</f>
        <v>0</v>
      </c>
      <c r="J61" s="61"/>
      <c r="K61" s="60">
        <f t="shared" si="2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7">
        <v>0</v>
      </c>
      <c r="E62" s="86"/>
      <c r="F62" s="62">
        <f>IFERROR(VLOOKUP(E62,Productos[],2,FALSE),"0")-D62*IFERROR(VLOOKUP(E62,Productos[],3,FALSE),"0")</f>
        <v>0</v>
      </c>
      <c r="G62" s="13">
        <v>1</v>
      </c>
      <c r="H62" s="136">
        <f t="shared" si="0"/>
        <v>0</v>
      </c>
      <c r="I62" s="65">
        <f>Salidas[[#This Row],[Importe]]</f>
        <v>0</v>
      </c>
      <c r="J62" s="61"/>
      <c r="K62" s="60">
        <f t="shared" si="2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7">
        <v>0</v>
      </c>
      <c r="E63" s="86"/>
      <c r="F63" s="62">
        <f>IFERROR(VLOOKUP(E63,Productos[],2,FALSE),"0")-D63*IFERROR(VLOOKUP(E63,Productos[],3,FALSE),"0")</f>
        <v>0</v>
      </c>
      <c r="G63" s="13">
        <v>1</v>
      </c>
      <c r="H63" s="136">
        <f t="shared" si="0"/>
        <v>0</v>
      </c>
      <c r="I63" s="65">
        <f>Salidas[[#This Row],[Importe]]</f>
        <v>0</v>
      </c>
      <c r="J63" s="61"/>
      <c r="K63" s="60">
        <f t="shared" si="2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7">
        <v>0</v>
      </c>
      <c r="E64" s="86"/>
      <c r="F64" s="62">
        <f>IFERROR(VLOOKUP(E64,Productos[],2,FALSE),"0")-D64*IFERROR(VLOOKUP(E64,Productos[],3,FALSE),"0")</f>
        <v>0</v>
      </c>
      <c r="G64" s="13">
        <v>1</v>
      </c>
      <c r="H64" s="136">
        <f t="shared" si="0"/>
        <v>0</v>
      </c>
      <c r="I64" s="65">
        <f>Salidas[[#This Row],[Importe]]</f>
        <v>0</v>
      </c>
      <c r="J64" s="61"/>
      <c r="K64" s="60">
        <f t="shared" si="2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7">
        <v>0</v>
      </c>
      <c r="E65" s="86"/>
      <c r="F65" s="62">
        <f>IFERROR(VLOOKUP(E65,Productos[],2,FALSE),"0")-D65*IFERROR(VLOOKUP(E65,Productos[],3,FALSE),"0")</f>
        <v>0</v>
      </c>
      <c r="G65" s="13">
        <v>1</v>
      </c>
      <c r="H65" s="136">
        <f t="shared" si="0"/>
        <v>0</v>
      </c>
      <c r="I65" s="65">
        <f>Salidas[[#This Row],[Importe]]</f>
        <v>0</v>
      </c>
      <c r="J65" s="61"/>
      <c r="K65" s="60">
        <f t="shared" si="2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7">
        <v>0</v>
      </c>
      <c r="E66" s="86"/>
      <c r="F66" s="62">
        <f>IFERROR(VLOOKUP(E66,Productos[],2,FALSE),"0")-D66*IFERROR(VLOOKUP(E66,Productos[],3,FALSE),"0")</f>
        <v>0</v>
      </c>
      <c r="G66" s="13">
        <v>1</v>
      </c>
      <c r="H66" s="136">
        <f t="shared" si="0"/>
        <v>0</v>
      </c>
      <c r="I66" s="65">
        <f>Salidas[[#This Row],[Importe]]</f>
        <v>0</v>
      </c>
      <c r="J66" s="61"/>
      <c r="K66" s="60">
        <f t="shared" si="2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7">
        <v>0</v>
      </c>
      <c r="E67" s="86"/>
      <c r="F67" s="62">
        <f>IFERROR(VLOOKUP(E67,Productos[],2,FALSE),"0")-D67*IFERROR(VLOOKUP(E67,Productos[],3,FALSE),"0")</f>
        <v>0</v>
      </c>
      <c r="G67" s="13">
        <v>1</v>
      </c>
      <c r="H67" s="136">
        <f t="shared" si="0"/>
        <v>0</v>
      </c>
      <c r="I67" s="65">
        <f>Salidas[[#This Row],[Importe]]</f>
        <v>0</v>
      </c>
      <c r="J67" s="61"/>
      <c r="K67" s="60">
        <f t="shared" si="2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7">
        <v>0</v>
      </c>
      <c r="E68" s="86"/>
      <c r="F68" s="62">
        <f>IFERROR(VLOOKUP(E68,Productos[],2,FALSE),"0")-D68*IFERROR(VLOOKUP(E68,Productos[],3,FALSE),"0")</f>
        <v>0</v>
      </c>
      <c r="G68" s="13">
        <v>1</v>
      </c>
      <c r="H68" s="136">
        <f t="shared" si="0"/>
        <v>0</v>
      </c>
      <c r="I68" s="65">
        <f>Salidas[[#This Row],[Importe]]</f>
        <v>0</v>
      </c>
      <c r="J68" s="61"/>
      <c r="K68" s="60">
        <f t="shared" si="2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7">
        <v>0</v>
      </c>
      <c r="E69" s="86"/>
      <c r="F69" s="62">
        <f>IFERROR(VLOOKUP(E69,Productos[],2,FALSE),"0")-D69*IFERROR(VLOOKUP(E69,Productos[],3,FALSE),"0")</f>
        <v>0</v>
      </c>
      <c r="G69" s="13">
        <v>1</v>
      </c>
      <c r="H69" s="136">
        <f t="shared" si="0"/>
        <v>0</v>
      </c>
      <c r="I69" s="65">
        <f>Salidas[[#This Row],[Importe]]</f>
        <v>0</v>
      </c>
      <c r="J69" s="61"/>
      <c r="K69" s="60">
        <f t="shared" si="2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7">
        <v>0</v>
      </c>
      <c r="E70" s="86"/>
      <c r="F70" s="62">
        <f>IFERROR(VLOOKUP(E70,Productos[],2,FALSE),"0")-D70*IFERROR(VLOOKUP(E70,Productos[],3,FALSE),"0")</f>
        <v>0</v>
      </c>
      <c r="G70" s="13">
        <v>1</v>
      </c>
      <c r="H70" s="136">
        <f t="shared" ref="H70:H75" si="3">F70*G70</f>
        <v>0</v>
      </c>
      <c r="I70" s="65">
        <f>Salidas[[#This Row],[Importe]]</f>
        <v>0</v>
      </c>
      <c r="J70" s="61"/>
      <c r="K70" s="60">
        <f t="shared" si="2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7">
        <v>0</v>
      </c>
      <c r="E71" s="86"/>
      <c r="F71" s="62">
        <f>IFERROR(VLOOKUP(E71,Productos[],2,FALSE),"0")-D71*IFERROR(VLOOKUP(E71,Productos[],3,FALSE),"0")</f>
        <v>0</v>
      </c>
      <c r="G71" s="13">
        <v>1</v>
      </c>
      <c r="H71" s="136">
        <f t="shared" si="3"/>
        <v>0</v>
      </c>
      <c r="I71" s="65">
        <f>Salidas[[#This Row],[Importe]]</f>
        <v>0</v>
      </c>
      <c r="J71" s="61"/>
      <c r="K71" s="60">
        <f t="shared" ref="K71:K76" si="4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7">
        <v>0</v>
      </c>
      <c r="E72" s="86"/>
      <c r="F72" s="62">
        <f>IFERROR(VLOOKUP(E72,Productos[],2,FALSE),"0")-D72*IFERROR(VLOOKUP(E72,Productos[],3,FALSE),"0")</f>
        <v>0</v>
      </c>
      <c r="G72" s="13">
        <v>1</v>
      </c>
      <c r="H72" s="136">
        <f t="shared" si="3"/>
        <v>0</v>
      </c>
      <c r="I72" s="65">
        <f>Salidas[[#This Row],[Importe]]</f>
        <v>0</v>
      </c>
      <c r="J72" s="61"/>
      <c r="K72" s="60">
        <f t="shared" si="4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7">
        <v>0</v>
      </c>
      <c r="E73" s="86"/>
      <c r="F73" s="62">
        <f>IFERROR(VLOOKUP(E73,Productos[],2,FALSE),"0")-D73*IFERROR(VLOOKUP(E73,Productos[],3,FALSE),"0")</f>
        <v>0</v>
      </c>
      <c r="G73" s="13">
        <v>1</v>
      </c>
      <c r="H73" s="136">
        <f t="shared" si="3"/>
        <v>0</v>
      </c>
      <c r="I73" s="65">
        <f>Salidas[[#This Row],[Importe]]</f>
        <v>0</v>
      </c>
      <c r="J73" s="61"/>
      <c r="K73" s="60">
        <f t="shared" si="4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7">
        <v>0</v>
      </c>
      <c r="E74" s="86"/>
      <c r="F74" s="62">
        <f>IFERROR(VLOOKUP(E74,Productos[],2,FALSE),"0")-D74*IFERROR(VLOOKUP(E74,Productos[],3,FALSE),"0")</f>
        <v>0</v>
      </c>
      <c r="G74" s="13">
        <v>1</v>
      </c>
      <c r="H74" s="136">
        <f t="shared" si="3"/>
        <v>0</v>
      </c>
      <c r="I74" s="65">
        <f>Salidas[[#This Row],[Importe]]</f>
        <v>0</v>
      </c>
      <c r="J74" s="61"/>
      <c r="K74" s="60">
        <f t="shared" si="4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8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6">
        <f t="shared" si="3"/>
        <v>0</v>
      </c>
      <c r="I75" s="66">
        <f>Salidas[[#This Row],[Importe]]</f>
        <v>0</v>
      </c>
      <c r="J75" s="24"/>
      <c r="K75" s="60">
        <f t="shared" si="4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ref="H76" si="5">F76*G76</f>
        <v>0</v>
      </c>
      <c r="I76" s="32">
        <f>Salidas[[#This Row],[Importe]]</f>
        <v>0</v>
      </c>
      <c r="J76" s="32"/>
      <c r="K76" s="60">
        <f t="shared" si="4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5" sqref="H5"/>
    </sheetView>
  </sheetViews>
  <sheetFormatPr baseColWidth="10" defaultRowHeight="15" x14ac:dyDescent="0.25"/>
  <cols>
    <col min="1" max="1" width="11.42578125" style="72" customWidth="1"/>
    <col min="2" max="2" width="19.7109375" style="72" customWidth="1"/>
    <col min="3" max="4" width="11.42578125" style="72" customWidth="1"/>
    <col min="5" max="5" width="13.7109375" style="72" bestFit="1" customWidth="1"/>
    <col min="6" max="6" width="11.42578125" style="72" customWidth="1"/>
    <col min="7" max="7" width="13.85546875" style="72" customWidth="1"/>
    <col min="8" max="8" width="13.5703125" style="72" bestFit="1" customWidth="1"/>
    <col min="9" max="35" width="11.42578125" style="72" customWidth="1"/>
    <col min="36" max="16384" width="11.42578125" style="72"/>
  </cols>
  <sheetData>
    <row r="1" spans="2:10" x14ac:dyDescent="0.25">
      <c r="B1" s="69" t="s">
        <v>26</v>
      </c>
      <c r="C1" s="70" t="s">
        <v>27</v>
      </c>
      <c r="D1" s="70" t="s">
        <v>28</v>
      </c>
      <c r="E1" s="70" t="s">
        <v>29</v>
      </c>
      <c r="F1" s="70" t="s">
        <v>30</v>
      </c>
      <c r="G1" s="70" t="s">
        <v>31</v>
      </c>
      <c r="H1" s="71" t="s">
        <v>32</v>
      </c>
      <c r="J1" s="73"/>
    </row>
    <row r="2" spans="2:10" x14ac:dyDescent="0.25">
      <c r="B2" s="74" t="s">
        <v>33</v>
      </c>
      <c r="C2" s="75">
        <v>450</v>
      </c>
      <c r="D2" s="75">
        <v>0</v>
      </c>
      <c r="E2" s="82">
        <v>89</v>
      </c>
      <c r="F2" s="82">
        <f>SUMIFS(Entradas[[#This Row],[Cantidad]],Entradas[[#This Row],[Producto]],Productos[[#This Row],[Bebida]])</f>
        <v>0</v>
      </c>
      <c r="G2" s="83">
        <f>SUMIFS(Salidas[Cant],Salidas[Bebidas],Productos[[#This Row],[Bebida]])</f>
        <v>5</v>
      </c>
      <c r="H2" s="84">
        <f>Productos[[#This Row],[Stock Inicial]]+(Productos[[#This Row],[Entradas]]-Productos[[#This Row],[Salidas]])</f>
        <v>84</v>
      </c>
    </row>
    <row r="3" spans="2:10" x14ac:dyDescent="0.25">
      <c r="B3" s="74" t="s">
        <v>34</v>
      </c>
      <c r="C3" s="75">
        <v>450</v>
      </c>
      <c r="D3" s="75">
        <v>0</v>
      </c>
      <c r="E3" s="82">
        <v>81</v>
      </c>
      <c r="F3" s="82">
        <f>SUMIFS(Entradas[[#This Row],[Cantidad]],Entradas[[#This Row],[Producto]],Productos[[#This Row],[Bebida]])</f>
        <v>0</v>
      </c>
      <c r="G3" s="83">
        <f>SUMIFS(Salidas[Cant],Salidas[Bebidas],Productos[[#This Row],[Bebida]])</f>
        <v>12</v>
      </c>
      <c r="H3" s="84">
        <f>Productos[[#This Row],[Stock Inicial]]+(Productos[[#This Row],[Entradas]]-Productos[[#This Row],[Salidas]])</f>
        <v>69</v>
      </c>
      <c r="J3" s="73"/>
    </row>
    <row r="4" spans="2:10" x14ac:dyDescent="0.25">
      <c r="B4" s="74" t="s">
        <v>35</v>
      </c>
      <c r="C4" s="75">
        <v>450</v>
      </c>
      <c r="D4" s="75">
        <v>0</v>
      </c>
      <c r="E4" s="82">
        <v>42</v>
      </c>
      <c r="F4" s="82">
        <f>SUMIFS(Entradas[[#This Row],[Cantidad]],Entradas[[#This Row],[Producto]],Productos[[#This Row],[Bebida]])</f>
        <v>0</v>
      </c>
      <c r="G4" s="83">
        <f>SUMIFS(Salidas[Cant],Salidas[Bebidas],Productos[[#This Row],[Bebida]])</f>
        <v>1</v>
      </c>
      <c r="H4" s="84">
        <f>Productos[[#This Row],[Stock Inicial]]+(Productos[[#This Row],[Entradas]]-Productos[[#This Row],[Salidas]])</f>
        <v>41</v>
      </c>
      <c r="J4" s="73"/>
    </row>
    <row r="5" spans="2:10" x14ac:dyDescent="0.25">
      <c r="B5" s="74" t="s">
        <v>36</v>
      </c>
      <c r="C5" s="75">
        <v>350</v>
      </c>
      <c r="D5" s="75">
        <v>0</v>
      </c>
      <c r="E5" s="82">
        <v>23</v>
      </c>
      <c r="F5" s="82">
        <f>SUMIFS(Entradas[[#This Row],[Cantidad]],Entradas[[#This Row],[Producto]],Productos[[#This Row],[Bebida]])</f>
        <v>88</v>
      </c>
      <c r="G5" s="83">
        <f>SUMIFS(Salidas[Cant],Salidas[Bebidas],Productos[[#This Row],[Bebida]])</f>
        <v>2</v>
      </c>
      <c r="H5" s="84">
        <f>Productos[[#This Row],[Stock Inicial]]+(Productos[[#This Row],[Entradas]]-Productos[[#This Row],[Salidas]])</f>
        <v>109</v>
      </c>
      <c r="J5" s="73"/>
    </row>
    <row r="6" spans="2:10" x14ac:dyDescent="0.25">
      <c r="B6" s="74" t="s">
        <v>37</v>
      </c>
      <c r="C6" s="75">
        <v>200</v>
      </c>
      <c r="D6" s="75">
        <v>0</v>
      </c>
      <c r="E6" s="82">
        <v>17</v>
      </c>
      <c r="F6" s="82">
        <f>SUMIFS(Entradas[[#This Row],[Cantidad]],Entradas[[#This Row],[Producto]],Productos[[#This Row],[Bebida]])</f>
        <v>0</v>
      </c>
      <c r="G6" s="83">
        <f>SUMIFS(Salidas[Cant],Salidas[Bebidas],Productos[[#This Row],[Bebida]])</f>
        <v>1</v>
      </c>
      <c r="H6" s="84">
        <f>Productos[[#This Row],[Stock Inicial]]+(Productos[[#This Row],[Entradas]]-Productos[[#This Row],[Salidas]])</f>
        <v>16</v>
      </c>
      <c r="J6" s="73"/>
    </row>
    <row r="7" spans="2:10" x14ac:dyDescent="0.25">
      <c r="B7" s="74" t="s">
        <v>38</v>
      </c>
      <c r="C7" s="75">
        <v>200</v>
      </c>
      <c r="D7" s="75">
        <v>0</v>
      </c>
      <c r="E7" s="82">
        <v>19</v>
      </c>
      <c r="F7" s="82">
        <f>SUMIFS(Entradas[[#This Row],[Cantidad]],Entradas[[#This Row],[Producto]],Productos[[#This Row],[Bebida]])</f>
        <v>0</v>
      </c>
      <c r="G7" s="83">
        <f>SUMIFS(Salidas[Cant],Salidas[Bebidas],Productos[[#This Row],[Bebida]])</f>
        <v>0</v>
      </c>
      <c r="H7" s="84">
        <f>Productos[[#This Row],[Stock Inicial]]+(Productos[[#This Row],[Entradas]]-Productos[[#This Row],[Salidas]])</f>
        <v>19</v>
      </c>
      <c r="J7" s="73"/>
    </row>
    <row r="8" spans="2:10" x14ac:dyDescent="0.25">
      <c r="B8" s="76" t="s">
        <v>39</v>
      </c>
      <c r="C8" s="75">
        <v>200</v>
      </c>
      <c r="D8" s="75">
        <v>0</v>
      </c>
      <c r="E8" s="82">
        <v>0</v>
      </c>
      <c r="F8" s="82">
        <f>SUMIFS(Entradas[[#This Row],[Cantidad]],Entradas[[#This Row],[Producto]],Productos[[#This Row],[Bebida]])</f>
        <v>0</v>
      </c>
      <c r="G8" s="83">
        <f>SUMIFS(Salidas[Cant],Salidas[Bebidas],Productos[[#This Row],[Bebida]])</f>
        <v>0</v>
      </c>
      <c r="H8" s="84">
        <f>Productos[[#This Row],[Stock Inicial]]+(Productos[[#This Row],[Entradas]]-Productos[[#This Row],[Salidas]])</f>
        <v>0</v>
      </c>
      <c r="J8" s="73"/>
    </row>
    <row r="9" spans="2:10" x14ac:dyDescent="0.25">
      <c r="B9" s="76" t="s">
        <v>40</v>
      </c>
      <c r="C9" s="75">
        <v>200</v>
      </c>
      <c r="D9" s="75">
        <v>0</v>
      </c>
      <c r="E9" s="82">
        <v>8</v>
      </c>
      <c r="F9" s="82">
        <f>SUMIFS(Entradas[[#This Row],[Cantidad]],Entradas[[#This Row],[Producto]],Productos[[#This Row],[Bebida]])</f>
        <v>0</v>
      </c>
      <c r="G9" s="83">
        <f>SUMIFS(Salidas[Cant],Salidas[Bebidas],Productos[[#This Row],[Bebida]])</f>
        <v>0</v>
      </c>
      <c r="H9" s="84">
        <f>Productos[[#This Row],[Stock Inicial]]+(Productos[[#This Row],[Entradas]]-Productos[[#This Row],[Salidas]])</f>
        <v>8</v>
      </c>
      <c r="J9" s="73"/>
    </row>
    <row r="10" spans="2:10" x14ac:dyDescent="0.25">
      <c r="B10" s="74" t="s">
        <v>41</v>
      </c>
      <c r="C10" s="75">
        <v>200</v>
      </c>
      <c r="D10" s="75">
        <v>0</v>
      </c>
      <c r="E10" s="82">
        <v>20</v>
      </c>
      <c r="F10" s="82">
        <f>SUMIFS(Entradas[[#This Row],[Cantidad]],Entradas[[#This Row],[Producto]],Productos[[#This Row],[Bebida]])</f>
        <v>0</v>
      </c>
      <c r="G10" s="83">
        <f>SUMIFS(Salidas[Cant],Salidas[Bebidas],Productos[[#This Row],[Bebida]])</f>
        <v>0</v>
      </c>
      <c r="H10" s="84">
        <f>Productos[[#This Row],[Stock Inicial]]+(Productos[[#This Row],[Entradas]]-Productos[[#This Row],[Salidas]])</f>
        <v>20</v>
      </c>
      <c r="J10" s="73"/>
    </row>
    <row r="11" spans="2:10" x14ac:dyDescent="0.25">
      <c r="B11" s="76" t="s">
        <v>42</v>
      </c>
      <c r="C11" s="75">
        <v>200</v>
      </c>
      <c r="D11" s="75">
        <v>0</v>
      </c>
      <c r="E11" s="82">
        <v>31</v>
      </c>
      <c r="F11" s="82">
        <f>SUMIFS(Entradas[[#This Row],[Cantidad]],Entradas[[#This Row],[Producto]],Productos[[#This Row],[Bebida]])</f>
        <v>0</v>
      </c>
      <c r="G11" s="83">
        <f>SUMIFS(Salidas[Cant],Salidas[Bebidas],Productos[[#This Row],[Bebida]])</f>
        <v>0</v>
      </c>
      <c r="H11" s="84">
        <f>Productos[[#This Row],[Stock Inicial]]+(Productos[[#This Row],[Entradas]]-Productos[[#This Row],[Salidas]])</f>
        <v>31</v>
      </c>
      <c r="J11" s="73"/>
    </row>
    <row r="12" spans="2:10" x14ac:dyDescent="0.25">
      <c r="B12" s="76" t="s">
        <v>43</v>
      </c>
      <c r="C12" s="75">
        <v>200</v>
      </c>
      <c r="D12" s="75">
        <v>0</v>
      </c>
      <c r="E12" s="82">
        <v>0</v>
      </c>
      <c r="F12" s="82">
        <f>SUMIFS(Entradas[[#This Row],[Cantidad]],Entradas[[#This Row],[Producto]],Productos[[#This Row],[Bebida]])</f>
        <v>0</v>
      </c>
      <c r="G12" s="83">
        <f>SUMIFS(Salidas[Cant],Salidas[Bebidas],Productos[[#This Row],[Bebida]])</f>
        <v>0</v>
      </c>
      <c r="H12" s="84">
        <f>Productos[[#This Row],[Stock Inicial]]+(Productos[[#This Row],[Entradas]]-Productos[[#This Row],[Salidas]])</f>
        <v>0</v>
      </c>
      <c r="J12" s="73"/>
    </row>
    <row r="13" spans="2:10" x14ac:dyDescent="0.25">
      <c r="B13" s="76" t="s">
        <v>44</v>
      </c>
      <c r="C13" s="77">
        <v>320</v>
      </c>
      <c r="D13" s="75">
        <v>0</v>
      </c>
      <c r="E13" s="82">
        <v>0</v>
      </c>
      <c r="F13" s="82">
        <f>SUMIFS(Entradas[[#This Row],[Cantidad]],Entradas[[#This Row],[Producto]],Productos[[#This Row],[Bebida]])</f>
        <v>0</v>
      </c>
      <c r="G13" s="83">
        <f>SUMIFS(Salidas[Cant],Salidas[Bebidas],Productos[[#This Row],[Bebida]])</f>
        <v>0</v>
      </c>
      <c r="H13" s="84">
        <f>Productos[[#This Row],[Stock Inicial]]+(Productos[[#This Row],[Entradas]]-Productos[[#This Row],[Salidas]])</f>
        <v>0</v>
      </c>
      <c r="J13" s="73"/>
    </row>
    <row r="14" spans="2:10" x14ac:dyDescent="0.25">
      <c r="B14" s="76" t="s">
        <v>45</v>
      </c>
      <c r="C14" s="77">
        <v>320</v>
      </c>
      <c r="D14" s="75">
        <v>0</v>
      </c>
      <c r="E14" s="82">
        <v>0</v>
      </c>
      <c r="F14" s="82">
        <f>SUMIFS(Entradas[[#This Row],[Cantidad]],Entradas[[#This Row],[Producto]],Productos[[#This Row],[Bebida]])</f>
        <v>0</v>
      </c>
      <c r="G14" s="83">
        <f>SUMIFS(Salidas[Cant],Salidas[Bebidas],Productos[[#This Row],[Bebida]])</f>
        <v>0</v>
      </c>
      <c r="H14" s="84">
        <f>Productos[[#This Row],[Stock Inicial]]+(Productos[[#This Row],[Entradas]]-Productos[[#This Row],[Salidas]])</f>
        <v>0</v>
      </c>
      <c r="J14" s="73"/>
    </row>
    <row r="15" spans="2:10" x14ac:dyDescent="0.25">
      <c r="B15" s="78" t="s">
        <v>46</v>
      </c>
      <c r="C15" s="77">
        <v>200</v>
      </c>
      <c r="D15" s="75">
        <v>0</v>
      </c>
      <c r="E15" s="82">
        <v>0</v>
      </c>
      <c r="F15" s="82">
        <f>SUMIFS(Entradas[[#This Row],[Cantidad]],Entradas[[#This Row],[Producto]],Productos[[#This Row],[Bebida]])</f>
        <v>0</v>
      </c>
      <c r="G15" s="83">
        <f>SUMIFS(Salidas[Cant],Salidas[Bebidas],Productos[[#This Row],[Bebida]])</f>
        <v>0</v>
      </c>
      <c r="H15" s="84">
        <f>Productos[[#This Row],[Stock Inicial]]+(Productos[[#This Row],[Entradas]]-Productos[[#This Row],[Salidas]])</f>
        <v>0</v>
      </c>
      <c r="J15" s="73"/>
    </row>
    <row r="16" spans="2:10" x14ac:dyDescent="0.25">
      <c r="B16" s="76" t="s">
        <v>47</v>
      </c>
      <c r="C16" s="75">
        <v>200</v>
      </c>
      <c r="D16" s="75">
        <v>0</v>
      </c>
      <c r="E16" s="82">
        <v>0</v>
      </c>
      <c r="F16" s="82">
        <f>SUMIFS(Entradas[[#This Row],[Cantidad]],Entradas[[#This Row],[Producto]],Productos[[#This Row],[Bebida]])</f>
        <v>0</v>
      </c>
      <c r="G16" s="83">
        <f>SUMIFS(Salidas[Cant],Salidas[Bebidas],Productos[[#This Row],[Bebida]])</f>
        <v>0</v>
      </c>
      <c r="H16" s="84">
        <f>Productos[[#This Row],[Stock Inicial]]+(Productos[[#This Row],[Entradas]]-Productos[[#This Row],[Salidas]])</f>
        <v>0</v>
      </c>
      <c r="J16" s="73"/>
    </row>
    <row r="17" spans="2:10" x14ac:dyDescent="0.25">
      <c r="B17" s="76" t="s">
        <v>48</v>
      </c>
      <c r="C17" s="75">
        <v>200</v>
      </c>
      <c r="D17" s="75">
        <v>0</v>
      </c>
      <c r="E17" s="82">
        <v>0</v>
      </c>
      <c r="F17" s="82">
        <f>SUMIFS(Entradas[[#This Row],[Cantidad]],Entradas[[#This Row],[Producto]],Productos[[#This Row],[Bebida]])</f>
        <v>0</v>
      </c>
      <c r="G17" s="83">
        <f>SUMIFS(Salidas[Cant],Salidas[Bebidas],Productos[[#This Row],[Bebida]])</f>
        <v>0</v>
      </c>
      <c r="H17" s="84">
        <f>Productos[[#This Row],[Stock Inicial]]+(Productos[[#This Row],[Entradas]]-Productos[[#This Row],[Salidas]])</f>
        <v>0</v>
      </c>
      <c r="J17" s="73"/>
    </row>
    <row r="18" spans="2:10" x14ac:dyDescent="0.25">
      <c r="B18" s="76" t="s">
        <v>49</v>
      </c>
      <c r="C18" s="75">
        <v>200</v>
      </c>
      <c r="D18" s="75">
        <v>0</v>
      </c>
      <c r="E18" s="82">
        <v>6</v>
      </c>
      <c r="F18" s="82">
        <f>SUMIFS(Entradas[[#This Row],[Cantidad]],Entradas[[#This Row],[Producto]],Productos[[#This Row],[Bebida]])</f>
        <v>0</v>
      </c>
      <c r="G18" s="83">
        <f>SUMIFS(Salidas[Cant],Salidas[Bebidas],Productos[[#This Row],[Bebida]])</f>
        <v>0</v>
      </c>
      <c r="H18" s="84">
        <f>Productos[[#This Row],[Stock Inicial]]+(Productos[[#This Row],[Entradas]]-Productos[[#This Row],[Salidas]])</f>
        <v>6</v>
      </c>
      <c r="J18" s="73"/>
    </row>
    <row r="19" spans="2:10" x14ac:dyDescent="0.25">
      <c r="B19" s="76" t="s">
        <v>50</v>
      </c>
      <c r="C19" s="75">
        <v>200</v>
      </c>
      <c r="D19" s="75">
        <v>0</v>
      </c>
      <c r="E19" s="82">
        <v>0</v>
      </c>
      <c r="F19" s="82">
        <f>SUMIFS(Entradas[[#This Row],[Cantidad]],Entradas[[#This Row],[Producto]],Productos[[#This Row],[Bebida]])</f>
        <v>0</v>
      </c>
      <c r="G19" s="83">
        <f>SUMIFS(Salidas[Cant],Salidas[Bebidas],Productos[[#This Row],[Bebida]])</f>
        <v>0</v>
      </c>
      <c r="H19" s="84">
        <f>Productos[[#This Row],[Stock Inicial]]+(Productos[[#This Row],[Entradas]]-Productos[[#This Row],[Salidas]])</f>
        <v>0</v>
      </c>
      <c r="J19" s="73"/>
    </row>
    <row r="20" spans="2:10" x14ac:dyDescent="0.25">
      <c r="B20" s="76" t="s">
        <v>51</v>
      </c>
      <c r="C20" s="77">
        <v>150</v>
      </c>
      <c r="D20" s="75">
        <v>0</v>
      </c>
      <c r="E20" s="82">
        <v>0</v>
      </c>
      <c r="F20" s="82">
        <f>SUMIFS(Entradas[[#This Row],[Cantidad]],Entradas[[#This Row],[Producto]],Productos[[#This Row],[Bebida]])</f>
        <v>0</v>
      </c>
      <c r="G20" s="83">
        <f>SUMIFS(Salidas[Cant],Salidas[Bebidas],Productos[[#This Row],[Bebida]])</f>
        <v>0</v>
      </c>
      <c r="H20" s="84">
        <f>Productos[[#This Row],[Stock Inicial]]+(Productos[[#This Row],[Entradas]]-Productos[[#This Row],[Salidas]])</f>
        <v>0</v>
      </c>
      <c r="J20" s="73"/>
    </row>
    <row r="21" spans="2:10" x14ac:dyDescent="0.25">
      <c r="B21" s="76" t="s">
        <v>52</v>
      </c>
      <c r="C21" s="77">
        <v>150</v>
      </c>
      <c r="D21" s="75">
        <v>0</v>
      </c>
      <c r="E21" s="82">
        <v>0</v>
      </c>
      <c r="F21" s="82">
        <f>SUMIFS(Entradas[[#This Row],[Cantidad]],Entradas[[#This Row],[Producto]],Productos[[#This Row],[Bebida]])</f>
        <v>0</v>
      </c>
      <c r="G21" s="83">
        <f>SUMIFS(Salidas[Cant],Salidas[Bebidas],Productos[[#This Row],[Bebida]])</f>
        <v>0</v>
      </c>
      <c r="H21" s="84">
        <f>Productos[[#This Row],[Stock Inicial]]+(Productos[[#This Row],[Entradas]]-Productos[[#This Row],[Salidas]])</f>
        <v>0</v>
      </c>
      <c r="J21" s="73"/>
    </row>
    <row r="22" spans="2:10" x14ac:dyDescent="0.25">
      <c r="B22" s="76" t="s">
        <v>53</v>
      </c>
      <c r="C22" s="77">
        <v>450</v>
      </c>
      <c r="D22" s="75">
        <v>0</v>
      </c>
      <c r="E22" s="82">
        <v>12</v>
      </c>
      <c r="F22" s="82">
        <f>SUMIFS(Entradas[[#This Row],[Cantidad]],Entradas[[#This Row],[Producto]],Productos[[#This Row],[Bebida]])</f>
        <v>0</v>
      </c>
      <c r="G22" s="83">
        <f>SUMIFS(Salidas[Cant],Salidas[Bebidas],Productos[[#This Row],[Bebida]])</f>
        <v>0</v>
      </c>
      <c r="H22" s="84">
        <f>Productos[[#This Row],[Stock Inicial]]+(Productos[[#This Row],[Entradas]]-Productos[[#This Row],[Salidas]])</f>
        <v>12</v>
      </c>
      <c r="J22" s="73"/>
    </row>
    <row r="23" spans="2:10" x14ac:dyDescent="0.25">
      <c r="B23" s="78" t="s">
        <v>54</v>
      </c>
      <c r="C23" s="79">
        <v>200</v>
      </c>
      <c r="D23" s="79">
        <v>0</v>
      </c>
      <c r="E23" s="82">
        <v>12</v>
      </c>
      <c r="F23" s="82">
        <f>SUMIFS(Entradas[[#This Row],[Cantidad]],Entradas[[#This Row],[Producto]],Productos[[#This Row],[Bebida]])</f>
        <v>0</v>
      </c>
      <c r="G23" s="82">
        <f>SUMIFS(Salidas[Cant],Salidas[Bebidas],Productos[[#This Row],[Bebida]])</f>
        <v>0</v>
      </c>
      <c r="H23" s="85">
        <f>Productos[[#This Row],[Stock Inicial]]+(Productos[[#This Row],[Entradas]]-Productos[[#This Row],[Salidas]])</f>
        <v>12</v>
      </c>
    </row>
    <row r="24" spans="2:10" x14ac:dyDescent="0.25">
      <c r="B24" s="80" t="s">
        <v>55</v>
      </c>
      <c r="C24" s="81">
        <v>500</v>
      </c>
      <c r="D24" s="81">
        <v>0</v>
      </c>
      <c r="E24" s="113">
        <v>1000</v>
      </c>
      <c r="F24" s="82">
        <f>SUMIFS(Entradas[[#This Row],[Cantidad]],Entradas[[#This Row],[Producto]],Productos[[#This Row],[Bebida]])</f>
        <v>0</v>
      </c>
      <c r="G24" s="113">
        <f>SUMIFS(Salidas[Cant],Salidas[Bebidas],Productos[[#This Row],[Bebida]])</f>
        <v>0</v>
      </c>
      <c r="H24" s="114">
        <f>Productos[[#This Row],[Stock Inicial]]+(Productos[[#This Row],[Entradas]]-Productos[[#This Row],[Salidas]])</f>
        <v>1000</v>
      </c>
    </row>
    <row r="25" spans="2:10" x14ac:dyDescent="0.25">
      <c r="B25" s="80" t="s">
        <v>56</v>
      </c>
      <c r="C25" s="112">
        <v>500</v>
      </c>
      <c r="D25" s="112">
        <v>0</v>
      </c>
      <c r="E25" s="113">
        <v>18</v>
      </c>
      <c r="F25" s="82">
        <f>SUMIFS(Entradas[[#This Row],[Cantidad]],Entradas[[#This Row],[Producto]],Productos[[#This Row],[Bebida]])</f>
        <v>0</v>
      </c>
      <c r="G25" s="113">
        <f>SUMIFS(Salidas[Cant],Salidas[Bebidas],Productos[[#This Row],[Bebida]])</f>
        <v>0</v>
      </c>
      <c r="H25" s="114">
        <f>Productos[[#This Row],[Stock Inicial]]+(Productos[[#This Row],[Entradas]]-Productos[[#This Row],[Salidas]])</f>
        <v>18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72" customWidth="1"/>
    <col min="2" max="2" width="11.42578125" style="72" customWidth="1"/>
    <col min="3" max="3" width="15.5703125" style="72" bestFit="1" customWidth="1"/>
    <col min="4" max="29" width="11.42578125" style="72" customWidth="1"/>
    <col min="30" max="16384" width="11.42578125" style="72"/>
  </cols>
  <sheetData>
    <row r="1" spans="1:5" x14ac:dyDescent="0.25">
      <c r="A1" s="88" t="s">
        <v>57</v>
      </c>
      <c r="B1" s="89" t="s">
        <v>58</v>
      </c>
      <c r="C1" s="89" t="s">
        <v>59</v>
      </c>
      <c r="D1" s="89" t="s">
        <v>60</v>
      </c>
      <c r="E1" s="90" t="s">
        <v>61</v>
      </c>
    </row>
    <row r="2" spans="1:5" x14ac:dyDescent="0.25">
      <c r="A2" s="91" t="s">
        <v>33</v>
      </c>
      <c r="B2" s="92">
        <v>12</v>
      </c>
      <c r="C2" s="93"/>
      <c r="D2" s="93"/>
      <c r="E2" s="87">
        <f>Entradas[[#This Row],[BebidaXCajon]]*Entradas[[#This Row],[Cajones]]+Entradas[[#This Row],[Sueltas]]</f>
        <v>0</v>
      </c>
    </row>
    <row r="3" spans="1:5" x14ac:dyDescent="0.25">
      <c r="A3" s="91" t="s">
        <v>34</v>
      </c>
      <c r="B3" s="92">
        <v>12</v>
      </c>
      <c r="C3" s="93"/>
      <c r="D3" s="93"/>
      <c r="E3" s="87">
        <f>Entradas[[#This Row],[BebidaXCajon]]*Entradas[[#This Row],[Cajones]]+Entradas[[#This Row],[Sueltas]]</f>
        <v>0</v>
      </c>
    </row>
    <row r="4" spans="1:5" x14ac:dyDescent="0.25">
      <c r="A4" s="91" t="s">
        <v>35</v>
      </c>
      <c r="B4" s="92">
        <v>12</v>
      </c>
      <c r="C4" s="93"/>
      <c r="D4" s="93"/>
      <c r="E4" s="87">
        <f>Entradas[[#This Row],[BebidaXCajon]]*Entradas[[#This Row],[Cajones]]+Entradas[[#This Row],[Sueltas]]</f>
        <v>0</v>
      </c>
    </row>
    <row r="5" spans="1:5" x14ac:dyDescent="0.25">
      <c r="A5" s="91" t="s">
        <v>36</v>
      </c>
      <c r="B5" s="92">
        <v>8</v>
      </c>
      <c r="C5" s="93">
        <v>11</v>
      </c>
      <c r="D5" s="93"/>
      <c r="E5" s="87">
        <f>Entradas[[#This Row],[BebidaXCajon]]*Entradas[[#This Row],[Cajones]]+Entradas[[#This Row],[Sueltas]]</f>
        <v>88</v>
      </c>
    </row>
    <row r="6" spans="1:5" x14ac:dyDescent="0.25">
      <c r="A6" s="91" t="s">
        <v>37</v>
      </c>
      <c r="B6" s="92">
        <v>6</v>
      </c>
      <c r="C6" s="93"/>
      <c r="D6" s="93"/>
      <c r="E6" s="87">
        <f>Entradas[[#This Row],[BebidaXCajon]]*Entradas[[#This Row],[Cajones]]+Entradas[[#This Row],[Sueltas]]</f>
        <v>0</v>
      </c>
    </row>
    <row r="7" spans="1:5" x14ac:dyDescent="0.25">
      <c r="A7" s="91" t="s">
        <v>38</v>
      </c>
      <c r="B7" s="92">
        <v>6</v>
      </c>
      <c r="C7" s="93"/>
      <c r="D7" s="93"/>
      <c r="E7" s="87">
        <f>Entradas[[#This Row],[BebidaXCajon]]*Entradas[[#This Row],[Cajones]]+Entradas[[#This Row],[Sueltas]]</f>
        <v>0</v>
      </c>
    </row>
    <row r="8" spans="1:5" x14ac:dyDescent="0.25">
      <c r="A8" s="94" t="s">
        <v>39</v>
      </c>
      <c r="B8" s="92">
        <v>6</v>
      </c>
      <c r="C8" s="93"/>
      <c r="D8" s="93"/>
      <c r="E8" s="87">
        <f>Entradas[[#This Row],[BebidaXCajon]]*Entradas[[#This Row],[Cajones]]+Entradas[[#This Row],[Sueltas]]</f>
        <v>0</v>
      </c>
    </row>
    <row r="9" spans="1:5" x14ac:dyDescent="0.25">
      <c r="A9" s="94" t="s">
        <v>40</v>
      </c>
      <c r="B9" s="92">
        <v>6</v>
      </c>
      <c r="C9" s="93"/>
      <c r="D9" s="93"/>
      <c r="E9" s="87">
        <f>Entradas[[#This Row],[BebidaXCajon]]*Entradas[[#This Row],[Cajones]]+Entradas[[#This Row],[Sueltas]]</f>
        <v>0</v>
      </c>
    </row>
    <row r="10" spans="1:5" x14ac:dyDescent="0.25">
      <c r="A10" s="91" t="s">
        <v>41</v>
      </c>
      <c r="B10" s="92">
        <v>6</v>
      </c>
      <c r="C10" s="93"/>
      <c r="D10" s="93"/>
      <c r="E10" s="87">
        <f>Entradas[[#This Row],[BebidaXCajon]]*Entradas[[#This Row],[Cajones]]+Entradas[[#This Row],[Sueltas]]</f>
        <v>0</v>
      </c>
    </row>
    <row r="11" spans="1:5" x14ac:dyDescent="0.25">
      <c r="A11" s="94" t="s">
        <v>42</v>
      </c>
      <c r="B11" s="92">
        <v>6</v>
      </c>
      <c r="C11" s="93"/>
      <c r="D11" s="93"/>
      <c r="E11" s="87">
        <f>Entradas[[#This Row],[BebidaXCajon]]*Entradas[[#This Row],[Cajones]]+Entradas[[#This Row],[Sueltas]]</f>
        <v>0</v>
      </c>
    </row>
    <row r="12" spans="1:5" x14ac:dyDescent="0.25">
      <c r="A12" s="94" t="s">
        <v>43</v>
      </c>
      <c r="B12" s="92">
        <v>6</v>
      </c>
      <c r="C12" s="93"/>
      <c r="D12" s="93"/>
      <c r="E12" s="87">
        <f>Entradas[[#This Row],[BebidaXCajon]]*Entradas[[#This Row],[Cajones]]+Entradas[[#This Row],[Sueltas]]</f>
        <v>0</v>
      </c>
    </row>
    <row r="13" spans="1:5" x14ac:dyDescent="0.25">
      <c r="A13" s="94" t="s">
        <v>44</v>
      </c>
      <c r="B13" s="92">
        <v>8</v>
      </c>
      <c r="C13" s="93"/>
      <c r="D13" s="93"/>
      <c r="E13" s="87">
        <f>Entradas[[#This Row],[BebidaXCajon]]*Entradas[[#This Row],[Cajones]]+Entradas[[#This Row],[Sueltas]]</f>
        <v>0</v>
      </c>
    </row>
    <row r="14" spans="1:5" x14ac:dyDescent="0.25">
      <c r="A14" s="94" t="s">
        <v>45</v>
      </c>
      <c r="B14" s="92">
        <v>8</v>
      </c>
      <c r="C14" s="93"/>
      <c r="D14" s="93"/>
      <c r="E14" s="87">
        <f>Entradas[[#This Row],[BebidaXCajon]]*Entradas[[#This Row],[Cajones]]+Entradas[[#This Row],[Sueltas]]</f>
        <v>0</v>
      </c>
    </row>
    <row r="15" spans="1:5" x14ac:dyDescent="0.25">
      <c r="A15" s="95" t="s">
        <v>46</v>
      </c>
      <c r="B15" s="92">
        <v>12</v>
      </c>
      <c r="C15" s="93"/>
      <c r="D15" s="93"/>
      <c r="E15" s="87">
        <f>Entradas[[#This Row],[BebidaXCajon]]*Entradas[[#This Row],[Cajones]]+Entradas[[#This Row],[Sueltas]]</f>
        <v>0</v>
      </c>
    </row>
    <row r="16" spans="1:5" x14ac:dyDescent="0.25">
      <c r="A16" s="94" t="s">
        <v>47</v>
      </c>
      <c r="B16" s="92">
        <v>12</v>
      </c>
      <c r="C16" s="93"/>
      <c r="D16" s="93"/>
      <c r="E16" s="87">
        <f>Entradas[[#This Row],[BebidaXCajon]]*Entradas[[#This Row],[Cajones]]+Entradas[[#This Row],[Sueltas]]</f>
        <v>0</v>
      </c>
    </row>
    <row r="17" spans="1:5" x14ac:dyDescent="0.25">
      <c r="A17" s="94" t="s">
        <v>48</v>
      </c>
      <c r="B17" s="92">
        <v>12</v>
      </c>
      <c r="C17" s="93"/>
      <c r="D17" s="93"/>
      <c r="E17" s="87">
        <f>Entradas[[#This Row],[BebidaXCajon]]*Entradas[[#This Row],[Cajones]]+Entradas[[#This Row],[Sueltas]]</f>
        <v>0</v>
      </c>
    </row>
    <row r="18" spans="1:5" x14ac:dyDescent="0.25">
      <c r="A18" s="94" t="s">
        <v>49</v>
      </c>
      <c r="B18" s="92">
        <v>12</v>
      </c>
      <c r="C18" s="93"/>
      <c r="D18" s="93"/>
      <c r="E18" s="87">
        <f>Entradas[[#This Row],[BebidaXCajon]]*Entradas[[#This Row],[Cajones]]+Entradas[[#This Row],[Sueltas]]</f>
        <v>0</v>
      </c>
    </row>
    <row r="19" spans="1:5" x14ac:dyDescent="0.25">
      <c r="A19" s="94" t="s">
        <v>50</v>
      </c>
      <c r="B19" s="92">
        <v>12</v>
      </c>
      <c r="C19" s="93"/>
      <c r="D19" s="93"/>
      <c r="E19" s="87">
        <f>Entradas[[#This Row],[BebidaXCajon]]*Entradas[[#This Row],[Cajones]]+Entradas[[#This Row],[Sueltas]]</f>
        <v>0</v>
      </c>
    </row>
    <row r="20" spans="1:5" x14ac:dyDescent="0.25">
      <c r="A20" s="94" t="s">
        <v>51</v>
      </c>
      <c r="B20" s="92">
        <v>8</v>
      </c>
      <c r="C20" s="93"/>
      <c r="D20" s="93"/>
      <c r="E20" s="87">
        <f>Entradas[[#This Row],[BebidaXCajon]]*Entradas[[#This Row],[Cajones]]+Entradas[[#This Row],[Sueltas]]</f>
        <v>0</v>
      </c>
    </row>
    <row r="21" spans="1:5" x14ac:dyDescent="0.25">
      <c r="A21" s="94" t="s">
        <v>52</v>
      </c>
      <c r="B21" s="92">
        <v>8</v>
      </c>
      <c r="C21" s="93"/>
      <c r="D21" s="93"/>
      <c r="E21" s="87">
        <f>Entradas[[#This Row],[BebidaXCajon]]*Entradas[[#This Row],[Cajones]]+Entradas[[#This Row],[Sueltas]]</f>
        <v>0</v>
      </c>
    </row>
    <row r="22" spans="1:5" x14ac:dyDescent="0.25">
      <c r="A22" s="94" t="s">
        <v>53</v>
      </c>
      <c r="B22" s="92">
        <v>8</v>
      </c>
      <c r="C22" s="93"/>
      <c r="D22" s="93"/>
      <c r="E22" s="87">
        <f>Entradas[[#This Row],[BebidaXCajon]]*Entradas[[#This Row],[Cajones]]+Entradas[[#This Row],[Sueltas]]</f>
        <v>0</v>
      </c>
    </row>
    <row r="23" spans="1:5" x14ac:dyDescent="0.25">
      <c r="A23" s="95" t="s">
        <v>54</v>
      </c>
      <c r="B23" s="92">
        <v>8</v>
      </c>
      <c r="C23" s="93"/>
      <c r="D23" s="93"/>
      <c r="E23" s="87">
        <f>Entradas[[#This Row],[BebidaXCajon]]*Entradas[[#This Row],[Cajones]]+Entradas[[#This Row],[Sueltas]]</f>
        <v>0</v>
      </c>
    </row>
    <row r="24" spans="1:5" x14ac:dyDescent="0.25">
      <c r="A24" s="96" t="s">
        <v>55</v>
      </c>
      <c r="B24" s="116">
        <v>1</v>
      </c>
      <c r="C24" s="117"/>
      <c r="D24" s="117"/>
      <c r="E24" s="118">
        <f>Entradas[[#This Row],[BebidaXCajon]]*Entradas[[#This Row],[Cajones]]+Entradas[[#This Row],[Sueltas]]</f>
        <v>0</v>
      </c>
    </row>
    <row r="25" spans="1:5" x14ac:dyDescent="0.25">
      <c r="A25" s="115" t="s">
        <v>56</v>
      </c>
      <c r="B25" s="116">
        <v>1</v>
      </c>
      <c r="C25" s="117"/>
      <c r="D25" s="117"/>
      <c r="E25" s="118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1" customWidth="1"/>
    <col min="3" max="3" width="16.85546875" style="121" customWidth="1"/>
    <col min="4" max="4" width="59.7109375" style="121" customWidth="1"/>
  </cols>
  <sheetData>
    <row r="1" spans="1:4" x14ac:dyDescent="0.25">
      <c r="A1" s="68" t="s">
        <v>62</v>
      </c>
      <c r="B1" s="68" t="s">
        <v>63</v>
      </c>
      <c r="C1" s="68" t="s">
        <v>64</v>
      </c>
      <c r="D1" s="68" t="s">
        <v>65</v>
      </c>
    </row>
    <row r="2" spans="1:4" x14ac:dyDescent="0.25">
      <c r="A2" s="82" t="s">
        <v>66</v>
      </c>
      <c r="B2" s="93" t="s">
        <v>67</v>
      </c>
      <c r="C2" s="93"/>
      <c r="D2" s="93"/>
    </row>
    <row r="3" spans="1:4" x14ac:dyDescent="0.25">
      <c r="A3" s="82" t="s">
        <v>68</v>
      </c>
      <c r="B3" s="93"/>
      <c r="C3" s="93"/>
      <c r="D3" s="93"/>
    </row>
    <row r="4" spans="1:4" x14ac:dyDescent="0.25">
      <c r="A4" s="82" t="s">
        <v>69</v>
      </c>
      <c r="B4" s="93"/>
      <c r="C4" s="93"/>
      <c r="D4" s="93"/>
    </row>
    <row r="5" spans="1:4" x14ac:dyDescent="0.25">
      <c r="A5" s="82"/>
      <c r="B5" s="93"/>
      <c r="C5" s="93"/>
      <c r="D5" s="93"/>
    </row>
    <row r="6" spans="1:4" x14ac:dyDescent="0.25">
      <c r="A6" s="82"/>
      <c r="B6" s="93"/>
      <c r="C6" s="93"/>
      <c r="D6" s="93"/>
    </row>
    <row r="7" spans="1:4" x14ac:dyDescent="0.25">
      <c r="A7" s="82"/>
      <c r="B7" s="93"/>
      <c r="C7" s="93"/>
      <c r="D7" s="93"/>
    </row>
    <row r="8" spans="1:4" x14ac:dyDescent="0.25">
      <c r="A8" s="82"/>
      <c r="B8" s="93"/>
      <c r="C8" s="93"/>
      <c r="D8" s="93"/>
    </row>
    <row r="9" spans="1:4" x14ac:dyDescent="0.25">
      <c r="A9" s="82"/>
      <c r="B9" s="93"/>
      <c r="C9" s="93"/>
      <c r="D9" s="93"/>
    </row>
    <row r="10" spans="1:4" x14ac:dyDescent="0.25">
      <c r="A10" s="82"/>
      <c r="B10" s="93"/>
      <c r="C10" s="93"/>
      <c r="D10" s="93"/>
    </row>
    <row r="11" spans="1:4" x14ac:dyDescent="0.25">
      <c r="A11" s="82"/>
      <c r="B11" s="93"/>
      <c r="C11" s="93"/>
      <c r="D11" s="93"/>
    </row>
    <row r="12" spans="1:4" x14ac:dyDescent="0.25">
      <c r="A12" s="82" t="s">
        <v>70</v>
      </c>
      <c r="B12" s="93"/>
      <c r="C12" s="93"/>
      <c r="D12" s="93"/>
    </row>
    <row r="13" spans="1:4" x14ac:dyDescent="0.25">
      <c r="A13" s="82" t="s">
        <v>71</v>
      </c>
      <c r="B13" s="93" t="s">
        <v>67</v>
      </c>
      <c r="C13" s="93"/>
      <c r="D13" s="93"/>
    </row>
    <row r="14" spans="1:4" x14ac:dyDescent="0.25">
      <c r="A14" s="82"/>
      <c r="B14" s="93"/>
      <c r="C14" s="93"/>
      <c r="D14" s="93"/>
    </row>
    <row r="15" spans="1:4" x14ac:dyDescent="0.25">
      <c r="A15" s="82"/>
      <c r="B15" s="93"/>
      <c r="C15" s="93"/>
      <c r="D15" s="93"/>
    </row>
    <row r="16" spans="1:4" x14ac:dyDescent="0.25">
      <c r="A16" s="82"/>
      <c r="B16" s="93"/>
      <c r="C16" s="93"/>
      <c r="D16" s="93"/>
    </row>
    <row r="17" spans="1:4" x14ac:dyDescent="0.25">
      <c r="A17" s="82"/>
      <c r="B17" s="93"/>
      <c r="C17" s="93"/>
      <c r="D17" s="93"/>
    </row>
    <row r="18" spans="1:4" x14ac:dyDescent="0.25">
      <c r="A18" s="82"/>
      <c r="B18" s="93"/>
      <c r="C18" s="93"/>
      <c r="D18" s="93"/>
    </row>
    <row r="19" spans="1:4" x14ac:dyDescent="0.25">
      <c r="A19" s="82"/>
      <c r="B19" s="93"/>
      <c r="C19" s="93"/>
      <c r="D19" s="93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2" sqref="G12"/>
    </sheetView>
  </sheetViews>
  <sheetFormatPr baseColWidth="10" defaultRowHeight="15" x14ac:dyDescent="0.25"/>
  <cols>
    <col min="3" max="3" width="13.140625" style="121" customWidth="1"/>
  </cols>
  <sheetData>
    <row r="1" spans="1:5" x14ac:dyDescent="0.25">
      <c r="A1" s="68" t="s">
        <v>72</v>
      </c>
      <c r="B1" s="68" t="s">
        <v>73</v>
      </c>
      <c r="C1" s="68" t="s">
        <v>74</v>
      </c>
      <c r="D1" s="68" t="s">
        <v>75</v>
      </c>
      <c r="E1" s="122" t="s">
        <v>76</v>
      </c>
    </row>
    <row r="2" spans="1:5" x14ac:dyDescent="0.25">
      <c r="A2" t="s">
        <v>77</v>
      </c>
      <c r="B2">
        <v>3600</v>
      </c>
      <c r="C2" s="120">
        <v>900</v>
      </c>
      <c r="D2" s="119">
        <f>C2+B2-Fiados[[#This Row],[Hoy Pago]]</f>
        <v>4500</v>
      </c>
    </row>
    <row r="3" spans="1:5" x14ac:dyDescent="0.25">
      <c r="C3" s="120"/>
      <c r="D3" s="119">
        <f>C3+B3-Fiados[[#This Row],[Hoy Pago]]</f>
        <v>0</v>
      </c>
    </row>
    <row r="4" spans="1:5" x14ac:dyDescent="0.25">
      <c r="C4" s="120"/>
      <c r="D4" s="119">
        <f>C4+B4-Fiados[[#This Row],[Hoy Pago]]</f>
        <v>0</v>
      </c>
    </row>
    <row r="5" spans="1:5" x14ac:dyDescent="0.25">
      <c r="C5" s="120"/>
      <c r="D5" s="119">
        <f>C5+B5-Fiados[[#This Row],[Hoy Pago]]</f>
        <v>0</v>
      </c>
    </row>
    <row r="6" spans="1:5" x14ac:dyDescent="0.25">
      <c r="C6" s="120"/>
      <c r="D6" s="119">
        <f>C6+B6-Fiados[[#This Row],[Hoy Pago]]</f>
        <v>0</v>
      </c>
    </row>
    <row r="7" spans="1:5" x14ac:dyDescent="0.25">
      <c r="C7" s="120"/>
      <c r="D7" s="119">
        <f>C7+B7-Fiados[[#This Row],[Hoy Pago]]</f>
        <v>0</v>
      </c>
    </row>
    <row r="8" spans="1:5" x14ac:dyDescent="0.25">
      <c r="C8" s="120"/>
      <c r="D8" s="119">
        <f>C8+B8-Fiados[[#This Row],[Hoy Pago]]</f>
        <v>0</v>
      </c>
    </row>
    <row r="9" spans="1:5" x14ac:dyDescent="0.25">
      <c r="C9" s="120"/>
      <c r="D9" s="119">
        <f>C9+B9-Fiados[[#This Row],[Hoy Pago]]</f>
        <v>0</v>
      </c>
    </row>
    <row r="10" spans="1:5" x14ac:dyDescent="0.25">
      <c r="C10" s="120"/>
      <c r="D10" s="119">
        <f>C10+B10-Fiados[[#This Row],[Hoy Pago]]</f>
        <v>0</v>
      </c>
    </row>
    <row r="11" spans="1:5" x14ac:dyDescent="0.25">
      <c r="C11" s="120"/>
      <c r="D11" s="119">
        <f>C11+B11-Fiados[[#This Row],[Hoy Pago]]</f>
        <v>0</v>
      </c>
    </row>
    <row r="12" spans="1:5" x14ac:dyDescent="0.25">
      <c r="C12" s="120"/>
      <c r="D12" s="119">
        <f>C12+B12-Fiados[[#This Row],[Hoy Pago]]</f>
        <v>0</v>
      </c>
    </row>
    <row r="13" spans="1:5" x14ac:dyDescent="0.25">
      <c r="C13" s="120"/>
      <c r="D13" s="119">
        <f>C13+B13-Fiados[[#This Row],[Hoy Pago]]</f>
        <v>0</v>
      </c>
    </row>
    <row r="14" spans="1:5" x14ac:dyDescent="0.25">
      <c r="C14" s="120"/>
      <c r="D14" s="119">
        <f>C14+B14-Fiados[[#This Row],[Hoy Pago]]</f>
        <v>0</v>
      </c>
    </row>
    <row r="15" spans="1:5" x14ac:dyDescent="0.25">
      <c r="C15" s="120"/>
      <c r="D15" s="119">
        <f>C15+B15-Fiados[[#This Row],[Hoy Pago]]</f>
        <v>0</v>
      </c>
    </row>
    <row r="16" spans="1:5" x14ac:dyDescent="0.25">
      <c r="C16" s="120"/>
      <c r="D16" s="119">
        <f>C16+B16-Fiados[[#This Row],[Hoy Pago]]</f>
        <v>0</v>
      </c>
    </row>
    <row r="17" spans="3:4" x14ac:dyDescent="0.25">
      <c r="C17" s="120"/>
      <c r="D17" s="119">
        <f>C17+B17-Fiados[[#This Row],[Hoy Pago]]</f>
        <v>0</v>
      </c>
    </row>
    <row r="18" spans="3:4" x14ac:dyDescent="0.25">
      <c r="C18" s="120"/>
      <c r="D18" s="119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3" t="s">
        <v>11</v>
      </c>
      <c r="B1" s="123" t="s">
        <v>78</v>
      </c>
      <c r="C1" s="123" t="s">
        <v>79</v>
      </c>
      <c r="D1" s="123" t="s">
        <v>80</v>
      </c>
      <c r="E1" s="123" t="s">
        <v>81</v>
      </c>
      <c r="F1" s="123" t="s">
        <v>82</v>
      </c>
      <c r="G1" s="123" t="s">
        <v>83</v>
      </c>
      <c r="H1" s="124" t="s">
        <v>84</v>
      </c>
      <c r="I1" s="124" t="s">
        <v>85</v>
      </c>
      <c r="J1" s="123" t="s">
        <v>86</v>
      </c>
      <c r="K1" s="123" t="s">
        <v>87</v>
      </c>
    </row>
    <row r="2" spans="1:11" x14ac:dyDescent="0.25">
      <c r="A2" s="93" t="s">
        <v>88</v>
      </c>
      <c r="B2" s="93" t="s">
        <v>89</v>
      </c>
      <c r="C2" s="93" t="s">
        <v>90</v>
      </c>
      <c r="D2" s="126" t="s">
        <v>91</v>
      </c>
      <c r="E2" s="126" t="s">
        <v>91</v>
      </c>
      <c r="F2" s="126" t="s">
        <v>91</v>
      </c>
      <c r="G2" s="126" t="s">
        <v>91</v>
      </c>
      <c r="H2" s="92"/>
      <c r="I2" s="92"/>
      <c r="J2" s="125">
        <v>44929</v>
      </c>
      <c r="K2" s="93">
        <v>12000</v>
      </c>
    </row>
    <row r="3" spans="1:11" x14ac:dyDescent="0.25">
      <c r="A3" s="93"/>
      <c r="B3" s="93"/>
      <c r="C3" s="93"/>
      <c r="D3" s="126"/>
      <c r="E3" s="126"/>
      <c r="F3" s="126"/>
      <c r="G3" s="126"/>
      <c r="H3" s="92"/>
      <c r="I3" s="92"/>
      <c r="J3" s="93"/>
      <c r="K3" s="93"/>
    </row>
    <row r="4" spans="1:11" x14ac:dyDescent="0.25">
      <c r="A4" s="93"/>
      <c r="B4" s="93"/>
      <c r="C4" s="93"/>
      <c r="D4" s="126"/>
      <c r="E4" s="126"/>
      <c r="F4" s="126"/>
      <c r="G4" s="126"/>
      <c r="H4" s="92"/>
      <c r="I4" s="92"/>
      <c r="J4" s="93"/>
      <c r="K4" s="93"/>
    </row>
    <row r="5" spans="1:11" x14ac:dyDescent="0.25">
      <c r="A5" s="93"/>
      <c r="B5" s="93"/>
      <c r="C5" s="93"/>
      <c r="D5" s="126"/>
      <c r="E5" s="126"/>
      <c r="F5" s="126"/>
      <c r="G5" s="126"/>
      <c r="H5" s="92"/>
      <c r="I5" s="92"/>
      <c r="J5" s="93"/>
      <c r="K5" s="93"/>
    </row>
    <row r="6" spans="1:11" x14ac:dyDescent="0.25">
      <c r="A6" s="93"/>
      <c r="B6" s="93"/>
      <c r="C6" s="93"/>
      <c r="D6" s="126"/>
      <c r="E6" s="126"/>
      <c r="F6" s="126"/>
      <c r="G6" s="126"/>
      <c r="H6" s="92"/>
      <c r="I6" s="92"/>
      <c r="J6" s="93"/>
      <c r="K6" s="93"/>
    </row>
    <row r="7" spans="1:11" x14ac:dyDescent="0.25">
      <c r="A7" s="93"/>
      <c r="B7" s="93"/>
      <c r="C7" s="93"/>
      <c r="D7" s="126"/>
      <c r="E7" s="126"/>
      <c r="F7" s="126"/>
      <c r="G7" s="126"/>
      <c r="H7" s="92"/>
      <c r="I7" s="92"/>
      <c r="J7" s="93"/>
      <c r="K7" s="93"/>
    </row>
    <row r="8" spans="1:11" x14ac:dyDescent="0.25">
      <c r="A8" s="93"/>
      <c r="B8" s="93"/>
      <c r="C8" s="93"/>
      <c r="D8" s="126"/>
      <c r="E8" s="126"/>
      <c r="F8" s="126"/>
      <c r="G8" s="126"/>
      <c r="H8" s="92"/>
      <c r="I8" s="92"/>
      <c r="J8" s="93"/>
      <c r="K8" s="93"/>
    </row>
    <row r="9" spans="1:11" x14ac:dyDescent="0.25">
      <c r="A9" s="93"/>
      <c r="B9" s="93"/>
      <c r="C9" s="93"/>
      <c r="D9" s="126"/>
      <c r="E9" s="126"/>
      <c r="F9" s="126"/>
      <c r="G9" s="126"/>
      <c r="H9" s="92"/>
      <c r="I9" s="92"/>
      <c r="J9" s="93"/>
      <c r="K9" s="93"/>
    </row>
    <row r="10" spans="1:11" x14ac:dyDescent="0.25">
      <c r="A10" s="93"/>
      <c r="B10" s="93"/>
      <c r="C10" s="93"/>
      <c r="D10" s="126"/>
      <c r="E10" s="126"/>
      <c r="F10" s="126"/>
      <c r="G10" s="126"/>
      <c r="H10" s="92"/>
      <c r="I10" s="92"/>
      <c r="J10" s="93"/>
      <c r="K10" s="93"/>
    </row>
    <row r="11" spans="1:11" x14ac:dyDescent="0.25">
      <c r="A11" s="93"/>
      <c r="B11" s="93"/>
      <c r="C11" s="93"/>
      <c r="D11" s="126"/>
      <c r="E11" s="126"/>
      <c r="F11" s="126"/>
      <c r="G11" s="126"/>
      <c r="H11" s="92"/>
      <c r="I11" s="92"/>
      <c r="J11" s="93"/>
      <c r="K11" s="93"/>
    </row>
    <row r="12" spans="1:11" x14ac:dyDescent="0.25">
      <c r="A12" s="93"/>
      <c r="B12" s="93"/>
      <c r="C12" s="93"/>
      <c r="D12" s="126"/>
      <c r="E12" s="126"/>
      <c r="F12" s="126"/>
      <c r="G12" s="126"/>
      <c r="H12" s="92"/>
      <c r="I12" s="92"/>
      <c r="J12" s="93"/>
      <c r="K12" s="93"/>
    </row>
    <row r="13" spans="1:11" x14ac:dyDescent="0.25">
      <c r="A13" s="93"/>
      <c r="B13" s="93"/>
      <c r="C13" s="93"/>
      <c r="D13" s="126"/>
      <c r="E13" s="126"/>
      <c r="F13" s="126"/>
      <c r="G13" s="126"/>
      <c r="H13" s="92"/>
      <c r="I13" s="92"/>
      <c r="J13" s="93"/>
      <c r="K13" s="93"/>
    </row>
    <row r="14" spans="1:11" x14ac:dyDescent="0.25">
      <c r="A14" s="93"/>
      <c r="B14" s="93"/>
      <c r="C14" s="93"/>
      <c r="D14" s="126"/>
      <c r="E14" s="126"/>
      <c r="F14" s="126"/>
      <c r="G14" s="126"/>
      <c r="H14" s="92"/>
      <c r="I14" s="92"/>
      <c r="J14" s="93"/>
      <c r="K14" s="93"/>
    </row>
    <row r="15" spans="1:11" x14ac:dyDescent="0.25">
      <c r="A15" s="93"/>
      <c r="B15" s="93"/>
      <c r="C15" s="93"/>
      <c r="D15" s="126"/>
      <c r="E15" s="126"/>
      <c r="F15" s="126"/>
      <c r="G15" s="126"/>
      <c r="H15" s="92"/>
      <c r="I15" s="92"/>
      <c r="J15" s="93"/>
      <c r="K15" s="93"/>
    </row>
    <row r="16" spans="1:11" x14ac:dyDescent="0.25">
      <c r="A16" s="93"/>
      <c r="B16" s="93"/>
      <c r="C16" s="93"/>
      <c r="D16" s="126"/>
      <c r="E16" s="126"/>
      <c r="F16" s="126"/>
      <c r="G16" s="126"/>
      <c r="H16" s="92"/>
      <c r="I16" s="92"/>
      <c r="J16" s="93"/>
      <c r="K16" s="9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2023-01-09T00:51:15Z</dcterms:modified>
</cp:coreProperties>
</file>