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 activeTab="1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6" i="1"/>
  <c r="Q20" i="1" l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F8" i="1"/>
  <c r="H8" i="1" s="1"/>
  <c r="K7" i="1"/>
  <c r="F7" i="1"/>
  <c r="H7" i="1" s="1"/>
  <c r="F6" i="1"/>
  <c r="H6" i="1" s="1"/>
  <c r="S2" i="1"/>
  <c r="R2" i="1" s="1"/>
  <c r="I2" i="1"/>
  <c r="F2" i="1"/>
  <c r="F1" i="1"/>
  <c r="P2" i="1" l="1"/>
  <c r="F3" i="1"/>
  <c r="K8" i="1"/>
  <c r="I1" i="1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 l="1"/>
  <c r="I3" i="1"/>
  <c r="P1" i="1"/>
</calcChain>
</file>

<file path=xl/sharedStrings.xml><?xml version="1.0" encoding="utf-8"?>
<sst xmlns="http://schemas.openxmlformats.org/spreadsheetml/2006/main" count="154" uniqueCount="99">
  <si>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</si>
  <si>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</si>
  <si>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</si>
  <si>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</si>
  <si>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</si>
  <si>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</si>
  <si>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</si>
  <si>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</si>
  <si>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</si>
  <si>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</si>
  <si>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</si>
  <si>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</si>
  <si>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</si>
  <si>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</si>
  <si>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</si>
  <si>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</si>
  <si>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</si>
  <si>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</si>
  <si>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</si>
  <si>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</si>
  <si>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</si>
  <si>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</si>
  <si>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</si>
  <si>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Mercado Pago</t>
  </si>
  <si>
    <t>sba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</si>
  <si>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</si>
  <si>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</si>
  <si>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</si>
  <si>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</si>
  <si>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</si>
  <si>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</si>
  <si>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</si>
  <si>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</si>
  <si>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</si>
  <si>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</si>
  <si>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</si>
  <si>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</si>
  <si>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</si>
  <si>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</si>
  <si>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</si>
  <si>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</si>
  <si>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</si>
  <si>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</si>
  <si>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</si>
  <si>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</si>
  <si>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</si>
  <si>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</si>
  <si>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</si>
  <si>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</si>
  <si>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</si>
  <si>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</si>
  <si>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</si>
  <si>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</si>
  <si>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</si>
  <si>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</si>
  <si>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</si>
  <si>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</si>
  <si>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</si>
  <si>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</si>
  <si>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</si>
  <si>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</si>
  <si>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</si>
  <si>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</si>
  <si>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</si>
  <si>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</si>
  <si>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</si>
  <si>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</si>
  <si>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</si>
  <si>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</si>
  <si>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</si>
  <si>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</si>
  <si>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</si>
  <si>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</si>
  <si>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</si>
  <si>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</si>
  <si>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</si>
  <si>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</si>
  <si>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</si>
  <si>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</si>
  <si>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</si>
  <si>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</si>
  <si>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</si>
  <si>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</si>
  <si>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</si>
  <si>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</si>
  <si>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</si>
  <si>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</si>
  <si>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</si>
  <si>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</si>
  <si>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</si>
  <si>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</si>
  <si>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</si>
  <si>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Manu Lopez</t>
  </si>
  <si>
    <t>mun</t>
  </si>
  <si>
    <t>Meneguini</t>
  </si>
  <si>
    <t>Juan Carlos</t>
  </si>
  <si>
    <t>Tuki</t>
  </si>
  <si>
    <t>Rodrigo Bernal</t>
  </si>
  <si>
    <t>Julian Pereyra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</si>
</sst>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opLeftCell="C1" zoomScaleNormal="100" workbookViewId="0">
      <selection activeCell="P2" sqref="P2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0" width="11.42578125" style="118" customWidth="1"/>
    <col min="61" max="16384" width="11.42578125" style="118"/>
  </cols>
  <sheetData>
    <row r="1" spans="1:34" x14ac:dyDescent="0.25">
      <c r="A1" s="31"/>
      <c r="E1" s="50" t="s">
        <v>0</v>
      </c>
      <c r="F1" s="51">
        <f>SUM(I6:I75)</f>
        <v>7000</v>
      </c>
      <c r="G1" s="52"/>
      <c r="I1" s="53">
        <f>SUM(K7:K76)</f>
        <v>350</v>
      </c>
      <c r="J1" s="46" t="s">
        <v>1</v>
      </c>
      <c r="K1" s="18"/>
      <c r="L1" s="18"/>
      <c r="N1" s="31"/>
      <c r="O1" s="43" t="s">
        <v>2</v>
      </c>
      <c r="P1" s="43">
        <f>F1+F2+I1+I2</f>
        <v>25350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18000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25000</v>
      </c>
      <c r="Q2" s="39">
        <f ca="1">(TEXT(S2,"####-##-##"))*1</f>
        <v>44940</v>
      </c>
      <c r="R2" s="40">
        <f ca="1">(TEXT(S2,"####-##-##"))*1</f>
        <v>44940</v>
      </c>
      <c r="S2" s="17" t="str">
        <f ca="1">MID(CELL("filename"),FIND("[",CELL("filename"))+1,8)</f>
        <v>20230114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25000</v>
      </c>
      <c r="G3" s="1"/>
      <c r="I3" s="56">
        <f>I1+I2</f>
        <v>350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/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36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7" si="0">F6*G6</f>
        <v>350</v>
      </c>
      <c r="I6" s="134">
        <f>B6*C6*F6*G6</f>
        <v>350</v>
      </c>
      <c r="J6" s="135"/>
      <c r="K6" s="59"/>
      <c r="M6" s="29">
        <v>0</v>
      </c>
      <c r="N6" s="12"/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0</v>
      </c>
      <c r="D7" s="124">
        <v>0</v>
      </c>
      <c r="E7" s="84" t="s">
        <v>36</v>
      </c>
      <c r="F7" s="62">
        <f>IFERROR(VLOOKUP(E7,Productos[],2,FALSE),"0")-D7*IFERROR(VLOOKUP(E7,Productos[],3,FALSE),"0")</f>
        <v>350</v>
      </c>
      <c r="G7" s="13">
        <v>1</v>
      </c>
      <c r="H7" s="133">
        <f t="shared" si="0"/>
        <v>350</v>
      </c>
      <c r="I7" s="134">
        <f t="shared" ref="I7:I70" si="1">B7*C7*F7*G7</f>
        <v>0</v>
      </c>
      <c r="J7" s="61"/>
      <c r="K7" s="60">
        <f t="shared" ref="K7:K38" si="2">IF(C6=0,F6*G6,0)</f>
        <v>0</v>
      </c>
      <c r="M7" s="29">
        <v>0</v>
      </c>
      <c r="N7" s="12"/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34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350</v>
      </c>
      <c r="M8" s="103">
        <v>0</v>
      </c>
      <c r="N8" s="96"/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34</v>
      </c>
      <c r="F9" s="62">
        <f>IFERROR(VLOOKUP(E9,Productos[],2,FALSE),"0")-D9*IFERROR(VLOOKUP(E9,Productos[],3,FALSE),"0")</f>
        <v>450</v>
      </c>
      <c r="G9" s="13">
        <v>1</v>
      </c>
      <c r="H9" s="133">
        <f t="shared" si="0"/>
        <v>450</v>
      </c>
      <c r="I9" s="134">
        <f t="shared" si="1"/>
        <v>450</v>
      </c>
      <c r="J9" s="61"/>
      <c r="K9" s="60">
        <f t="shared" si="2"/>
        <v>0</v>
      </c>
      <c r="M9" s="29">
        <v>0</v>
      </c>
      <c r="N9" s="12"/>
      <c r="O9" s="65" t="s">
        <v>92</v>
      </c>
      <c r="P9" s="65" t="s">
        <v>93</v>
      </c>
      <c r="Q9" s="61">
        <v>3000</v>
      </c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34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0</v>
      </c>
      <c r="N10" s="12"/>
      <c r="O10" s="65" t="s">
        <v>94</v>
      </c>
      <c r="P10" s="65" t="s">
        <v>93</v>
      </c>
      <c r="Q10" s="61">
        <v>3000</v>
      </c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37</v>
      </c>
      <c r="F11" s="62">
        <f>IFERROR(VLOOKUP(E11,Productos[],2,FALSE),"0")-D11*IFERROR(VLOOKUP(E11,Productos[],3,FALSE),"0")</f>
        <v>200</v>
      </c>
      <c r="G11" s="13">
        <v>1</v>
      </c>
      <c r="H11" s="133">
        <f t="shared" si="0"/>
        <v>200</v>
      </c>
      <c r="I11" s="134">
        <f t="shared" si="1"/>
        <v>200</v>
      </c>
      <c r="J11" s="61"/>
      <c r="K11" s="60">
        <f t="shared" si="2"/>
        <v>0</v>
      </c>
      <c r="M11" s="29">
        <v>0</v>
      </c>
      <c r="N11" s="12"/>
      <c r="O11" s="65" t="s">
        <v>95</v>
      </c>
      <c r="P11" s="65" t="s">
        <v>93</v>
      </c>
      <c r="Q11" s="61">
        <v>3000</v>
      </c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34</v>
      </c>
      <c r="F12" s="62">
        <f>IFERROR(VLOOKUP(E12,Productos[],2,FALSE),"0")-D12*IFERROR(VLOOKUP(E12,Productos[],3,FALSE),"0")</f>
        <v>450</v>
      </c>
      <c r="G12" s="13">
        <v>1</v>
      </c>
      <c r="H12" s="133">
        <f t="shared" si="0"/>
        <v>450</v>
      </c>
      <c r="I12" s="134">
        <f t="shared" si="1"/>
        <v>450</v>
      </c>
      <c r="J12" s="61"/>
      <c r="K12" s="60">
        <f t="shared" si="2"/>
        <v>0</v>
      </c>
      <c r="M12" s="29">
        <v>0</v>
      </c>
      <c r="N12" s="12"/>
      <c r="O12" s="65" t="s">
        <v>96</v>
      </c>
      <c r="P12" s="65" t="s">
        <v>93</v>
      </c>
      <c r="Q12" s="61">
        <v>3000</v>
      </c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34</v>
      </c>
      <c r="F13" s="62">
        <f>IFERROR(VLOOKUP(E13,Productos[],2,FALSE),"0")-D13*IFERROR(VLOOKUP(E13,Productos[],3,FALSE),"0")</f>
        <v>450</v>
      </c>
      <c r="G13" s="13">
        <v>2</v>
      </c>
      <c r="H13" s="133">
        <f t="shared" si="0"/>
        <v>900</v>
      </c>
      <c r="I13" s="134">
        <f t="shared" si="1"/>
        <v>900</v>
      </c>
      <c r="J13" s="61"/>
      <c r="K13" s="60">
        <f t="shared" si="2"/>
        <v>0</v>
      </c>
      <c r="M13" s="29">
        <v>0</v>
      </c>
      <c r="N13" s="12"/>
      <c r="O13" s="65" t="s">
        <v>97</v>
      </c>
      <c r="P13" s="65" t="s">
        <v>93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34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450</v>
      </c>
      <c r="J14" s="61"/>
      <c r="K14" s="60">
        <f t="shared" si="2"/>
        <v>0</v>
      </c>
      <c r="M14" s="29">
        <v>0</v>
      </c>
      <c r="N14" s="12"/>
      <c r="O14" s="65" t="s">
        <v>98</v>
      </c>
      <c r="P14" s="65" t="s">
        <v>93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36</v>
      </c>
      <c r="F15" s="62">
        <f>IFERROR(VLOOKUP(E15,Productos[],2,FALSE),"0")-D15*IFERROR(VLOOKUP(E15,Productos[],3,FALSE),"0")</f>
        <v>350</v>
      </c>
      <c r="G15" s="99">
        <v>2</v>
      </c>
      <c r="H15" s="133">
        <f t="shared" si="0"/>
        <v>700</v>
      </c>
      <c r="I15" s="134">
        <f t="shared" si="1"/>
        <v>700</v>
      </c>
      <c r="J15" s="100"/>
      <c r="K15" s="101">
        <f t="shared" si="2"/>
        <v>0</v>
      </c>
      <c r="M15" s="103">
        <v>0</v>
      </c>
      <c r="N15" s="96"/>
      <c r="O15" s="104"/>
      <c r="P15" s="104"/>
      <c r="Q15" s="100"/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34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0</v>
      </c>
      <c r="N16" s="12"/>
      <c r="O16" s="65"/>
      <c r="P16" s="65"/>
      <c r="Q16" s="61"/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34</v>
      </c>
      <c r="F17" s="62">
        <f>IFERROR(VLOOKUP(E17,Productos[],2,FALSE),"0")-D17*IFERROR(VLOOKUP(E17,Productos[],3,FALSE),"0")</f>
        <v>450</v>
      </c>
      <c r="G17" s="13">
        <v>1</v>
      </c>
      <c r="H17" s="133">
        <f t="shared" si="0"/>
        <v>450</v>
      </c>
      <c r="I17" s="134">
        <f t="shared" si="1"/>
        <v>450</v>
      </c>
      <c r="J17" s="61"/>
      <c r="K17" s="60">
        <f t="shared" si="2"/>
        <v>0</v>
      </c>
      <c r="M17" s="29">
        <v>0</v>
      </c>
      <c r="N17" s="12"/>
      <c r="O17" s="65"/>
      <c r="P17" s="65"/>
      <c r="Q17" s="61"/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34</v>
      </c>
      <c r="F18" s="62">
        <f>IFERROR(VLOOKUP(E18,Productos[],2,FALSE),"0")-D18*IFERROR(VLOOKUP(E18,Productos[],3,FALSE),"0")</f>
        <v>450</v>
      </c>
      <c r="G18" s="13">
        <v>2</v>
      </c>
      <c r="H18" s="133">
        <f t="shared" si="0"/>
        <v>900</v>
      </c>
      <c r="I18" s="134">
        <f t="shared" si="1"/>
        <v>900</v>
      </c>
      <c r="J18" s="61"/>
      <c r="K18" s="60">
        <f t="shared" si="2"/>
        <v>0</v>
      </c>
      <c r="M18" s="29">
        <v>0</v>
      </c>
      <c r="N18" s="12"/>
      <c r="O18" s="65"/>
      <c r="P18" s="65"/>
      <c r="Q18" s="61"/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34</v>
      </c>
      <c r="F19" s="62">
        <f>IFERROR(VLOOKUP(E19,Productos[],2,FALSE),"0")-D19*IFERROR(VLOOKUP(E19,Productos[],3,FALSE),"0")</f>
        <v>450</v>
      </c>
      <c r="G19" s="13">
        <v>1</v>
      </c>
      <c r="H19" s="133">
        <f t="shared" si="0"/>
        <v>450</v>
      </c>
      <c r="I19" s="134">
        <f t="shared" si="1"/>
        <v>450</v>
      </c>
      <c r="J19" s="61"/>
      <c r="K19" s="60">
        <f t="shared" si="2"/>
        <v>0</v>
      </c>
      <c r="M19" s="30">
        <v>0</v>
      </c>
      <c r="N19" s="12"/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36</v>
      </c>
      <c r="F20" s="62">
        <f>IFERROR(VLOOKUP(E20,Productos[],2,FALSE),"0")-D20*IFERROR(VLOOKUP(E20,Productos[],3,FALSE),"0")</f>
        <v>350</v>
      </c>
      <c r="G20" s="13">
        <v>1</v>
      </c>
      <c r="H20" s="133">
        <f t="shared" si="0"/>
        <v>350</v>
      </c>
      <c r="I20" s="134">
        <f t="shared" si="1"/>
        <v>350</v>
      </c>
      <c r="J20" s="61"/>
      <c r="K20" s="60">
        <f t="shared" si="2"/>
        <v>0</v>
      </c>
      <c r="M20" s="32"/>
      <c r="N20" s="27"/>
      <c r="O20" s="32"/>
      <c r="Q20" s="36">
        <f>SUM(Q5:Q19)</f>
        <v>18000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/>
      <c r="F21" s="62">
        <f>IFERROR(VLOOKUP(E21,Productos[],2,FALSE),"0")-D21*IFERROR(VLOOKUP(E21,Productos[],3,FALSE),"0")</f>
        <v>0</v>
      </c>
      <c r="G21" s="13">
        <v>1</v>
      </c>
      <c r="H21" s="133">
        <f t="shared" si="0"/>
        <v>0</v>
      </c>
      <c r="I21" s="134">
        <f t="shared" si="1"/>
        <v>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 t="s">
        <v>23</v>
      </c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 t="s">
        <v>24</v>
      </c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25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si="1"/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1"/>
        <v>0</v>
      </c>
      <c r="J39" s="61"/>
      <c r="K39" s="60">
        <f t="shared" ref="K39:K70" si="4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1"/>
        <v>0</v>
      </c>
      <c r="J40" s="61"/>
      <c r="K40" s="60">
        <f t="shared" si="4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1"/>
        <v>0</v>
      </c>
      <c r="J41" s="61"/>
      <c r="K41" s="60">
        <f t="shared" si="4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1"/>
        <v>0</v>
      </c>
      <c r="J42" s="61"/>
      <c r="K42" s="60">
        <f t="shared" si="4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1"/>
        <v>0</v>
      </c>
      <c r="J43" s="61"/>
      <c r="K43" s="60">
        <f t="shared" si="4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1"/>
        <v>0</v>
      </c>
      <c r="J44" s="61"/>
      <c r="K44" s="60">
        <f t="shared" si="4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1"/>
        <v>0</v>
      </c>
      <c r="J45" s="61"/>
      <c r="K45" s="60">
        <f t="shared" si="4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1"/>
        <v>0</v>
      </c>
      <c r="J46" s="61"/>
      <c r="K46" s="60">
        <f t="shared" si="4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1"/>
        <v>0</v>
      </c>
      <c r="J47" s="61"/>
      <c r="K47" s="60">
        <f t="shared" si="4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1"/>
        <v>0</v>
      </c>
      <c r="J48" s="61"/>
      <c r="K48" s="60">
        <f t="shared" si="4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1"/>
        <v>0</v>
      </c>
      <c r="J49" s="61"/>
      <c r="K49" s="60">
        <f t="shared" si="4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1"/>
        <v>0</v>
      </c>
      <c r="J50" s="61"/>
      <c r="K50" s="60">
        <f t="shared" si="4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1"/>
        <v>0</v>
      </c>
      <c r="J51" s="61"/>
      <c r="K51" s="60">
        <f t="shared" si="4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1"/>
        <v>0</v>
      </c>
      <c r="J52" s="61"/>
      <c r="K52" s="60">
        <f t="shared" si="4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1"/>
        <v>0</v>
      </c>
      <c r="J53" s="61"/>
      <c r="K53" s="60">
        <f t="shared" si="4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1"/>
        <v>0</v>
      </c>
      <c r="J54" s="61"/>
      <c r="K54" s="60">
        <f t="shared" si="4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1"/>
        <v>0</v>
      </c>
      <c r="J55" s="61"/>
      <c r="K55" s="60">
        <f t="shared" si="4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1"/>
        <v>0</v>
      </c>
      <c r="J56" s="61"/>
      <c r="K56" s="60">
        <f t="shared" si="4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1"/>
        <v>0</v>
      </c>
      <c r="J57" s="61"/>
      <c r="K57" s="60">
        <f t="shared" si="4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1"/>
        <v>0</v>
      </c>
      <c r="J58" s="61"/>
      <c r="K58" s="60">
        <f t="shared" si="4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1"/>
        <v>0</v>
      </c>
      <c r="J59" s="61"/>
      <c r="K59" s="60">
        <f t="shared" si="4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1"/>
        <v>0</v>
      </c>
      <c r="J60" s="61"/>
      <c r="K60" s="60">
        <f t="shared" si="4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1"/>
        <v>0</v>
      </c>
      <c r="J61" s="61"/>
      <c r="K61" s="60">
        <f t="shared" si="4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1"/>
        <v>0</v>
      </c>
      <c r="J62" s="61"/>
      <c r="K62" s="60">
        <f t="shared" si="4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1"/>
        <v>0</v>
      </c>
      <c r="J63" s="61"/>
      <c r="K63" s="60">
        <f t="shared" si="4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1"/>
        <v>0</v>
      </c>
      <c r="J64" s="61"/>
      <c r="K64" s="60">
        <f t="shared" si="4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1"/>
        <v>0</v>
      </c>
      <c r="J65" s="61"/>
      <c r="K65" s="60">
        <f t="shared" si="4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1"/>
        <v>0</v>
      </c>
      <c r="J66" s="61"/>
      <c r="K66" s="60">
        <f t="shared" si="4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1"/>
        <v>0</v>
      </c>
      <c r="J67" s="61"/>
      <c r="K67" s="60">
        <f t="shared" si="4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1"/>
        <v>0</v>
      </c>
      <c r="J68" s="61"/>
      <c r="K68" s="60">
        <f t="shared" si="4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1"/>
        <v>0</v>
      </c>
      <c r="J69" s="61"/>
      <c r="K69" s="60">
        <f t="shared" si="4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5">F70*G70</f>
        <v>0</v>
      </c>
      <c r="I70" s="134">
        <f t="shared" si="1"/>
        <v>0</v>
      </c>
      <c r="J70" s="61"/>
      <c r="K70" s="60">
        <f t="shared" si="4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5"/>
        <v>0</v>
      </c>
      <c r="I71" s="134">
        <f t="shared" ref="I71:I75" si="6">B71*C71*F71*G71</f>
        <v>0</v>
      </c>
      <c r="J71" s="61"/>
      <c r="K71" s="60">
        <f t="shared" ref="K71:K76" si="7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5"/>
        <v>0</v>
      </c>
      <c r="I72" s="134">
        <f t="shared" si="6"/>
        <v>0</v>
      </c>
      <c r="J72" s="61"/>
      <c r="K72" s="60">
        <f t="shared" si="7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5"/>
        <v>0</v>
      </c>
      <c r="I73" s="134">
        <f t="shared" si="6"/>
        <v>0</v>
      </c>
      <c r="J73" s="61"/>
      <c r="K73" s="60">
        <f t="shared" si="7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5"/>
        <v>0</v>
      </c>
      <c r="I74" s="134">
        <f t="shared" si="6"/>
        <v>0</v>
      </c>
      <c r="J74" s="61"/>
      <c r="K74" s="60">
        <f t="shared" si="7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5"/>
        <v>0</v>
      </c>
      <c r="I75" s="134">
        <f t="shared" si="6"/>
        <v>0</v>
      </c>
      <c r="J75" s="24"/>
      <c r="K75" s="60">
        <f t="shared" si="7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5"/>
        <v>0</v>
      </c>
      <c r="I76" s="32">
        <f>Salidas[[#This Row],[Importe]]</f>
        <v>0</v>
      </c>
      <c r="J76" s="32"/>
      <c r="K76" s="60">
        <f t="shared" si="7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350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J21" sqref="J21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36" width="11.42578125" style="70" customWidth="1"/>
    <col min="37" max="16384" width="11.42578125" style="70"/>
  </cols>
  <sheetData>
    <row r="1" spans="2:10" x14ac:dyDescent="0.25">
      <c r="B1" s="67" t="s">
        <v>26</v>
      </c>
      <c r="C1" s="68" t="s">
        <v>27</v>
      </c>
      <c r="D1" s="68" t="s">
        <v>28</v>
      </c>
      <c r="E1" s="68" t="s">
        <v>29</v>
      </c>
      <c r="F1" s="68" t="s">
        <v>30</v>
      </c>
      <c r="G1" s="68" t="s">
        <v>31</v>
      </c>
      <c r="H1" s="69" t="s">
        <v>32</v>
      </c>
      <c r="J1" s="71"/>
    </row>
    <row r="2" spans="2:10" x14ac:dyDescent="0.25">
      <c r="B2" s="72" t="s">
        <v>33</v>
      </c>
      <c r="C2" s="73">
        <v>450</v>
      </c>
      <c r="D2" s="73">
        <v>0</v>
      </c>
      <c r="E2" s="80">
        <v>84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0</v>
      </c>
      <c r="H2" s="82">
        <f>Productos[[#This Row],[Stock Inicial]]+(Productos[[#This Row],[Entradas]]-Productos[[#This Row],[Salidas]])</f>
        <v>84</v>
      </c>
    </row>
    <row r="3" spans="2:10" x14ac:dyDescent="0.25">
      <c r="B3" s="72" t="s">
        <v>34</v>
      </c>
      <c r="C3" s="73">
        <v>450</v>
      </c>
      <c r="D3" s="73">
        <v>0</v>
      </c>
      <c r="E3" s="80">
        <v>69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12</v>
      </c>
      <c r="H3" s="82">
        <f>Productos[[#This Row],[Stock Inicial]]+(Productos[[#This Row],[Entradas]]-Productos[[#This Row],[Salidas]])</f>
        <v>57</v>
      </c>
      <c r="J3" s="71"/>
    </row>
    <row r="4" spans="2:10" x14ac:dyDescent="0.25">
      <c r="B4" s="72" t="s">
        <v>35</v>
      </c>
      <c r="C4" s="73">
        <v>450</v>
      </c>
      <c r="D4" s="73">
        <v>0</v>
      </c>
      <c r="E4" s="80">
        <v>41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41</v>
      </c>
      <c r="J4" s="71"/>
    </row>
    <row r="5" spans="2:10" x14ac:dyDescent="0.25">
      <c r="B5" s="72" t="s">
        <v>36</v>
      </c>
      <c r="C5" s="73">
        <v>350</v>
      </c>
      <c r="D5" s="73">
        <v>0</v>
      </c>
      <c r="E5" s="80">
        <v>109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5</v>
      </c>
      <c r="H5" s="82">
        <f>Productos[[#This Row],[Stock Inicial]]+(Productos[[#This Row],[Entradas]]-Productos[[#This Row],[Salidas]])</f>
        <v>104</v>
      </c>
      <c r="J5" s="71"/>
    </row>
    <row r="6" spans="2:10" x14ac:dyDescent="0.25">
      <c r="B6" s="72" t="s">
        <v>37</v>
      </c>
      <c r="C6" s="73">
        <v>200</v>
      </c>
      <c r="D6" s="73">
        <v>0</v>
      </c>
      <c r="E6" s="80">
        <v>16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1</v>
      </c>
      <c r="H6" s="82">
        <f>Productos[[#This Row],[Stock Inicial]]+(Productos[[#This Row],[Entradas]]-Productos[[#This Row],[Salidas]])</f>
        <v>15</v>
      </c>
      <c r="J6" s="71"/>
    </row>
    <row r="7" spans="2:10" x14ac:dyDescent="0.25">
      <c r="B7" s="72" t="s">
        <v>38</v>
      </c>
      <c r="C7" s="73">
        <v>200</v>
      </c>
      <c r="D7" s="73">
        <v>0</v>
      </c>
      <c r="E7" s="80">
        <v>19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19</v>
      </c>
      <c r="J7" s="71"/>
    </row>
    <row r="8" spans="2:10" x14ac:dyDescent="0.25">
      <c r="B8" s="74" t="s">
        <v>39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40</v>
      </c>
      <c r="C9" s="73">
        <v>200</v>
      </c>
      <c r="D9" s="73">
        <v>0</v>
      </c>
      <c r="E9" s="80">
        <v>8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8</v>
      </c>
      <c r="J9" s="71"/>
    </row>
    <row r="10" spans="2:10" x14ac:dyDescent="0.25">
      <c r="B10" s="72" t="s">
        <v>41</v>
      </c>
      <c r="C10" s="73">
        <v>200</v>
      </c>
      <c r="D10" s="73">
        <v>0</v>
      </c>
      <c r="E10" s="80">
        <v>20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20</v>
      </c>
      <c r="J10" s="71"/>
    </row>
    <row r="11" spans="2:10" x14ac:dyDescent="0.25">
      <c r="B11" s="74" t="s">
        <v>42</v>
      </c>
      <c r="C11" s="73">
        <v>200</v>
      </c>
      <c r="D11" s="73">
        <v>0</v>
      </c>
      <c r="E11" s="80">
        <v>31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31</v>
      </c>
      <c r="J11" s="71"/>
    </row>
    <row r="12" spans="2:10" x14ac:dyDescent="0.25">
      <c r="B12" s="74" t="s">
        <v>43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44</v>
      </c>
      <c r="C13" s="75">
        <v>320</v>
      </c>
      <c r="D13" s="73">
        <v>0</v>
      </c>
      <c r="E13" s="80">
        <v>0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0</v>
      </c>
      <c r="J13" s="71"/>
    </row>
    <row r="14" spans="2:10" x14ac:dyDescent="0.25">
      <c r="B14" s="74" t="s">
        <v>45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46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47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48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49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50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51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52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53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54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55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56</v>
      </c>
      <c r="C25" s="109">
        <v>500</v>
      </c>
      <c r="D25" s="109">
        <v>0</v>
      </c>
      <c r="E25" s="110">
        <v>18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18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0" width="11.42578125" style="70" customWidth="1"/>
    <col min="31" max="16384" width="11.42578125" style="70"/>
  </cols>
  <sheetData>
    <row r="1" spans="1:5" x14ac:dyDescent="0.25">
      <c r="A1" s="86" t="s">
        <v>57</v>
      </c>
      <c r="B1" s="87" t="s">
        <v>58</v>
      </c>
      <c r="C1" s="87" t="s">
        <v>59</v>
      </c>
      <c r="D1" s="87" t="s">
        <v>60</v>
      </c>
      <c r="E1" s="88" t="s">
        <v>61</v>
      </c>
    </row>
    <row r="2" spans="1:5" x14ac:dyDescent="0.25">
      <c r="A2" s="89" t="s">
        <v>33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34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35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36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37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38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39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40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41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42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43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44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45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46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47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48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49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50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51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52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53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54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55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56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62</v>
      </c>
      <c r="B1" s="66" t="s">
        <v>63</v>
      </c>
      <c r="C1" s="66" t="s">
        <v>64</v>
      </c>
      <c r="D1" s="66" t="s">
        <v>65</v>
      </c>
    </row>
    <row r="2" spans="1:4" x14ac:dyDescent="0.25">
      <c r="A2" s="80" t="s">
        <v>66</v>
      </c>
      <c r="B2" s="91" t="s">
        <v>67</v>
      </c>
      <c r="C2" s="91"/>
      <c r="D2" s="91"/>
    </row>
    <row r="3" spans="1:4" x14ac:dyDescent="0.25">
      <c r="A3" s="80" t="s">
        <v>68</v>
      </c>
      <c r="B3" s="91"/>
      <c r="C3" s="91"/>
      <c r="D3" s="91"/>
    </row>
    <row r="4" spans="1:4" x14ac:dyDescent="0.25">
      <c r="A4" s="80" t="s">
        <v>69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70</v>
      </c>
      <c r="B12" s="91"/>
      <c r="C12" s="91"/>
      <c r="D12" s="91"/>
    </row>
    <row r="13" spans="1:4" x14ac:dyDescent="0.25">
      <c r="A13" s="80" t="s">
        <v>71</v>
      </c>
      <c r="B13" s="91" t="s">
        <v>67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2" sqref="G12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72</v>
      </c>
      <c r="B1" s="66" t="s">
        <v>73</v>
      </c>
      <c r="C1" s="66" t="s">
        <v>74</v>
      </c>
      <c r="D1" s="66" t="s">
        <v>75</v>
      </c>
      <c r="E1" s="119" t="s">
        <v>76</v>
      </c>
    </row>
    <row r="2" spans="1:5" x14ac:dyDescent="0.25">
      <c r="A2" t="s">
        <v>77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C3" s="117"/>
      <c r="D3" s="116">
        <f>C3+B3-Fiados[[#This Row],[Hoy Pago]]</f>
        <v>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78</v>
      </c>
      <c r="C1" s="120" t="s">
        <v>79</v>
      </c>
      <c r="D1" s="120" t="s">
        <v>80</v>
      </c>
      <c r="E1" s="120" t="s">
        <v>81</v>
      </c>
      <c r="F1" s="120" t="s">
        <v>82</v>
      </c>
      <c r="G1" s="120" t="s">
        <v>83</v>
      </c>
      <c r="H1" s="121" t="s">
        <v>84</v>
      </c>
      <c r="I1" s="121" t="s">
        <v>85</v>
      </c>
      <c r="J1" s="120" t="s">
        <v>86</v>
      </c>
      <c r="K1" s="120" t="s">
        <v>87</v>
      </c>
    </row>
    <row r="2" spans="1:11" x14ac:dyDescent="0.25">
      <c r="A2" s="91" t="s">
        <v>88</v>
      </c>
      <c r="B2" s="91" t="s">
        <v>89</v>
      </c>
      <c r="C2" s="91" t="s">
        <v>90</v>
      </c>
      <c r="D2" s="123" t="s">
        <v>91</v>
      </c>
      <c r="E2" s="123" t="s">
        <v>91</v>
      </c>
      <c r="F2" s="123" t="s">
        <v>91</v>
      </c>
      <c r="G2" s="123" t="s">
        <v>91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2023-01-18T15:27:18Z</dcterms:modified>
</cp:coreProperties>
</file>