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I46" i="1" l="1"/>
  <c r="I11" i="1"/>
  <c r="H18" i="1"/>
  <c r="I25" i="1"/>
  <c r="H35" i="1"/>
  <c r="H39" i="1"/>
  <c r="I54" i="1"/>
  <c r="H6" i="1"/>
  <c r="I7" i="1"/>
  <c r="I15" i="1"/>
  <c r="H16" i="1"/>
  <c r="H20" i="1"/>
  <c r="I21" i="1"/>
  <c r="I29" i="1"/>
  <c r="H33" i="1"/>
  <c r="H37" i="1"/>
  <c r="I42" i="1"/>
  <c r="I50" i="1"/>
  <c r="I1" i="1"/>
  <c r="I3" i="1" s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9" i="1"/>
  <c r="I13" i="1"/>
  <c r="H17" i="1"/>
  <c r="H19" i="1"/>
  <c r="I23" i="1"/>
  <c r="I27" i="1"/>
  <c r="I31" i="1"/>
  <c r="H32" i="1"/>
  <c r="H34" i="1"/>
  <c r="H36" i="1"/>
  <c r="H38" i="1"/>
  <c r="I44" i="1"/>
  <c r="I48" i="1"/>
  <c r="I52" i="1"/>
  <c r="H2" i="2"/>
  <c r="H3" i="2"/>
  <c r="H4" i="2"/>
  <c r="H5" i="2"/>
  <c r="H6" i="2"/>
  <c r="H7" i="2"/>
  <c r="H8" i="2"/>
  <c r="H9" i="2"/>
  <c r="H10" i="2"/>
  <c r="H11" i="2"/>
  <c r="H12" i="2"/>
  <c r="Q2" i="1"/>
  <c r="K77" i="1"/>
  <c r="I8" i="1"/>
  <c r="I10" i="1"/>
  <c r="I12" i="1"/>
  <c r="I14" i="1"/>
  <c r="I22" i="1"/>
  <c r="I24" i="1"/>
  <c r="I26" i="1"/>
  <c r="I28" i="1"/>
  <c r="I30" i="1"/>
  <c r="I41" i="1"/>
  <c r="I43" i="1"/>
  <c r="I45" i="1"/>
  <c r="I47" i="1"/>
  <c r="I49" i="1"/>
  <c r="I51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<sst xmlns="http://schemas.openxmlformats.org/spreadsheetml/2006/main" count="173" uniqueCount="100">
  <si>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</si>
  <si>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</si>
  <si>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</si>
  <si>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</si>
  <si>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</si>
  <si>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</si>
  <si>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</si>
  <si>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</si>
  <si>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</si>
  <si>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</si>
  <si>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</si>
  <si>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</si>
  <si>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</si>
  <si>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</si>
  <si>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</si>
  <si>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</si>
  <si>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</si>
  <si>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</si>
  <si>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</si>
  <si>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</si>
  <si>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</si>
  <si>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</si>
  <si>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</si>
  <si>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</si>
  <si>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</si>
  <si>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</si>
  <si>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</si>
  <si>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</si>
  <si>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</si>
  <si>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</si>
  <si>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</si>
  <si>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</si>
  <si>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</si>
  <si>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</si>
  <si>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</si>
  <si>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</si>
  <si>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</si>
  <si>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</si>
  <si>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</si>
  <si>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</si>
  <si>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</si>
  <si>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</si>
  <si>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</si>
  <si>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</si>
  <si>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</si>
  <si>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</si>
  <si>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</si>
  <si>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</si>
  <si>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</si>
  <si>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</si>
  <si>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</si>
  <si>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</si>
  <si>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</si>
  <si>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</si>
  <si>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</si>
  <si>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</si>
  <si>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</si>
  <si>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</si>
  <si>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</si>
  <si>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</si>
  <si>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</si>
  <si>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</si>
  <si>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</si>
  <si>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</si>
  <si>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</si>
  <si>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</si>
  <si>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</si>
  <si>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</si>
  <si>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</si>
  <si>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</si>
  <si>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</si>
  <si>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</si>
  <si>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</si>
  <si>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</si>
  <si>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</si>
  <si>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</si>
  <si>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</si>
  <si>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</si>
  <si>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</si>
  <si>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</si>
  <si>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</si>
  <si>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</si>
  <si>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</si>
  <si>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</si>
  <si>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</si>
  <si>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</si>
  <si>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</si>
  <si>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</si>
  <si>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</si>
  <si>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</si>
  <si>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</si>
  <si>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</si>
  <si>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Guillermo Ivaldi</t>
  </si>
  <si>
    <t>mun</t>
  </si>
  <si>
    <t>Bernel Rodrigo</t>
  </si>
  <si>
    <t>Laza</t>
  </si>
  <si>
    <t>Juani Gomez</t>
  </si>
  <si>
    <t xml:space="preserve">Congelada </t>
  </si>
  <si>
    <t>no tiene gas</t>
  </si>
  <si>
    <t>richar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</si>
</sst>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7" zoomScaleNormal="100" workbookViewId="0">
      <selection activeCell="E16" sqref="E16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87" width="11.42578125" style="117" customWidth="1"/>
    <col min="88" max="16384" width="11.42578125" style="117"/>
  </cols>
  <sheetData>
    <row r="1" spans="1:34" x14ac:dyDescent="0.25">
      <c r="A1" s="31"/>
      <c r="E1" s="49" t="s">
        <v>0</v>
      </c>
      <c r="F1" s="50">
        <f>SUM(I6:I75)</f>
        <v>3400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15400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12000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15400</v>
      </c>
      <c r="Q2" s="38">
        <f ca="1">(TEXT(S2,"####-##-##"))*1</f>
        <v>44962</v>
      </c>
      <c r="R2" s="39">
        <f ca="1">(TEXT(S2,"####-##-##"))*1</f>
        <v>44962</v>
      </c>
      <c r="S2" s="17" t="str">
        <f ca="1">MID(CELL("filename"),FIND("[",CELL("filename"))+1,8)</f>
        <v>20230205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15400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40</v>
      </c>
      <c r="F6" s="130">
        <f>IFERROR(VLOOKUP(E6,Productos[],2,FALSE),"0")-D6*IFERROR(VLOOKUP(E6,Productos[],3,FALSE),"0")</f>
        <v>200</v>
      </c>
      <c r="G6" s="131">
        <v>1</v>
      </c>
      <c r="H6" s="132">
        <f t="shared" ref="H6:H39" si="0">F6*G6</f>
        <v>200</v>
      </c>
      <c r="I6" s="133">
        <f t="shared" ref="I6:I37" si="1">B6*C6*F6*G6</f>
        <v>200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1</v>
      </c>
      <c r="E7" s="83" t="s">
        <v>34</v>
      </c>
      <c r="F7" s="61">
        <f>IFERROR(VLOOKUP(E7,Productos[],2,FALSE),"0")-D7*IFERROR(VLOOKUP(E7,Productos[],3,FALSE),"0")</f>
        <v>450</v>
      </c>
      <c r="G7" s="13">
        <v>2</v>
      </c>
      <c r="H7" s="132">
        <f t="shared" si="0"/>
        <v>900</v>
      </c>
      <c r="I7" s="133">
        <f t="shared" si="1"/>
        <v>900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36</v>
      </c>
      <c r="F8" s="61">
        <f>IFERROR(VLOOKUP(E8,Productos[],2,FALSE),"0")-D8*IFERROR(VLOOKUP(E8,Productos[],3,FALSE),"0")</f>
        <v>350</v>
      </c>
      <c r="G8" s="98">
        <v>1</v>
      </c>
      <c r="H8" s="132">
        <f t="shared" si="0"/>
        <v>350</v>
      </c>
      <c r="I8" s="133">
        <f t="shared" si="1"/>
        <v>350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1</v>
      </c>
      <c r="E9" s="83" t="s">
        <v>34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/>
      <c r="C10" s="20">
        <v>1</v>
      </c>
      <c r="D10" s="123">
        <v>0</v>
      </c>
      <c r="E10" s="83" t="s">
        <v>34</v>
      </c>
      <c r="F10" s="61">
        <f>IFERROR(VLOOKUP(E10,Productos[],2,FALSE),"0")-D10*IFERROR(VLOOKUP(E10,Productos[],3,FALSE),"0")</f>
        <v>500</v>
      </c>
      <c r="G10" s="13">
        <v>2</v>
      </c>
      <c r="H10" s="132">
        <f t="shared" si="0"/>
        <v>1000</v>
      </c>
      <c r="I10" s="133">
        <f t="shared" si="1"/>
        <v>0</v>
      </c>
      <c r="J10" s="60" t="s">
        <v>97</v>
      </c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36</v>
      </c>
      <c r="F11" s="61">
        <f>IFERROR(VLOOKUP(E11,Productos[],2,FALSE),"0")-D11*IFERROR(VLOOKUP(E11,Productos[],3,FALSE),"0")</f>
        <v>350</v>
      </c>
      <c r="G11" s="13">
        <v>1</v>
      </c>
      <c r="H11" s="132">
        <f t="shared" si="0"/>
        <v>350</v>
      </c>
      <c r="I11" s="133">
        <f t="shared" si="1"/>
        <v>350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36</v>
      </c>
      <c r="F12" s="61">
        <f>IFERROR(VLOOKUP(E12,Productos[],2,FALSE),"0")-D12*IFERROR(VLOOKUP(E12,Productos[],3,FALSE),"0")</f>
        <v>350</v>
      </c>
      <c r="G12" s="13">
        <v>1</v>
      </c>
      <c r="H12" s="132">
        <f t="shared" si="0"/>
        <v>350</v>
      </c>
      <c r="I12" s="133">
        <f t="shared" si="1"/>
        <v>350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/>
      <c r="C13" s="20">
        <v>1</v>
      </c>
      <c r="D13" s="123">
        <v>0</v>
      </c>
      <c r="E13" s="83" t="s">
        <v>36</v>
      </c>
      <c r="F13" s="61">
        <f>IFERROR(VLOOKUP(E13,Productos[],2,FALSE),"0")-D13*IFERROR(VLOOKUP(E13,Productos[],3,FALSE),"0")</f>
        <v>350</v>
      </c>
      <c r="G13" s="13">
        <v>1</v>
      </c>
      <c r="H13" s="132">
        <f t="shared" si="0"/>
        <v>350</v>
      </c>
      <c r="I13" s="133">
        <f t="shared" si="1"/>
        <v>0</v>
      </c>
      <c r="J13" s="60" t="s">
        <v>98</v>
      </c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/>
      <c r="C14" s="20">
        <v>1</v>
      </c>
      <c r="D14" s="123">
        <v>1</v>
      </c>
      <c r="E14" s="83" t="s">
        <v>34</v>
      </c>
      <c r="F14" s="61">
        <f>IFERROR(VLOOKUP(E14,Productos[],2,FALSE),"0")-D14*IFERROR(VLOOKUP(E14,Productos[],3,FALSE),"0")</f>
        <v>450</v>
      </c>
      <c r="G14" s="13">
        <v>2</v>
      </c>
      <c r="H14" s="132">
        <f t="shared" si="0"/>
        <v>900</v>
      </c>
      <c r="I14" s="133">
        <f t="shared" si="1"/>
        <v>0</v>
      </c>
      <c r="J14" s="60" t="s">
        <v>99</v>
      </c>
      <c r="K14" s="59">
        <f t="shared" si="2"/>
        <v>0</v>
      </c>
      <c r="M14" s="29">
        <v>19</v>
      </c>
      <c r="N14" s="12">
        <v>0</v>
      </c>
      <c r="O14" s="64" t="s">
        <v>92</v>
      </c>
      <c r="P14" s="64" t="s">
        <v>93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36</v>
      </c>
      <c r="F15" s="61">
        <f>IFERROR(VLOOKUP(E15,Productos[],2,FALSE),"0")-D15*IFERROR(VLOOKUP(E15,Productos[],3,FALSE),"0")</f>
        <v>350</v>
      </c>
      <c r="G15" s="98">
        <v>1</v>
      </c>
      <c r="H15" s="132">
        <f t="shared" si="0"/>
        <v>350</v>
      </c>
      <c r="I15" s="133">
        <f t="shared" si="1"/>
        <v>350</v>
      </c>
      <c r="J15" s="99"/>
      <c r="K15" s="100"/>
      <c r="M15" s="102">
        <v>20</v>
      </c>
      <c r="N15" s="95">
        <v>0</v>
      </c>
      <c r="O15" s="103" t="s">
        <v>94</v>
      </c>
      <c r="P15" s="64" t="s">
        <v>93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/>
      <c r="F16" s="61">
        <f>IFERROR(VLOOKUP(E16,Productos[],2,FALSE),"0")-D16*IFERROR(VLOOKUP(E16,Productos[],3,FALSE),"0")</f>
        <v>0</v>
      </c>
      <c r="G16" s="13">
        <v>1</v>
      </c>
      <c r="H16" s="132">
        <f t="shared" si="0"/>
        <v>0</v>
      </c>
      <c r="I16" s="133">
        <f t="shared" si="1"/>
        <v>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95</v>
      </c>
      <c r="P16" s="64" t="s">
        <v>93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/>
      <c r="F17" s="61">
        <f>IFERROR(VLOOKUP(E17,Productos[],2,FALSE),"0")-D17*IFERROR(VLOOKUP(E17,Productos[],3,FALSE),"0")</f>
        <v>0</v>
      </c>
      <c r="G17" s="13">
        <v>1</v>
      </c>
      <c r="H17" s="132">
        <f t="shared" si="0"/>
        <v>0</v>
      </c>
      <c r="I17" s="133">
        <f t="shared" si="1"/>
        <v>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96</v>
      </c>
      <c r="P17" s="64" t="s">
        <v>93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/>
      <c r="F18" s="61">
        <f>IFERROR(VLOOKUP(E18,Productos[],2,FALSE),"0")-D18*IFERROR(VLOOKUP(E18,Productos[],3,FALSE),"0")</f>
        <v>0</v>
      </c>
      <c r="G18" s="13">
        <v>1</v>
      </c>
      <c r="H18" s="132">
        <f t="shared" si="0"/>
        <v>0</v>
      </c>
      <c r="I18" s="133">
        <f t="shared" si="1"/>
        <v>0</v>
      </c>
      <c r="J18" s="60"/>
      <c r="K18" s="59">
        <f>IF(C17=0,F17*G17,0)</f>
        <v>0</v>
      </c>
      <c r="M18" s="29">
        <v>23</v>
      </c>
      <c r="N18" s="12">
        <v>0</v>
      </c>
      <c r="O18" s="64"/>
      <c r="P18" s="64"/>
      <c r="Q18" s="60"/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/>
      <c r="F19" s="61">
        <f>IFERROR(VLOOKUP(E19,Productos[],2,FALSE),"0")-D19*IFERROR(VLOOKUP(E19,Productos[],3,FALSE),"0")</f>
        <v>0</v>
      </c>
      <c r="G19" s="13">
        <v>1</v>
      </c>
      <c r="H19" s="132">
        <f t="shared" si="0"/>
        <v>0</v>
      </c>
      <c r="I19" s="133">
        <f t="shared" si="1"/>
        <v>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/>
      <c r="F20" s="61">
        <f>IFERROR(VLOOKUP(E20,Productos[],2,FALSE),"0")-D20*IFERROR(VLOOKUP(E20,Productos[],3,FALSE),"0")</f>
        <v>0</v>
      </c>
      <c r="G20" s="13">
        <v>1</v>
      </c>
      <c r="H20" s="132">
        <f t="shared" si="0"/>
        <v>0</v>
      </c>
      <c r="I20" s="133">
        <f t="shared" si="1"/>
        <v>0</v>
      </c>
      <c r="J20" s="60"/>
      <c r="K20" s="59"/>
      <c r="M20" s="137"/>
      <c r="N20" s="27"/>
      <c r="O20" s="137"/>
      <c r="Q20" s="35">
        <f>SUM(Q5:Q19)</f>
        <v>12000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/>
      <c r="F21" s="61">
        <f>IFERROR(VLOOKUP(E21,Productos[],2,FALSE),"0")-D21*IFERROR(VLOOKUP(E21,Productos[],3,FALSE),"0")</f>
        <v>0</v>
      </c>
      <c r="G21" s="13">
        <v>1</v>
      </c>
      <c r="H21" s="132">
        <f t="shared" si="0"/>
        <v>0</v>
      </c>
      <c r="I21" s="133">
        <f t="shared" si="1"/>
        <v>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/>
      <c r="F22" s="61">
        <f>IFERROR(VLOOKUP(E22,Productos[],2,FALSE),"0")-D22*IFERROR(VLOOKUP(E22,Productos[],3,FALSE),"0")</f>
        <v>0</v>
      </c>
      <c r="G22" s="98">
        <v>1</v>
      </c>
      <c r="H22" s="132">
        <f t="shared" si="0"/>
        <v>0</v>
      </c>
      <c r="I22" s="133">
        <f t="shared" si="1"/>
        <v>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0"/>
        <v>0</v>
      </c>
      <c r="I23" s="133">
        <f t="shared" si="1"/>
        <v>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0"/>
        <v>0</v>
      </c>
      <c r="I24" s="133">
        <f t="shared" si="1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0"/>
        <v>0</v>
      </c>
      <c r="I25" s="133">
        <f t="shared" si="1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/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F20" sqref="F20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63" width="11.42578125" style="69" customWidth="1"/>
    <col min="64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-24</v>
      </c>
      <c r="F2" s="79">
        <f>SUMIFS(Entradas[[#This Row],[Cantidad]],Entradas[[#This Row],[Producto]],Productos[[#This Row],[Bebida]])</f>
        <v>120</v>
      </c>
      <c r="G2" s="80">
        <f>SUMIFS(Salidas[Cant],Salidas[Bebidas],Productos[[#This Row],[Bebida]])</f>
        <v>0</v>
      </c>
      <c r="H2" s="81">
        <f>Productos[[#This Row],[Stock Inicial]]+(Productos[[#This Row],[Entradas]]-Productos[[#This Row],[Salidas]])</f>
        <v>96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-7</v>
      </c>
      <c r="F3" s="79">
        <f>SUMIFS(Entradas[[#This Row],[Cantidad]],Entradas[[#This Row],[Producto]],Productos[[#This Row],[Bebida]])</f>
        <v>36</v>
      </c>
      <c r="G3" s="80">
        <f>SUMIFS(Salidas[Cant],Salidas[Bebidas],Productos[[#This Row],[Bebida]])</f>
        <v>8</v>
      </c>
      <c r="H3" s="81">
        <f>Productos[[#This Row],[Stock Inicial]]+(Productos[[#This Row],[Entradas]]-Productos[[#This Row],[Salidas]])</f>
        <v>21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-17</v>
      </c>
      <c r="F4" s="79">
        <f>SUMIFS(Entradas[[#This Row],[Cantidad]],Entradas[[#This Row],[Producto]],Productos[[#This Row],[Bebida]])</f>
        <v>36</v>
      </c>
      <c r="G4" s="80">
        <f>SUMIFS(Salidas[Cant],Salidas[Bebidas],Productos[[#This Row],[Bebida]])</f>
        <v>0</v>
      </c>
      <c r="H4" s="81">
        <f>Productos[[#This Row],[Stock Inicial]]+(Productos[[#This Row],[Entradas]]-Productos[[#This Row],[Salidas]])</f>
        <v>19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85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5</v>
      </c>
      <c r="H5" s="81">
        <f>Productos[[#This Row],[Stock Inicial]]+(Productos[[#This Row],[Entradas]]-Productos[[#This Row],[Salidas]])</f>
        <v>80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17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17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2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2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1</v>
      </c>
      <c r="H9" s="81">
        <f>Productos[[#This Row],[Stock Inicial]]+(Productos[[#This Row],[Entradas]]-Productos[[#This Row],[Salidas]])</f>
        <v>1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7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7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34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0</v>
      </c>
      <c r="H11" s="81">
        <f>Productos[[#This Row],[Stock Inicial]]+(Productos[[#This Row],[Entradas]]-Productos[[#This Row],[Salidas]])</f>
        <v>34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10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10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3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3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962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962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2" sqref="C12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57" width="11.42578125" style="69" customWidth="1"/>
    <col min="58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>
        <v>10</v>
      </c>
      <c r="D2" s="90"/>
      <c r="E2" s="84">
        <f>Entradas[[#This Row],[BebidaXCajon]]*Entradas[[#This Row],[Cajones]]+Entradas[[#This Row],[Sueltas]]</f>
        <v>120</v>
      </c>
    </row>
    <row r="3" spans="1:5" x14ac:dyDescent="0.25">
      <c r="A3" s="88" t="s">
        <v>34</v>
      </c>
      <c r="B3" s="89">
        <v>12</v>
      </c>
      <c r="C3" s="90">
        <v>3</v>
      </c>
      <c r="D3" s="90"/>
      <c r="E3" s="84">
        <f>Entradas[[#This Row],[BebidaXCajon]]*Entradas[[#This Row],[Cajones]]+Entradas[[#This Row],[Sueltas]]</f>
        <v>36</v>
      </c>
    </row>
    <row r="4" spans="1:5" x14ac:dyDescent="0.25">
      <c r="A4" s="88" t="s">
        <v>35</v>
      </c>
      <c r="B4" s="89">
        <v>12</v>
      </c>
      <c r="C4" s="90">
        <v>3</v>
      </c>
      <c r="D4" s="90"/>
      <c r="E4" s="84">
        <f>Entradas[[#This Row],[BebidaXCajon]]*Entradas[[#This Row],[Cajones]]+Entradas[[#This Row],[Sueltas]]</f>
        <v>36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2023-02-07T00:51:03Z</dcterms:modified>
</cp:coreProperties>
</file>