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 activeTab="1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H7" i="1"/>
  <c r="F6" i="1"/>
  <c r="I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I1" i="1"/>
  <c r="I3" i="1" s="1"/>
  <c r="I30" i="1"/>
  <c r="H32" i="1"/>
  <c r="I55" i="1"/>
  <c r="I14" i="1"/>
  <c r="H16" i="1"/>
  <c r="H20" i="1"/>
  <c r="I22" i="1"/>
  <c r="H36" i="1"/>
  <c r="I47" i="1"/>
  <c r="I10" i="1"/>
  <c r="H18" i="1"/>
  <c r="I26" i="1"/>
  <c r="H34" i="1"/>
  <c r="H38" i="1"/>
  <c r="I43" i="1"/>
  <c r="I51" i="1"/>
  <c r="H6" i="1"/>
  <c r="K77" i="1"/>
  <c r="I8" i="1"/>
  <c r="I12" i="1"/>
  <c r="H17" i="1"/>
  <c r="H19" i="1"/>
  <c r="I24" i="1"/>
  <c r="I28" i="1"/>
  <c r="H33" i="1"/>
  <c r="H35" i="1"/>
  <c r="H37" i="1"/>
  <c r="H39" i="1"/>
  <c r="I41" i="1"/>
  <c r="I45" i="1"/>
  <c r="I49" i="1"/>
  <c r="I53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3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H5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<sst xmlns="http://schemas.openxmlformats.org/spreadsheetml/2006/main" count="181" uniqueCount="99">
  <si>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</si>
  <si>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</si>
  <si>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</si>
  <si>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</si>
  <si>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</si>
  <si>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</si>
  <si>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</si>
  <si>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</si>
  <si>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</si>
  <si>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</si>
  <si>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</si>
  <si>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</si>
  <si>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</si>
  <si>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</si>
  <si>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</si>
  <si>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</si>
  <si>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</si>
  <si>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</si>
  <si>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</si>
  <si>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</si>
  <si>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</si>
  <si>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</si>
  <si>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</si>
  <si>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</si>
  <si>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</si>
  <si>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</si>
  <si>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</si>
  <si>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</si>
  <si>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</si>
  <si>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</si>
  <si>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</si>
  <si>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</si>
  <si>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</si>
  <si>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</si>
  <si>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</si>
  <si>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</si>
  <si>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</si>
  <si>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</si>
  <si>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</si>
  <si>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</si>
  <si>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</si>
  <si>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</si>
  <si>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</si>
  <si>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</si>
  <si>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</si>
  <si>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</si>
  <si>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</si>
  <si>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</si>
  <si>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</si>
  <si>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</si>
  <si>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</si>
  <si>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</si>
  <si>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</si>
  <si>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</si>
  <si>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</si>
  <si>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</si>
  <si>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</si>
  <si>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</si>
  <si>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</si>
  <si>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</si>
  <si>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</si>
  <si>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</si>
  <si>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</si>
  <si>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</si>
  <si>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</si>
  <si>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</si>
  <si>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</si>
  <si>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</si>
  <si>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</si>
  <si>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</si>
  <si>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</si>
  <si>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</si>
  <si>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</si>
  <si>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</si>
  <si>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</si>
  <si>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</si>
  <si>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</si>
  <si>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</si>
  <si>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</si>
  <si>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</si>
  <si>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</si>
  <si>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</si>
  <si>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</si>
  <si>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</si>
  <si>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</si>
  <si>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</si>
  <si>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</si>
  <si>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</si>
  <si>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</si>
  <si>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</si>
  <si>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</si>
  <si>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</si>
  <si>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Cuadrado</t>
  </si>
  <si>
    <t>Churri</t>
  </si>
  <si>
    <t xml:space="preserve">Medina </t>
  </si>
  <si>
    <t>Ritter</t>
  </si>
  <si>
    <t>Sosa</t>
  </si>
  <si>
    <t xml:space="preserve">Edu </t>
  </si>
  <si>
    <t xml:space="preserve">Munich Cele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</si>
</sst>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opLeftCell="B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8" width="11.42578125" style="117" customWidth="1"/>
    <col min="89" max="16384" width="11.42578125" style="117"/>
  </cols>
  <sheetData>
    <row r="1" spans="1:34" x14ac:dyDescent="0.25">
      <c r="A1" s="31"/>
      <c r="E1" s="49" t="s">
        <v>0</v>
      </c>
      <c r="F1" s="50">
        <f>SUM(I6:I75)</f>
        <v>8250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23250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23250</v>
      </c>
      <c r="Q2" s="38">
        <f ca="1">(TEXT(S2,"####-##-##"))*1</f>
        <v>44963</v>
      </c>
      <c r="R2" s="39">
        <f ca="1">(TEXT(S2,"####-##-##"))*1</f>
        <v>44963</v>
      </c>
      <c r="S2" s="17" t="str">
        <f ca="1">MID(CELL("filename"),FIND("[",CELL("filename"))+1,8)</f>
        <v>20230206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23250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42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/>
      <c r="C7" s="20">
        <v>1</v>
      </c>
      <c r="D7" s="123">
        <v>0</v>
      </c>
      <c r="E7" s="83" t="s">
        <v>44</v>
      </c>
      <c r="F7" s="61">
        <v>350</v>
      </c>
      <c r="G7" s="13">
        <v>1</v>
      </c>
      <c r="H7" s="132">
        <f t="shared" si="0"/>
        <v>350</v>
      </c>
      <c r="I7" s="133">
        <f t="shared" si="1"/>
        <v>0</v>
      </c>
      <c r="J7" s="60" t="s">
        <v>97</v>
      </c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41</v>
      </c>
      <c r="F8" s="61">
        <f>IFERROR(VLOOKUP(E8,Productos[],2,FALSE),"0")-D8*IFERROR(VLOOKUP(E8,Productos[],3,FALSE),"0")</f>
        <v>200</v>
      </c>
      <c r="G8" s="98">
        <v>3</v>
      </c>
      <c r="H8" s="132">
        <f t="shared" si="0"/>
        <v>600</v>
      </c>
      <c r="I8" s="133">
        <f t="shared" si="1"/>
        <v>600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34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0"/>
        <v>350</v>
      </c>
      <c r="I10" s="133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34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33</v>
      </c>
      <c r="F12" s="61">
        <f>IFERROR(VLOOKUP(E12,Productos[],2,FALSE),"0")-D12*IFERROR(VLOOKUP(E12,Productos[],3,FALSE),"0")</f>
        <v>500</v>
      </c>
      <c r="G12" s="13">
        <v>1</v>
      </c>
      <c r="H12" s="132">
        <f t="shared" si="0"/>
        <v>500</v>
      </c>
      <c r="I12" s="133">
        <f t="shared" si="1"/>
        <v>500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42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0"/>
        <v>200</v>
      </c>
      <c r="I13" s="133">
        <f t="shared" si="1"/>
        <v>200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si="0"/>
        <v>350</v>
      </c>
      <c r="I14" s="133">
        <f t="shared" si="1"/>
        <v>350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98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0"/>
        <v>350</v>
      </c>
      <c r="I15" s="133">
        <f t="shared" si="1"/>
        <v>350</v>
      </c>
      <c r="J15" s="99"/>
      <c r="K15" s="100"/>
      <c r="M15" s="102">
        <v>20</v>
      </c>
      <c r="N15" s="95">
        <v>0</v>
      </c>
      <c r="O15" s="103" t="s">
        <v>93</v>
      </c>
      <c r="P15" s="64" t="s">
        <v>98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98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0"/>
        <v>350</v>
      </c>
      <c r="I18" s="133">
        <f t="shared" si="1"/>
        <v>350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98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42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1</v>
      </c>
      <c r="E20" s="83" t="s">
        <v>35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0"/>
        <v>900</v>
      </c>
      <c r="I20" s="133">
        <f t="shared" si="1"/>
        <v>900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35</v>
      </c>
      <c r="F21" s="61">
        <f>IFERROR(VLOOKUP(E21,Productos[],2,FALSE),"0")-D21*IFERROR(VLOOKUP(E21,Productos[],3,FALSE),"0")</f>
        <v>500</v>
      </c>
      <c r="G21" s="13">
        <v>1</v>
      </c>
      <c r="H21" s="132">
        <f t="shared" si="0"/>
        <v>500</v>
      </c>
      <c r="I21" s="133">
        <f t="shared" si="1"/>
        <v>500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36</v>
      </c>
      <c r="F22" s="61">
        <f>IFERROR(VLOOKUP(E22,Productos[],2,FALSE),"0")-D22*IFERROR(VLOOKUP(E22,Productos[],3,FALSE),"0")</f>
        <v>350</v>
      </c>
      <c r="G22" s="98">
        <v>1</v>
      </c>
      <c r="H22" s="132">
        <f t="shared" si="0"/>
        <v>350</v>
      </c>
      <c r="I22" s="133">
        <f t="shared" si="1"/>
        <v>350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36</v>
      </c>
      <c r="F23" s="61">
        <f>IFERROR(VLOOKUP(E23,Productos[],2,FALSE),"0")-D23*IFERROR(VLOOKUP(E23,Productos[],3,FALSE),"0")</f>
        <v>350</v>
      </c>
      <c r="G23" s="13">
        <v>1</v>
      </c>
      <c r="H23" s="132">
        <f t="shared" si="0"/>
        <v>350</v>
      </c>
      <c r="I23" s="133">
        <f t="shared" si="1"/>
        <v>350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abSelected="1"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4" width="11.42578125" style="69" customWidth="1"/>
    <col min="65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96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</v>
      </c>
      <c r="H2" s="81">
        <f>Productos[[#This Row],[Stock Inicial]]+(Productos[[#This Row],[Entradas]]-Productos[[#This Row],[Salidas]])</f>
        <v>95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21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6</v>
      </c>
      <c r="H3" s="81">
        <f>Productos[[#This Row],[Stock Inicial]]+(Productos[[#This Row],[Entradas]]-Productos[[#This Row],[Salidas]])</f>
        <v>15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19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3</v>
      </c>
      <c r="H4" s="81">
        <f>Productos[[#This Row],[Stock Inicial]]+(Productos[[#This Row],[Entradas]]-Productos[[#This Row],[Salidas]])</f>
        <v>16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80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7</v>
      </c>
      <c r="H5" s="81">
        <f>Productos[[#This Row],[Stock Inicial]]+(Productos[[#This Row],[Entradas]]-Productos[[#This Row],[Salidas]])</f>
        <v>73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17</v>
      </c>
      <c r="F6" s="79">
        <f>SUMIFS(Entradas[[#This Row],[Cantidad]],Entradas[[#This Row],[Producto]],Productos[[#This Row],[Bebida]])</f>
        <v>30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47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</v>
      </c>
      <c r="F7" s="79">
        <f>SUMIFS(Entradas[[#This Row],[Cantidad]],Entradas[[#This Row],[Producto]],Productos[[#This Row],[Bebida]])</f>
        <v>30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32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1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1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7</v>
      </c>
      <c r="F10" s="79">
        <f>SUMIFS(Entradas[[#This Row],[Cantidad]],Entradas[[#This Row],[Producto]],Productos[[#This Row],[Bebida]])</f>
        <v>30</v>
      </c>
      <c r="G10" s="80">
        <f>SUMIFS(Salidas[Cant],Salidas[Bebidas],Productos[[#This Row],[Bebida]])</f>
        <v>3</v>
      </c>
      <c r="H10" s="81">
        <f>Productos[[#This Row],[Stock Inicial]]+(Productos[[#This Row],[Entradas]]-Productos[[#This Row],[Salidas]])</f>
        <v>34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34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3</v>
      </c>
      <c r="H11" s="81">
        <f>Productos[[#This Row],[Stock Inicial]]+(Productos[[#This Row],[Entradas]]-Productos[[#This Row],[Salidas]])</f>
        <v>31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3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3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962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962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8" width="11.42578125" style="69" customWidth="1"/>
    <col min="59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>
        <v>5</v>
      </c>
      <c r="D6" s="90"/>
      <c r="E6" s="84">
        <f>Entradas[[#This Row],[BebidaXCajon]]*Entradas[[#This Row],[Cajones]]+Entradas[[#This Row],[Sueltas]]</f>
        <v>30</v>
      </c>
    </row>
    <row r="7" spans="1:5" x14ac:dyDescent="0.25">
      <c r="A7" s="88" t="s">
        <v>38</v>
      </c>
      <c r="B7" s="89">
        <v>6</v>
      </c>
      <c r="C7" s="90">
        <v>5</v>
      </c>
      <c r="D7" s="90"/>
      <c r="E7" s="84">
        <f>Entradas[[#This Row],[BebidaXCajon]]*Entradas[[#This Row],[Cajones]]+Entradas[[#This Row],[Sueltas]]</f>
        <v>30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>
        <v>5</v>
      </c>
      <c r="D10" s="90"/>
      <c r="E10" s="84">
        <f>Entradas[[#This Row],[BebidaXCajon]]*Entradas[[#This Row],[Cajones]]+Entradas[[#This Row],[Sueltas]]</f>
        <v>30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clWVI5kHdyVhwuvTKTMsUiTpyC4kuaWAocrsUHw8jyKCiE+LVwXxaZNxINU7MMtZf/YAv2XLfCVvVqW0C1Tykw==" saltValue="8MMihikDpejhubxl8EZgV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2023-02-07T13:41:22Z</dcterms:modified>
</cp:coreProperties>
</file>