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F11" i="2" s="1"/>
  <c r="E10" i="3"/>
  <c r="E9" i="3"/>
  <c r="F9" i="2" s="1"/>
  <c r="E8" i="3"/>
  <c r="E7" i="3"/>
  <c r="F7" i="2" s="1"/>
  <c r="E6" i="3"/>
  <c r="E5" i="3"/>
  <c r="F5" i="2" s="1"/>
  <c r="E4" i="3"/>
  <c r="E3" i="3"/>
  <c r="F3" i="2" s="1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G10" i="2"/>
  <c r="F10" i="2"/>
  <c r="G9" i="2"/>
  <c r="G8" i="2"/>
  <c r="F8" i="2"/>
  <c r="G7" i="2"/>
  <c r="G6" i="2"/>
  <c r="F6" i="2"/>
  <c r="G5" i="2"/>
  <c r="G4" i="2"/>
  <c r="F4" i="2"/>
  <c r="G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F15" i="1"/>
  <c r="H15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I7" i="1"/>
  <c r="F6" i="1"/>
  <c r="H6" i="1" s="1"/>
  <c r="S2" i="1"/>
  <c r="R2" i="1" s="1"/>
  <c r="I2" i="1"/>
  <c r="F2" i="1"/>
  <c r="I75" i="1" l="1"/>
  <c r="H4" i="2"/>
  <c r="H8" i="2"/>
  <c r="H12" i="2"/>
  <c r="I43" i="1"/>
  <c r="I10" i="1"/>
  <c r="H18" i="1"/>
  <c r="I26" i="1"/>
  <c r="H34" i="1"/>
  <c r="I59" i="1"/>
  <c r="H38" i="1"/>
  <c r="I51" i="1"/>
  <c r="I67" i="1"/>
  <c r="I1" i="1"/>
  <c r="I3" i="1" s="1"/>
  <c r="I14" i="1"/>
  <c r="H16" i="1"/>
  <c r="H20" i="1"/>
  <c r="I22" i="1"/>
  <c r="I30" i="1"/>
  <c r="H32" i="1"/>
  <c r="H36" i="1"/>
  <c r="I47" i="1"/>
  <c r="I55" i="1"/>
  <c r="I63" i="1"/>
  <c r="I71" i="1"/>
  <c r="K77" i="1"/>
  <c r="I8" i="1"/>
  <c r="I12" i="1"/>
  <c r="H17" i="1"/>
  <c r="H19" i="1"/>
  <c r="I24" i="1"/>
  <c r="I28" i="1"/>
  <c r="H33" i="1"/>
  <c r="H35" i="1"/>
  <c r="H37" i="1"/>
  <c r="H39" i="1"/>
  <c r="I41" i="1"/>
  <c r="I45" i="1"/>
  <c r="I49" i="1"/>
  <c r="I53" i="1"/>
  <c r="I57" i="1"/>
  <c r="I61" i="1"/>
  <c r="I65" i="1"/>
  <c r="I69" i="1"/>
  <c r="I73" i="1"/>
  <c r="H2" i="2"/>
  <c r="H6" i="2"/>
  <c r="H10" i="2"/>
  <c r="H13" i="2"/>
  <c r="H15" i="2"/>
  <c r="H16" i="2"/>
  <c r="H17" i="2"/>
  <c r="H19" i="2"/>
  <c r="H20" i="2"/>
  <c r="H21" i="2"/>
  <c r="H23" i="2"/>
  <c r="H24" i="2"/>
  <c r="H25" i="2"/>
  <c r="Q2" i="1"/>
  <c r="I6" i="1"/>
  <c r="H3" i="2"/>
  <c r="H5" i="2"/>
  <c r="H7" i="2"/>
  <c r="H9" i="2"/>
  <c r="H11" i="2"/>
  <c r="I9" i="1"/>
  <c r="I11" i="1"/>
  <c r="I13" i="1"/>
  <c r="I15" i="1"/>
  <c r="I21" i="1"/>
  <c r="I23" i="1"/>
  <c r="I25" i="1"/>
  <c r="I27" i="1"/>
  <c r="I29" i="1"/>
  <c r="I31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H14" i="2"/>
  <c r="H18" i="2"/>
  <c r="H22" i="2"/>
  <c r="F1" i="1" l="1"/>
  <c r="F3" i="1" l="1"/>
  <c r="P2" i="1"/>
  <c r="P1" i="1"/>
</calcChain>
</file>

<file path=xl/sharedStrings.xml><?xml version="1.0" encoding="utf-8"?>
<sst xmlns="http://schemas.openxmlformats.org/spreadsheetml/2006/main" count="185" uniqueCount="98">
  <si>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</si>
  <si>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</si>
  <si>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</si>
  <si>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</si>
  <si>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</si>
  <si>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</si>
  <si>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</si>
  <si>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</si>
  <si>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</si>
  <si>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</si>
  <si>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</si>
  <si>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</si>
  <si>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</si>
  <si>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</si>
  <si>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</si>
  <si>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</si>
  <si>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</si>
  <si>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</si>
  <si>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</si>
  <si>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</si>
  <si>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</si>
  <si>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</si>
  <si>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</si>
  <si>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</si>
  <si>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</si>
  <si>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</si>
  <si>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</si>
  <si>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</si>
  <si>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</si>
  <si>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</si>
  <si>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</si>
  <si>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</si>
  <si>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</si>
  <si>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</si>
  <si>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</si>
  <si>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</si>
  <si>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</si>
  <si>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</si>
  <si>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</si>
  <si>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</si>
  <si>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</si>
  <si>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</si>
  <si>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</si>
  <si>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</si>
  <si>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</si>
  <si>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</si>
  <si>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</si>
  <si>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</si>
  <si>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</si>
  <si>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</si>
  <si>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</si>
  <si>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</si>
  <si>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</si>
  <si>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</si>
  <si>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</si>
  <si>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</si>
  <si>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</si>
  <si>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</si>
  <si>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</si>
  <si>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</si>
  <si>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</si>
  <si>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</si>
  <si>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</si>
  <si>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</si>
  <si>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</si>
  <si>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</si>
  <si>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</si>
  <si>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</si>
  <si>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</si>
  <si>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</si>
  <si>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</si>
  <si>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</si>
  <si>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</si>
  <si>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</si>
  <si>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</si>
  <si>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</si>
  <si>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</si>
  <si>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</si>
  <si>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</si>
  <si>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</si>
  <si>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</si>
  <si>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</si>
  <si>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</si>
  <si>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</si>
  <si>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</si>
  <si>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</si>
  <si>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</si>
  <si>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</si>
  <si>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</si>
  <si>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</si>
  <si>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</si>
  <si>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</si>
  <si>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Benitez </t>
  </si>
  <si>
    <t>Churri</t>
  </si>
  <si>
    <t xml:space="preserve">Medina </t>
  </si>
  <si>
    <t>Osorio</t>
  </si>
  <si>
    <t>Romero</t>
  </si>
  <si>
    <t xml:space="preserve">Munich Cele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</si>
</sst>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E27" sqref="E27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91" width="11.42578125" style="117" customWidth="1"/>
    <col min="92" max="16384" width="11.42578125" style="117"/>
  </cols>
  <sheetData>
    <row r="1" spans="1:34" x14ac:dyDescent="0.25">
      <c r="A1" s="31"/>
      <c r="E1" s="49" t="s">
        <v>0</v>
      </c>
      <c r="F1" s="50">
        <f>SUM(I6:I75)</f>
        <v>11850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29850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18000</v>
      </c>
      <c r="G2" s="64"/>
      <c r="I2" s="53">
        <f>SUM(R5:R19)</f>
        <v>0</v>
      </c>
      <c r="J2" s="46" t="s">
        <v>6</v>
      </c>
      <c r="K2" s="137"/>
      <c r="L2" s="137" t="s">
        <v>7</v>
      </c>
      <c r="O2" s="54" t="s">
        <v>8</v>
      </c>
      <c r="P2" s="56">
        <f>F1+F2-P31</f>
        <v>29850</v>
      </c>
      <c r="Q2" s="38">
        <f ca="1">(TEXT(S2,"####-##-##"))*1</f>
        <v>44966</v>
      </c>
      <c r="R2" s="39">
        <f ca="1">(TEXT(S2,"####-##-##"))*1</f>
        <v>44966</v>
      </c>
      <c r="S2" s="17" t="str">
        <f ca="1">MID(CELL("filename"),FIND("[",CELL("filename"))+1,8)</f>
        <v>20230209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29850</v>
      </c>
      <c r="G3" s="1"/>
      <c r="I3" s="55">
        <f>I1+I2</f>
        <v>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>
        <v>1</v>
      </c>
      <c r="C6" s="127">
        <v>1</v>
      </c>
      <c r="D6" s="128">
        <v>0</v>
      </c>
      <c r="E6" s="129" t="s">
        <v>38</v>
      </c>
      <c r="F6" s="130">
        <f>IFERROR(VLOOKUP(E6,Productos[],2,FALSE),"0")-D6*IFERROR(VLOOKUP(E6,Productos[],3,FALSE),"0")</f>
        <v>200</v>
      </c>
      <c r="G6" s="131">
        <v>1</v>
      </c>
      <c r="H6" s="132">
        <f>F6*G6</f>
        <v>200</v>
      </c>
      <c r="I6" s="133">
        <f t="shared" ref="I6:I37" si="0">B6*C6*F6*G6</f>
        <v>200</v>
      </c>
      <c r="J6" s="134"/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>
        <v>1</v>
      </c>
      <c r="C7" s="20">
        <v>1</v>
      </c>
      <c r="D7" s="123">
        <v>0</v>
      </c>
      <c r="E7" s="83"/>
      <c r="F7" s="61">
        <v>0</v>
      </c>
      <c r="G7" s="13">
        <v>1</v>
      </c>
      <c r="H7" s="132">
        <v>0</v>
      </c>
      <c r="I7" s="133">
        <f t="shared" si="0"/>
        <v>0</v>
      </c>
      <c r="J7" s="60"/>
      <c r="K7" s="59">
        <f t="shared" ref="K7:K14" si="1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0</v>
      </c>
      <c r="E8" s="97" t="s">
        <v>37</v>
      </c>
      <c r="F8" s="61">
        <f>IFERROR(VLOOKUP(E8,Productos[],2,FALSE),"0")-D8*IFERROR(VLOOKUP(E8,Productos[],3,FALSE),"0")</f>
        <v>200</v>
      </c>
      <c r="G8" s="98">
        <v>1</v>
      </c>
      <c r="H8" s="132">
        <f t="shared" ref="H8:H39" si="2">F8*G8</f>
        <v>200</v>
      </c>
      <c r="I8" s="133">
        <f t="shared" si="0"/>
        <v>200</v>
      </c>
      <c r="J8" s="60"/>
      <c r="K8" s="100">
        <f t="shared" si="1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1</v>
      </c>
      <c r="E9" s="83" t="s">
        <v>33</v>
      </c>
      <c r="F9" s="61">
        <f>IFERROR(VLOOKUP(E9,Productos[],2,FALSE),"0")-D9*IFERROR(VLOOKUP(E9,Productos[],3,FALSE),"0")</f>
        <v>450</v>
      </c>
      <c r="G9" s="13">
        <v>2</v>
      </c>
      <c r="H9" s="132">
        <f t="shared" si="2"/>
        <v>900</v>
      </c>
      <c r="I9" s="133">
        <f t="shared" si="0"/>
        <v>900</v>
      </c>
      <c r="J9" s="60"/>
      <c r="K9" s="59">
        <f t="shared" si="1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0</v>
      </c>
      <c r="E10" s="83" t="s">
        <v>36</v>
      </c>
      <c r="F10" s="61">
        <f>IFERROR(VLOOKUP(E10,Productos[],2,FALSE),"0")-D10*IFERROR(VLOOKUP(E10,Productos[],3,FALSE),"0")</f>
        <v>350</v>
      </c>
      <c r="G10" s="13">
        <v>1</v>
      </c>
      <c r="H10" s="132">
        <f t="shared" si="2"/>
        <v>350</v>
      </c>
      <c r="I10" s="133">
        <f t="shared" si="0"/>
        <v>350</v>
      </c>
      <c r="J10" s="60"/>
      <c r="K10" s="59">
        <f t="shared" si="1"/>
        <v>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>
        <v>1</v>
      </c>
      <c r="C11" s="20">
        <v>1</v>
      </c>
      <c r="D11" s="123">
        <v>0</v>
      </c>
      <c r="E11" s="83" t="s">
        <v>36</v>
      </c>
      <c r="F11" s="61">
        <f>IFERROR(VLOOKUP(E11,Productos[],2,FALSE),"0")-D11*IFERROR(VLOOKUP(E11,Productos[],3,FALSE),"0")</f>
        <v>350</v>
      </c>
      <c r="G11" s="13">
        <v>1</v>
      </c>
      <c r="H11" s="132">
        <f t="shared" si="2"/>
        <v>350</v>
      </c>
      <c r="I11" s="133">
        <f t="shared" si="0"/>
        <v>350</v>
      </c>
      <c r="J11" s="60"/>
      <c r="K11" s="59">
        <f t="shared" si="1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1</v>
      </c>
      <c r="C12" s="20">
        <v>1</v>
      </c>
      <c r="D12" s="123">
        <v>1</v>
      </c>
      <c r="E12" s="83" t="s">
        <v>33</v>
      </c>
      <c r="F12" s="61">
        <f>IFERROR(VLOOKUP(E12,Productos[],2,FALSE),"0")-D12*IFERROR(VLOOKUP(E12,Productos[],3,FALSE),"0")</f>
        <v>450</v>
      </c>
      <c r="G12" s="13">
        <v>2</v>
      </c>
      <c r="H12" s="132">
        <f t="shared" si="2"/>
        <v>900</v>
      </c>
      <c r="I12" s="133">
        <f t="shared" si="0"/>
        <v>900</v>
      </c>
      <c r="J12" s="60"/>
      <c r="K12" s="59">
        <f t="shared" si="1"/>
        <v>0</v>
      </c>
      <c r="M12" s="29">
        <v>17</v>
      </c>
      <c r="N12" s="12">
        <v>0</v>
      </c>
      <c r="O12" s="64"/>
      <c r="P12" s="64"/>
      <c r="Q12" s="60"/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1</v>
      </c>
      <c r="E13" s="83" t="s">
        <v>33</v>
      </c>
      <c r="F13" s="61">
        <f>IFERROR(VLOOKUP(E13,Productos[],2,FALSE),"0")-D13*IFERROR(VLOOKUP(E13,Productos[],3,FALSE),"0")</f>
        <v>450</v>
      </c>
      <c r="G13" s="13">
        <v>2</v>
      </c>
      <c r="H13" s="132">
        <f t="shared" si="2"/>
        <v>900</v>
      </c>
      <c r="I13" s="133">
        <f t="shared" si="0"/>
        <v>900</v>
      </c>
      <c r="J13" s="60"/>
      <c r="K13" s="59">
        <f t="shared" si="1"/>
        <v>0</v>
      </c>
      <c r="M13" s="29">
        <v>18</v>
      </c>
      <c r="N13" s="12">
        <v>0</v>
      </c>
      <c r="O13" s="64"/>
      <c r="P13" s="64"/>
      <c r="Q13" s="60"/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>
        <v>1</v>
      </c>
      <c r="C14" s="20">
        <v>1</v>
      </c>
      <c r="D14" s="123">
        <v>0</v>
      </c>
      <c r="E14" s="83" t="s">
        <v>36</v>
      </c>
      <c r="F14" s="61">
        <f>IFERROR(VLOOKUP(E14,Productos[],2,FALSE),"0")-D14*IFERROR(VLOOKUP(E14,Productos[],3,FALSE),"0")</f>
        <v>350</v>
      </c>
      <c r="G14" s="13">
        <v>1</v>
      </c>
      <c r="H14" s="132">
        <f t="shared" si="2"/>
        <v>350</v>
      </c>
      <c r="I14" s="133">
        <f t="shared" si="0"/>
        <v>350</v>
      </c>
      <c r="J14" s="60"/>
      <c r="K14" s="59">
        <f t="shared" si="1"/>
        <v>0</v>
      </c>
      <c r="M14" s="29">
        <v>19</v>
      </c>
      <c r="N14" s="12">
        <v>0</v>
      </c>
      <c r="O14" s="64" t="s">
        <v>92</v>
      </c>
      <c r="P14" s="64" t="s">
        <v>97</v>
      </c>
      <c r="Q14" s="60">
        <v>3000</v>
      </c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0</v>
      </c>
      <c r="E15" s="97" t="s">
        <v>36</v>
      </c>
      <c r="F15" s="61">
        <f>IFERROR(VLOOKUP(E15,Productos[],2,FALSE),"0")-D15*IFERROR(VLOOKUP(E15,Productos[],3,FALSE),"0")</f>
        <v>350</v>
      </c>
      <c r="G15" s="98">
        <v>1</v>
      </c>
      <c r="H15" s="132">
        <f t="shared" si="2"/>
        <v>350</v>
      </c>
      <c r="I15" s="133">
        <f t="shared" si="0"/>
        <v>350</v>
      </c>
      <c r="J15" s="99"/>
      <c r="K15" s="100"/>
      <c r="M15" s="102">
        <v>20</v>
      </c>
      <c r="N15" s="95">
        <v>0</v>
      </c>
      <c r="O15" s="103" t="s">
        <v>93</v>
      </c>
      <c r="P15" s="64" t="s">
        <v>97</v>
      </c>
      <c r="Q15" s="60">
        <v>3000</v>
      </c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0</v>
      </c>
      <c r="E16" s="83" t="s">
        <v>36</v>
      </c>
      <c r="F16" s="61">
        <f>IFERROR(VLOOKUP(E16,Productos[],2,FALSE),"0")-D16*IFERROR(VLOOKUP(E16,Productos[],3,FALSE),"0")</f>
        <v>350</v>
      </c>
      <c r="G16" s="13">
        <v>1</v>
      </c>
      <c r="H16" s="132">
        <f t="shared" si="2"/>
        <v>350</v>
      </c>
      <c r="I16" s="133">
        <f t="shared" si="0"/>
        <v>350</v>
      </c>
      <c r="J16" s="60"/>
      <c r="K16" s="59">
        <f>IF(C15=0,F15*G15,0)</f>
        <v>0</v>
      </c>
      <c r="M16" s="29">
        <v>21</v>
      </c>
      <c r="N16" s="12">
        <v>0</v>
      </c>
      <c r="O16" s="64" t="s">
        <v>94</v>
      </c>
      <c r="P16" s="64" t="s">
        <v>97</v>
      </c>
      <c r="Q16" s="60">
        <v>3000</v>
      </c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1</v>
      </c>
      <c r="E17" s="83" t="s">
        <v>33</v>
      </c>
      <c r="F17" s="61">
        <f>IFERROR(VLOOKUP(E17,Productos[],2,FALSE),"0")-D17*IFERROR(VLOOKUP(E17,Productos[],3,FALSE),"0")</f>
        <v>450</v>
      </c>
      <c r="G17" s="13">
        <v>2</v>
      </c>
      <c r="H17" s="132">
        <f t="shared" si="2"/>
        <v>900</v>
      </c>
      <c r="I17" s="133">
        <f t="shared" si="0"/>
        <v>900</v>
      </c>
      <c r="J17" s="60"/>
      <c r="K17" s="59">
        <f>IF(C16=0,F16*G16,0)</f>
        <v>0</v>
      </c>
      <c r="M17" s="29">
        <v>22</v>
      </c>
      <c r="N17" s="12">
        <v>0</v>
      </c>
      <c r="O17" s="64" t="s">
        <v>95</v>
      </c>
      <c r="P17" s="64" t="s">
        <v>97</v>
      </c>
      <c r="Q17" s="60">
        <v>3000</v>
      </c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0</v>
      </c>
      <c r="E18" s="83" t="s">
        <v>36</v>
      </c>
      <c r="F18" s="61">
        <f>IFERROR(VLOOKUP(E18,Productos[],2,FALSE),"0")-D18*IFERROR(VLOOKUP(E18,Productos[],3,FALSE),"0")</f>
        <v>350</v>
      </c>
      <c r="G18" s="13">
        <v>1</v>
      </c>
      <c r="H18" s="132">
        <f t="shared" si="2"/>
        <v>350</v>
      </c>
      <c r="I18" s="133">
        <f t="shared" si="0"/>
        <v>350</v>
      </c>
      <c r="J18" s="60"/>
      <c r="K18" s="59">
        <f>IF(C17=0,F17*G17,0)</f>
        <v>0</v>
      </c>
      <c r="M18" s="29">
        <v>23</v>
      </c>
      <c r="N18" s="12">
        <v>0</v>
      </c>
      <c r="O18" s="64" t="s">
        <v>96</v>
      </c>
      <c r="P18" s="64" t="s">
        <v>97</v>
      </c>
      <c r="Q18" s="60">
        <v>3000</v>
      </c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3">
        <v>1</v>
      </c>
      <c r="E19" s="83" t="s">
        <v>33</v>
      </c>
      <c r="F19" s="61">
        <f>IFERROR(VLOOKUP(E19,Productos[],2,FALSE),"0")-D19*IFERROR(VLOOKUP(E19,Productos[],3,FALSE),"0")</f>
        <v>450</v>
      </c>
      <c r="G19" s="13">
        <v>2</v>
      </c>
      <c r="H19" s="132">
        <f t="shared" si="2"/>
        <v>900</v>
      </c>
      <c r="I19" s="133">
        <f t="shared" si="0"/>
        <v>900</v>
      </c>
      <c r="J19" s="60"/>
      <c r="K19" s="59">
        <f>IF(C18=0,F18*G18,0)</f>
        <v>0</v>
      </c>
      <c r="M19" s="30">
        <v>24</v>
      </c>
      <c r="N19" s="12">
        <v>0</v>
      </c>
      <c r="O19" s="1" t="s">
        <v>96</v>
      </c>
      <c r="P19" s="64" t="s">
        <v>97</v>
      </c>
      <c r="Q19" s="60">
        <v>3000</v>
      </c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3">
        <v>1</v>
      </c>
      <c r="E20" s="83" t="s">
        <v>33</v>
      </c>
      <c r="F20" s="61">
        <f>IFERROR(VLOOKUP(E20,Productos[],2,FALSE),"0")-D20*IFERROR(VLOOKUP(E20,Productos[],3,FALSE),"0")</f>
        <v>450</v>
      </c>
      <c r="G20" s="13">
        <v>2</v>
      </c>
      <c r="H20" s="132">
        <f t="shared" si="2"/>
        <v>900</v>
      </c>
      <c r="I20" s="133">
        <f t="shared" si="0"/>
        <v>900</v>
      </c>
      <c r="J20" s="60"/>
      <c r="K20" s="59"/>
      <c r="M20" s="137"/>
      <c r="N20" s="27"/>
      <c r="O20" s="137"/>
      <c r="Q20" s="35">
        <f>SUM(Q5:Q19)</f>
        <v>18000</v>
      </c>
      <c r="R20" s="34">
        <f>SUM(R5:R19)</f>
        <v>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1</v>
      </c>
      <c r="E21" s="83" t="s">
        <v>33</v>
      </c>
      <c r="F21" s="61">
        <f>IFERROR(VLOOKUP(E21,Productos[],2,FALSE),"0")-D21*IFERROR(VLOOKUP(E21,Productos[],3,FALSE),"0")</f>
        <v>450</v>
      </c>
      <c r="G21" s="13">
        <v>2</v>
      </c>
      <c r="H21" s="132">
        <f t="shared" si="2"/>
        <v>900</v>
      </c>
      <c r="I21" s="133">
        <f t="shared" si="0"/>
        <v>900</v>
      </c>
      <c r="J21" s="60"/>
      <c r="K21" s="59">
        <f t="shared" ref="K21:K52" si="3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1</v>
      </c>
      <c r="E22" s="97" t="s">
        <v>33</v>
      </c>
      <c r="F22" s="61">
        <f>IFERROR(VLOOKUP(E22,Productos[],2,FALSE),"0")-D22*IFERROR(VLOOKUP(E22,Productos[],3,FALSE),"0")</f>
        <v>450</v>
      </c>
      <c r="G22" s="98">
        <v>2</v>
      </c>
      <c r="H22" s="132">
        <f t="shared" si="2"/>
        <v>900</v>
      </c>
      <c r="I22" s="133">
        <f t="shared" si="0"/>
        <v>900</v>
      </c>
      <c r="J22" s="99"/>
      <c r="K22" s="100">
        <f t="shared" si="3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0</v>
      </c>
      <c r="E23" s="83" t="s">
        <v>42</v>
      </c>
      <c r="F23" s="61">
        <f>IFERROR(VLOOKUP(E23,Productos[],2,FALSE),"0")-D23*IFERROR(VLOOKUP(E23,Productos[],3,FALSE),"0")</f>
        <v>200</v>
      </c>
      <c r="G23" s="13">
        <v>1</v>
      </c>
      <c r="H23" s="132">
        <f t="shared" si="2"/>
        <v>200</v>
      </c>
      <c r="I23" s="133">
        <f t="shared" si="0"/>
        <v>200</v>
      </c>
      <c r="J23" s="60"/>
      <c r="K23" s="59">
        <f t="shared" si="3"/>
        <v>0</v>
      </c>
      <c r="L23" s="137"/>
      <c r="M23" s="137"/>
      <c r="N23" s="137"/>
      <c r="O23" s="64"/>
      <c r="P23" s="90"/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0</v>
      </c>
      <c r="E24" s="83" t="s">
        <v>41</v>
      </c>
      <c r="F24" s="61">
        <f>IFERROR(VLOOKUP(E24,Productos[],2,FALSE),"0")-D24*IFERROR(VLOOKUP(E24,Productos[],3,FALSE),"0")</f>
        <v>200</v>
      </c>
      <c r="G24" s="13">
        <v>1</v>
      </c>
      <c r="H24" s="132">
        <f t="shared" si="2"/>
        <v>200</v>
      </c>
      <c r="I24" s="133">
        <f t="shared" si="0"/>
        <v>200</v>
      </c>
      <c r="J24" s="60"/>
      <c r="K24" s="59">
        <f t="shared" si="3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0</v>
      </c>
      <c r="E25" s="83" t="s">
        <v>36</v>
      </c>
      <c r="F25" s="61">
        <f>IFERROR(VLOOKUP(E25,Productos[],2,FALSE),"0")-D25*IFERROR(VLOOKUP(E25,Productos[],3,FALSE),"0")</f>
        <v>350</v>
      </c>
      <c r="G25" s="13">
        <v>2</v>
      </c>
      <c r="H25" s="132">
        <f t="shared" si="2"/>
        <v>700</v>
      </c>
      <c r="I25" s="133">
        <f t="shared" si="0"/>
        <v>700</v>
      </c>
      <c r="J25" s="60"/>
      <c r="K25" s="59">
        <f t="shared" si="3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0</v>
      </c>
      <c r="E26" s="83" t="s">
        <v>36</v>
      </c>
      <c r="F26" s="61">
        <f>IFERROR(VLOOKUP(E26,Productos[],2,FALSE),"0")-D26*IFERROR(VLOOKUP(E26,Productos[],3,FALSE),"0")</f>
        <v>350</v>
      </c>
      <c r="G26" s="13">
        <v>2</v>
      </c>
      <c r="H26" s="132">
        <f t="shared" si="2"/>
        <v>700</v>
      </c>
      <c r="I26" s="133">
        <f t="shared" si="0"/>
        <v>700</v>
      </c>
      <c r="J26" s="60"/>
      <c r="K26" s="59">
        <f t="shared" si="3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0</v>
      </c>
      <c r="E27" s="83" t="s">
        <v>36</v>
      </c>
      <c r="F27" s="61">
        <f>IFERROR(VLOOKUP(E27,Productos[],2,FALSE),"0")-D27*IFERROR(VLOOKUP(E27,Productos[],3,FALSE),"0")</f>
        <v>350</v>
      </c>
      <c r="G27" s="13">
        <v>1</v>
      </c>
      <c r="H27" s="132">
        <f t="shared" si="2"/>
        <v>350</v>
      </c>
      <c r="I27" s="133">
        <f t="shared" si="0"/>
        <v>350</v>
      </c>
      <c r="J27" s="60"/>
      <c r="K27" s="59">
        <f t="shared" si="3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1</v>
      </c>
      <c r="C28" s="20">
        <v>1</v>
      </c>
      <c r="D28" s="123">
        <v>0</v>
      </c>
      <c r="E28" s="83"/>
      <c r="F28" s="61">
        <f>IFERROR(VLOOKUP(E28,Productos[],2,FALSE),"0")-D28*IFERROR(VLOOKUP(E28,Productos[],3,FALSE),"0")</f>
        <v>0</v>
      </c>
      <c r="G28" s="13">
        <v>1</v>
      </c>
      <c r="H28" s="132">
        <f t="shared" si="2"/>
        <v>0</v>
      </c>
      <c r="I28" s="133">
        <f t="shared" si="0"/>
        <v>0</v>
      </c>
      <c r="J28" s="60"/>
      <c r="K28" s="59">
        <f t="shared" si="3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0</v>
      </c>
      <c r="E29" s="83"/>
      <c r="F29" s="61">
        <f>IFERROR(VLOOKUP(E29,Productos[],2,FALSE),"0")-D29*IFERROR(VLOOKUP(E29,Productos[],3,FALSE),"0")</f>
        <v>0</v>
      </c>
      <c r="G29" s="13">
        <v>1</v>
      </c>
      <c r="H29" s="132">
        <f t="shared" si="2"/>
        <v>0</v>
      </c>
      <c r="I29" s="133">
        <f t="shared" si="0"/>
        <v>0</v>
      </c>
      <c r="J29" s="60"/>
      <c r="K29" s="59">
        <f t="shared" si="3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/>
      <c r="F30" s="61">
        <f>IFERROR(VLOOKUP(E30,Productos[],2,FALSE),"0")-D30*IFERROR(VLOOKUP(E30,Productos[],3,FALSE),"0")</f>
        <v>0</v>
      </c>
      <c r="G30" s="13">
        <v>1</v>
      </c>
      <c r="H30" s="132">
        <f t="shared" si="2"/>
        <v>0</v>
      </c>
      <c r="I30" s="133">
        <f t="shared" si="0"/>
        <v>0</v>
      </c>
      <c r="J30" s="60"/>
      <c r="K30" s="59">
        <f t="shared" si="3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/>
      <c r="F31" s="61">
        <f>IFERROR(VLOOKUP(E31,Productos[],2,FALSE),"0")-D31*IFERROR(VLOOKUP(E31,Productos[],3,FALSE),"0")</f>
        <v>0</v>
      </c>
      <c r="G31" s="13">
        <v>1</v>
      </c>
      <c r="H31" s="132">
        <f t="shared" si="2"/>
        <v>0</v>
      </c>
      <c r="I31" s="133">
        <f t="shared" si="0"/>
        <v>0</v>
      </c>
      <c r="J31" s="60"/>
      <c r="K31" s="59">
        <f t="shared" si="3"/>
        <v>0</v>
      </c>
      <c r="L31" s="137"/>
      <c r="M31" s="137"/>
      <c r="N31" s="137"/>
      <c r="O31" s="32" t="s">
        <v>24</v>
      </c>
      <c r="P31" s="43">
        <f>SUM(P23:P30)</f>
        <v>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0</v>
      </c>
      <c r="E32" s="83"/>
      <c r="F32" s="61">
        <f>IFERROR(VLOOKUP(E32,Productos[],2,FALSE),"0")-D32*IFERROR(VLOOKUP(E32,Productos[],3,FALSE),"0")</f>
        <v>0</v>
      </c>
      <c r="G32" s="13">
        <v>1</v>
      </c>
      <c r="H32" s="132">
        <f t="shared" si="2"/>
        <v>0</v>
      </c>
      <c r="I32" s="133">
        <f t="shared" si="0"/>
        <v>0</v>
      </c>
      <c r="J32" s="60"/>
      <c r="K32" s="59">
        <f t="shared" si="3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0</v>
      </c>
      <c r="E33" s="83"/>
      <c r="F33" s="61">
        <f>IFERROR(VLOOKUP(E33,Productos[],2,FALSE),"0")-D33*IFERROR(VLOOKUP(E33,Productos[],3,FALSE),"0")</f>
        <v>0</v>
      </c>
      <c r="G33" s="13">
        <v>1</v>
      </c>
      <c r="H33" s="132">
        <f t="shared" si="2"/>
        <v>0</v>
      </c>
      <c r="I33" s="133">
        <f t="shared" si="0"/>
        <v>0</v>
      </c>
      <c r="J33" s="60"/>
      <c r="K33" s="59">
        <f t="shared" si="3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0</v>
      </c>
      <c r="E34" s="83"/>
      <c r="F34" s="61">
        <f>IFERROR(VLOOKUP(E34,Productos[],2,FALSE),"0")-D34*IFERROR(VLOOKUP(E34,Productos[],3,FALSE),"0")</f>
        <v>0</v>
      </c>
      <c r="G34" s="13">
        <v>1</v>
      </c>
      <c r="H34" s="132">
        <f t="shared" si="2"/>
        <v>0</v>
      </c>
      <c r="I34" s="133">
        <f t="shared" si="0"/>
        <v>0</v>
      </c>
      <c r="J34" s="60"/>
      <c r="K34" s="59">
        <f t="shared" si="3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/>
      <c r="F35" s="61">
        <f>IFERROR(VLOOKUP(E35,Productos[],2,FALSE),"0")-D35*IFERROR(VLOOKUP(E35,Productos[],3,FALSE),"0")</f>
        <v>0</v>
      </c>
      <c r="G35" s="13">
        <v>1</v>
      </c>
      <c r="H35" s="132">
        <f t="shared" si="2"/>
        <v>0</v>
      </c>
      <c r="I35" s="133">
        <f t="shared" si="0"/>
        <v>0</v>
      </c>
      <c r="J35" s="60"/>
      <c r="K35" s="59">
        <f t="shared" si="3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/>
      <c r="F36" s="61">
        <f>IFERROR(VLOOKUP(E36,Productos[],2,FALSE),"0")-D36*IFERROR(VLOOKUP(E36,Productos[],3,FALSE),"0")</f>
        <v>0</v>
      </c>
      <c r="G36" s="13">
        <v>1</v>
      </c>
      <c r="H36" s="132">
        <f t="shared" si="2"/>
        <v>0</v>
      </c>
      <c r="I36" s="133">
        <f t="shared" si="0"/>
        <v>0</v>
      </c>
      <c r="J36" s="60"/>
      <c r="K36" s="59">
        <f t="shared" si="3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0</v>
      </c>
      <c r="E37" s="83"/>
      <c r="F37" s="61">
        <f>IFERROR(VLOOKUP(E37,Productos[],2,FALSE),"0")-D37*IFERROR(VLOOKUP(E37,Productos[],3,FALSE),"0")</f>
        <v>0</v>
      </c>
      <c r="G37" s="13">
        <v>1</v>
      </c>
      <c r="H37" s="132">
        <f t="shared" si="2"/>
        <v>0</v>
      </c>
      <c r="I37" s="133">
        <f t="shared" si="0"/>
        <v>0</v>
      </c>
      <c r="J37" s="60"/>
      <c r="K37" s="59">
        <f t="shared" si="3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0</v>
      </c>
      <c r="E38" s="83"/>
      <c r="F38" s="61">
        <f>IFERROR(VLOOKUP(E38,Productos[],2,FALSE),"0")-D38*IFERROR(VLOOKUP(E38,Productos[],3,FALSE),"0")</f>
        <v>0</v>
      </c>
      <c r="G38" s="13">
        <v>1</v>
      </c>
      <c r="H38" s="132">
        <f t="shared" si="2"/>
        <v>0</v>
      </c>
      <c r="I38" s="133">
        <f t="shared" ref="I38:I69" si="4">B38*C38*F38*G38</f>
        <v>0</v>
      </c>
      <c r="J38" s="60"/>
      <c r="K38" s="59">
        <f t="shared" si="3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0</v>
      </c>
      <c r="E39" s="83"/>
      <c r="F39" s="61">
        <f>IFERROR(VLOOKUP(E39,Productos[],2,FALSE),"0")-D39*IFERROR(VLOOKUP(E39,Productos[],3,FALSE),"0")</f>
        <v>0</v>
      </c>
      <c r="G39" s="13">
        <v>1</v>
      </c>
      <c r="H39" s="132">
        <f t="shared" si="2"/>
        <v>0</v>
      </c>
      <c r="I39" s="133">
        <f t="shared" si="4"/>
        <v>0</v>
      </c>
      <c r="J39" s="60"/>
      <c r="K39" s="59">
        <f t="shared" si="3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0</v>
      </c>
      <c r="E40" s="83"/>
      <c r="F40" s="61">
        <f>IFERROR(VLOOKUP(E40,Productos[],2,FALSE),"0")-D40*IFERROR(VLOOKUP(E40,Productos[],3,FALSE),"0")</f>
        <v>0</v>
      </c>
      <c r="G40" s="13">
        <v>1</v>
      </c>
      <c r="H40" s="132"/>
      <c r="I40" s="133">
        <f t="shared" si="4"/>
        <v>0</v>
      </c>
      <c r="J40" s="60"/>
      <c r="K40" s="59">
        <f t="shared" si="3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/>
      <c r="F41" s="61">
        <f>IFERROR(VLOOKUP(E41,Productos[],2,FALSE),"0")-D41*IFERROR(VLOOKUP(E41,Productos[],3,FALSE),"0")</f>
        <v>0</v>
      </c>
      <c r="G41" s="13">
        <v>1</v>
      </c>
      <c r="H41" s="132">
        <f t="shared" ref="H41:H76" si="5">F41*G41</f>
        <v>0</v>
      </c>
      <c r="I41" s="133">
        <f t="shared" si="4"/>
        <v>0</v>
      </c>
      <c r="J41" s="60"/>
      <c r="K41" s="59">
        <f t="shared" si="3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/>
      <c r="F42" s="61">
        <f>IFERROR(VLOOKUP(E42,Productos[],2,FALSE),"0")-D42*IFERROR(VLOOKUP(E42,Productos[],3,FALSE),"0")</f>
        <v>0</v>
      </c>
      <c r="G42" s="13">
        <v>1</v>
      </c>
      <c r="H42" s="132">
        <f t="shared" si="5"/>
        <v>0</v>
      </c>
      <c r="I42" s="133">
        <f t="shared" si="4"/>
        <v>0</v>
      </c>
      <c r="J42" s="60"/>
      <c r="K42" s="59">
        <f t="shared" si="3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1</v>
      </c>
      <c r="D43" s="123">
        <v>0</v>
      </c>
      <c r="E43" s="83"/>
      <c r="F43" s="61">
        <f>IFERROR(VLOOKUP(E43,Productos[],2,FALSE),"0")-D43*IFERROR(VLOOKUP(E43,Productos[],3,FALSE),"0")</f>
        <v>0</v>
      </c>
      <c r="G43" s="13">
        <v>1</v>
      </c>
      <c r="H43" s="132">
        <f t="shared" si="5"/>
        <v>0</v>
      </c>
      <c r="I43" s="133">
        <f t="shared" si="4"/>
        <v>0</v>
      </c>
      <c r="J43" s="60"/>
      <c r="K43" s="59">
        <f t="shared" si="3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0</v>
      </c>
      <c r="E44" s="83"/>
      <c r="F44" s="61">
        <f>IFERROR(VLOOKUP(E44,Productos[],2,FALSE),"0")-D44*IFERROR(VLOOKUP(E44,Productos[],3,FALSE),"0")</f>
        <v>0</v>
      </c>
      <c r="G44" s="13">
        <v>1</v>
      </c>
      <c r="H44" s="132">
        <f t="shared" si="5"/>
        <v>0</v>
      </c>
      <c r="I44" s="133">
        <f t="shared" si="4"/>
        <v>0</v>
      </c>
      <c r="J44" s="60"/>
      <c r="K44" s="59">
        <f t="shared" si="3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/>
      <c r="F45" s="61">
        <f>IFERROR(VLOOKUP(E45,Productos[],2,FALSE),"0")-D45*IFERROR(VLOOKUP(E45,Productos[],3,FALSE),"0")</f>
        <v>0</v>
      </c>
      <c r="G45" s="13">
        <v>1</v>
      </c>
      <c r="H45" s="132">
        <f t="shared" si="5"/>
        <v>0</v>
      </c>
      <c r="I45" s="133">
        <f t="shared" si="4"/>
        <v>0</v>
      </c>
      <c r="J45" s="60"/>
      <c r="K45" s="59">
        <f t="shared" si="3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/>
      <c r="F46" s="61">
        <f>IFERROR(VLOOKUP(E46,Productos[],2,FALSE),"0")-D46*IFERROR(VLOOKUP(E46,Productos[],3,FALSE),"0")</f>
        <v>0</v>
      </c>
      <c r="G46" s="13">
        <v>1</v>
      </c>
      <c r="H46" s="132">
        <f t="shared" si="5"/>
        <v>0</v>
      </c>
      <c r="I46" s="133">
        <f t="shared" si="4"/>
        <v>0</v>
      </c>
      <c r="J46" s="60"/>
      <c r="K46" s="59">
        <f t="shared" si="3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/>
      <c r="F47" s="61">
        <f>IFERROR(VLOOKUP(E47,Productos[],2,FALSE),"0")-D47*IFERROR(VLOOKUP(E47,Productos[],3,FALSE),"0")</f>
        <v>0</v>
      </c>
      <c r="G47" s="13">
        <v>1</v>
      </c>
      <c r="H47" s="132">
        <f t="shared" si="5"/>
        <v>0</v>
      </c>
      <c r="I47" s="133">
        <f t="shared" si="4"/>
        <v>0</v>
      </c>
      <c r="J47" s="60"/>
      <c r="K47" s="59">
        <f t="shared" si="3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/>
      <c r="F48" s="61">
        <f>IFERROR(VLOOKUP(E48,Productos[],2,FALSE),"0")-D48*IFERROR(VLOOKUP(E48,Productos[],3,FALSE),"0")</f>
        <v>0</v>
      </c>
      <c r="G48" s="13">
        <v>1</v>
      </c>
      <c r="H48" s="132">
        <f t="shared" si="5"/>
        <v>0</v>
      </c>
      <c r="I48" s="133">
        <f t="shared" si="4"/>
        <v>0</v>
      </c>
      <c r="J48" s="60"/>
      <c r="K48" s="59">
        <f t="shared" si="3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/>
      <c r="F49" s="61">
        <f>IFERROR(VLOOKUP(E49,Productos[],2,FALSE),"0")-D49*IFERROR(VLOOKUP(E49,Productos[],3,FALSE),"0")</f>
        <v>0</v>
      </c>
      <c r="G49" s="13">
        <v>1</v>
      </c>
      <c r="H49" s="132">
        <f t="shared" si="5"/>
        <v>0</v>
      </c>
      <c r="I49" s="133">
        <f t="shared" si="4"/>
        <v>0</v>
      </c>
      <c r="J49" s="60"/>
      <c r="K49" s="59">
        <f t="shared" si="3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/>
      <c r="F50" s="61">
        <f>IFERROR(VLOOKUP(E50,Productos[],2,FALSE),"0")-D50*IFERROR(VLOOKUP(E50,Productos[],3,FALSE),"0")</f>
        <v>0</v>
      </c>
      <c r="G50" s="13">
        <v>1</v>
      </c>
      <c r="H50" s="132">
        <f t="shared" si="5"/>
        <v>0</v>
      </c>
      <c r="I50" s="133">
        <f t="shared" si="4"/>
        <v>0</v>
      </c>
      <c r="J50" s="60"/>
      <c r="K50" s="59">
        <f t="shared" si="3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5"/>
        <v>0</v>
      </c>
      <c r="I51" s="133">
        <f t="shared" si="4"/>
        <v>0</v>
      </c>
      <c r="J51" s="60"/>
      <c r="K51" s="59">
        <f t="shared" si="3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5"/>
        <v>0</v>
      </c>
      <c r="I52" s="133">
        <f t="shared" si="4"/>
        <v>0</v>
      </c>
      <c r="J52" s="60"/>
      <c r="K52" s="59">
        <f t="shared" si="3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5"/>
        <v>0</v>
      </c>
      <c r="I53" s="133">
        <f t="shared" si="4"/>
        <v>0</v>
      </c>
      <c r="J53" s="60"/>
      <c r="K53" s="59">
        <f t="shared" ref="K53:K76" si="6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5"/>
        <v>0</v>
      </c>
      <c r="I54" s="133">
        <f t="shared" si="4"/>
        <v>0</v>
      </c>
      <c r="J54" s="60"/>
      <c r="K54" s="59">
        <f t="shared" si="6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5"/>
        <v>0</v>
      </c>
      <c r="I55" s="133">
        <f t="shared" si="4"/>
        <v>0</v>
      </c>
      <c r="J55" s="60"/>
      <c r="K55" s="59">
        <f t="shared" si="6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5"/>
        <v>0</v>
      </c>
      <c r="I56" s="133">
        <f t="shared" si="4"/>
        <v>0</v>
      </c>
      <c r="J56" s="60"/>
      <c r="K56" s="59">
        <f t="shared" si="6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5"/>
        <v>0</v>
      </c>
      <c r="I57" s="133">
        <f t="shared" si="4"/>
        <v>0</v>
      </c>
      <c r="J57" s="60"/>
      <c r="K57" s="59">
        <f t="shared" si="6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5"/>
        <v>0</v>
      </c>
      <c r="I58" s="133">
        <f t="shared" si="4"/>
        <v>0</v>
      </c>
      <c r="J58" s="60"/>
      <c r="K58" s="59">
        <f t="shared" si="6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5"/>
        <v>0</v>
      </c>
      <c r="I59" s="133">
        <f t="shared" si="4"/>
        <v>0</v>
      </c>
      <c r="J59" s="60"/>
      <c r="K59" s="59">
        <f t="shared" si="6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5"/>
        <v>0</v>
      </c>
      <c r="I60" s="133">
        <f t="shared" si="4"/>
        <v>0</v>
      </c>
      <c r="J60" s="60"/>
      <c r="K60" s="59">
        <f t="shared" si="6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5"/>
        <v>0</v>
      </c>
      <c r="I61" s="133">
        <f t="shared" si="4"/>
        <v>0</v>
      </c>
      <c r="J61" s="60"/>
      <c r="K61" s="59">
        <f t="shared" si="6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5"/>
        <v>0</v>
      </c>
      <c r="I62" s="133">
        <f t="shared" si="4"/>
        <v>0</v>
      </c>
      <c r="J62" s="60"/>
      <c r="K62" s="59">
        <f t="shared" si="6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5"/>
        <v>0</v>
      </c>
      <c r="I63" s="133">
        <f t="shared" si="4"/>
        <v>0</v>
      </c>
      <c r="J63" s="60"/>
      <c r="K63" s="59">
        <f t="shared" si="6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5"/>
        <v>0</v>
      </c>
      <c r="I64" s="133">
        <f t="shared" si="4"/>
        <v>0</v>
      </c>
      <c r="J64" s="60"/>
      <c r="K64" s="59">
        <f t="shared" si="6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5"/>
        <v>0</v>
      </c>
      <c r="I65" s="133">
        <f t="shared" si="4"/>
        <v>0</v>
      </c>
      <c r="J65" s="60"/>
      <c r="K65" s="59">
        <f t="shared" si="6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5"/>
        <v>0</v>
      </c>
      <c r="I66" s="133">
        <f t="shared" si="4"/>
        <v>0</v>
      </c>
      <c r="J66" s="60"/>
      <c r="K66" s="59">
        <f t="shared" si="6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5"/>
        <v>0</v>
      </c>
      <c r="I67" s="133">
        <f t="shared" si="4"/>
        <v>0</v>
      </c>
      <c r="J67" s="60"/>
      <c r="K67" s="59">
        <f t="shared" si="6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5"/>
        <v>0</v>
      </c>
      <c r="I68" s="133">
        <f t="shared" si="4"/>
        <v>0</v>
      </c>
      <c r="J68" s="60"/>
      <c r="K68" s="59">
        <f t="shared" si="6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5"/>
        <v>0</v>
      </c>
      <c r="I69" s="133">
        <f t="shared" si="4"/>
        <v>0</v>
      </c>
      <c r="J69" s="60"/>
      <c r="K69" s="59">
        <f t="shared" si="6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5"/>
        <v>0</v>
      </c>
      <c r="I70" s="133">
        <f t="shared" ref="I70:I75" si="7">B70*C70*F70*G70</f>
        <v>0</v>
      </c>
      <c r="J70" s="60"/>
      <c r="K70" s="59">
        <f t="shared" si="6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5"/>
        <v>0</v>
      </c>
      <c r="I71" s="133">
        <f t="shared" si="7"/>
        <v>0</v>
      </c>
      <c r="J71" s="60"/>
      <c r="K71" s="59">
        <f t="shared" si="6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5"/>
        <v>0</v>
      </c>
      <c r="I72" s="133">
        <f t="shared" si="7"/>
        <v>0</v>
      </c>
      <c r="J72" s="60"/>
      <c r="K72" s="59">
        <f t="shared" si="6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5"/>
        <v>0</v>
      </c>
      <c r="I73" s="133">
        <f t="shared" si="7"/>
        <v>0</v>
      </c>
      <c r="J73" s="60"/>
      <c r="K73" s="59">
        <f t="shared" si="6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5"/>
        <v>0</v>
      </c>
      <c r="I74" s="133">
        <f t="shared" si="7"/>
        <v>0</v>
      </c>
      <c r="J74" s="60"/>
      <c r="K74" s="59">
        <f t="shared" si="6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5"/>
        <v>0</v>
      </c>
      <c r="I75" s="133">
        <f t="shared" si="7"/>
        <v>0</v>
      </c>
      <c r="J75" s="24"/>
      <c r="K75" s="59">
        <f t="shared" si="6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5"/>
        <v>0</v>
      </c>
      <c r="I76" s="137">
        <f>Salidas[[#This Row],[Importe]]</f>
        <v>0</v>
      </c>
      <c r="J76" s="137"/>
      <c r="K76" s="59">
        <f t="shared" si="6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F20" sqref="F20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67" width="11.42578125" style="69" customWidth="1"/>
    <col min="68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500</v>
      </c>
      <c r="D2" s="72">
        <v>50</v>
      </c>
      <c r="E2" s="79">
        <v>73</v>
      </c>
      <c r="F2" s="79">
        <f>SUMIFS(Entradas[[#This Row],[Cantidad]],Entradas[[#This Row],[Producto]],Productos[[#This Row],[Bebida]])</f>
        <v>0</v>
      </c>
      <c r="G2" s="80">
        <f>SUMIFS(Salidas[Cant],Salidas[Bebidas],Productos[[#This Row],[Bebida]])</f>
        <v>16</v>
      </c>
      <c r="H2" s="81">
        <f>Productos[[#This Row],[Stock Inicial]]+(Productos[[#This Row],[Entradas]]-Productos[[#This Row],[Salidas]])</f>
        <v>57</v>
      </c>
      <c r="I2" s="71" t="s">
        <v>33</v>
      </c>
    </row>
    <row r="3" spans="2:12" x14ac:dyDescent="0.25">
      <c r="B3" s="71" t="s">
        <v>34</v>
      </c>
      <c r="C3" s="72">
        <v>500</v>
      </c>
      <c r="D3" s="72">
        <v>50</v>
      </c>
      <c r="E3" s="79">
        <v>15</v>
      </c>
      <c r="F3" s="79">
        <f>SUMIFS(Entradas[[#This Row],[Cantidad]],Entradas[[#This Row],[Producto]],Productos[[#This Row],[Bebida]])</f>
        <v>0</v>
      </c>
      <c r="G3" s="80">
        <f>SUMIFS(Salidas[Cant],Salidas[Bebidas],Productos[[#This Row],[Bebida]])</f>
        <v>0</v>
      </c>
      <c r="H3" s="81">
        <f>Productos[[#This Row],[Stock Inicial]]+(Productos[[#This Row],[Entradas]]-Productos[[#This Row],[Salidas]])</f>
        <v>15</v>
      </c>
      <c r="I3" s="71" t="s">
        <v>34</v>
      </c>
      <c r="J3" s="70"/>
    </row>
    <row r="4" spans="2:12" x14ac:dyDescent="0.25">
      <c r="B4" s="71" t="s">
        <v>35</v>
      </c>
      <c r="C4" s="72">
        <v>500</v>
      </c>
      <c r="D4" s="72">
        <v>50</v>
      </c>
      <c r="E4" s="79">
        <v>8</v>
      </c>
      <c r="F4" s="79">
        <f>SUMIFS(Entradas[[#This Row],[Cantidad]],Entradas[[#This Row],[Producto]],Productos[[#This Row],[Bebida]])</f>
        <v>0</v>
      </c>
      <c r="G4" s="80">
        <f>SUMIFS(Salidas[Cant],Salidas[Bebidas],Productos[[#This Row],[Bebida]])</f>
        <v>0</v>
      </c>
      <c r="H4" s="81">
        <f>Productos[[#This Row],[Stock Inicial]]+(Productos[[#This Row],[Entradas]]-Productos[[#This Row],[Salidas]])</f>
        <v>8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64</v>
      </c>
      <c r="F5" s="79">
        <f>SUMIFS(Entradas[[#This Row],[Cantidad]],Entradas[[#This Row],[Producto]],Productos[[#This Row],[Bebida]])</f>
        <v>0</v>
      </c>
      <c r="G5" s="80">
        <f>SUMIFS(Salidas[Cant],Salidas[Bebidas],Productos[[#This Row],[Bebida]])</f>
        <v>11</v>
      </c>
      <c r="H5" s="81">
        <f>Productos[[#This Row],[Stock Inicial]]+(Productos[[#This Row],[Entradas]]-Productos[[#This Row],[Salidas]])</f>
        <v>53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46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1</v>
      </c>
      <c r="H6" s="81">
        <f>Productos[[#This Row],[Stock Inicial]]+(Productos[[#This Row],[Entradas]]-Productos[[#This Row],[Salidas]])</f>
        <v>45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31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1</v>
      </c>
      <c r="H7" s="81">
        <f>Productos[[#This Row],[Stock Inicial]]+(Productos[[#This Row],[Entradas]]-Productos[[#This Row],[Salidas]])</f>
        <v>30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0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0</v>
      </c>
      <c r="H9" s="81">
        <f>Productos[[#This Row],[Stock Inicial]]+(Productos[[#This Row],[Entradas]]-Productos[[#This Row],[Salidas]])</f>
        <v>0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30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1</v>
      </c>
      <c r="H10" s="81">
        <f>Productos[[#This Row],[Stock Inicial]]+(Productos[[#This Row],[Entradas]]-Productos[[#This Row],[Salidas]])</f>
        <v>29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29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1</v>
      </c>
      <c r="H11" s="81">
        <f>Productos[[#This Row],[Stock Inicial]]+(Productos[[#This Row],[Entradas]]-Productos[[#This Row],[Salidas]])</f>
        <v>28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9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0</v>
      </c>
      <c r="H13" s="81">
        <f>Productos[[#This Row],[Stock Inicial]]+(Productos[[#This Row],[Entradas]]-Productos[[#This Row],[Salidas]])</f>
        <v>9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3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0</v>
      </c>
      <c r="H14" s="81">
        <f>Productos[[#This Row],[Stock Inicial]]+(Productos[[#This Row],[Entradas]]-Productos[[#This Row],[Salidas]])</f>
        <v>3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962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0</v>
      </c>
      <c r="H24" s="110">
        <f>Productos[[#This Row],[Stock Inicial]]+(Productos[[#This Row],[Entradas]]-Productos[[#This Row],[Salidas]])</f>
        <v>962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1" sqref="C11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61" width="11.42578125" style="69" customWidth="1"/>
    <col min="62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/>
      <c r="D2" s="90"/>
      <c r="E2" s="84">
        <f>Entradas[[#This Row],[BebidaXCajon]]*Entradas[[#This Row],[Cajones]]+Entradas[[#This Row],[Sueltas]]</f>
        <v>0</v>
      </c>
    </row>
    <row r="3" spans="1:5" x14ac:dyDescent="0.25">
      <c r="A3" s="88" t="s">
        <v>34</v>
      </c>
      <c r="B3" s="89">
        <v>12</v>
      </c>
      <c r="C3" s="90"/>
      <c r="D3" s="90"/>
      <c r="E3" s="84">
        <f>Entradas[[#This Row],[BebidaXCajon]]*Entradas[[#This Row],[Cajones]]+Entradas[[#This Row],[Sueltas]]</f>
        <v>0</v>
      </c>
    </row>
    <row r="4" spans="1:5" x14ac:dyDescent="0.25">
      <c r="A4" s="88" t="s">
        <v>35</v>
      </c>
      <c r="B4" s="89">
        <v>12</v>
      </c>
      <c r="C4" s="90"/>
      <c r="D4" s="90"/>
      <c r="E4" s="84">
        <f>Entradas[[#This Row],[BebidaXCajon]]*Entradas[[#This Row],[Cajones]]+Entradas[[#This Row],[Sueltas]]</f>
        <v>0</v>
      </c>
    </row>
    <row r="5" spans="1:5" x14ac:dyDescent="0.25">
      <c r="A5" s="88" t="s">
        <v>36</v>
      </c>
      <c r="B5" s="89">
        <v>8</v>
      </c>
      <c r="C5" s="90"/>
      <c r="D5" s="90"/>
      <c r="E5" s="84">
        <f>Entradas[[#This Row],[BebidaXCajon]]*Entradas[[#This Row],[Cajones]]+Entradas[[#This Row],[Sueltas]]</f>
        <v>0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3600</v>
      </c>
      <c r="C2" s="116">
        <v>900</v>
      </c>
      <c r="D2" s="115">
        <f>C2+B2-Fiados[[#This Row],[Hoy Pago]]</f>
        <v>4500</v>
      </c>
    </row>
    <row r="3" spans="1:5" x14ac:dyDescent="0.25">
      <c r="A3" t="s">
        <v>77</v>
      </c>
      <c r="B3">
        <v>1800</v>
      </c>
      <c r="C3" s="116"/>
      <c r="D3" s="115">
        <f>C3+B3-Fiados[[#This Row],[Hoy Pago]]</f>
        <v>1800</v>
      </c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2023-02-10T05:32:06Z</dcterms:modified>
</cp:coreProperties>
</file>