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F12" i="2" s="1"/>
  <c r="E11" i="3"/>
  <c r="E10" i="3"/>
  <c r="F10" i="2" s="1"/>
  <c r="E9" i="3"/>
  <c r="E8" i="3"/>
  <c r="F8" i="2" s="1"/>
  <c r="E7" i="3"/>
  <c r="E6" i="3"/>
  <c r="F6" i="2" s="1"/>
  <c r="E5" i="3"/>
  <c r="E4" i="3"/>
  <c r="F4" i="2" s="1"/>
  <c r="E3" i="3"/>
  <c r="E2" i="3"/>
  <c r="F2" i="2" s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G11" i="2"/>
  <c r="F11" i="2"/>
  <c r="G10" i="2"/>
  <c r="G9" i="2"/>
  <c r="F9" i="2"/>
  <c r="G8" i="2"/>
  <c r="G7" i="2"/>
  <c r="F7" i="2"/>
  <c r="G6" i="2"/>
  <c r="G5" i="2"/>
  <c r="F5" i="2"/>
  <c r="G4" i="2"/>
  <c r="G3" i="2"/>
  <c r="F3" i="2"/>
  <c r="G2" i="2"/>
  <c r="K76" i="1"/>
  <c r="G76" i="1"/>
  <c r="F76" i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I19" i="1"/>
  <c r="H19" i="1"/>
  <c r="K18" i="1"/>
  <c r="F18" i="1"/>
  <c r="H18" i="1" s="1"/>
  <c r="K17" i="1"/>
  <c r="H17" i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I12" i="1"/>
  <c r="K11" i="1"/>
  <c r="F11" i="1"/>
  <c r="I11" i="1" s="1"/>
  <c r="K10" i="1"/>
  <c r="F10" i="1"/>
  <c r="I10" i="1" s="1"/>
  <c r="K9" i="1"/>
  <c r="F9" i="1"/>
  <c r="I9" i="1" s="1"/>
  <c r="K8" i="1"/>
  <c r="F8" i="1"/>
  <c r="H8" i="1" s="1"/>
  <c r="K7" i="1"/>
  <c r="I7" i="1"/>
  <c r="F6" i="1"/>
  <c r="I6" i="1" s="1"/>
  <c r="S2" i="1"/>
  <c r="R2" i="1" s="1"/>
  <c r="I2" i="1"/>
  <c r="F2" i="1"/>
  <c r="I41" i="1" l="1"/>
  <c r="H61" i="1"/>
  <c r="H12" i="1"/>
  <c r="I28" i="1"/>
  <c r="H33" i="1"/>
  <c r="H53" i="1"/>
  <c r="H69" i="1"/>
  <c r="H37" i="1"/>
  <c r="I49" i="1"/>
  <c r="H57" i="1"/>
  <c r="H65" i="1"/>
  <c r="H73" i="1"/>
  <c r="H6" i="1"/>
  <c r="K77" i="1"/>
  <c r="H10" i="1"/>
  <c r="H14" i="1"/>
  <c r="I24" i="1"/>
  <c r="H35" i="1"/>
  <c r="H39" i="1"/>
  <c r="I45" i="1"/>
  <c r="H51" i="1"/>
  <c r="H55" i="1"/>
  <c r="H59" i="1"/>
  <c r="H63" i="1"/>
  <c r="H67" i="1"/>
  <c r="H71" i="1"/>
  <c r="H75" i="1"/>
  <c r="H3" i="2"/>
  <c r="H7" i="2"/>
  <c r="H11" i="2"/>
  <c r="H13" i="2"/>
  <c r="H14" i="2"/>
  <c r="H16" i="2"/>
  <c r="H17" i="2"/>
  <c r="H18" i="2"/>
  <c r="H20" i="2"/>
  <c r="H21" i="2"/>
  <c r="H22" i="2"/>
  <c r="H24" i="2"/>
  <c r="H25" i="2"/>
  <c r="I1" i="1"/>
  <c r="I3" i="1" s="1"/>
  <c r="H11" i="1"/>
  <c r="H13" i="1"/>
  <c r="H15" i="1"/>
  <c r="I17" i="1"/>
  <c r="H20" i="1"/>
  <c r="I22" i="1"/>
  <c r="I26" i="1"/>
  <c r="I30" i="1"/>
  <c r="H32" i="1"/>
  <c r="H34" i="1"/>
  <c r="H36" i="1"/>
  <c r="H38" i="1"/>
  <c r="I43" i="1"/>
  <c r="I47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5" i="2"/>
  <c r="H9" i="2"/>
  <c r="Q2" i="1"/>
  <c r="I8" i="1"/>
  <c r="H7" i="1"/>
  <c r="H9" i="1"/>
  <c r="I16" i="1"/>
  <c r="I18" i="1"/>
  <c r="I21" i="1"/>
  <c r="I23" i="1"/>
  <c r="I25" i="1"/>
  <c r="I27" i="1"/>
  <c r="I29" i="1"/>
  <c r="I31" i="1"/>
  <c r="I42" i="1"/>
  <c r="I44" i="1"/>
  <c r="I46" i="1"/>
  <c r="I48" i="1"/>
  <c r="H76" i="1"/>
  <c r="I76" i="1" s="1"/>
  <c r="H15" i="2"/>
  <c r="H19" i="2"/>
  <c r="H23" i="2"/>
  <c r="H2" i="2"/>
  <c r="H4" i="2"/>
  <c r="H6" i="2"/>
  <c r="H8" i="2"/>
  <c r="H10" i="2"/>
  <c r="H12" i="2"/>
  <c r="F1" i="1" l="1"/>
  <c r="F3" i="1" s="1"/>
  <c r="P49" i="1" s="1"/>
  <c r="P2" i="1" l="1"/>
  <c r="P1" i="1"/>
</calcChain>
</file>

<file path=xl/sharedStrings.xml><?xml version="1.0" encoding="utf-8"?>
<sst xmlns="http://schemas.openxmlformats.org/spreadsheetml/2006/main" count="181" uniqueCount="100">
  <si>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</si>
  <si>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</si>
  <si>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</si>
  <si>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</si>
  <si>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</si>
  <si>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</si>
  <si>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</si>
  <si>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</si>
  <si>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</si>
  <si>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</si>
  <si>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</si>
  <si>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</si>
  <si>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</si>
  <si>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</si>
  <si>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</si>
  <si>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</si>
  <si>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</si>
  <si>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</si>
  <si>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</si>
  <si>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</si>
  <si>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</si>
  <si>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</si>
  <si>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</si>
  <si>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</si>
  <si>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</si>
  <si>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</si>
  <si>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</si>
  <si>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</si>
  <si>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</si>
  <si>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</si>
  <si>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</si>
  <si>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</si>
  <si>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</si>
  <si>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</si>
  <si>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</si>
  <si>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</si>
  <si>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</si>
  <si>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</si>
  <si>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</si>
  <si>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</si>
  <si>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</si>
  <si>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</si>
  <si>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</si>
  <si>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</si>
  <si>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</si>
  <si>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</si>
  <si>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</si>
  <si>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</si>
  <si>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</si>
  <si>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</si>
  <si>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</si>
  <si>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</si>
  <si>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</si>
  <si>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</si>
  <si>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</si>
  <si>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</si>
  <si>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</si>
  <si>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</si>
  <si>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</si>
  <si>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</si>
  <si>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</si>
  <si>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</si>
  <si>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</si>
  <si>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</si>
  <si>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</si>
  <si>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</si>
  <si>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</si>
  <si>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</si>
  <si>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</si>
  <si>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</si>
  <si>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</si>
  <si>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</si>
  <si>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</si>
  <si>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</si>
  <si>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</si>
  <si>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</si>
  <si>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</si>
  <si>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</si>
  <si>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</si>
  <si>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</si>
  <si>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</si>
  <si>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</si>
  <si>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</si>
  <si>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</si>
  <si>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</si>
  <si>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</si>
  <si>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</si>
  <si>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</si>
  <si>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</si>
  <si>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</si>
  <si>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</si>
  <si>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</si>
  <si>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Bastino Jose</t>
  </si>
  <si>
    <t>Julian Pereyra</t>
  </si>
  <si>
    <t>Tuki</t>
  </si>
  <si>
    <t>Gonza Sandre</t>
  </si>
  <si>
    <t>Romero Rodrigo</t>
  </si>
  <si>
    <t>guli</t>
  </si>
  <si>
    <t>edu</t>
  </si>
  <si>
    <t>richar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</si>
</sst>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P2" sqref="P2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107" width="11.42578125" style="117" customWidth="1"/>
    <col min="108" max="16384" width="11.42578125" style="117"/>
  </cols>
  <sheetData>
    <row r="1" spans="1:34" x14ac:dyDescent="0.25">
      <c r="A1" s="31"/>
      <c r="E1" s="49" t="s">
        <v>0</v>
      </c>
      <c r="F1" s="50">
        <f>SUM(I6:I75)</f>
        <v>10600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28600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18000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28600</v>
      </c>
      <c r="Q2" s="38">
        <f ca="1">(TEXT(S2,"####-##-##"))*1</f>
        <v>44980</v>
      </c>
      <c r="R2" s="39">
        <f ca="1">(TEXT(S2,"####-##-##"))*1</f>
        <v>44980</v>
      </c>
      <c r="S2" s="17" t="str">
        <f ca="1">MID(CELL("filename"),FIND("[",CELL("filename"))+1,8)</f>
        <v>20230223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28600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1</v>
      </c>
      <c r="E6" s="129" t="s">
        <v>33</v>
      </c>
      <c r="F6" s="130">
        <f>IFERROR(VLOOKUP(E6,Productos[],2,FALSE),"0")-D6*IFERROR(VLOOKUP(E6,Productos[],3,FALSE),"0")</f>
        <v>450</v>
      </c>
      <c r="G6" s="131">
        <v>2</v>
      </c>
      <c r="H6" s="132">
        <f t="shared" ref="H6:H39" si="0">F6*G6</f>
        <v>900</v>
      </c>
      <c r="I6" s="133">
        <f t="shared" ref="I6:I37" si="1">B6*C6*F6*G6</f>
        <v>900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38</v>
      </c>
      <c r="F7" s="130">
        <v>250</v>
      </c>
      <c r="G7" s="13">
        <v>1</v>
      </c>
      <c r="H7" s="132">
        <f t="shared" si="0"/>
        <v>250</v>
      </c>
      <c r="I7" s="133">
        <f t="shared" si="1"/>
        <v>250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1</v>
      </c>
      <c r="E8" s="97" t="s">
        <v>35</v>
      </c>
      <c r="F8" s="130">
        <f>IFERROR(VLOOKUP(E8,Productos[],2,FALSE),"0")-D8*IFERROR(VLOOKUP(E8,Productos[],3,FALSE),"0")</f>
        <v>450</v>
      </c>
      <c r="G8" s="98">
        <v>2</v>
      </c>
      <c r="H8" s="132">
        <f t="shared" si="0"/>
        <v>900</v>
      </c>
      <c r="I8" s="133">
        <f t="shared" si="1"/>
        <v>900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33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1</v>
      </c>
      <c r="E10" s="83" t="s">
        <v>33</v>
      </c>
      <c r="F10" s="61">
        <f>IFERROR(VLOOKUP(E10,Productos[],2,FALSE),"0")-D10*IFERROR(VLOOKUP(E10,Productos[],3,FALSE),"0")</f>
        <v>450</v>
      </c>
      <c r="G10" s="13">
        <v>2</v>
      </c>
      <c r="H10" s="132">
        <f t="shared" si="0"/>
        <v>900</v>
      </c>
      <c r="I10" s="133">
        <f t="shared" si="1"/>
        <v>900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1</v>
      </c>
      <c r="E11" s="83" t="s">
        <v>33</v>
      </c>
      <c r="F11" s="61">
        <f>IFERROR(VLOOKUP(E11,Productos[],2,FALSE),"0")-D11*IFERROR(VLOOKUP(E11,Productos[],3,FALSE),"0")</f>
        <v>450</v>
      </c>
      <c r="G11" s="13">
        <v>2</v>
      </c>
      <c r="H11" s="132">
        <f t="shared" si="0"/>
        <v>900</v>
      </c>
      <c r="I11" s="133">
        <f t="shared" si="1"/>
        <v>900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38</v>
      </c>
      <c r="F12" s="61">
        <v>250</v>
      </c>
      <c r="G12" s="13">
        <v>2</v>
      </c>
      <c r="H12" s="132">
        <f t="shared" si="0"/>
        <v>500</v>
      </c>
      <c r="I12" s="133">
        <f t="shared" si="1"/>
        <v>500</v>
      </c>
      <c r="J12" s="60"/>
      <c r="K12" s="59">
        <f t="shared" si="2"/>
        <v>0</v>
      </c>
      <c r="M12" s="29">
        <v>17</v>
      </c>
      <c r="N12" s="12">
        <v>0</v>
      </c>
      <c r="O12" s="64" t="s">
        <v>92</v>
      </c>
      <c r="P12" s="64"/>
      <c r="Q12" s="60">
        <v>3000</v>
      </c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36</v>
      </c>
      <c r="F13" s="61">
        <f>IFERROR(VLOOKUP(E13,Productos[],2,FALSE),"0")-D13*IFERROR(VLOOKUP(E13,Productos[],3,FALSE),"0")</f>
        <v>350</v>
      </c>
      <c r="G13" s="13">
        <v>1</v>
      </c>
      <c r="H13" s="132">
        <f t="shared" si="0"/>
        <v>350</v>
      </c>
      <c r="I13" s="133">
        <f t="shared" si="1"/>
        <v>350</v>
      </c>
      <c r="J13" s="60"/>
      <c r="K13" s="59">
        <f t="shared" si="2"/>
        <v>0</v>
      </c>
      <c r="M13" s="29">
        <v>18</v>
      </c>
      <c r="N13" s="12">
        <v>0</v>
      </c>
      <c r="O13" s="64" t="s">
        <v>92</v>
      </c>
      <c r="P13" s="64"/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0</v>
      </c>
      <c r="C14" s="20">
        <v>1</v>
      </c>
      <c r="D14" s="123">
        <v>0</v>
      </c>
      <c r="E14" s="83" t="s">
        <v>34</v>
      </c>
      <c r="F14" s="61">
        <f>IFERROR(VLOOKUP(E14,Productos[],2,FALSE),"0")-D14*IFERROR(VLOOKUP(E14,Productos[],3,FALSE),"0")</f>
        <v>500</v>
      </c>
      <c r="G14" s="13">
        <v>2</v>
      </c>
      <c r="H14" s="132">
        <f t="shared" si="0"/>
        <v>1000</v>
      </c>
      <c r="I14" s="133">
        <f t="shared" si="1"/>
        <v>0</v>
      </c>
      <c r="J14" s="60" t="s">
        <v>97</v>
      </c>
      <c r="K14" s="59">
        <f t="shared" si="2"/>
        <v>0</v>
      </c>
      <c r="M14" s="29">
        <v>19</v>
      </c>
      <c r="N14" s="12">
        <v>0</v>
      </c>
      <c r="O14" s="64" t="s">
        <v>93</v>
      </c>
      <c r="P14" s="64"/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1</v>
      </c>
      <c r="E15" s="97" t="s">
        <v>33</v>
      </c>
      <c r="F15" s="61">
        <f>IFERROR(VLOOKUP(E15,Productos[],2,FALSE),"0")-D15*IFERROR(VLOOKUP(E15,Productos[],3,FALSE),"0")</f>
        <v>450</v>
      </c>
      <c r="G15" s="98">
        <v>2</v>
      </c>
      <c r="H15" s="132">
        <f t="shared" si="0"/>
        <v>900</v>
      </c>
      <c r="I15" s="133">
        <f t="shared" si="1"/>
        <v>900</v>
      </c>
      <c r="J15" s="99"/>
      <c r="K15" s="100"/>
      <c r="M15" s="102">
        <v>20</v>
      </c>
      <c r="N15" s="95">
        <v>0</v>
      </c>
      <c r="O15" s="103" t="s">
        <v>94</v>
      </c>
      <c r="P15" s="64"/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36</v>
      </c>
      <c r="F16" s="61">
        <f>IFERROR(VLOOKUP(E16,Productos[],2,FALSE),"0")-D16*IFERROR(VLOOKUP(E16,Productos[],3,FALSE),"0")</f>
        <v>350</v>
      </c>
      <c r="G16" s="13">
        <v>2</v>
      </c>
      <c r="H16" s="132">
        <f t="shared" si="0"/>
        <v>700</v>
      </c>
      <c r="I16" s="133">
        <f t="shared" si="1"/>
        <v>700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95</v>
      </c>
      <c r="P16" s="64"/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42</v>
      </c>
      <c r="F17" s="61">
        <v>250</v>
      </c>
      <c r="G17" s="13">
        <v>1</v>
      </c>
      <c r="H17" s="132">
        <f t="shared" si="0"/>
        <v>250</v>
      </c>
      <c r="I17" s="133">
        <f t="shared" si="1"/>
        <v>250</v>
      </c>
      <c r="J17" s="60"/>
      <c r="K17" s="59">
        <f>IF(C16=0,F16*G16,0)</f>
        <v>0</v>
      </c>
      <c r="M17" s="29">
        <v>22</v>
      </c>
      <c r="N17" s="12">
        <v>0</v>
      </c>
      <c r="O17" s="64"/>
      <c r="P17" s="64"/>
      <c r="Q17" s="60"/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36</v>
      </c>
      <c r="F18" s="61">
        <f>IFERROR(VLOOKUP(E18,Productos[],2,FALSE),"0")-D18*IFERROR(VLOOKUP(E18,Productos[],3,FALSE),"0")</f>
        <v>350</v>
      </c>
      <c r="G18" s="13">
        <v>1</v>
      </c>
      <c r="H18" s="132">
        <f t="shared" si="0"/>
        <v>350</v>
      </c>
      <c r="I18" s="133">
        <f t="shared" si="1"/>
        <v>350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96</v>
      </c>
      <c r="P18" s="64"/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36</v>
      </c>
      <c r="F19" s="61">
        <v>350</v>
      </c>
      <c r="G19" s="13">
        <v>3</v>
      </c>
      <c r="H19" s="132">
        <f t="shared" si="0"/>
        <v>1050</v>
      </c>
      <c r="I19" s="133">
        <f t="shared" si="1"/>
        <v>1050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0</v>
      </c>
      <c r="C20" s="20">
        <v>1</v>
      </c>
      <c r="D20" s="123">
        <v>0</v>
      </c>
      <c r="E20" s="83" t="s">
        <v>44</v>
      </c>
      <c r="F20" s="61">
        <f>IFERROR(VLOOKUP(E20,Productos[],2,FALSE),"0")-D20*IFERROR(VLOOKUP(E20,Productos[],3,FALSE),"0")</f>
        <v>320</v>
      </c>
      <c r="G20" s="13">
        <v>1</v>
      </c>
      <c r="H20" s="132">
        <f t="shared" si="0"/>
        <v>320</v>
      </c>
      <c r="I20" s="133">
        <f t="shared" si="1"/>
        <v>0</v>
      </c>
      <c r="J20" s="60" t="s">
        <v>98</v>
      </c>
      <c r="K20" s="59"/>
      <c r="M20" s="137"/>
      <c r="N20" s="27"/>
      <c r="O20" s="137"/>
      <c r="Q20" s="35">
        <f>SUM(Q5:Q19)</f>
        <v>18000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36</v>
      </c>
      <c r="F21" s="61">
        <f>IFERROR(VLOOKUP(E21,Productos[],2,FALSE),"0")-D21*IFERROR(VLOOKUP(E21,Productos[],3,FALSE),"0")</f>
        <v>350</v>
      </c>
      <c r="G21" s="13">
        <v>1</v>
      </c>
      <c r="H21" s="132">
        <f t="shared" si="0"/>
        <v>350</v>
      </c>
      <c r="I21" s="133">
        <f t="shared" si="1"/>
        <v>350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33</v>
      </c>
      <c r="F22" s="61">
        <f>IFERROR(VLOOKUP(E22,Productos[],2,FALSE),"0")-D22*IFERROR(VLOOKUP(E22,Productos[],3,FALSE),"0")</f>
        <v>500</v>
      </c>
      <c r="G22" s="98">
        <v>1</v>
      </c>
      <c r="H22" s="132">
        <f t="shared" si="0"/>
        <v>500</v>
      </c>
      <c r="I22" s="133">
        <f t="shared" si="1"/>
        <v>500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0</v>
      </c>
      <c r="C23" s="20">
        <v>1</v>
      </c>
      <c r="D23" s="123">
        <v>1</v>
      </c>
      <c r="E23" s="83" t="s">
        <v>34</v>
      </c>
      <c r="F23" s="61">
        <f>IFERROR(VLOOKUP(E23,Productos[],2,FALSE),"0")-D23*IFERROR(VLOOKUP(E23,Productos[],3,FALSE),"0")</f>
        <v>450</v>
      </c>
      <c r="G23" s="13">
        <v>4</v>
      </c>
      <c r="H23" s="132">
        <f t="shared" si="0"/>
        <v>1800</v>
      </c>
      <c r="I23" s="133">
        <f t="shared" si="1"/>
        <v>0</v>
      </c>
      <c r="J23" s="60" t="s">
        <v>99</v>
      </c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1</v>
      </c>
      <c r="E24" s="83" t="s">
        <v>35</v>
      </c>
      <c r="F24" s="61">
        <f>IFERROR(VLOOKUP(E24,Productos[],2,FALSE),"0")-D24*IFERROR(VLOOKUP(E24,Productos[],3,FALSE),"0")</f>
        <v>450</v>
      </c>
      <c r="G24" s="13">
        <v>1</v>
      </c>
      <c r="H24" s="132">
        <f t="shared" si="0"/>
        <v>450</v>
      </c>
      <c r="I24" s="133">
        <f t="shared" si="1"/>
        <v>450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1</v>
      </c>
      <c r="E25" s="83" t="s">
        <v>34</v>
      </c>
      <c r="F25" s="61">
        <f>IFERROR(VLOOKUP(E25,Productos[],2,FALSE),"0")-D25*IFERROR(VLOOKUP(E25,Productos[],3,FALSE),"0")</f>
        <v>450</v>
      </c>
      <c r="G25" s="13">
        <v>1</v>
      </c>
      <c r="H25" s="132">
        <f t="shared" si="0"/>
        <v>450</v>
      </c>
      <c r="I25" s="133">
        <f t="shared" si="1"/>
        <v>450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450</v>
      </c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>
        <v>32300</v>
      </c>
      <c r="P49">
        <f>+O49-F3</f>
        <v>3700</v>
      </c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H18" sqref="H18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83" width="11.42578125" style="69" customWidth="1"/>
    <col min="84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14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11</v>
      </c>
      <c r="H2" s="81">
        <f>Productos[[#This Row],[Stock Inicial]]+(Productos[[#This Row],[Entradas]]-Productos[[#This Row],[Salidas]])</f>
        <v>3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51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7</v>
      </c>
      <c r="H3" s="81">
        <f>Productos[[#This Row],[Stock Inicial]]+(Productos[[#This Row],[Entradas]]-Productos[[#This Row],[Salidas]])</f>
        <v>44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60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3</v>
      </c>
      <c r="H4" s="81">
        <f>Productos[[#This Row],[Stock Inicial]]+(Productos[[#This Row],[Entradas]]-Productos[[#This Row],[Salidas]])</f>
        <v>57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46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8</v>
      </c>
      <c r="H5" s="81">
        <f>Productos[[#This Row],[Stock Inicial]]+(Productos[[#This Row],[Entradas]]-Productos[[#This Row],[Salidas]])</f>
        <v>38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22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22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24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3</v>
      </c>
      <c r="H7" s="81">
        <f>Productos[[#This Row],[Stock Inicial]]+(Productos[[#This Row],[Entradas]]-Productos[[#This Row],[Salidas]])</f>
        <v>21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12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12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4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3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3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1</v>
      </c>
      <c r="H13" s="81">
        <f>Productos[[#This Row],[Stock Inicial]]+(Productos[[#This Row],[Entradas]]-Productos[[#This Row],[Salidas]])</f>
        <v>2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0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0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944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944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77" width="11.42578125" style="69" customWidth="1"/>
    <col min="78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500</v>
      </c>
      <c r="C2" s="116"/>
      <c r="D2" s="115"/>
    </row>
    <row r="3" spans="1:5" x14ac:dyDescent="0.25">
      <c r="A3" t="s">
        <v>77</v>
      </c>
      <c r="B3">
        <v>1000</v>
      </c>
      <c r="C3" s="116"/>
      <c r="D3" s="115"/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2023-02-26T18:22:57Z</dcterms:modified>
</cp:coreProperties>
</file>