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H30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H25" i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29" i="1" l="1"/>
  <c r="I1" i="1" s="1"/>
  <c r="I3" i="1" s="1"/>
  <c r="H45" i="1"/>
  <c r="H12" i="2"/>
  <c r="H14" i="1"/>
  <c r="I19" i="1"/>
  <c r="I21" i="1"/>
  <c r="H37" i="1"/>
  <c r="H10" i="1"/>
  <c r="I29" i="1"/>
  <c r="H33" i="1"/>
  <c r="H41" i="1"/>
  <c r="H49" i="1"/>
  <c r="K77" i="1"/>
  <c r="H8" i="1"/>
  <c r="H12" i="1"/>
  <c r="I25" i="1"/>
  <c r="H35" i="1"/>
  <c r="H39" i="1"/>
  <c r="H43" i="1"/>
  <c r="H47" i="1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7" i="1"/>
  <c r="H9" i="1"/>
  <c r="H11" i="1"/>
  <c r="H13" i="1"/>
  <c r="H15" i="1"/>
  <c r="I17" i="1"/>
  <c r="I23" i="1"/>
  <c r="I27" i="1"/>
  <c r="I31" i="1"/>
  <c r="H32" i="1"/>
  <c r="H34" i="1"/>
  <c r="H36" i="1"/>
  <c r="H38" i="1"/>
  <c r="H40" i="1"/>
  <c r="H42" i="1"/>
  <c r="H44" i="1"/>
  <c r="H46" i="1"/>
  <c r="H48" i="1"/>
  <c r="I20" i="1"/>
  <c r="Q2" i="1"/>
  <c r="I6" i="1"/>
  <c r="I16" i="1"/>
  <c r="I18" i="1"/>
  <c r="I22" i="1"/>
  <c r="I24" i="1"/>
  <c r="I26" i="1"/>
  <c r="I28" i="1"/>
  <c r="I3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49" i="1" s="1"/>
  <c r="P2" i="1"/>
  <c r="P1" i="1"/>
</calcChain>
</file>

<file path=xl/sharedStrings.xml><?xml version="1.0" encoding="utf-8"?>
<sst xmlns="http://schemas.openxmlformats.org/spreadsheetml/2006/main" count="198" uniqueCount="102">
  <si>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</si>
  <si>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</si>
  <si>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</si>
  <si>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</si>
  <si>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</si>
  <si>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</si>
  <si>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</si>
  <si>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</si>
  <si>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</si>
  <si>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</si>
  <si>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</si>
  <si>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</si>
  <si>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</si>
  <si>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</si>
  <si>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</si>
  <si>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</si>
  <si>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</si>
  <si>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</si>
  <si>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</si>
  <si>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</si>
  <si>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</si>
  <si>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</si>
  <si>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</si>
  <si>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</si>
  <si>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</si>
  <si>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</si>
  <si>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</si>
  <si>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</si>
  <si>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</si>
  <si>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</si>
  <si>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</si>
  <si>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</si>
  <si>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</si>
  <si>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</si>
  <si>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</si>
  <si>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</si>
  <si>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</si>
  <si>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</si>
  <si>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</si>
  <si>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</si>
  <si>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</si>
  <si>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</si>
  <si>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</si>
  <si>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</si>
  <si>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</si>
  <si>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</si>
  <si>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</si>
  <si>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</si>
  <si>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</si>
  <si>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</si>
  <si>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</si>
  <si>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</si>
  <si>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</si>
  <si>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</si>
  <si>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</si>
  <si>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</si>
  <si>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</si>
  <si>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</si>
  <si>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</si>
  <si>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</si>
  <si>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</si>
  <si>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</si>
  <si>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</si>
  <si>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</si>
  <si>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</si>
  <si>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</si>
  <si>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</si>
  <si>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</si>
  <si>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</si>
  <si>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</si>
  <si>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</si>
  <si>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</si>
  <si>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</si>
  <si>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</si>
  <si>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</si>
  <si>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</si>
  <si>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</si>
  <si>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</si>
  <si>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</si>
  <si>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</si>
  <si>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</si>
  <si>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</si>
  <si>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</si>
  <si>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</si>
  <si>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</si>
  <si>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</si>
  <si>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</si>
  <si>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</si>
  <si>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</si>
  <si>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</si>
  <si>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</si>
  <si>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Agradable</t>
  </si>
  <si>
    <t xml:space="preserve">Perez </t>
  </si>
  <si>
    <t>Ayastuy</t>
  </si>
  <si>
    <t xml:space="preserve">Gomez </t>
  </si>
  <si>
    <t>Churri</t>
  </si>
  <si>
    <t>Dalaco</t>
  </si>
  <si>
    <t>Osorio</t>
  </si>
  <si>
    <t>Romero</t>
  </si>
  <si>
    <t xml:space="preserve">Mun </t>
  </si>
  <si>
    <t xml:space="preserve">Mun Vieja </t>
  </si>
  <si>
    <t xml:space="preserve">Mercado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</si>
</sst>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E1" zoomScaleNormal="100" workbookViewId="0">
      <selection activeCell="C28" sqref="C28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2" width="11.42578125" style="115" customWidth="1"/>
    <col min="113" max="16384" width="11.42578125" style="115"/>
  </cols>
  <sheetData>
    <row r="1" spans="1:34" x14ac:dyDescent="0.25">
      <c r="A1" s="31"/>
      <c r="E1" s="49" t="s">
        <v>0</v>
      </c>
      <c r="F1" s="50">
        <f>SUM(I6:I75)</f>
        <v>23000</v>
      </c>
      <c r="G1" s="51"/>
      <c r="I1" s="52">
        <f>SUM(K7:K76)</f>
        <v>900</v>
      </c>
      <c r="J1" s="45" t="s">
        <v>1</v>
      </c>
      <c r="K1" s="18"/>
      <c r="L1" s="18"/>
      <c r="N1" s="31"/>
      <c r="O1" s="42" t="s">
        <v>2</v>
      </c>
      <c r="P1" s="42">
        <f>F1+F2+I1+I2</f>
        <v>48400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24500</v>
      </c>
      <c r="G2" s="62"/>
      <c r="I2" s="53">
        <f>SUM(R5:R19)</f>
        <v>0</v>
      </c>
      <c r="J2" s="46" t="s">
        <v>91</v>
      </c>
      <c r="K2" s="135"/>
      <c r="L2" s="135" t="s">
        <v>6</v>
      </c>
      <c r="O2" s="54" t="s">
        <v>7</v>
      </c>
      <c r="P2" s="56">
        <f>F1+F2-P31</f>
        <v>47500</v>
      </c>
      <c r="Q2" s="38">
        <f ca="1">(TEXT(S2,"####-##-##"))*1</f>
        <v>44987</v>
      </c>
      <c r="R2" s="39">
        <f ca="1">(TEXT(S2,"####-##-##"))*1</f>
        <v>44987</v>
      </c>
      <c r="S2" s="17" t="str">
        <f ca="1">MID(CELL("filename"),FIND("[",CELL("filename"))+1,8)</f>
        <v>20230302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8</v>
      </c>
      <c r="F3" s="56">
        <f>SUM(F1+F2)-P31</f>
        <v>47500</v>
      </c>
      <c r="G3" s="1"/>
      <c r="I3" s="55">
        <f>I1+I2</f>
        <v>900</v>
      </c>
      <c r="J3" s="47" t="s">
        <v>91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3" t="s">
        <v>16</v>
      </c>
      <c r="E5" s="25" t="s">
        <v>0</v>
      </c>
      <c r="F5" s="26" t="s">
        <v>13</v>
      </c>
      <c r="G5" s="26" t="s">
        <v>17</v>
      </c>
      <c r="H5" s="134" t="s">
        <v>18</v>
      </c>
      <c r="I5" s="61" t="s">
        <v>19</v>
      </c>
      <c r="J5" s="10" t="s">
        <v>20</v>
      </c>
      <c r="K5" s="57" t="s">
        <v>21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36</v>
      </c>
      <c r="F6" s="128">
        <f>IFERROR(VLOOKUP(E6,Productos[],2,FALSE),"0")-D6*IFERROR(VLOOKUP(E6,Productos[],3,FALSE),"0")</f>
        <v>250</v>
      </c>
      <c r="G6" s="129">
        <v>1</v>
      </c>
      <c r="H6" s="130">
        <f t="shared" ref="H6:H37" si="0">F6*G6</f>
        <v>250</v>
      </c>
      <c r="I6" s="131">
        <f t="shared" ref="I6:I20" si="1">B6*C6*F6*G6</f>
        <v>250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35</v>
      </c>
      <c r="F7" s="128">
        <f>IFERROR(VLOOKUP(E7,Productos[],2,FALSE),"0")-D7*IFERROR(VLOOKUP(E7,Productos[],3,FALSE),"0")</f>
        <v>350</v>
      </c>
      <c r="G7" s="13">
        <v>1</v>
      </c>
      <c r="H7" s="130">
        <f t="shared" si="0"/>
        <v>350</v>
      </c>
      <c r="I7" s="131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35</v>
      </c>
      <c r="F8" s="128">
        <f>IFERROR(VLOOKUP(E8,Productos[],2,FALSE),"0")-D8*IFERROR(VLOOKUP(E8,Productos[],3,FALSE),"0")</f>
        <v>350</v>
      </c>
      <c r="G8" s="96">
        <v>1</v>
      </c>
      <c r="H8" s="130">
        <f t="shared" si="0"/>
        <v>350</v>
      </c>
      <c r="I8" s="131">
        <f t="shared" si="1"/>
        <v>350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1</v>
      </c>
      <c r="E9" s="81" t="s">
        <v>34</v>
      </c>
      <c r="F9" s="128">
        <f>IFERROR(VLOOKUP(E9,Productos[],2,FALSE),"0")-D9*IFERROR(VLOOKUP(E9,Productos[],3,FALSE),"0")</f>
        <v>450</v>
      </c>
      <c r="G9" s="13">
        <v>2</v>
      </c>
      <c r="H9" s="130">
        <f t="shared" si="0"/>
        <v>900</v>
      </c>
      <c r="I9" s="131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35</v>
      </c>
      <c r="F10" s="128">
        <f>IFERROR(VLOOKUP(E10,Productos[],2,FALSE),"0")-D10*IFERROR(VLOOKUP(E10,Productos[],3,FALSE),"0")</f>
        <v>350</v>
      </c>
      <c r="G10" s="13">
        <v>1</v>
      </c>
      <c r="H10" s="130">
        <f t="shared" si="0"/>
        <v>350</v>
      </c>
      <c r="I10" s="131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1</v>
      </c>
      <c r="E11" s="81" t="s">
        <v>34</v>
      </c>
      <c r="F11" s="128">
        <f>IFERROR(VLOOKUP(E11,Productos[],2,FALSE),"0")-D11*IFERROR(VLOOKUP(E11,Productos[],3,FALSE),"0")</f>
        <v>450</v>
      </c>
      <c r="G11" s="13">
        <v>2</v>
      </c>
      <c r="H11" s="130">
        <f t="shared" si="0"/>
        <v>900</v>
      </c>
      <c r="I11" s="131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2" t="s">
        <v>92</v>
      </c>
      <c r="P11" s="62" t="s">
        <v>99</v>
      </c>
      <c r="Q11" s="60">
        <v>3500</v>
      </c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1</v>
      </c>
      <c r="E12" s="81" t="s">
        <v>34</v>
      </c>
      <c r="F12" s="128">
        <f>IFERROR(VLOOKUP(E12,Productos[],2,FALSE),"0")-D12*IFERROR(VLOOKUP(E12,Productos[],3,FALSE),"0")</f>
        <v>450</v>
      </c>
      <c r="G12" s="13">
        <v>2</v>
      </c>
      <c r="H12" s="130">
        <f t="shared" si="0"/>
        <v>900</v>
      </c>
      <c r="I12" s="131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1</v>
      </c>
      <c r="E13" s="81" t="s">
        <v>34</v>
      </c>
      <c r="F13" s="128">
        <f>IFERROR(VLOOKUP(E13,Productos[],2,FALSE),"0")-D13*IFERROR(VLOOKUP(E13,Productos[],3,FALSE),"0")</f>
        <v>450</v>
      </c>
      <c r="G13" s="13">
        <v>2</v>
      </c>
      <c r="H13" s="130">
        <f t="shared" si="0"/>
        <v>900</v>
      </c>
      <c r="I13" s="131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2" t="s">
        <v>93</v>
      </c>
      <c r="P13" s="62" t="s">
        <v>99</v>
      </c>
      <c r="Q13" s="60">
        <v>3500</v>
      </c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1</v>
      </c>
      <c r="E14" s="81" t="s">
        <v>34</v>
      </c>
      <c r="F14" s="128">
        <f>IFERROR(VLOOKUP(E14,Productos[],2,FALSE),"0")-D14*IFERROR(VLOOKUP(E14,Productos[],3,FALSE),"0")</f>
        <v>450</v>
      </c>
      <c r="G14" s="13">
        <v>2</v>
      </c>
      <c r="H14" s="130">
        <f t="shared" si="0"/>
        <v>900</v>
      </c>
      <c r="I14" s="131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2" t="s">
        <v>94</v>
      </c>
      <c r="P14" s="62" t="s">
        <v>100</v>
      </c>
      <c r="Q14" s="60">
        <v>3500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1</v>
      </c>
      <c r="E15" s="95" t="s">
        <v>33</v>
      </c>
      <c r="F15" s="128">
        <f>IFERROR(VLOOKUP(E15,Productos[],2,FALSE),"0")-D15*IFERROR(VLOOKUP(E15,Productos[],3,FALSE),"0")</f>
        <v>450</v>
      </c>
      <c r="G15" s="96">
        <v>2</v>
      </c>
      <c r="H15" s="130">
        <f t="shared" si="0"/>
        <v>900</v>
      </c>
      <c r="I15" s="131">
        <f t="shared" si="1"/>
        <v>900</v>
      </c>
      <c r="J15" s="97"/>
      <c r="K15" s="98"/>
      <c r="M15" s="100">
        <v>20</v>
      </c>
      <c r="N15" s="93">
        <v>0</v>
      </c>
      <c r="O15" s="101" t="s">
        <v>95</v>
      </c>
      <c r="P15" s="62" t="s">
        <v>100</v>
      </c>
      <c r="Q15" s="60">
        <v>3500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1</v>
      </c>
      <c r="E16" s="81" t="s">
        <v>33</v>
      </c>
      <c r="F16" s="128">
        <f>IFERROR(VLOOKUP(E16,Productos[],2,FALSE),"0")-D16*IFERROR(VLOOKUP(E16,Productos[],3,FALSE),"0")</f>
        <v>450</v>
      </c>
      <c r="G16" s="13">
        <v>2</v>
      </c>
      <c r="H16" s="130">
        <f t="shared" si="0"/>
        <v>900</v>
      </c>
      <c r="I16" s="131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96</v>
      </c>
      <c r="P16" s="62" t="s">
        <v>100</v>
      </c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1</v>
      </c>
      <c r="E17" s="81" t="s">
        <v>34</v>
      </c>
      <c r="F17" s="128">
        <f>IFERROR(VLOOKUP(E17,Productos[],2,FALSE),"0")-D17*IFERROR(VLOOKUP(E17,Productos[],3,FALSE),"0")</f>
        <v>450</v>
      </c>
      <c r="G17" s="13">
        <v>2</v>
      </c>
      <c r="H17" s="130">
        <f t="shared" si="0"/>
        <v>900</v>
      </c>
      <c r="I17" s="131">
        <f t="shared" si="1"/>
        <v>900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97</v>
      </c>
      <c r="P17" s="62" t="s">
        <v>100</v>
      </c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1</v>
      </c>
      <c r="E18" s="81" t="s">
        <v>33</v>
      </c>
      <c r="F18" s="128">
        <f>IFERROR(VLOOKUP(E18,Productos[],2,FALSE),"0")-D18*IFERROR(VLOOKUP(E18,Productos[],3,FALSE),"0")</f>
        <v>450</v>
      </c>
      <c r="G18" s="13">
        <v>2</v>
      </c>
      <c r="H18" s="130">
        <f t="shared" si="0"/>
        <v>900</v>
      </c>
      <c r="I18" s="131">
        <f t="shared" si="1"/>
        <v>900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98</v>
      </c>
      <c r="P18" s="62" t="s">
        <v>100</v>
      </c>
      <c r="Q18" s="60">
        <v>3500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1</v>
      </c>
      <c r="E19" s="81" t="s">
        <v>34</v>
      </c>
      <c r="F19" s="128">
        <f>IFERROR(VLOOKUP(E19,Productos[],2,FALSE),"0")-D19*IFERROR(VLOOKUP(E19,Productos[],3,FALSE),"0")</f>
        <v>450</v>
      </c>
      <c r="G19" s="13">
        <v>2</v>
      </c>
      <c r="H19" s="130">
        <f t="shared" si="0"/>
        <v>900</v>
      </c>
      <c r="I19" s="131">
        <f t="shared" si="1"/>
        <v>900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1</v>
      </c>
      <c r="E20" s="81" t="s">
        <v>33</v>
      </c>
      <c r="F20" s="128">
        <f>IFERROR(VLOOKUP(E20,Productos[],2,FALSE),"0")-D20*IFERROR(VLOOKUP(E20,Productos[],3,FALSE),"0")</f>
        <v>450</v>
      </c>
      <c r="G20" s="13">
        <v>2</v>
      </c>
      <c r="H20" s="130">
        <f t="shared" si="0"/>
        <v>900</v>
      </c>
      <c r="I20" s="131">
        <f t="shared" si="1"/>
        <v>900</v>
      </c>
      <c r="J20" s="60"/>
      <c r="K20" s="59"/>
      <c r="M20" s="135"/>
      <c r="N20" s="27"/>
      <c r="O20" s="135"/>
      <c r="Q20" s="35">
        <f>SUM(Q5:Q19)</f>
        <v>24500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1</v>
      </c>
      <c r="E21" s="81" t="s">
        <v>34</v>
      </c>
      <c r="F21" s="128">
        <f>IFERROR(VLOOKUP(E21,Productos[],2,FALSE),"0")-D21*IFERROR(VLOOKUP(E21,Productos[],3,FALSE),"0")</f>
        <v>450</v>
      </c>
      <c r="G21" s="13">
        <v>2</v>
      </c>
      <c r="H21" s="130">
        <f t="shared" si="0"/>
        <v>900</v>
      </c>
      <c r="I21" s="131">
        <f t="shared" ref="I21:I52" si="3">B21*C21*F21*G21</f>
        <v>900</v>
      </c>
      <c r="J21" s="60"/>
      <c r="K21" s="59">
        <f t="shared" ref="K21:K52" si="4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1</v>
      </c>
      <c r="E22" s="95" t="s">
        <v>34</v>
      </c>
      <c r="F22" s="128">
        <f>IFERROR(VLOOKUP(E22,Productos[],2,FALSE),"0")-D22*IFERROR(VLOOKUP(E22,Productos[],3,FALSE),"0")</f>
        <v>450</v>
      </c>
      <c r="G22" s="96">
        <v>2</v>
      </c>
      <c r="H22" s="130">
        <f t="shared" si="0"/>
        <v>900</v>
      </c>
      <c r="I22" s="131">
        <f t="shared" si="3"/>
        <v>900</v>
      </c>
      <c r="J22" s="97"/>
      <c r="K22" s="98">
        <f t="shared" si="4"/>
        <v>0</v>
      </c>
      <c r="L22" s="102"/>
      <c r="M22" s="102"/>
      <c r="N22" s="94"/>
      <c r="O22" s="101" t="s">
        <v>22</v>
      </c>
      <c r="P22" s="105" t="s">
        <v>13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1</v>
      </c>
      <c r="E23" s="81" t="s">
        <v>33</v>
      </c>
      <c r="F23" s="128">
        <f>IFERROR(VLOOKUP(E23,Productos[],2,FALSE),"0")-D23*IFERROR(VLOOKUP(E23,Productos[],3,FALSE),"0")</f>
        <v>450</v>
      </c>
      <c r="G23" s="13">
        <v>2</v>
      </c>
      <c r="H23" s="130">
        <f t="shared" si="0"/>
        <v>900</v>
      </c>
      <c r="I23" s="131">
        <f t="shared" si="3"/>
        <v>900</v>
      </c>
      <c r="J23" s="60"/>
      <c r="K23" s="59">
        <f t="shared" si="4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1</v>
      </c>
      <c r="E24" s="81" t="s">
        <v>33</v>
      </c>
      <c r="F24" s="128">
        <f>IFERROR(VLOOKUP(E24,Productos[],2,FALSE),"0")-D24*IFERROR(VLOOKUP(E24,Productos[],3,FALSE),"0")</f>
        <v>450</v>
      </c>
      <c r="G24" s="13">
        <v>2</v>
      </c>
      <c r="H24" s="130">
        <f t="shared" si="0"/>
        <v>900</v>
      </c>
      <c r="I24" s="131">
        <f t="shared" si="3"/>
        <v>900</v>
      </c>
      <c r="J24" s="60"/>
      <c r="K24" s="59">
        <f t="shared" si="4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1</v>
      </c>
      <c r="E25" s="81" t="s">
        <v>33</v>
      </c>
      <c r="F25" s="128">
        <v>450</v>
      </c>
      <c r="G25" s="13">
        <v>2</v>
      </c>
      <c r="H25" s="130">
        <f t="shared" si="0"/>
        <v>900</v>
      </c>
      <c r="I25" s="131">
        <f t="shared" si="3"/>
        <v>900</v>
      </c>
      <c r="J25" s="60"/>
      <c r="K25" s="59">
        <f t="shared" si="4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1</v>
      </c>
      <c r="E26" s="81" t="s">
        <v>33</v>
      </c>
      <c r="F26" s="128">
        <f>IFERROR(VLOOKUP(E26,Productos[],2,FALSE),"0")-D26*IFERROR(VLOOKUP(E26,Productos[],3,FALSE),"0")</f>
        <v>450</v>
      </c>
      <c r="G26" s="13">
        <v>2</v>
      </c>
      <c r="H26" s="130">
        <f t="shared" si="0"/>
        <v>900</v>
      </c>
      <c r="I26" s="131">
        <f t="shared" si="3"/>
        <v>900</v>
      </c>
      <c r="J26" s="60"/>
      <c r="K26" s="59">
        <f t="shared" si="4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1</v>
      </c>
      <c r="E27" s="81" t="s">
        <v>33</v>
      </c>
      <c r="F27" s="128">
        <f>IFERROR(VLOOKUP(E27,Productos[],2,FALSE),"0")-D27*IFERROR(VLOOKUP(E27,Productos[],3,FALSE),"0")</f>
        <v>450</v>
      </c>
      <c r="G27" s="13">
        <v>2</v>
      </c>
      <c r="H27" s="130">
        <f t="shared" si="0"/>
        <v>900</v>
      </c>
      <c r="I27" s="131">
        <f t="shared" si="3"/>
        <v>900</v>
      </c>
      <c r="J27" s="60"/>
      <c r="K27" s="59">
        <f t="shared" si="4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/>
      <c r="D28" s="121">
        <v>1</v>
      </c>
      <c r="E28" s="81" t="s">
        <v>33</v>
      </c>
      <c r="F28" s="128">
        <f>IFERROR(VLOOKUP(E28,Productos[],2,FALSE),"0")-D28*IFERROR(VLOOKUP(E28,Productos[],3,FALSE),"0")</f>
        <v>450</v>
      </c>
      <c r="G28" s="13">
        <v>2</v>
      </c>
      <c r="H28" s="130">
        <f t="shared" si="0"/>
        <v>900</v>
      </c>
      <c r="I28" s="131">
        <f t="shared" si="3"/>
        <v>0</v>
      </c>
      <c r="J28" s="60" t="s">
        <v>101</v>
      </c>
      <c r="K28" s="59">
        <f t="shared" si="4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 t="s">
        <v>37</v>
      </c>
      <c r="F29" s="128">
        <f>IFERROR(VLOOKUP(E29,Productos[],2,FALSE),"0")-D29*IFERROR(VLOOKUP(E29,Productos[],3,FALSE),"0")</f>
        <v>250</v>
      </c>
      <c r="G29" s="13">
        <v>2</v>
      </c>
      <c r="H29" s="130">
        <f t="shared" si="0"/>
        <v>500</v>
      </c>
      <c r="I29" s="131">
        <f t="shared" si="3"/>
        <v>500</v>
      </c>
      <c r="J29" s="60"/>
      <c r="K29" s="59">
        <f t="shared" si="4"/>
        <v>900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1</v>
      </c>
      <c r="E30" s="81" t="s">
        <v>32</v>
      </c>
      <c r="F30" s="128">
        <v>450</v>
      </c>
      <c r="G30" s="13">
        <v>1</v>
      </c>
      <c r="H30" s="130">
        <f t="shared" si="0"/>
        <v>450</v>
      </c>
      <c r="I30" s="131">
        <f t="shared" si="3"/>
        <v>450</v>
      </c>
      <c r="J30" s="60"/>
      <c r="K30" s="59">
        <f t="shared" si="4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1</v>
      </c>
      <c r="E31" s="81" t="s">
        <v>34</v>
      </c>
      <c r="F31" s="128">
        <f>IFERROR(VLOOKUP(E31,Productos[],2,FALSE),"0")-D31*IFERROR(VLOOKUP(E31,Productos[],3,FALSE),"0")</f>
        <v>450</v>
      </c>
      <c r="G31" s="13">
        <v>2</v>
      </c>
      <c r="H31" s="130">
        <f t="shared" si="0"/>
        <v>900</v>
      </c>
      <c r="I31" s="131">
        <f t="shared" si="3"/>
        <v>900</v>
      </c>
      <c r="J31" s="60"/>
      <c r="K31" s="59">
        <f t="shared" si="4"/>
        <v>0</v>
      </c>
      <c r="L31" s="135"/>
      <c r="M31" s="135"/>
      <c r="N31" s="135"/>
      <c r="O31" s="32" t="s">
        <v>23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1</v>
      </c>
      <c r="E32" s="81" t="s">
        <v>34</v>
      </c>
      <c r="F32" s="128">
        <f>IFERROR(VLOOKUP(E32,Productos[],2,FALSE),"0")-D32*IFERROR(VLOOKUP(E32,Productos[],3,FALSE),"0")</f>
        <v>450</v>
      </c>
      <c r="G32" s="13">
        <v>2</v>
      </c>
      <c r="H32" s="130">
        <f t="shared" si="0"/>
        <v>900</v>
      </c>
      <c r="I32" s="131">
        <f t="shared" si="3"/>
        <v>900</v>
      </c>
      <c r="J32" s="60"/>
      <c r="K32" s="59">
        <f t="shared" si="4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1</v>
      </c>
      <c r="E33" s="81" t="s">
        <v>34</v>
      </c>
      <c r="F33" s="128">
        <f>IFERROR(VLOOKUP(E33,Productos[],2,FALSE),"0")-D33*IFERROR(VLOOKUP(E33,Productos[],3,FALSE),"0")</f>
        <v>450</v>
      </c>
      <c r="G33" s="13">
        <v>1</v>
      </c>
      <c r="H33" s="130">
        <f t="shared" si="0"/>
        <v>450</v>
      </c>
      <c r="I33" s="131">
        <f t="shared" si="3"/>
        <v>450</v>
      </c>
      <c r="J33" s="60"/>
      <c r="K33" s="59">
        <f t="shared" si="4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1</v>
      </c>
      <c r="E34" s="81" t="s">
        <v>34</v>
      </c>
      <c r="F34" s="128">
        <f>IFERROR(VLOOKUP(E34,Productos[],2,FALSE),"0")-D34*IFERROR(VLOOKUP(E34,Productos[],3,FALSE),"0")</f>
        <v>450</v>
      </c>
      <c r="G34" s="13">
        <v>2</v>
      </c>
      <c r="H34" s="130">
        <f t="shared" si="0"/>
        <v>900</v>
      </c>
      <c r="I34" s="131">
        <f t="shared" si="3"/>
        <v>900</v>
      </c>
      <c r="J34" s="60"/>
      <c r="K34" s="59">
        <f t="shared" si="4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 t="s">
        <v>35</v>
      </c>
      <c r="F35" s="128">
        <f>IFERROR(VLOOKUP(E35,Productos[],2,FALSE),"0")-D35*IFERROR(VLOOKUP(E35,Productos[],3,FALSE),"0")</f>
        <v>350</v>
      </c>
      <c r="G35" s="13">
        <v>2</v>
      </c>
      <c r="H35" s="130">
        <f t="shared" si="0"/>
        <v>700</v>
      </c>
      <c r="I35" s="131">
        <f t="shared" si="3"/>
        <v>700</v>
      </c>
      <c r="J35" s="60"/>
      <c r="K35" s="59">
        <f t="shared" si="4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 t="s">
        <v>35</v>
      </c>
      <c r="F36" s="128">
        <f>IFERROR(VLOOKUP(E36,Productos[],2,FALSE),"0")-D36*IFERROR(VLOOKUP(E36,Productos[],3,FALSE),"0")</f>
        <v>350</v>
      </c>
      <c r="G36" s="13">
        <v>2</v>
      </c>
      <c r="H36" s="130">
        <f t="shared" si="0"/>
        <v>700</v>
      </c>
      <c r="I36" s="131">
        <f t="shared" si="3"/>
        <v>700</v>
      </c>
      <c r="J36" s="60"/>
      <c r="K36" s="59">
        <f t="shared" si="4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0"/>
        <v>0</v>
      </c>
      <c r="I37" s="131">
        <f t="shared" si="3"/>
        <v>0</v>
      </c>
      <c r="J37" s="60"/>
      <c r="K37" s="59">
        <f t="shared" si="4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ref="H38:H69" si="5">F38*G38</f>
        <v>0</v>
      </c>
      <c r="I38" s="131">
        <f t="shared" si="3"/>
        <v>0</v>
      </c>
      <c r="J38" s="60"/>
      <c r="K38" s="59">
        <f t="shared" si="4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5"/>
        <v>0</v>
      </c>
      <c r="I39" s="131">
        <f t="shared" si="3"/>
        <v>0</v>
      </c>
      <c r="J39" s="60"/>
      <c r="K39" s="59">
        <f t="shared" si="4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5"/>
        <v>0</v>
      </c>
      <c r="I40" s="131">
        <f t="shared" si="3"/>
        <v>0</v>
      </c>
      <c r="J40" s="60"/>
      <c r="K40" s="59">
        <f t="shared" si="4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5"/>
        <v>0</v>
      </c>
      <c r="I41" s="131">
        <f t="shared" si="3"/>
        <v>0</v>
      </c>
      <c r="J41" s="60"/>
      <c r="K41" s="59">
        <f t="shared" si="4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5"/>
        <v>0</v>
      </c>
      <c r="I42" s="131">
        <f t="shared" si="3"/>
        <v>0</v>
      </c>
      <c r="J42" s="60"/>
      <c r="K42" s="59">
        <f t="shared" si="4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5"/>
        <v>0</v>
      </c>
      <c r="I43" s="131">
        <f t="shared" si="3"/>
        <v>0</v>
      </c>
      <c r="J43" s="60"/>
      <c r="K43" s="59">
        <f t="shared" si="4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5"/>
        <v>0</v>
      </c>
      <c r="I44" s="131">
        <f t="shared" si="3"/>
        <v>0</v>
      </c>
      <c r="J44" s="60"/>
      <c r="K44" s="59">
        <f t="shared" si="4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5"/>
        <v>0</v>
      </c>
      <c r="I45" s="131">
        <f t="shared" si="3"/>
        <v>0</v>
      </c>
      <c r="J45" s="60"/>
      <c r="K45" s="59">
        <f t="shared" si="4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5"/>
        <v>0</v>
      </c>
      <c r="I46" s="131">
        <f t="shared" si="3"/>
        <v>0</v>
      </c>
      <c r="J46" s="60"/>
      <c r="K46" s="59">
        <f t="shared" si="4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5"/>
        <v>0</v>
      </c>
      <c r="I47" s="131">
        <f t="shared" si="3"/>
        <v>0</v>
      </c>
      <c r="J47" s="60"/>
      <c r="K47" s="59">
        <f t="shared" si="4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5"/>
        <v>0</v>
      </c>
      <c r="I48" s="131">
        <f t="shared" si="3"/>
        <v>0</v>
      </c>
      <c r="J48" s="60"/>
      <c r="K48" s="59">
        <f t="shared" si="4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5"/>
        <v>0</v>
      </c>
      <c r="I49" s="131">
        <f t="shared" si="3"/>
        <v>0</v>
      </c>
      <c r="J49" s="60"/>
      <c r="K49" s="59">
        <f t="shared" si="4"/>
        <v>0</v>
      </c>
      <c r="L49" s="135"/>
      <c r="M49" s="135"/>
      <c r="N49" s="135"/>
      <c r="O49" s="135">
        <v>32300</v>
      </c>
      <c r="P49">
        <f>+O49-F3</f>
        <v>-15200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5"/>
        <v>0</v>
      </c>
      <c r="I50" s="131">
        <f t="shared" si="3"/>
        <v>0</v>
      </c>
      <c r="J50" s="60"/>
      <c r="K50" s="59">
        <f t="shared" si="4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5"/>
        <v>0</v>
      </c>
      <c r="I51" s="131">
        <f t="shared" si="3"/>
        <v>0</v>
      </c>
      <c r="J51" s="60"/>
      <c r="K51" s="59">
        <f t="shared" si="4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5"/>
        <v>0</v>
      </c>
      <c r="I52" s="131">
        <f t="shared" si="3"/>
        <v>0</v>
      </c>
      <c r="J52" s="60"/>
      <c r="K52" s="59">
        <f t="shared" si="4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5"/>
        <v>0</v>
      </c>
      <c r="I53" s="131">
        <f t="shared" ref="I53:I75" si="6">B53*C53*F53*G53</f>
        <v>0</v>
      </c>
      <c r="J53" s="60"/>
      <c r="K53" s="59">
        <f t="shared" ref="K53:K76" si="7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5"/>
        <v>0</v>
      </c>
      <c r="I54" s="131">
        <f t="shared" si="6"/>
        <v>0</v>
      </c>
      <c r="J54" s="60"/>
      <c r="K54" s="59">
        <f t="shared" si="7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5"/>
        <v>0</v>
      </c>
      <c r="I55" s="131">
        <f t="shared" si="6"/>
        <v>0</v>
      </c>
      <c r="J55" s="60"/>
      <c r="K55" s="59">
        <f t="shared" si="7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5"/>
        <v>0</v>
      </c>
      <c r="I56" s="131">
        <f t="shared" si="6"/>
        <v>0</v>
      </c>
      <c r="J56" s="60"/>
      <c r="K56" s="59">
        <f t="shared" si="7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5"/>
        <v>0</v>
      </c>
      <c r="I57" s="131">
        <f t="shared" si="6"/>
        <v>0</v>
      </c>
      <c r="J57" s="60"/>
      <c r="K57" s="59">
        <f t="shared" si="7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5"/>
        <v>0</v>
      </c>
      <c r="I58" s="131">
        <f t="shared" si="6"/>
        <v>0</v>
      </c>
      <c r="J58" s="60"/>
      <c r="K58" s="59">
        <f t="shared" si="7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5"/>
        <v>0</v>
      </c>
      <c r="I59" s="131">
        <f t="shared" si="6"/>
        <v>0</v>
      </c>
      <c r="J59" s="60"/>
      <c r="K59" s="59">
        <f t="shared" si="7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5"/>
        <v>0</v>
      </c>
      <c r="I60" s="131">
        <f t="shared" si="6"/>
        <v>0</v>
      </c>
      <c r="J60" s="60"/>
      <c r="K60" s="59">
        <f t="shared" si="7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5"/>
        <v>0</v>
      </c>
      <c r="I61" s="131">
        <f t="shared" si="6"/>
        <v>0</v>
      </c>
      <c r="J61" s="60"/>
      <c r="K61" s="59">
        <f t="shared" si="7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5"/>
        <v>0</v>
      </c>
      <c r="I62" s="131">
        <f t="shared" si="6"/>
        <v>0</v>
      </c>
      <c r="J62" s="60"/>
      <c r="K62" s="59">
        <f t="shared" si="7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5"/>
        <v>0</v>
      </c>
      <c r="I63" s="131">
        <f t="shared" si="6"/>
        <v>0</v>
      </c>
      <c r="J63" s="60"/>
      <c r="K63" s="59">
        <f t="shared" si="7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5"/>
        <v>0</v>
      </c>
      <c r="I64" s="131">
        <f t="shared" si="6"/>
        <v>0</v>
      </c>
      <c r="J64" s="60"/>
      <c r="K64" s="59">
        <f t="shared" si="7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5"/>
        <v>0</v>
      </c>
      <c r="I65" s="131">
        <f t="shared" si="6"/>
        <v>0</v>
      </c>
      <c r="J65" s="60"/>
      <c r="K65" s="59">
        <f t="shared" si="7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5"/>
        <v>0</v>
      </c>
      <c r="I66" s="131">
        <f t="shared" si="6"/>
        <v>0</v>
      </c>
      <c r="J66" s="60"/>
      <c r="K66" s="59">
        <f t="shared" si="7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5"/>
        <v>0</v>
      </c>
      <c r="I67" s="131">
        <f t="shared" si="6"/>
        <v>0</v>
      </c>
      <c r="J67" s="60"/>
      <c r="K67" s="59">
        <f t="shared" si="7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5"/>
        <v>0</v>
      </c>
      <c r="I68" s="131">
        <f t="shared" si="6"/>
        <v>0</v>
      </c>
      <c r="J68" s="60"/>
      <c r="K68" s="59">
        <f t="shared" si="7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5"/>
        <v>0</v>
      </c>
      <c r="I69" s="131">
        <f t="shared" si="6"/>
        <v>0</v>
      </c>
      <c r="J69" s="60"/>
      <c r="K69" s="59">
        <f t="shared" si="7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ref="H70:H76" si="8">F70*G70</f>
        <v>0</v>
      </c>
      <c r="I70" s="131">
        <f t="shared" si="6"/>
        <v>0</v>
      </c>
      <c r="J70" s="60"/>
      <c r="K70" s="59">
        <f t="shared" si="7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8"/>
        <v>0</v>
      </c>
      <c r="I71" s="131">
        <f t="shared" si="6"/>
        <v>0</v>
      </c>
      <c r="J71" s="60"/>
      <c r="K71" s="59">
        <f t="shared" si="7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8"/>
        <v>0</v>
      </c>
      <c r="I72" s="131">
        <f t="shared" si="6"/>
        <v>0</v>
      </c>
      <c r="J72" s="60"/>
      <c r="K72" s="59">
        <f t="shared" si="7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8"/>
        <v>0</v>
      </c>
      <c r="I73" s="131">
        <f t="shared" si="6"/>
        <v>0</v>
      </c>
      <c r="J73" s="60"/>
      <c r="K73" s="59">
        <f t="shared" si="7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8"/>
        <v>0</v>
      </c>
      <c r="I74" s="131">
        <f t="shared" si="6"/>
        <v>0</v>
      </c>
      <c r="J74" s="60"/>
      <c r="K74" s="59">
        <f t="shared" si="7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8"/>
        <v>0</v>
      </c>
      <c r="I75" s="131">
        <f t="shared" si="6"/>
        <v>0</v>
      </c>
      <c r="J75" s="24"/>
      <c r="K75" s="59">
        <f t="shared" si="7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8"/>
        <v>0</v>
      </c>
      <c r="I76" s="135">
        <f>Salidas[[#This Row],[Importe]]</f>
        <v>0</v>
      </c>
      <c r="J76" s="135"/>
      <c r="K76" s="59">
        <f t="shared" si="7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900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8" width="11.42578125" style="67" customWidth="1"/>
    <col min="89" max="16384" width="11.42578125" style="67"/>
  </cols>
  <sheetData>
    <row r="1" spans="2:12" x14ac:dyDescent="0.25">
      <c r="B1" s="64" t="s">
        <v>24</v>
      </c>
      <c r="C1" s="65" t="s">
        <v>25</v>
      </c>
      <c r="D1" s="65" t="s">
        <v>26</v>
      </c>
      <c r="E1" s="65" t="s">
        <v>27</v>
      </c>
      <c r="F1" s="65" t="s">
        <v>28</v>
      </c>
      <c r="G1" s="65" t="s">
        <v>29</v>
      </c>
      <c r="H1" s="66" t="s">
        <v>30</v>
      </c>
      <c r="I1" s="65" t="s">
        <v>31</v>
      </c>
      <c r="J1" s="68"/>
    </row>
    <row r="2" spans="2:12" x14ac:dyDescent="0.25">
      <c r="B2" s="69" t="s">
        <v>32</v>
      </c>
      <c r="C2" s="70">
        <v>500</v>
      </c>
      <c r="D2" s="70">
        <v>50</v>
      </c>
      <c r="E2" s="77">
        <v>1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1</v>
      </c>
      <c r="H2" s="79">
        <f>Productos[[#This Row],[Stock Inicial]]+(Productos[[#This Row],[Entradas]]-Productos[[#This Row],[Salidas]])</f>
        <v>0</v>
      </c>
      <c r="I2" s="69" t="s">
        <v>32</v>
      </c>
    </row>
    <row r="3" spans="2:12" x14ac:dyDescent="0.25">
      <c r="B3" s="69" t="s">
        <v>33</v>
      </c>
      <c r="C3" s="70">
        <v>500</v>
      </c>
      <c r="D3" s="70">
        <v>50</v>
      </c>
      <c r="E3" s="77">
        <v>8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20</v>
      </c>
      <c r="H3" s="79">
        <f>Productos[[#This Row],[Stock Inicial]]+(Productos[[#This Row],[Entradas]]-Productos[[#This Row],[Salidas]])</f>
        <v>-12</v>
      </c>
      <c r="I3" s="69" t="s">
        <v>33</v>
      </c>
      <c r="J3" s="68"/>
    </row>
    <row r="4" spans="2:12" x14ac:dyDescent="0.25">
      <c r="B4" s="69" t="s">
        <v>34</v>
      </c>
      <c r="C4" s="70">
        <v>500</v>
      </c>
      <c r="D4" s="70">
        <v>50</v>
      </c>
      <c r="E4" s="77">
        <v>26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25</v>
      </c>
      <c r="H4" s="79">
        <f>Productos[[#This Row],[Stock Inicial]]+(Productos[[#This Row],[Entradas]]-Productos[[#This Row],[Salidas]])</f>
        <v>1</v>
      </c>
      <c r="I4" s="69" t="s">
        <v>34</v>
      </c>
      <c r="J4" s="68"/>
    </row>
    <row r="5" spans="2:12" x14ac:dyDescent="0.25">
      <c r="B5" s="69" t="s">
        <v>35</v>
      </c>
      <c r="C5" s="70">
        <v>350</v>
      </c>
      <c r="D5" s="70">
        <v>0</v>
      </c>
      <c r="E5" s="77">
        <v>21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7</v>
      </c>
      <c r="H5" s="79">
        <f>Productos[[#This Row],[Stock Inicial]]+(Productos[[#This Row],[Entradas]]-Productos[[#This Row],[Salidas]])</f>
        <v>14</v>
      </c>
      <c r="I5" s="69" t="s">
        <v>35</v>
      </c>
      <c r="J5" s="68"/>
    </row>
    <row r="6" spans="2:12" x14ac:dyDescent="0.25">
      <c r="B6" s="69" t="s">
        <v>36</v>
      </c>
      <c r="C6" s="70">
        <v>250</v>
      </c>
      <c r="D6" s="70">
        <v>0</v>
      </c>
      <c r="E6" s="77">
        <v>14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1</v>
      </c>
      <c r="H6" s="79">
        <f>Productos[[#This Row],[Stock Inicial]]+(Productos[[#This Row],[Entradas]]-Productos[[#This Row],[Salidas]])</f>
        <v>13</v>
      </c>
      <c r="I6" s="69" t="s">
        <v>36</v>
      </c>
      <c r="J6" s="68"/>
    </row>
    <row r="7" spans="2:12" x14ac:dyDescent="0.25">
      <c r="B7" s="69" t="s">
        <v>37</v>
      </c>
      <c r="C7" s="70">
        <v>250</v>
      </c>
      <c r="D7" s="70">
        <v>0</v>
      </c>
      <c r="E7" s="77">
        <v>18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2</v>
      </c>
      <c r="H7" s="79">
        <f>Productos[[#This Row],[Stock Inicial]]+(Productos[[#This Row],[Entradas]]-Productos[[#This Row],[Salidas]])</f>
        <v>16</v>
      </c>
      <c r="I7" s="69" t="s">
        <v>37</v>
      </c>
      <c r="J7" s="68"/>
    </row>
    <row r="8" spans="2:12" x14ac:dyDescent="0.25">
      <c r="B8" s="71" t="s">
        <v>38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38</v>
      </c>
      <c r="J8" s="68"/>
    </row>
    <row r="9" spans="2:12" x14ac:dyDescent="0.25">
      <c r="B9" s="71" t="s">
        <v>39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39</v>
      </c>
      <c r="J9" s="68"/>
    </row>
    <row r="10" spans="2:12" x14ac:dyDescent="0.25">
      <c r="B10" s="69" t="s">
        <v>40</v>
      </c>
      <c r="C10" s="70">
        <v>250</v>
      </c>
      <c r="D10" s="70">
        <v>0</v>
      </c>
      <c r="E10" s="77">
        <v>9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9</v>
      </c>
      <c r="I10" s="69" t="s">
        <v>40</v>
      </c>
      <c r="J10" s="68"/>
    </row>
    <row r="11" spans="2:12" x14ac:dyDescent="0.25">
      <c r="B11" s="71" t="s">
        <v>41</v>
      </c>
      <c r="C11" s="70">
        <v>250</v>
      </c>
      <c r="D11" s="70">
        <v>0</v>
      </c>
      <c r="E11" s="77">
        <v>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1</v>
      </c>
      <c r="I11" s="71" t="s">
        <v>41</v>
      </c>
      <c r="J11" s="68"/>
    </row>
    <row r="12" spans="2:12" x14ac:dyDescent="0.25">
      <c r="B12" s="71" t="s">
        <v>42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42</v>
      </c>
      <c r="J12" s="68"/>
      <c r="L12" s="67">
        <f>44-31</f>
        <v>13</v>
      </c>
    </row>
    <row r="13" spans="2:12" x14ac:dyDescent="0.25">
      <c r="B13" s="71" t="s">
        <v>43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43</v>
      </c>
      <c r="J13" s="68"/>
    </row>
    <row r="14" spans="2:12" x14ac:dyDescent="0.25">
      <c r="B14" s="71" t="s">
        <v>44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44</v>
      </c>
      <c r="J14" s="68"/>
    </row>
    <row r="15" spans="2:12" x14ac:dyDescent="0.25">
      <c r="B15" s="73" t="s">
        <v>45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45</v>
      </c>
      <c r="J15" s="68"/>
    </row>
    <row r="16" spans="2:12" x14ac:dyDescent="0.25">
      <c r="B16" s="71" t="s">
        <v>46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46</v>
      </c>
      <c r="J16" s="68"/>
    </row>
    <row r="17" spans="2:10" x14ac:dyDescent="0.25">
      <c r="B17" s="71" t="s">
        <v>47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47</v>
      </c>
      <c r="J17" s="68"/>
    </row>
    <row r="18" spans="2:10" x14ac:dyDescent="0.25">
      <c r="B18" s="71" t="s">
        <v>48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48</v>
      </c>
      <c r="J18" s="68"/>
    </row>
    <row r="19" spans="2:10" x14ac:dyDescent="0.25">
      <c r="B19" s="71" t="s">
        <v>49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49</v>
      </c>
      <c r="J19" s="68"/>
    </row>
    <row r="20" spans="2:10" x14ac:dyDescent="0.25">
      <c r="B20" s="71" t="s">
        <v>50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50</v>
      </c>
      <c r="J20" s="68"/>
    </row>
    <row r="21" spans="2:10" x14ac:dyDescent="0.25">
      <c r="B21" s="71" t="s">
        <v>51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51</v>
      </c>
      <c r="J21" s="68"/>
    </row>
    <row r="22" spans="2:10" x14ac:dyDescent="0.25">
      <c r="B22" s="71" t="s">
        <v>52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52</v>
      </c>
      <c r="J22" s="68"/>
    </row>
    <row r="23" spans="2:10" x14ac:dyDescent="0.25">
      <c r="B23" s="73" t="s">
        <v>53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53</v>
      </c>
    </row>
    <row r="24" spans="2:10" x14ac:dyDescent="0.25">
      <c r="B24" s="75" t="s">
        <v>54</v>
      </c>
      <c r="C24" s="76">
        <v>500</v>
      </c>
      <c r="D24" s="76">
        <v>0</v>
      </c>
      <c r="E24" s="107">
        <v>941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941</v>
      </c>
      <c r="I24" s="75" t="s">
        <v>54</v>
      </c>
    </row>
    <row r="25" spans="2:10" x14ac:dyDescent="0.25">
      <c r="B25" s="75" t="s">
        <v>55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55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2" width="11.42578125" style="67" customWidth="1"/>
    <col min="83" max="16384" width="11.42578125" style="67"/>
  </cols>
  <sheetData>
    <row r="1" spans="1:5" x14ac:dyDescent="0.25">
      <c r="A1" s="83" t="s">
        <v>56</v>
      </c>
      <c r="B1" s="84" t="s">
        <v>57</v>
      </c>
      <c r="C1" s="84" t="s">
        <v>58</v>
      </c>
      <c r="D1" s="84" t="s">
        <v>59</v>
      </c>
      <c r="E1" s="85" t="s">
        <v>60</v>
      </c>
    </row>
    <row r="2" spans="1:5" x14ac:dyDescent="0.25">
      <c r="A2" s="86" t="s">
        <v>32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33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34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35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36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37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38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39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40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41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42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43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44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45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46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47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48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49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50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51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52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53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54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55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61</v>
      </c>
      <c r="B1" s="63" t="s">
        <v>62</v>
      </c>
      <c r="C1" s="63" t="s">
        <v>63</v>
      </c>
      <c r="D1" s="63" t="s">
        <v>64</v>
      </c>
    </row>
    <row r="2" spans="1:4" x14ac:dyDescent="0.25">
      <c r="A2" s="77" t="s">
        <v>65</v>
      </c>
      <c r="B2" s="88" t="s">
        <v>66</v>
      </c>
      <c r="C2" s="88"/>
      <c r="D2" s="88"/>
    </row>
    <row r="3" spans="1:4" x14ac:dyDescent="0.25">
      <c r="A3" s="77" t="s">
        <v>67</v>
      </c>
      <c r="B3" s="88"/>
      <c r="C3" s="88"/>
      <c r="D3" s="88"/>
    </row>
    <row r="4" spans="1:4" x14ac:dyDescent="0.25">
      <c r="A4" s="77" t="s">
        <v>68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69</v>
      </c>
      <c r="B12" s="88"/>
      <c r="C12" s="88"/>
      <c r="D12" s="88"/>
    </row>
    <row r="13" spans="1:4" x14ac:dyDescent="0.25">
      <c r="A13" s="77" t="s">
        <v>70</v>
      </c>
      <c r="B13" s="88" t="s">
        <v>66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71</v>
      </c>
      <c r="B1" s="63" t="s">
        <v>72</v>
      </c>
      <c r="C1" s="63" t="s">
        <v>73</v>
      </c>
      <c r="D1" s="63" t="s">
        <v>74</v>
      </c>
      <c r="E1" s="116" t="s">
        <v>75</v>
      </c>
    </row>
    <row r="2" spans="1:5" x14ac:dyDescent="0.25">
      <c r="A2" t="s">
        <v>76</v>
      </c>
      <c r="B2">
        <v>500</v>
      </c>
      <c r="C2" s="114"/>
      <c r="D2" s="113"/>
    </row>
    <row r="3" spans="1:5" x14ac:dyDescent="0.25">
      <c r="A3" t="s">
        <v>76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11</v>
      </c>
      <c r="B1" s="117" t="s">
        <v>77</v>
      </c>
      <c r="C1" s="117" t="s">
        <v>78</v>
      </c>
      <c r="D1" s="117" t="s">
        <v>79</v>
      </c>
      <c r="E1" s="117" t="s">
        <v>80</v>
      </c>
      <c r="F1" s="117" t="s">
        <v>81</v>
      </c>
      <c r="G1" s="117" t="s">
        <v>82</v>
      </c>
      <c r="H1" s="118" t="s">
        <v>83</v>
      </c>
      <c r="I1" s="118" t="s">
        <v>84</v>
      </c>
      <c r="J1" s="117" t="s">
        <v>85</v>
      </c>
      <c r="K1" s="117" t="s">
        <v>86</v>
      </c>
    </row>
    <row r="2" spans="1:11" x14ac:dyDescent="0.25">
      <c r="A2" s="88" t="s">
        <v>87</v>
      </c>
      <c r="B2" s="88" t="s">
        <v>88</v>
      </c>
      <c r="C2" s="88" t="s">
        <v>89</v>
      </c>
      <c r="D2" s="120" t="s">
        <v>90</v>
      </c>
      <c r="E2" s="120" t="s">
        <v>90</v>
      </c>
      <c r="F2" s="120" t="s">
        <v>90</v>
      </c>
      <c r="G2" s="120" t="s">
        <v>90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2023-03-04T00:40:08Z</dcterms:modified>
</cp:coreProperties>
</file>