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" i="2" l="1"/>
  <c r="H3" i="2"/>
  <c r="H4" i="2"/>
  <c r="H23" i="1"/>
  <c r="H10" i="1"/>
  <c r="H14" i="1"/>
  <c r="H27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<sst xmlns="http://schemas.openxmlformats.org/spreadsheetml/2006/main" count="163" uniqueCount="96">
  <si>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</si>
  <si>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</si>
  <si>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</si>
  <si>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</si>
  <si>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</si>
  <si>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</si>
  <si>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</si>
  <si>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</si>
  <si>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</si>
  <si>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</si>
  <si>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</si>
  <si>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</si>
  <si>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</si>
  <si>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</si>
  <si>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</si>
  <si>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</si>
  <si>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</si>
  <si>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</si>
  <si>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</si>
  <si>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</si>
  <si>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</si>
  <si>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</si>
  <si>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</si>
  <si>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</si>
  <si>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</si>
  <si>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</si>
  <si>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</si>
  <si>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</si>
  <si>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</si>
  <si>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</si>
  <si>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</si>
  <si>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</si>
  <si>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</si>
  <si>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</si>
  <si>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</si>
  <si>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</si>
  <si>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</si>
  <si>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</si>
  <si>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</si>
  <si>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</si>
  <si>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</si>
  <si>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</si>
  <si>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</si>
  <si>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</si>
  <si>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</si>
  <si>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</si>
  <si>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</si>
  <si>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</si>
  <si>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</si>
  <si>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</si>
  <si>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</si>
  <si>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</si>
  <si>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</si>
  <si>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</si>
  <si>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</si>
  <si>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</si>
  <si>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</si>
  <si>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</si>
  <si>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</si>
  <si>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</si>
  <si>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</si>
  <si>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</si>
  <si>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</si>
  <si>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</si>
  <si>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</si>
  <si>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</si>
  <si>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</si>
  <si>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</si>
  <si>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</si>
  <si>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</si>
  <si>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</si>
  <si>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</si>
  <si>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</si>
  <si>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</si>
  <si>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</si>
  <si>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</si>
  <si>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</si>
  <si>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</si>
  <si>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</si>
  <si>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</si>
  <si>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</si>
  <si>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</si>
  <si>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</si>
  <si>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</si>
  <si>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</si>
  <si>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</si>
  <si>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</si>
  <si>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</si>
  <si>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</si>
  <si>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</si>
  <si>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</si>
  <si>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</si>
  <si>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Julian Pereira</t>
  </si>
  <si>
    <t>Cristian Zone</t>
  </si>
  <si>
    <t>Pozzer</t>
  </si>
  <si>
    <t>Romerro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</si>
</sst>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" zoomScaleNormal="100" workbookViewId="0">
      <selection activeCell="G12" sqref="G12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5" width="11.42578125" style="115" customWidth="1"/>
    <col min="116" max="16384" width="11.42578125" style="115"/>
  </cols>
  <sheetData>
    <row r="1" spans="1:34" x14ac:dyDescent="0.25">
      <c r="A1" s="31"/>
      <c r="E1" s="49" t="s">
        <v>0</v>
      </c>
      <c r="F1" s="50">
        <f>SUM(I6:I75)</f>
        <v>3400</v>
      </c>
      <c r="G1" s="51"/>
      <c r="I1" s="52">
        <f>SUM(K7:K76)</f>
        <v>250</v>
      </c>
      <c r="J1" s="45" t="s">
        <v>1</v>
      </c>
      <c r="K1" s="18"/>
      <c r="L1" s="18"/>
      <c r="N1" s="31"/>
      <c r="O1" s="42" t="s">
        <v>2</v>
      </c>
      <c r="P1" s="42">
        <f>F1+F2+I1+I2</f>
        <v>17650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13650</v>
      </c>
      <c r="G2" s="62"/>
      <c r="I2" s="53">
        <f>SUM(R5:R19)</f>
        <v>350</v>
      </c>
      <c r="J2" s="46" t="s">
        <v>6</v>
      </c>
      <c r="K2" s="135"/>
      <c r="L2" s="135" t="s">
        <v>7</v>
      </c>
      <c r="O2" s="54" t="s">
        <v>8</v>
      </c>
      <c r="P2" s="56">
        <f>F1+F2-P31</f>
        <v>17050</v>
      </c>
      <c r="Q2" s="38">
        <f ca="1">(TEXT(S2,"####-##-##"))*1</f>
        <v>44990</v>
      </c>
      <c r="R2" s="39">
        <f ca="1">(TEXT(S2,"####-##-##"))*1</f>
        <v>44990</v>
      </c>
      <c r="S2" s="17" t="str">
        <f ca="1">MID(CELL("filename"),FIND("[",CELL("filename"))+1,8)</f>
        <v>20230305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17050</v>
      </c>
      <c r="G3" s="1"/>
      <c r="I3" s="55">
        <f>I1+I2</f>
        <v>600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33</v>
      </c>
      <c r="F6" s="128">
        <f>IFERROR(VLOOKUP(E6,Productos[],2,FALSE),"0")-D6*IFERROR(VLOOKUP(E6,Productos[],3,FALSE),"0")</f>
        <v>500</v>
      </c>
      <c r="G6" s="129">
        <v>1</v>
      </c>
      <c r="H6" s="130">
        <f t="shared" ref="H6:H29" si="0">F6*G6</f>
        <v>500</v>
      </c>
      <c r="I6" s="131">
        <f t="shared" ref="I6:I37" si="1">B6*C6*F6*G6</f>
        <v>500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36</v>
      </c>
      <c r="F7" s="128">
        <f>IFERROR(VLOOKUP(E7,Productos[],2,FALSE),"0")-D7*IFERROR(VLOOKUP(E7,Productos[],3,FALSE),"0")</f>
        <v>350</v>
      </c>
      <c r="G7" s="13">
        <v>1</v>
      </c>
      <c r="H7" s="130">
        <f t="shared" si="0"/>
        <v>350</v>
      </c>
      <c r="I7" s="131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34</v>
      </c>
      <c r="F8" s="128">
        <f>IFERROR(VLOOKUP(E8,Productos[],2,FALSE),"0")-D8*IFERROR(VLOOKUP(E8,Productos[],3,FALSE),"0")</f>
        <v>500</v>
      </c>
      <c r="G8" s="96">
        <v>1</v>
      </c>
      <c r="H8" s="130">
        <f t="shared" si="0"/>
        <v>500</v>
      </c>
      <c r="I8" s="131">
        <f t="shared" si="1"/>
        <v>500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36</v>
      </c>
      <c r="F9" s="128">
        <f>IFERROR(VLOOKUP(E9,Productos[],2,FALSE),"0")-D9*IFERROR(VLOOKUP(E9,Productos[],3,FALSE),"0")</f>
        <v>350</v>
      </c>
      <c r="G9" s="13">
        <v>1</v>
      </c>
      <c r="H9" s="130">
        <f t="shared" si="0"/>
        <v>350</v>
      </c>
      <c r="I9" s="131">
        <f t="shared" si="1"/>
        <v>350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36</v>
      </c>
      <c r="F10" s="128">
        <f>IFERROR(VLOOKUP(E10,Productos[],2,FALSE),"0")-D10*IFERROR(VLOOKUP(E10,Productos[],3,FALSE),"0")</f>
        <v>350</v>
      </c>
      <c r="G10" s="13">
        <v>2</v>
      </c>
      <c r="H10" s="130">
        <f t="shared" si="0"/>
        <v>700</v>
      </c>
      <c r="I10" s="131">
        <f t="shared" si="1"/>
        <v>700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34</v>
      </c>
      <c r="F11" s="128">
        <f>IFERROR(VLOOKUP(E11,Productos[],2,FALSE),"0")-D11*IFERROR(VLOOKUP(E11,Productos[],3,FALSE),"0")</f>
        <v>500</v>
      </c>
      <c r="G11" s="13">
        <v>2</v>
      </c>
      <c r="H11" s="130">
        <f t="shared" si="0"/>
        <v>1000</v>
      </c>
      <c r="I11" s="131">
        <f t="shared" si="1"/>
        <v>1000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0</v>
      </c>
      <c r="D12" s="121">
        <v>0</v>
      </c>
      <c r="E12" s="81" t="s">
        <v>42</v>
      </c>
      <c r="F12" s="128">
        <f>IFERROR(VLOOKUP(E12,Productos[],2,FALSE),"0")-D12*IFERROR(VLOOKUP(E12,Productos[],3,FALSE),"0")</f>
        <v>250</v>
      </c>
      <c r="G12" s="13">
        <v>1</v>
      </c>
      <c r="H12" s="130">
        <f t="shared" si="0"/>
        <v>250</v>
      </c>
      <c r="I12" s="131">
        <f t="shared" si="1"/>
        <v>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/>
      <c r="F13" s="128">
        <f>IFERROR(VLOOKUP(E13,Productos[],2,FALSE),"0")-D13*IFERROR(VLOOKUP(E13,Productos[],3,FALSE),"0")</f>
        <v>0</v>
      </c>
      <c r="G13" s="13">
        <v>1</v>
      </c>
      <c r="H13" s="130">
        <f t="shared" si="0"/>
        <v>0</v>
      </c>
      <c r="I13" s="131">
        <f t="shared" si="1"/>
        <v>0</v>
      </c>
      <c r="J13" s="60"/>
      <c r="K13" s="59">
        <f t="shared" si="2"/>
        <v>250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/>
      <c r="F14" s="128">
        <f>IFERROR(VLOOKUP(E14,Productos[],2,FALSE),"0")-D14*IFERROR(VLOOKUP(E14,Productos[],3,FALSE),"0")</f>
        <v>0</v>
      </c>
      <c r="G14" s="13">
        <v>1</v>
      </c>
      <c r="H14" s="130">
        <f t="shared" si="0"/>
        <v>0</v>
      </c>
      <c r="I14" s="131">
        <f t="shared" si="1"/>
        <v>0</v>
      </c>
      <c r="J14" s="60"/>
      <c r="K14" s="59">
        <f t="shared" si="2"/>
        <v>0</v>
      </c>
      <c r="M14" s="29">
        <v>19</v>
      </c>
      <c r="N14" s="12">
        <v>0</v>
      </c>
      <c r="O14" s="62"/>
      <c r="P14" s="62"/>
      <c r="Q14" s="60"/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/>
      <c r="F15" s="128">
        <f>IFERROR(VLOOKUP(E15,Productos[],2,FALSE),"0")-D15*IFERROR(VLOOKUP(E15,Productos[],3,FALSE),"0")</f>
        <v>0</v>
      </c>
      <c r="G15" s="96">
        <v>1</v>
      </c>
      <c r="H15" s="130">
        <f t="shared" si="0"/>
        <v>0</v>
      </c>
      <c r="I15" s="131">
        <f t="shared" si="1"/>
        <v>0</v>
      </c>
      <c r="J15" s="97"/>
      <c r="K15" s="98"/>
      <c r="M15" s="100">
        <v>20</v>
      </c>
      <c r="N15" s="93">
        <v>0</v>
      </c>
      <c r="O15" s="101" t="s">
        <v>92</v>
      </c>
      <c r="P15" s="62"/>
      <c r="Q15" s="60">
        <v>3500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/>
      <c r="F16" s="128">
        <f>IFERROR(VLOOKUP(E16,Productos[],2,FALSE),"0")-D16*IFERROR(VLOOKUP(E16,Productos[],3,FALSE),"0")</f>
        <v>0</v>
      </c>
      <c r="G16" s="13">
        <v>1</v>
      </c>
      <c r="H16" s="130">
        <f t="shared" si="0"/>
        <v>0</v>
      </c>
      <c r="I16" s="131">
        <f t="shared" si="1"/>
        <v>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93</v>
      </c>
      <c r="P16" s="62"/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/>
      <c r="F17" s="128">
        <f>IFERROR(VLOOKUP(E17,Productos[],2,FALSE),"0")-D17*IFERROR(VLOOKUP(E17,Productos[],3,FALSE),"0")</f>
        <v>0</v>
      </c>
      <c r="G17" s="13">
        <v>1</v>
      </c>
      <c r="H17" s="130">
        <f t="shared" si="0"/>
        <v>0</v>
      </c>
      <c r="I17" s="131">
        <f t="shared" si="1"/>
        <v>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94</v>
      </c>
      <c r="P17" s="62"/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/>
      <c r="F18" s="128">
        <f>IFERROR(VLOOKUP(E18,Productos[],2,FALSE),"0")-D18*IFERROR(VLOOKUP(E18,Productos[],3,FALSE),"0")</f>
        <v>0</v>
      </c>
      <c r="G18" s="13">
        <v>1</v>
      </c>
      <c r="H18" s="130">
        <f t="shared" si="0"/>
        <v>0</v>
      </c>
      <c r="I18" s="131">
        <f t="shared" si="1"/>
        <v>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95</v>
      </c>
      <c r="P18" s="62"/>
      <c r="Q18" s="60">
        <v>3150</v>
      </c>
      <c r="R18" s="20">
        <v>350</v>
      </c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/>
      <c r="F19" s="128">
        <f>IFERROR(VLOOKUP(E19,Productos[],2,FALSE),"0")-D19*IFERROR(VLOOKUP(E19,Productos[],3,FALSE),"0")</f>
        <v>0</v>
      </c>
      <c r="G19" s="13">
        <v>1</v>
      </c>
      <c r="H19" s="130">
        <f t="shared" si="0"/>
        <v>0</v>
      </c>
      <c r="I19" s="131">
        <f t="shared" si="1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/>
      <c r="F20" s="128">
        <f>IFERROR(VLOOKUP(E20,Productos[],2,FALSE),"0")-D20*IFERROR(VLOOKUP(E20,Productos[],3,FALSE),"0")</f>
        <v>0</v>
      </c>
      <c r="G20" s="13">
        <v>1</v>
      </c>
      <c r="H20" s="130">
        <f t="shared" si="0"/>
        <v>0</v>
      </c>
      <c r="I20" s="131">
        <f t="shared" si="1"/>
        <v>0</v>
      </c>
      <c r="J20" s="60"/>
      <c r="K20" s="59"/>
      <c r="M20" s="135"/>
      <c r="N20" s="27"/>
      <c r="O20" s="135"/>
      <c r="Q20" s="35">
        <f>SUM(Q5:Q19)</f>
        <v>13650</v>
      </c>
      <c r="R20" s="34">
        <f>SUM(R5:R19)</f>
        <v>350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/>
      <c r="F21" s="128">
        <f>IFERROR(VLOOKUP(E21,Productos[],2,FALSE),"0")-D21*IFERROR(VLOOKUP(E21,Productos[],3,FALSE),"0")</f>
        <v>0</v>
      </c>
      <c r="G21" s="13">
        <v>1</v>
      </c>
      <c r="H21" s="130">
        <f t="shared" si="0"/>
        <v>0</v>
      </c>
      <c r="I21" s="131">
        <f t="shared" si="1"/>
        <v>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/>
      <c r="F22" s="128">
        <f>IFERROR(VLOOKUP(E22,Productos[],2,FALSE),"0")-D22*IFERROR(VLOOKUP(E22,Productos[],3,FALSE),"0")</f>
        <v>0</v>
      </c>
      <c r="G22" s="96">
        <v>1</v>
      </c>
      <c r="H22" s="130">
        <f t="shared" si="0"/>
        <v>0</v>
      </c>
      <c r="I22" s="131">
        <f t="shared" si="1"/>
        <v>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/>
      <c r="F23" s="128">
        <f>IFERROR(VLOOKUP(E23,Productos[],2,FALSE),"0")-D23*IFERROR(VLOOKUP(E23,Productos[],3,FALSE),"0")</f>
        <v>0</v>
      </c>
      <c r="G23" s="13">
        <v>1</v>
      </c>
      <c r="H23" s="130">
        <f t="shared" si="0"/>
        <v>0</v>
      </c>
      <c r="I23" s="131">
        <f t="shared" si="1"/>
        <v>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/>
      <c r="F24" s="128">
        <f>IFERROR(VLOOKUP(E24,Productos[],2,FALSE),"0")-D24*IFERROR(VLOOKUP(E24,Productos[],3,FALSE),"0")</f>
        <v>0</v>
      </c>
      <c r="G24" s="13">
        <v>1</v>
      </c>
      <c r="H24" s="130">
        <f t="shared" si="0"/>
        <v>0</v>
      </c>
      <c r="I24" s="131">
        <f t="shared" si="1"/>
        <v>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/>
      <c r="F25" s="128">
        <f>IFERROR(VLOOKUP(E25,Productos[],2,FALSE),"0")-D25*IFERROR(VLOOKUP(E25,Productos[],3,FALSE),"0")</f>
        <v>0</v>
      </c>
      <c r="G25" s="13">
        <v>1</v>
      </c>
      <c r="H25" s="130">
        <f t="shared" si="0"/>
        <v>0</v>
      </c>
      <c r="I25" s="131">
        <f t="shared" si="1"/>
        <v>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0"/>
        <v>0</v>
      </c>
      <c r="I26" s="131">
        <f t="shared" si="1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0"/>
        <v>0</v>
      </c>
      <c r="I27" s="131">
        <f t="shared" si="1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0"/>
        <v>0</v>
      </c>
      <c r="I28" s="131">
        <f t="shared" si="1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0"/>
        <v>0</v>
      </c>
      <c r="I29" s="131">
        <f t="shared" si="1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v>0</v>
      </c>
      <c r="G30" s="13">
        <v>1</v>
      </c>
      <c r="H30" s="130"/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ref="H31:H76" si="4">F31*G31</f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4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4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4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4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4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4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4"/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4"/>
        <v>0</v>
      </c>
      <c r="I70" s="131">
        <f t="shared" ref="I70:I75" si="7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4"/>
        <v>0</v>
      </c>
      <c r="I71" s="131">
        <f t="shared" si="7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4"/>
        <v>0</v>
      </c>
      <c r="I72" s="131">
        <f t="shared" si="7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4"/>
        <v>0</v>
      </c>
      <c r="I73" s="131">
        <f t="shared" si="7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4"/>
        <v>0</v>
      </c>
      <c r="I74" s="131">
        <f t="shared" si="7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4"/>
        <v>0</v>
      </c>
      <c r="I75" s="131">
        <f t="shared" si="7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4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250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91" width="11.42578125" style="67" customWidth="1"/>
    <col min="92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-43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1</v>
      </c>
      <c r="H2" s="79">
        <f>Productos[[#This Row],[Stock Inicial]]+(Productos[[#This Row],[Entradas]]-Productos[[#This Row],[Salidas]])</f>
        <v>-44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-55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3</v>
      </c>
      <c r="H3" s="79">
        <f>Productos[[#This Row],[Stock Inicial]]+(Productos[[#This Row],[Entradas]]-Productos[[#This Row],[Salidas]])</f>
        <v>-58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0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0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-3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4</v>
      </c>
      <c r="H5" s="79">
        <f>Productos[[#This Row],[Stock Inicial]]+(Productos[[#This Row],[Entradas]]-Productos[[#This Row],[Salidas]])</f>
        <v>-7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12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0</v>
      </c>
      <c r="H6" s="79">
        <f>Productos[[#This Row],[Stock Inicial]]+(Productos[[#This Row],[Entradas]]-Productos[[#This Row],[Salidas]])</f>
        <v>12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13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0</v>
      </c>
      <c r="H7" s="79">
        <f>Productos[[#This Row],[Stock Inicial]]+(Productos[[#This Row],[Entradas]]-Productos[[#This Row],[Salidas]])</f>
        <v>13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8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8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0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1</v>
      </c>
      <c r="H11" s="79">
        <f>Productos[[#This Row],[Stock Inicial]]+(Productos[[#This Row],[Entradas]]-Productos[[#This Row],[Salidas]])</f>
        <v>-1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929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5" width="11.42578125" style="67" customWidth="1"/>
    <col min="86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2023-03-06T03:32:35Z</dcterms:modified>
</cp:coreProperties>
</file>