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37" i="1" l="1"/>
  <c r="H2" i="2"/>
  <c r="H3" i="2"/>
  <c r="H4" i="2"/>
  <c r="H5" i="2"/>
  <c r="H6" i="2"/>
  <c r="H7" i="2"/>
  <c r="H8" i="2"/>
  <c r="H9" i="2"/>
  <c r="H10" i="2"/>
  <c r="H11" i="2"/>
  <c r="H12" i="2"/>
  <c r="H12" i="1"/>
  <c r="H25" i="1"/>
  <c r="K77" i="1"/>
  <c r="H8" i="1"/>
  <c r="H21" i="1"/>
  <c r="H29" i="1"/>
  <c r="H10" i="1"/>
  <c r="H14" i="1"/>
  <c r="H23" i="1"/>
  <c r="H27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<sst xmlns="http://schemas.openxmlformats.org/spreadsheetml/2006/main" count="197" uniqueCount="100">
  <si>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</si>
  <si>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</si>
  <si>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</si>
  <si>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</si>
  <si>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</si>
  <si>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</si>
  <si>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</si>
  <si>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</si>
  <si>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</si>
  <si>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</si>
  <si>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</si>
  <si>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</si>
  <si>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</si>
  <si>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</si>
  <si>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</si>
  <si>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</si>
  <si>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</si>
  <si>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</si>
  <si>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</si>
  <si>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</si>
  <si>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</si>
  <si>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</si>
  <si>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</si>
  <si>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</si>
  <si>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</si>
  <si>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</si>
  <si>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</si>
  <si>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</si>
  <si>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</si>
  <si>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</si>
  <si>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</si>
  <si>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</si>
  <si>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</si>
  <si>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</si>
  <si>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</si>
  <si>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</si>
  <si>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</si>
  <si>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</si>
  <si>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</si>
  <si>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</si>
  <si>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</si>
  <si>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</si>
  <si>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</si>
  <si>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</si>
  <si>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</si>
  <si>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</si>
  <si>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</si>
  <si>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</si>
  <si>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</si>
  <si>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</si>
  <si>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</si>
  <si>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</si>
  <si>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</si>
  <si>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</si>
  <si>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</si>
  <si>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</si>
  <si>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</si>
  <si>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</si>
  <si>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</si>
  <si>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</si>
  <si>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</si>
  <si>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</si>
  <si>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</si>
  <si>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</si>
  <si>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</si>
  <si>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</si>
  <si>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</si>
  <si>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</si>
  <si>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</si>
  <si>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</si>
  <si>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</si>
  <si>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</si>
  <si>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</si>
  <si>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</si>
  <si>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</si>
  <si>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</si>
  <si>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</si>
  <si>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</si>
  <si>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</si>
  <si>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</si>
  <si>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</si>
  <si>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</si>
  <si>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</si>
  <si>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</si>
  <si>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</si>
  <si>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</si>
  <si>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</si>
  <si>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</si>
  <si>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</si>
  <si>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</si>
  <si>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</si>
  <si>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</si>
  <si>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</si>
  <si>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>Sebas Falcone</t>
  </si>
  <si>
    <t>Facundo Acevedo</t>
  </si>
  <si>
    <t>Agustin Fernandez</t>
  </si>
  <si>
    <t>Julian Micheloud</t>
  </si>
  <si>
    <t>marcos mendoza</t>
  </si>
  <si>
    <t>seba</t>
  </si>
  <si>
    <t>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</si>
</sst>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F44" sqref="F44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0" width="11.42578125" style="5" customWidth="1"/>
    <col min="121" max="16384" width="11.42578125" style="5"/>
  </cols>
  <sheetData>
    <row r="1" spans="1:34" x14ac:dyDescent="0.25">
      <c r="A1" s="43"/>
      <c r="E1" s="44" t="s">
        <v>0</v>
      </c>
      <c r="F1" s="114">
        <f>SUM(I6:I75)</f>
        <v>21600</v>
      </c>
      <c r="G1" s="45"/>
      <c r="I1" s="125">
        <f>SUM(K7:K76)</f>
        <v>550</v>
      </c>
      <c r="J1" s="46" t="s">
        <v>1</v>
      </c>
      <c r="K1" s="47"/>
      <c r="L1" s="47"/>
      <c r="N1" s="43"/>
      <c r="O1" s="48" t="s">
        <v>2</v>
      </c>
      <c r="P1" s="128">
        <f>F1+F2+I1+I2</f>
        <v>35250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13100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33700</v>
      </c>
      <c r="Q2" s="131">
        <f ca="1">(TEXT(S2,"####-##-##"))*1</f>
        <v>44995</v>
      </c>
      <c r="R2" s="132">
        <f ca="1">(TEXT(S2,"####-##-##"))*1</f>
        <v>44995</v>
      </c>
      <c r="S2" s="53" t="str">
        <f ca="1">MID(CELL("filename"),FIND("[",CELL("filename"))+1,8)</f>
        <v>20230310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33700</v>
      </c>
      <c r="G3" s="54"/>
      <c r="I3" s="127">
        <f>I1+I2</f>
        <v>550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41</v>
      </c>
      <c r="F6" s="119">
        <f>IFERROR(VLOOKUP(E6,Productos[],2,FALSE),"0")-D6*IFERROR(VLOOKUP(E6,Productos[],3,FALSE),"0")</f>
        <v>250</v>
      </c>
      <c r="G6" s="79">
        <v>1</v>
      </c>
      <c r="H6" s="122">
        <f t="shared" ref="H6:H29" si="0">F6*G6</f>
        <v>250</v>
      </c>
      <c r="I6" s="123">
        <f t="shared" ref="I6:I37" si="1">B6*C6*F6*G6</f>
        <v>250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42</v>
      </c>
      <c r="F7" s="119">
        <f>IFERROR(VLOOKUP(E7,Productos[],2,FALSE),"0")-D7*IFERROR(VLOOKUP(E7,Productos[],3,FALSE),"0")</f>
        <v>250</v>
      </c>
      <c r="G7" s="84">
        <v>1</v>
      </c>
      <c r="H7" s="122">
        <f t="shared" si="0"/>
        <v>250</v>
      </c>
      <c r="I7" s="123">
        <f t="shared" si="1"/>
        <v>250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33</v>
      </c>
      <c r="F8" s="119">
        <f>IFERROR(VLOOKUP(E8,Productos[],2,FALSE),"0")-D8*IFERROR(VLOOKUP(E8,Productos[],3,FALSE),"0")</f>
        <v>550</v>
      </c>
      <c r="G8" s="90">
        <v>2</v>
      </c>
      <c r="H8" s="122">
        <f t="shared" si="0"/>
        <v>1100</v>
      </c>
      <c r="I8" s="123">
        <f t="shared" si="1"/>
        <v>1100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36</v>
      </c>
      <c r="F9" s="119">
        <f>IFERROR(VLOOKUP(E9,Productos[],2,FALSE),"0")-D9*IFERROR(VLOOKUP(E9,Productos[],3,FALSE),"0")</f>
        <v>350</v>
      </c>
      <c r="G9" s="84">
        <v>2</v>
      </c>
      <c r="H9" s="122">
        <f t="shared" si="0"/>
        <v>700</v>
      </c>
      <c r="I9" s="123">
        <f t="shared" si="1"/>
        <v>700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34</v>
      </c>
      <c r="F10" s="119">
        <f>IFERROR(VLOOKUP(E10,Productos[],2,FALSE),"0")-D10*IFERROR(VLOOKUP(E10,Productos[],3,FALSE),"0")</f>
        <v>550</v>
      </c>
      <c r="G10" s="84">
        <v>1</v>
      </c>
      <c r="H10" s="122">
        <f t="shared" si="0"/>
        <v>550</v>
      </c>
      <c r="I10" s="123">
        <f t="shared" si="1"/>
        <v>550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2</v>
      </c>
      <c r="H11" s="122">
        <f t="shared" si="0"/>
        <v>1100</v>
      </c>
      <c r="I11" s="123">
        <f t="shared" si="1"/>
        <v>1100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34</v>
      </c>
      <c r="F12" s="119">
        <f>IFERROR(VLOOKUP(E12,Productos[],2,FALSE),"0")-D12*IFERROR(VLOOKUP(E12,Productos[],3,FALSE),"0")</f>
        <v>550</v>
      </c>
      <c r="G12" s="84">
        <v>1</v>
      </c>
      <c r="H12" s="122">
        <f t="shared" si="0"/>
        <v>550</v>
      </c>
      <c r="I12" s="123">
        <f t="shared" si="1"/>
        <v>550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34</v>
      </c>
      <c r="F13" s="119">
        <f>IFERROR(VLOOKUP(E13,Productos[],2,FALSE),"0")-D13*IFERROR(VLOOKUP(E13,Productos[],3,FALSE),"0")</f>
        <v>550</v>
      </c>
      <c r="G13" s="84">
        <v>1</v>
      </c>
      <c r="H13" s="122">
        <f t="shared" si="0"/>
        <v>550</v>
      </c>
      <c r="I13" s="123">
        <f t="shared" si="1"/>
        <v>550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42</v>
      </c>
      <c r="F14" s="119">
        <f>IFERROR(VLOOKUP(E14,Productos[],2,FALSE),"0")-D14*IFERROR(VLOOKUP(E14,Productos[],3,FALSE),"0")</f>
        <v>250</v>
      </c>
      <c r="G14" s="84">
        <v>1</v>
      </c>
      <c r="H14" s="122">
        <f t="shared" si="0"/>
        <v>250</v>
      </c>
      <c r="I14" s="123">
        <f t="shared" si="1"/>
        <v>250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41</v>
      </c>
      <c r="F15" s="119">
        <f>IFERROR(VLOOKUP(E15,Productos[],2,FALSE),"0")-D15*IFERROR(VLOOKUP(E15,Productos[],3,FALSE),"0")</f>
        <v>250</v>
      </c>
      <c r="G15" s="90">
        <v>2</v>
      </c>
      <c r="H15" s="122">
        <f t="shared" si="0"/>
        <v>500</v>
      </c>
      <c r="I15" s="123">
        <f t="shared" si="1"/>
        <v>500</v>
      </c>
      <c r="J15" s="94"/>
      <c r="K15" s="91"/>
      <c r="M15" s="98">
        <v>20</v>
      </c>
      <c r="N15" s="88">
        <v>0</v>
      </c>
      <c r="O15" s="93" t="s">
        <v>93</v>
      </c>
      <c r="P15" s="10"/>
      <c r="Q15" s="72">
        <v>2600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37</v>
      </c>
      <c r="F16" s="119">
        <f>IFERROR(VLOOKUP(E16,Productos[],2,FALSE),"0")-D16*IFERROR(VLOOKUP(E16,Productos[],3,FALSE),"0")</f>
        <v>250</v>
      </c>
      <c r="G16" s="84">
        <v>1</v>
      </c>
      <c r="H16" s="122">
        <f t="shared" si="0"/>
        <v>250</v>
      </c>
      <c r="I16" s="123">
        <f t="shared" si="1"/>
        <v>250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/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33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95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38</v>
      </c>
      <c r="F18" s="119">
        <f>IFERROR(VLOOKUP(E18,Productos[],2,FALSE),"0")-D18*IFERROR(VLOOKUP(E18,Productos[],3,FALSE),"0")</f>
        <v>250</v>
      </c>
      <c r="G18" s="84">
        <v>1</v>
      </c>
      <c r="H18" s="122">
        <f t="shared" si="0"/>
        <v>250</v>
      </c>
      <c r="I18" s="123">
        <f t="shared" si="1"/>
        <v>250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96</v>
      </c>
      <c r="P18" s="10"/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34</v>
      </c>
      <c r="F19" s="119">
        <f>IFERROR(VLOOKUP(E19,Productos[],2,FALSE),"0")-D19*IFERROR(VLOOKUP(E19,Productos[],3,FALSE),"0")</f>
        <v>550</v>
      </c>
      <c r="G19" s="84">
        <v>1</v>
      </c>
      <c r="H19" s="122">
        <f t="shared" si="0"/>
        <v>550</v>
      </c>
      <c r="I19" s="123">
        <f t="shared" si="1"/>
        <v>550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34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13100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33</v>
      </c>
      <c r="F21" s="119">
        <f>IFERROR(VLOOKUP(E21,Productos[],2,FALSE),"0")-D21*IFERROR(VLOOKUP(E21,Productos[],3,FALSE),"0")</f>
        <v>550</v>
      </c>
      <c r="G21" s="84">
        <v>2</v>
      </c>
      <c r="H21" s="122">
        <f t="shared" si="0"/>
        <v>1100</v>
      </c>
      <c r="I21" s="123">
        <f t="shared" si="1"/>
        <v>1100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33</v>
      </c>
      <c r="F22" s="119">
        <f>IFERROR(VLOOKUP(E22,Productos[],2,FALSE),"0")-D22*IFERROR(VLOOKUP(E22,Productos[],3,FALSE),"0")</f>
        <v>550</v>
      </c>
      <c r="G22" s="90">
        <v>1</v>
      </c>
      <c r="H22" s="122">
        <f t="shared" si="0"/>
        <v>550</v>
      </c>
      <c r="I22" s="123">
        <f t="shared" si="1"/>
        <v>550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34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 t="s">
        <v>97</v>
      </c>
      <c r="P23" s="12">
        <v>1000</v>
      </c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34</v>
      </c>
      <c r="F24" s="119">
        <f>IFERROR(VLOOKUP(E24,Productos[],2,FALSE),"0")-D24*IFERROR(VLOOKUP(E24,Productos[],3,FALSE),"0")</f>
        <v>550</v>
      </c>
      <c r="G24" s="84">
        <v>2</v>
      </c>
      <c r="H24" s="122">
        <f t="shared" si="0"/>
        <v>1100</v>
      </c>
      <c r="I24" s="123">
        <f t="shared" si="1"/>
        <v>1100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33</v>
      </c>
      <c r="F25" s="119">
        <f>IFERROR(VLOOKUP(E25,Productos[],2,FALSE),"0")-D25*IFERROR(VLOOKUP(E25,Productos[],3,FALSE),"0")</f>
        <v>550</v>
      </c>
      <c r="G25" s="84">
        <v>1</v>
      </c>
      <c r="H25" s="122">
        <f t="shared" si="0"/>
        <v>550</v>
      </c>
      <c r="I25" s="123">
        <f t="shared" si="1"/>
        <v>550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33</v>
      </c>
      <c r="F26" s="119">
        <f>IFERROR(VLOOKUP(E26,Productos[],2,FALSE),"0")-D26*IFERROR(VLOOKUP(E26,Productos[],3,FALSE),"0")</f>
        <v>550</v>
      </c>
      <c r="G26" s="84">
        <v>3</v>
      </c>
      <c r="H26" s="122">
        <f t="shared" si="0"/>
        <v>1650</v>
      </c>
      <c r="I26" s="123">
        <f t="shared" si="1"/>
        <v>1650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34</v>
      </c>
      <c r="F27" s="119">
        <f>IFERROR(VLOOKUP(E27,Productos[],2,FALSE),"0")-D27*IFERROR(VLOOKUP(E27,Productos[],3,FALSE),"0")</f>
        <v>550</v>
      </c>
      <c r="G27" s="84">
        <v>1</v>
      </c>
      <c r="H27" s="122">
        <f t="shared" si="0"/>
        <v>550</v>
      </c>
      <c r="I27" s="123">
        <f t="shared" si="1"/>
        <v>550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0</v>
      </c>
      <c r="C28" s="73">
        <v>1</v>
      </c>
      <c r="D28" s="83">
        <v>0</v>
      </c>
      <c r="E28" s="8" t="s">
        <v>35</v>
      </c>
      <c r="F28" s="119">
        <f>IFERROR(VLOOKUP(E28,Productos[],2,FALSE),"0")-D28*IFERROR(VLOOKUP(E28,Productos[],3,FALSE),"0")</f>
        <v>550</v>
      </c>
      <c r="G28" s="84">
        <v>1</v>
      </c>
      <c r="H28" s="122">
        <f t="shared" si="0"/>
        <v>550</v>
      </c>
      <c r="I28" s="123">
        <f t="shared" si="1"/>
        <v>0</v>
      </c>
      <c r="J28" s="72" t="s">
        <v>98</v>
      </c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33</v>
      </c>
      <c r="F29" s="119">
        <f>IFERROR(VLOOKUP(E29,Productos[],2,FALSE),"0")-D29*IFERROR(VLOOKUP(E29,Productos[],3,FALSE),"0")</f>
        <v>550</v>
      </c>
      <c r="G29" s="84">
        <v>1</v>
      </c>
      <c r="H29" s="122">
        <f t="shared" si="0"/>
        <v>550</v>
      </c>
      <c r="I29" s="123">
        <f t="shared" si="1"/>
        <v>550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36</v>
      </c>
      <c r="F31" s="119">
        <f>IFERROR(VLOOKUP(E31,Productos[],2,FALSE),"0")-D31*IFERROR(VLOOKUP(E31,Productos[],3,FALSE),"0")</f>
        <v>350</v>
      </c>
      <c r="G31" s="84">
        <v>1</v>
      </c>
      <c r="H31" s="122">
        <f t="shared" ref="H31:H76" si="4">F31*G31</f>
        <v>350</v>
      </c>
      <c r="I31" s="123">
        <f t="shared" si="1"/>
        <v>350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1000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 t="s">
        <v>36</v>
      </c>
      <c r="F32" s="119">
        <f>IFERROR(VLOOKUP(E32,Productos[],2,FALSE),"0")-D32*IFERROR(VLOOKUP(E32,Productos[],3,FALSE),"0")</f>
        <v>350</v>
      </c>
      <c r="G32" s="84">
        <v>3</v>
      </c>
      <c r="H32" s="122">
        <f t="shared" si="4"/>
        <v>1050</v>
      </c>
      <c r="I32" s="123">
        <f t="shared" si="1"/>
        <v>1050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 t="s">
        <v>36</v>
      </c>
      <c r="F33" s="119">
        <f>IFERROR(VLOOKUP(E33,Productos[],2,FALSE),"0")-D33*IFERROR(VLOOKUP(E33,Productos[],3,FALSE),"0")</f>
        <v>350</v>
      </c>
      <c r="G33" s="84">
        <v>1</v>
      </c>
      <c r="H33" s="122">
        <f t="shared" si="4"/>
        <v>350</v>
      </c>
      <c r="I33" s="123">
        <f t="shared" si="1"/>
        <v>350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 t="s">
        <v>33</v>
      </c>
      <c r="F34" s="119">
        <f>IFERROR(VLOOKUP(E34,Productos[],2,FALSE),"0")-D34*IFERROR(VLOOKUP(E34,Productos[],3,FALSE),"0")</f>
        <v>550</v>
      </c>
      <c r="G34" s="84">
        <v>2</v>
      </c>
      <c r="H34" s="122">
        <f t="shared" si="4"/>
        <v>1100</v>
      </c>
      <c r="I34" s="123">
        <f t="shared" si="1"/>
        <v>1100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 t="s">
        <v>34</v>
      </c>
      <c r="F35" s="119">
        <f>IFERROR(VLOOKUP(E35,Productos[],2,FALSE),"0")-D35*IFERROR(VLOOKUP(E35,Productos[],3,FALSE),"0")</f>
        <v>550</v>
      </c>
      <c r="G35" s="84">
        <v>1</v>
      </c>
      <c r="H35" s="122">
        <f t="shared" si="4"/>
        <v>550</v>
      </c>
      <c r="I35" s="123">
        <f t="shared" si="1"/>
        <v>550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0</v>
      </c>
      <c r="D36" s="83">
        <v>0</v>
      </c>
      <c r="E36" s="8" t="s">
        <v>34</v>
      </c>
      <c r="F36" s="119">
        <f>IFERROR(VLOOKUP(E36,Productos[],2,FALSE),"0")-D36*IFERROR(VLOOKUP(E36,Productos[],3,FALSE),"0")</f>
        <v>550</v>
      </c>
      <c r="G36" s="84">
        <v>1</v>
      </c>
      <c r="H36" s="122">
        <f t="shared" si="4"/>
        <v>550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 t="s">
        <v>34</v>
      </c>
      <c r="F37" s="119">
        <f>IFERROR(VLOOKUP(E37,Productos[],2,FALSE),"0")-D37*IFERROR(VLOOKUP(E37,Productos[],3,FALSE),"0")</f>
        <v>550</v>
      </c>
      <c r="G37" s="84">
        <v>1</v>
      </c>
      <c r="H37" s="122">
        <f t="shared" si="4"/>
        <v>550</v>
      </c>
      <c r="I37" s="123">
        <f t="shared" si="1"/>
        <v>550</v>
      </c>
      <c r="J37" s="72"/>
      <c r="K37" s="85">
        <f t="shared" si="3"/>
        <v>550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 t="s">
        <v>34</v>
      </c>
      <c r="F38" s="119">
        <f>IFERROR(VLOOKUP(E38,Productos[],2,FALSE),"0")-D38*IFERROR(VLOOKUP(E38,Productos[],3,FALSE),"0")</f>
        <v>550</v>
      </c>
      <c r="G38" s="84">
        <v>1</v>
      </c>
      <c r="H38" s="122">
        <f t="shared" si="4"/>
        <v>550</v>
      </c>
      <c r="I38" s="123">
        <f t="shared" ref="I38:I69" si="5">B38*C38*F38*G38</f>
        <v>550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0</v>
      </c>
      <c r="C39" s="73">
        <v>1</v>
      </c>
      <c r="D39" s="83">
        <v>0</v>
      </c>
      <c r="E39" s="8" t="s">
        <v>34</v>
      </c>
      <c r="F39" s="119">
        <f>IFERROR(VLOOKUP(E39,Productos[],2,FALSE),"0")-D39*IFERROR(VLOOKUP(E39,Productos[],3,FALSE),"0")</f>
        <v>550</v>
      </c>
      <c r="G39" s="84">
        <v>1</v>
      </c>
      <c r="H39" s="122">
        <f t="shared" si="4"/>
        <v>550</v>
      </c>
      <c r="I39" s="123">
        <f t="shared" si="5"/>
        <v>0</v>
      </c>
      <c r="J39" s="72" t="s">
        <v>99</v>
      </c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 t="s">
        <v>34</v>
      </c>
      <c r="F40" s="119">
        <f>IFERROR(VLOOKUP(E40,Productos[],2,FALSE),"0")-D40*IFERROR(VLOOKUP(E40,Productos[],3,FALSE),"0")</f>
        <v>550</v>
      </c>
      <c r="G40" s="84">
        <v>1</v>
      </c>
      <c r="H40" s="122">
        <f t="shared" si="4"/>
        <v>550</v>
      </c>
      <c r="I40" s="123">
        <f t="shared" si="5"/>
        <v>550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 t="s">
        <v>34</v>
      </c>
      <c r="F41" s="119">
        <f>IFERROR(VLOOKUP(E41,Productos[],2,FALSE),"0")-D41*IFERROR(VLOOKUP(E41,Productos[],3,FALSE),"0")</f>
        <v>550</v>
      </c>
      <c r="G41" s="84">
        <v>2</v>
      </c>
      <c r="H41" s="122">
        <f t="shared" si="4"/>
        <v>1100</v>
      </c>
      <c r="I41" s="123">
        <f t="shared" si="5"/>
        <v>1100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 t="s">
        <v>36</v>
      </c>
      <c r="F42" s="119">
        <f>IFERROR(VLOOKUP(E42,Productos[],2,FALSE),"0")-D42*IFERROR(VLOOKUP(E42,Productos[],3,FALSE),"0")</f>
        <v>350</v>
      </c>
      <c r="G42" s="84">
        <v>1</v>
      </c>
      <c r="H42" s="122">
        <f t="shared" si="4"/>
        <v>350</v>
      </c>
      <c r="I42" s="123">
        <f t="shared" si="5"/>
        <v>350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 t="s">
        <v>34</v>
      </c>
      <c r="F43" s="119">
        <f>IFERROR(VLOOKUP(E43,Productos[],2,FALSE),"0")-D43*IFERROR(VLOOKUP(E43,Productos[],3,FALSE),"0")</f>
        <v>550</v>
      </c>
      <c r="G43" s="84">
        <v>1</v>
      </c>
      <c r="H43" s="122">
        <f t="shared" si="4"/>
        <v>550</v>
      </c>
      <c r="I43" s="123">
        <f t="shared" si="5"/>
        <v>550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550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96" width="11.42578125" style="5" customWidth="1"/>
    <col min="97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75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15</v>
      </c>
      <c r="H2" s="17">
        <f>Productos[[#This Row],[Stock Inicial]]+(Productos[[#This Row],[Entradas]]-Productos[[#This Row],[Salidas]])</f>
        <v>60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66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18</v>
      </c>
      <c r="H3" s="17">
        <f>Productos[[#This Row],[Stock Inicial]]+(Productos[[#This Row],[Entradas]]-Productos[[#This Row],[Salidas]])</f>
        <v>48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53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1</v>
      </c>
      <c r="H4" s="17">
        <f>Productos[[#This Row],[Stock Inicial]]+(Productos[[#This Row],[Entradas]]-Productos[[#This Row],[Salidas]])</f>
        <v>52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45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8</v>
      </c>
      <c r="H5" s="17">
        <f>Productos[[#This Row],[Stock Inicial]]+(Productos[[#This Row],[Entradas]]-Productos[[#This Row],[Salidas]])</f>
        <v>37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45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44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47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46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41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3</v>
      </c>
      <c r="H10" s="17">
        <f>Productos[[#This Row],[Stock Inicial]]+(Productos[[#This Row],[Entradas]]-Productos[[#This Row],[Salidas]])</f>
        <v>38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34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2</v>
      </c>
      <c r="H11" s="17">
        <f>Productos[[#This Row],[Stock Inicial]]+(Productos[[#This Row],[Entradas]]-Productos[[#This Row],[Salidas]])</f>
        <v>32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929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929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0" width="11.42578125" style="5" customWidth="1"/>
    <col min="91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C4" s="37"/>
      <c r="D4" s="36">
        <f>C4+B4-Fiados[[#This Row],[Hoy Pago]]</f>
        <v>0</v>
      </c>
    </row>
    <row r="5" spans="1:5" x14ac:dyDescent="0.25">
      <c r="C5" s="37"/>
      <c r="D5" s="36">
        <f>C5+B5-Fiados[[#This Row],[Hoy Pago]]</f>
        <v>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2023-03-11T04:34:17Z</dcterms:modified>
</cp:coreProperties>
</file>