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23" i="1" l="1"/>
  <c r="K34" i="1"/>
  <c r="K14" i="1"/>
  <c r="K19" i="1"/>
  <c r="H10" i="1"/>
  <c r="H23" i="1"/>
  <c r="H14" i="1"/>
  <c r="H27" i="1"/>
  <c r="H8" i="1"/>
  <c r="H12" i="1"/>
  <c r="H21" i="1"/>
  <c r="H25" i="1"/>
  <c r="H29" i="1"/>
  <c r="H2" i="2"/>
  <c r="H3" i="2"/>
  <c r="H4" i="2"/>
  <c r="H5" i="2"/>
  <c r="H6" i="2"/>
  <c r="H7" i="2"/>
  <c r="H8" i="2"/>
  <c r="H9" i="2"/>
  <c r="H10" i="2"/>
  <c r="H11" i="2"/>
  <c r="H12" i="2"/>
  <c r="Q2" i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 l="1"/>
  <c r="I3" i="1" s="1"/>
  <c r="K77" i="1"/>
  <c r="F1" i="1"/>
  <c r="P1" i="1" l="1"/>
  <c r="F3" i="1"/>
  <c r="P2" i="1"/>
</calcChain>
</file>

<file path=xl/sharedStrings.xml><?xml version="1.0" encoding="utf-8"?>
<sst xmlns="http://schemas.openxmlformats.org/spreadsheetml/2006/main" count="188" uniqueCount="97">
  <si>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</si>
  <si>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</si>
  <si>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</si>
  <si>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</si>
  <si>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</si>
  <si>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</si>
  <si>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</si>
  <si>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</si>
  <si>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</si>
  <si>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</si>
  <si>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</si>
  <si>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</si>
  <si>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</si>
  <si>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</si>
  <si>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</si>
  <si>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</si>
  <si>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</si>
  <si>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</si>
  <si>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</si>
  <si>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</si>
  <si>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</si>
  <si>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</si>
  <si>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</si>
  <si>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</si>
  <si>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</si>
  <si>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</si>
  <si>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</si>
  <si>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</si>
  <si>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</si>
  <si>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</si>
  <si>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</si>
  <si>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</si>
  <si>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</si>
  <si>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</si>
  <si>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</si>
  <si>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</si>
  <si>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</si>
  <si>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</si>
  <si>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</si>
  <si>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</si>
  <si>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</si>
  <si>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</si>
  <si>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</si>
  <si>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</si>
  <si>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</si>
  <si>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</si>
  <si>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</si>
  <si>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</si>
  <si>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</si>
  <si>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</si>
  <si>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</si>
  <si>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</si>
  <si>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</si>
  <si>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</si>
  <si>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</si>
  <si>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</si>
  <si>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</si>
  <si>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</si>
  <si>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</si>
  <si>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</si>
  <si>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</si>
  <si>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</si>
  <si>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</si>
  <si>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</si>
  <si>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</si>
  <si>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</si>
  <si>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</si>
  <si>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</si>
  <si>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</si>
  <si>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</si>
  <si>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</si>
  <si>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</si>
  <si>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</si>
  <si>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</si>
  <si>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</si>
  <si>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</si>
  <si>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</si>
  <si>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</si>
  <si>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</si>
  <si>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</si>
  <si>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</si>
  <si>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</si>
  <si>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</si>
  <si>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</si>
  <si>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</si>
  <si>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</si>
  <si>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</si>
  <si>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</si>
  <si>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</si>
  <si>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</si>
  <si>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</si>
  <si>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</si>
  <si>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franco ferreira</t>
  </si>
  <si>
    <t>soto</t>
  </si>
  <si>
    <t>350 M/P</t>
  </si>
  <si>
    <t>richar</t>
  </si>
  <si>
    <t>lechu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</si>
</sst>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B28" sqref="B28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9" width="11.42578125" style="5" customWidth="1"/>
    <col min="130" max="16384" width="11.42578125" style="5"/>
  </cols>
  <sheetData>
    <row r="1" spans="1:34" x14ac:dyDescent="0.25">
      <c r="A1" s="43"/>
      <c r="E1" s="44" t="s">
        <v>0</v>
      </c>
      <c r="F1" s="114">
        <f>SUM(I6:I75)</f>
        <v>15400</v>
      </c>
      <c r="G1" s="45"/>
      <c r="I1" s="125">
        <f>SUM(K7:K76)</f>
        <v>1650</v>
      </c>
      <c r="J1" s="46" t="s">
        <v>1</v>
      </c>
      <c r="K1" s="47"/>
      <c r="L1" s="47"/>
      <c r="N1" s="43"/>
      <c r="O1" s="48" t="s">
        <v>2</v>
      </c>
      <c r="P1" s="128">
        <f>F1+F2+I1+I2</f>
        <v>40550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23500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38900</v>
      </c>
      <c r="Q2" s="131">
        <f ca="1">(TEXT(S2,"####-##-##"))*1</f>
        <v>45004</v>
      </c>
      <c r="R2" s="132">
        <f ca="1">(TEXT(S2,"####-##-##"))*1</f>
        <v>45004</v>
      </c>
      <c r="S2" s="53" t="str">
        <f ca="1">MID(CELL("filename"),FIND("[",CELL("filename"))+1,8)</f>
        <v>20230319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38900</v>
      </c>
      <c r="G3" s="54"/>
      <c r="I3" s="127">
        <f>I1+I2</f>
        <v>1650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33</v>
      </c>
      <c r="F6" s="119">
        <f>IFERROR(VLOOKUP(E6,Productos[],2,FALSE),"0")-D6*IFERROR(VLOOKUP(E6,Productos[],3,FALSE),"0")</f>
        <v>550</v>
      </c>
      <c r="G6" s="79">
        <v>2</v>
      </c>
      <c r="H6" s="122">
        <f t="shared" ref="H6:H29" si="0">F6*G6</f>
        <v>1100</v>
      </c>
      <c r="I6" s="123">
        <f t="shared" ref="I6:I37" si="1">B6*C6*F6*G6</f>
        <v>1100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38</v>
      </c>
      <c r="F7" s="119">
        <f>IFERROR(VLOOKUP(E7,Productos[],2,FALSE),"0")-D7*IFERROR(VLOOKUP(E7,Productos[],3,FALSE),"0")</f>
        <v>250</v>
      </c>
      <c r="G7" s="84">
        <v>1</v>
      </c>
      <c r="H7" s="122">
        <f t="shared" si="0"/>
        <v>250</v>
      </c>
      <c r="I7" s="123">
        <f t="shared" si="1"/>
        <v>250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36</v>
      </c>
      <c r="F8" s="119">
        <f>IFERROR(VLOOKUP(E8,Productos[],2,FALSE),"0")-D8*IFERROR(VLOOKUP(E8,Productos[],3,FALSE),"0")</f>
        <v>350</v>
      </c>
      <c r="G8" s="90">
        <v>2</v>
      </c>
      <c r="H8" s="122">
        <f t="shared" si="0"/>
        <v>700</v>
      </c>
      <c r="I8" s="123">
        <f t="shared" si="1"/>
        <v>700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41</v>
      </c>
      <c r="F9" s="119">
        <f>IFERROR(VLOOKUP(E9,Productos[],2,FALSE),"0")-D9*IFERROR(VLOOKUP(E9,Productos[],3,FALSE),"0")</f>
        <v>250</v>
      </c>
      <c r="G9" s="84">
        <v>2</v>
      </c>
      <c r="H9" s="122">
        <f t="shared" si="0"/>
        <v>500</v>
      </c>
      <c r="I9" s="123">
        <f t="shared" si="1"/>
        <v>500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33</v>
      </c>
      <c r="F10" s="119">
        <f>IFERROR(VLOOKUP(E10,Productos[],2,FALSE),"0")-D10*IFERROR(VLOOKUP(E10,Productos[],3,FALSE),"0")</f>
        <v>550</v>
      </c>
      <c r="G10" s="84">
        <v>2</v>
      </c>
      <c r="H10" s="122">
        <f t="shared" si="0"/>
        <v>1100</v>
      </c>
      <c r="I10" s="123">
        <f t="shared" si="1"/>
        <v>1100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37</v>
      </c>
      <c r="F11" s="119">
        <f>IFERROR(VLOOKUP(E11,Productos[],2,FALSE),"0")-D11*IFERROR(VLOOKUP(E11,Productos[],3,FALSE),"0")</f>
        <v>250</v>
      </c>
      <c r="G11" s="84">
        <v>2</v>
      </c>
      <c r="H11" s="122">
        <f t="shared" si="0"/>
        <v>500</v>
      </c>
      <c r="I11" s="123">
        <f t="shared" si="1"/>
        <v>500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36</v>
      </c>
      <c r="F12" s="119">
        <f>IFERROR(VLOOKUP(E12,Productos[],2,FALSE),"0")-D12*IFERROR(VLOOKUP(E12,Productos[],3,FALSE),"0")</f>
        <v>350</v>
      </c>
      <c r="G12" s="84">
        <v>1</v>
      </c>
      <c r="H12" s="122">
        <f t="shared" si="0"/>
        <v>350</v>
      </c>
      <c r="I12" s="123">
        <f t="shared" si="1"/>
        <v>350</v>
      </c>
      <c r="J12" s="72"/>
      <c r="K12" s="85">
        <f t="shared" si="2"/>
        <v>0</v>
      </c>
      <c r="M12" s="70">
        <v>17</v>
      </c>
      <c r="N12" s="71">
        <v>0</v>
      </c>
      <c r="O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0</v>
      </c>
      <c r="D13" s="83">
        <v>0</v>
      </c>
      <c r="E13" s="8" t="s">
        <v>34</v>
      </c>
      <c r="F13" s="119">
        <f>IFERROR(VLOOKUP(E13,Productos[],2,FALSE),"0")-D13*IFERROR(VLOOKUP(E13,Productos[],3,FALSE),"0")</f>
        <v>550</v>
      </c>
      <c r="G13" s="84">
        <v>1</v>
      </c>
      <c r="H13" s="122">
        <f t="shared" si="0"/>
        <v>550</v>
      </c>
      <c r="I13" s="123">
        <f t="shared" si="1"/>
        <v>0</v>
      </c>
      <c r="J13" s="72"/>
      <c r="K13" s="85">
        <f t="shared" si="2"/>
        <v>0</v>
      </c>
      <c r="M13" s="70">
        <v>18</v>
      </c>
      <c r="N13" s="71">
        <v>0</v>
      </c>
      <c r="O13" s="10" t="s">
        <v>92</v>
      </c>
      <c r="Q13" s="72">
        <v>20000</v>
      </c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33</v>
      </c>
      <c r="F14" s="119">
        <f>IFERROR(VLOOKUP(E14,Productos[],2,FALSE),"0")-D14*IFERROR(VLOOKUP(E14,Productos[],3,FALSE),"0")</f>
        <v>550</v>
      </c>
      <c r="G14" s="84">
        <v>1</v>
      </c>
      <c r="H14" s="122">
        <f t="shared" si="0"/>
        <v>550</v>
      </c>
      <c r="I14" s="123">
        <f t="shared" si="1"/>
        <v>550</v>
      </c>
      <c r="J14" s="72"/>
      <c r="K14" s="85">
        <f t="shared" si="2"/>
        <v>550</v>
      </c>
      <c r="M14" s="70">
        <v>19</v>
      </c>
      <c r="N14" s="71">
        <v>0</v>
      </c>
      <c r="O14" s="10" t="s">
        <v>92</v>
      </c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36</v>
      </c>
      <c r="F15" s="119">
        <f>IFERROR(VLOOKUP(E15,Productos[],2,FALSE),"0")-D15*IFERROR(VLOOKUP(E15,Productos[],3,FALSE),"0")</f>
        <v>350</v>
      </c>
      <c r="G15" s="90">
        <v>1</v>
      </c>
      <c r="H15" s="122">
        <f t="shared" si="0"/>
        <v>350</v>
      </c>
      <c r="I15" s="123">
        <f t="shared" si="1"/>
        <v>350</v>
      </c>
      <c r="J15" s="94"/>
      <c r="K15" s="91"/>
      <c r="M15" s="98">
        <v>20</v>
      </c>
      <c r="N15" s="88">
        <v>0</v>
      </c>
      <c r="O15" s="93" t="s">
        <v>92</v>
      </c>
      <c r="P15" s="10"/>
      <c r="Q15" s="72"/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36</v>
      </c>
      <c r="F16" s="119">
        <f>IFERROR(VLOOKUP(E16,Productos[],2,FALSE),"0")-D16*IFERROR(VLOOKUP(E16,Productos[],3,FALSE),"0")</f>
        <v>350</v>
      </c>
      <c r="G16" s="84">
        <v>1</v>
      </c>
      <c r="H16" s="122">
        <f t="shared" si="0"/>
        <v>350</v>
      </c>
      <c r="I16" s="123">
        <f t="shared" si="1"/>
        <v>350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92</v>
      </c>
      <c r="P16" s="10"/>
      <c r="Q16" s="72"/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33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93</v>
      </c>
      <c r="P17" s="10"/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34</v>
      </c>
      <c r="F18" s="119">
        <f>IFERROR(VLOOKUP(E18,Productos[],2,FALSE),"0")-D18*IFERROR(VLOOKUP(E18,Productos[],3,FALSE),"0")</f>
        <v>550</v>
      </c>
      <c r="G18" s="84">
        <v>1</v>
      </c>
      <c r="H18" s="122">
        <f t="shared" si="0"/>
        <v>550</v>
      </c>
      <c r="I18" s="123">
        <f t="shared" si="1"/>
        <v>550</v>
      </c>
      <c r="J18" s="72"/>
      <c r="K18" s="85">
        <f>IF(C17=0,F17*G17,0)</f>
        <v>0</v>
      </c>
      <c r="M18" s="70">
        <v>23</v>
      </c>
      <c r="N18" s="71">
        <v>0</v>
      </c>
      <c r="O18" s="10"/>
      <c r="P18" s="10"/>
      <c r="Q18" s="72"/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36</v>
      </c>
      <c r="F19" s="119">
        <f>IFERROR(VLOOKUP(E19,Productos[],2,FALSE),"0")-D19*IFERROR(VLOOKUP(E19,Productos[],3,FALSE),"0")</f>
        <v>350</v>
      </c>
      <c r="G19" s="84">
        <v>2</v>
      </c>
      <c r="H19" s="122">
        <f t="shared" si="0"/>
        <v>700</v>
      </c>
      <c r="I19" s="123">
        <f t="shared" si="1"/>
        <v>700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33</v>
      </c>
      <c r="F20" s="119">
        <f>IFERROR(VLOOKUP(E20,Productos[],2,FALSE),"0")-D20*IFERROR(VLOOKUP(E20,Productos[],3,FALSE),"0")</f>
        <v>550</v>
      </c>
      <c r="G20" s="84">
        <v>2</v>
      </c>
      <c r="H20" s="122">
        <f t="shared" si="0"/>
        <v>1100</v>
      </c>
      <c r="I20" s="123">
        <f t="shared" si="1"/>
        <v>1100</v>
      </c>
      <c r="J20" s="72"/>
      <c r="K20" s="85"/>
      <c r="M20" s="49"/>
      <c r="N20" s="102"/>
      <c r="O20" s="49"/>
      <c r="Q20" s="133">
        <f>SUM(Q5:Q19)</f>
        <v>23500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34</v>
      </c>
      <c r="F21" s="119">
        <f>IFERROR(VLOOKUP(E21,Productos[],2,FALSE),"0")-D21*IFERROR(VLOOKUP(E21,Productos[],3,FALSE),"0")</f>
        <v>550</v>
      </c>
      <c r="G21" s="84">
        <v>1</v>
      </c>
      <c r="H21" s="122">
        <f t="shared" si="0"/>
        <v>550</v>
      </c>
      <c r="I21" s="123">
        <f t="shared" si="1"/>
        <v>550</v>
      </c>
      <c r="J21" s="72" t="s">
        <v>94</v>
      </c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33</v>
      </c>
      <c r="F22" s="119">
        <f>IFERROR(VLOOKUP(E22,Productos[],2,FALSE),"0")-D22*IFERROR(VLOOKUP(E22,Productos[],3,FALSE),"0")</f>
        <v>550</v>
      </c>
      <c r="G22" s="90">
        <v>1</v>
      </c>
      <c r="H22" s="122">
        <f t="shared" si="0"/>
        <v>550</v>
      </c>
      <c r="I22" s="123">
        <f t="shared" si="1"/>
        <v>550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33</v>
      </c>
      <c r="F23" s="119">
        <f>IFERROR(VLOOKUP(E23,Productos[],2,FALSE),"0")-D23*IFERROR(VLOOKUP(E23,Productos[],3,FALSE),"0")</f>
        <v>550</v>
      </c>
      <c r="G23" s="84">
        <v>2</v>
      </c>
      <c r="H23" s="122">
        <f t="shared" si="0"/>
        <v>1100</v>
      </c>
      <c r="I23" s="123">
        <f t="shared" si="1"/>
        <v>1100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36</v>
      </c>
      <c r="F24" s="119">
        <f>IFERROR(VLOOKUP(E24,Productos[],2,FALSE),"0")-D24*IFERROR(VLOOKUP(E24,Productos[],3,FALSE),"0")</f>
        <v>350</v>
      </c>
      <c r="G24" s="84">
        <v>1</v>
      </c>
      <c r="H24" s="122">
        <f t="shared" si="0"/>
        <v>350</v>
      </c>
      <c r="I24" s="123">
        <f t="shared" si="1"/>
        <v>350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33</v>
      </c>
      <c r="F25" s="119">
        <f>IFERROR(VLOOKUP(E25,Productos[],2,FALSE),"0")-D25*IFERROR(VLOOKUP(E25,Productos[],3,FALSE),"0")</f>
        <v>550</v>
      </c>
      <c r="G25" s="84">
        <v>2</v>
      </c>
      <c r="H25" s="122">
        <f t="shared" si="0"/>
        <v>1100</v>
      </c>
      <c r="I25" s="123">
        <f t="shared" si="1"/>
        <v>1100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36</v>
      </c>
      <c r="F26" s="119">
        <f>IFERROR(VLOOKUP(E26,Productos[],2,FALSE),"0")-D26*IFERROR(VLOOKUP(E26,Productos[],3,FALSE),"0")</f>
        <v>350</v>
      </c>
      <c r="G26" s="84">
        <v>1</v>
      </c>
      <c r="H26" s="122">
        <f t="shared" si="0"/>
        <v>350</v>
      </c>
      <c r="I26" s="123">
        <f t="shared" si="1"/>
        <v>350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>
        <v>3</v>
      </c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0</v>
      </c>
      <c r="C28" s="73">
        <v>1</v>
      </c>
      <c r="D28" s="83">
        <v>0</v>
      </c>
      <c r="E28" s="8" t="s">
        <v>33</v>
      </c>
      <c r="F28" s="119">
        <f>IFERROR(VLOOKUP(E28,Productos[],2,FALSE),"0")-D28*IFERROR(VLOOKUP(E28,Productos[],3,FALSE),"0")</f>
        <v>550</v>
      </c>
      <c r="G28" s="84">
        <v>4</v>
      </c>
      <c r="H28" s="122">
        <f t="shared" si="0"/>
        <v>2200</v>
      </c>
      <c r="I28" s="123">
        <f t="shared" si="1"/>
        <v>0</v>
      </c>
      <c r="J28" s="72" t="s">
        <v>95</v>
      </c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33</v>
      </c>
      <c r="F31" s="119">
        <f>IFERROR(VLOOKUP(E31,Productos[],2,FALSE),"0")-D31*IFERROR(VLOOKUP(E31,Productos[],3,FALSE),"0")</f>
        <v>550</v>
      </c>
      <c r="G31" s="84">
        <v>2</v>
      </c>
      <c r="H31" s="122">
        <f t="shared" ref="H31:H76" si="4">F31*G31</f>
        <v>1100</v>
      </c>
      <c r="I31" s="123">
        <f t="shared" si="1"/>
        <v>1100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0</v>
      </c>
      <c r="C32" s="73">
        <v>1</v>
      </c>
      <c r="D32" s="83">
        <v>0</v>
      </c>
      <c r="E32" s="8" t="s">
        <v>36</v>
      </c>
      <c r="F32" s="119">
        <f>IFERROR(VLOOKUP(E32,Productos[],2,FALSE),"0")-D32*IFERROR(VLOOKUP(E32,Productos[],3,FALSE),"0")</f>
        <v>350</v>
      </c>
      <c r="G32" s="84">
        <v>1</v>
      </c>
      <c r="H32" s="122">
        <f t="shared" si="4"/>
        <v>350</v>
      </c>
      <c r="I32" s="123">
        <f t="shared" si="1"/>
        <v>0</v>
      </c>
      <c r="J32" s="72" t="s">
        <v>96</v>
      </c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0</v>
      </c>
      <c r="D33" s="83">
        <v>0</v>
      </c>
      <c r="E33" s="8" t="s">
        <v>33</v>
      </c>
      <c r="F33" s="119">
        <f>IFERROR(VLOOKUP(E33,Productos[],2,FALSE),"0")-D33*IFERROR(VLOOKUP(E33,Productos[],3,FALSE),"0")</f>
        <v>550</v>
      </c>
      <c r="G33" s="84">
        <v>2</v>
      </c>
      <c r="H33" s="122">
        <f t="shared" si="4"/>
        <v>1100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 t="s">
        <v>33</v>
      </c>
      <c r="F34" s="119">
        <f>IFERROR(VLOOKUP(E34,Productos[],2,FALSE),"0")-D34*IFERROR(VLOOKUP(E34,Productos[],3,FALSE),"0")</f>
        <v>550</v>
      </c>
      <c r="G34" s="84">
        <v>3</v>
      </c>
      <c r="H34" s="122">
        <f t="shared" si="4"/>
        <v>1650</v>
      </c>
      <c r="I34" s="123">
        <f t="shared" si="1"/>
        <v>1650</v>
      </c>
      <c r="J34" s="72"/>
      <c r="K34" s="85">
        <f t="shared" si="3"/>
        <v>1100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1650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30" sqref="C30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5" width="11.42578125" style="5" customWidth="1"/>
    <col min="106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-20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24</v>
      </c>
      <c r="H2" s="17">
        <f>Productos[[#This Row],[Stock Inicial]]+(Productos[[#This Row],[Entradas]]-Productos[[#This Row],[Salidas]])</f>
        <v>-44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-29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3</v>
      </c>
      <c r="H3" s="17">
        <f>Productos[[#This Row],[Stock Inicial]]+(Productos[[#This Row],[Entradas]]-Productos[[#This Row],[Salidas]])</f>
        <v>-32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-15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10</v>
      </c>
      <c r="H5" s="17">
        <f>Productos[[#This Row],[Stock Inicial]]+(Productos[[#This Row],[Entradas]]-Productos[[#This Row],[Salidas]])</f>
        <v>-25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37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2</v>
      </c>
      <c r="H6" s="17">
        <f>Productos[[#This Row],[Stock Inicial]]+(Productos[[#This Row],[Entradas]]-Productos[[#This Row],[Salidas]])</f>
        <v>35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34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33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30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2</v>
      </c>
      <c r="H10" s="17">
        <f>Productos[[#This Row],[Stock Inicial]]+(Productos[[#This Row],[Entradas]]-Productos[[#This Row],[Salidas]])</f>
        <v>28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30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30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9" width="11.42578125" style="5" customWidth="1"/>
    <col min="100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2023-03-20T03:44:46Z</dcterms:modified>
</cp:coreProperties>
</file>