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F10" i="2" s="1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43" i="1" l="1"/>
  <c r="H11" i="2"/>
  <c r="H12" i="2"/>
  <c r="H2" i="2"/>
  <c r="H3" i="2"/>
  <c r="H4" i="2"/>
  <c r="H5" i="2"/>
  <c r="H6" i="2"/>
  <c r="H7" i="2"/>
  <c r="H8" i="2"/>
  <c r="H9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10" i="2"/>
  <c r="H10" i="1"/>
  <c r="H23" i="1"/>
  <c r="H14" i="1"/>
  <c r="H27" i="1"/>
  <c r="K77" i="1"/>
  <c r="H8" i="1"/>
  <c r="H12" i="1"/>
  <c r="H21" i="1"/>
  <c r="H25" i="1"/>
  <c r="H29" i="1"/>
  <c r="Q2" i="1"/>
  <c r="I1" i="1"/>
  <c r="I3" i="1" s="1"/>
  <c r="H7" i="1"/>
  <c r="H9" i="1"/>
  <c r="H11" i="1"/>
  <c r="H13" i="1"/>
  <c r="H15" i="1"/>
  <c r="H22" i="1"/>
  <c r="H24" i="1"/>
  <c r="H26" i="1"/>
  <c r="H28" i="1"/>
  <c r="H31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P2" i="1"/>
  <c r="F3" i="1"/>
</calcChain>
</file>

<file path=xl/sharedStrings.xml><?xml version="1.0" encoding="utf-8"?>
<sst xmlns="http://schemas.openxmlformats.org/spreadsheetml/2006/main" count="206" uniqueCount="104">
  <si>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</si>
  <si>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</si>
  <si>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</si>
  <si>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</si>
  <si>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</si>
  <si>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</si>
  <si>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</si>
  <si>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</si>
  <si>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</si>
  <si>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</si>
  <si>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</si>
  <si>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</si>
  <si>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</si>
  <si>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</si>
  <si>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</si>
  <si>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</si>
  <si>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</si>
  <si>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</si>
  <si>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</si>
  <si>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</si>
  <si>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</si>
  <si>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</si>
  <si>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</si>
  <si>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</si>
  <si>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</si>
  <si>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</si>
  <si>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</si>
  <si>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</si>
  <si>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</si>
  <si>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</si>
  <si>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</si>
  <si>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</si>
  <si>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</si>
  <si>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</si>
  <si>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</si>
  <si>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</si>
  <si>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</si>
  <si>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</si>
  <si>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</si>
  <si>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</si>
  <si>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</si>
  <si>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</si>
  <si>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</si>
  <si>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</si>
  <si>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</si>
  <si>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</si>
  <si>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</si>
  <si>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</si>
  <si>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</si>
  <si>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</si>
  <si>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</si>
  <si>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</si>
  <si>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</si>
  <si>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</si>
  <si>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</si>
  <si>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</si>
  <si>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</si>
  <si>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</si>
  <si>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</si>
  <si>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</si>
  <si>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</si>
  <si>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</si>
  <si>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</si>
  <si>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</si>
  <si>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</si>
  <si>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</si>
  <si>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</si>
  <si>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</si>
  <si>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</si>
  <si>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</si>
  <si>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</si>
  <si>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</si>
  <si>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</si>
  <si>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</si>
  <si>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</si>
  <si>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</si>
  <si>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</si>
  <si>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</si>
  <si>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</si>
  <si>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</si>
  <si>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</si>
  <si>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</si>
  <si>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</si>
  <si>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</si>
  <si>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</si>
  <si>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</si>
  <si>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</si>
  <si>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</si>
  <si>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</si>
  <si>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</si>
  <si>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</si>
  <si>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</si>
  <si>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</si>
  <si>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Maximiliano ayastuy</t>
  </si>
  <si>
    <t>Sergio Martinez</t>
  </si>
  <si>
    <t>Bastino Jose</t>
  </si>
  <si>
    <t>Chino</t>
  </si>
  <si>
    <t>Tuki</t>
  </si>
  <si>
    <t>Esteban Ojeda</t>
  </si>
  <si>
    <t>Tomy</t>
  </si>
  <si>
    <t>Diego Enrique</t>
  </si>
  <si>
    <t>seba</t>
  </si>
  <si>
    <t>richar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</si>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</sst>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A31" zoomScaleNormal="100" workbookViewId="0">
      <selection activeCell="B45" sqref="B45"/>
    </sheetView>
  </sheetViews>
  <sheetFormatPr baseColWidth="10" defaultRowHeight="15" x14ac:dyDescent="0.25"/>
  <cols>
    <col min="1" max="1" width="5" style="107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20.85546875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35" width="11.42578125" style="5" customWidth="1"/>
    <col min="136" max="16384" width="11.42578125" style="5"/>
  </cols>
  <sheetData>
    <row r="1" spans="1:34" x14ac:dyDescent="0.25">
      <c r="A1" s="43"/>
      <c r="E1" s="44" t="s">
        <v>0</v>
      </c>
      <c r="F1" s="108">
        <f>SUM(I6:I75)</f>
        <v>26850</v>
      </c>
      <c r="G1" s="45"/>
      <c r="I1" s="119">
        <f>SUM(K7:K76)</f>
        <v>380</v>
      </c>
      <c r="J1" s="46" t="s">
        <v>1</v>
      </c>
      <c r="K1" s="47"/>
      <c r="L1" s="47"/>
      <c r="N1" s="43"/>
      <c r="O1" s="48" t="s">
        <v>2</v>
      </c>
      <c r="P1" s="122">
        <f>F1+F2+I1+I2</f>
        <v>54230</v>
      </c>
      <c r="Q1" s="123" t="s">
        <v>3</v>
      </c>
      <c r="R1" s="124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09">
        <f>SUM(Q5:Q19)</f>
        <v>27000</v>
      </c>
      <c r="G2" s="10"/>
      <c r="I2" s="120">
        <f>SUM(R5:R19)</f>
        <v>0</v>
      </c>
      <c r="J2" s="51" t="s">
        <v>6</v>
      </c>
      <c r="K2" s="49"/>
      <c r="L2" s="49" t="s">
        <v>7</v>
      </c>
      <c r="O2" s="52" t="s">
        <v>8</v>
      </c>
      <c r="P2" s="110">
        <f>F1+F2-P31</f>
        <v>53850</v>
      </c>
      <c r="Q2" s="125">
        <f ca="1">(TEXT(S2,"####-##-##"))*1</f>
        <v>45010</v>
      </c>
      <c r="R2" s="126">
        <f ca="1">(TEXT(S2,"####-##-##"))*1</f>
        <v>45010</v>
      </c>
      <c r="S2" s="53" t="str">
        <f ca="1">MID(CELL("filename"),FIND("[",CELL("filename"))+1,8)</f>
        <v>20230325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0">
        <f>SUM(F1+F2)-P31</f>
        <v>53850</v>
      </c>
      <c r="G3" s="54"/>
      <c r="I3" s="121">
        <f>I1+I2</f>
        <v>380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1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139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2" t="s">
        <v>14</v>
      </c>
      <c r="G5" s="67" t="s">
        <v>18</v>
      </c>
      <c r="H5" s="114" t="s">
        <v>19</v>
      </c>
      <c r="I5" s="115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140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3">
        <v>1</v>
      </c>
      <c r="B6" s="129">
        <v>1</v>
      </c>
      <c r="C6" s="132">
        <v>1</v>
      </c>
      <c r="D6" s="135">
        <v>0</v>
      </c>
      <c r="E6" s="74" t="s">
        <v>36</v>
      </c>
      <c r="F6" s="113">
        <f>IFERROR(VLOOKUP(E6,Productos[],2,FALSE),"0")-D6*IFERROR(VLOOKUP(E6,Productos[],3,FALSE),"0")</f>
        <v>380</v>
      </c>
      <c r="G6" s="75">
        <v>2</v>
      </c>
      <c r="H6" s="116">
        <f t="shared" ref="H6:H29" si="0">F6*G6</f>
        <v>760</v>
      </c>
      <c r="I6" s="117">
        <f t="shared" ref="I6:I37" si="1">B6*C6*F6*G6</f>
        <v>760</v>
      </c>
      <c r="J6" s="76"/>
      <c r="K6" s="77"/>
      <c r="M6" s="70">
        <v>11</v>
      </c>
      <c r="N6" s="71">
        <v>0</v>
      </c>
      <c r="O6" s="10"/>
      <c r="P6" s="10"/>
      <c r="Q6" s="72"/>
      <c r="R6" s="140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78">
        <v>2</v>
      </c>
      <c r="B7" s="130">
        <v>1</v>
      </c>
      <c r="C7" s="133">
        <v>1</v>
      </c>
      <c r="D7" s="136">
        <v>0</v>
      </c>
      <c r="E7" s="8" t="s">
        <v>33</v>
      </c>
      <c r="F7" s="113">
        <f>IFERROR(VLOOKUP(E7,Productos[],2,FALSE),"0")-D7*IFERROR(VLOOKUP(E7,Productos[],3,FALSE),"0")</f>
        <v>550</v>
      </c>
      <c r="G7" s="80">
        <v>1</v>
      </c>
      <c r="H7" s="116">
        <f t="shared" si="0"/>
        <v>550</v>
      </c>
      <c r="I7" s="117">
        <f t="shared" si="1"/>
        <v>550</v>
      </c>
      <c r="J7" s="72"/>
      <c r="K7" s="81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140"/>
      <c r="S7" s="49"/>
      <c r="T7" s="49"/>
      <c r="U7" s="43"/>
      <c r="V7" s="49"/>
      <c r="Y7" s="82"/>
      <c r="Z7" s="49"/>
      <c r="AA7" s="49"/>
      <c r="AB7" s="49"/>
      <c r="AC7" s="49"/>
      <c r="AD7" s="49"/>
      <c r="AE7" s="49"/>
      <c r="AF7" s="49"/>
      <c r="AG7" s="49"/>
      <c r="AH7" s="49"/>
    </row>
    <row r="8" spans="1:34" s="88" customFormat="1" x14ac:dyDescent="0.25">
      <c r="A8" s="83">
        <v>3</v>
      </c>
      <c r="B8" s="130">
        <v>1</v>
      </c>
      <c r="C8" s="133">
        <v>1</v>
      </c>
      <c r="D8" s="136">
        <v>0</v>
      </c>
      <c r="E8" s="85" t="s">
        <v>33</v>
      </c>
      <c r="F8" s="113">
        <f>IFERROR(VLOOKUP(E8,Productos[],2,FALSE),"0")-D8*IFERROR(VLOOKUP(E8,Productos[],3,FALSE),"0")</f>
        <v>550</v>
      </c>
      <c r="G8" s="86">
        <v>1</v>
      </c>
      <c r="H8" s="116">
        <f t="shared" si="0"/>
        <v>550</v>
      </c>
      <c r="I8" s="117">
        <f t="shared" si="1"/>
        <v>550</v>
      </c>
      <c r="J8" s="72"/>
      <c r="K8" s="87">
        <f t="shared" si="2"/>
        <v>0</v>
      </c>
      <c r="M8" s="70">
        <v>13</v>
      </c>
      <c r="N8" s="84">
        <v>0</v>
      </c>
      <c r="O8" s="89"/>
      <c r="P8" s="89"/>
      <c r="Q8" s="90"/>
      <c r="R8" s="141"/>
      <c r="S8" s="91"/>
      <c r="T8" s="91"/>
      <c r="U8" s="92"/>
      <c r="V8" s="91"/>
      <c r="Y8" s="93"/>
      <c r="Z8" s="91"/>
      <c r="AA8" s="91"/>
      <c r="AB8" s="91"/>
      <c r="AC8" s="91"/>
      <c r="AD8" s="91"/>
      <c r="AE8" s="91"/>
      <c r="AF8" s="91"/>
      <c r="AG8" s="91"/>
      <c r="AH8" s="91"/>
    </row>
    <row r="9" spans="1:34" x14ac:dyDescent="0.25">
      <c r="A9" s="78">
        <v>4</v>
      </c>
      <c r="B9" s="130">
        <v>1</v>
      </c>
      <c r="C9" s="133">
        <v>1</v>
      </c>
      <c r="D9" s="136">
        <v>0</v>
      </c>
      <c r="E9" s="8" t="s">
        <v>34</v>
      </c>
      <c r="F9" s="113">
        <f>IFERROR(VLOOKUP(E9,Productos[],2,FALSE),"0")-D9*IFERROR(VLOOKUP(E9,Productos[],3,FALSE),"0")</f>
        <v>550</v>
      </c>
      <c r="G9" s="80">
        <v>2</v>
      </c>
      <c r="H9" s="116">
        <f t="shared" si="0"/>
        <v>1100</v>
      </c>
      <c r="I9" s="117">
        <f t="shared" si="1"/>
        <v>1100</v>
      </c>
      <c r="J9" s="72"/>
      <c r="K9" s="81">
        <f t="shared" si="2"/>
        <v>0</v>
      </c>
      <c r="M9" s="70">
        <v>14</v>
      </c>
      <c r="N9" s="71">
        <v>0</v>
      </c>
      <c r="O9" s="10"/>
      <c r="P9" s="10"/>
      <c r="Q9" s="72"/>
      <c r="R9" s="140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78">
        <v>5</v>
      </c>
      <c r="B10" s="130">
        <v>1</v>
      </c>
      <c r="C10" s="133">
        <v>1</v>
      </c>
      <c r="D10" s="136">
        <v>0</v>
      </c>
      <c r="E10" s="8" t="s">
        <v>42</v>
      </c>
      <c r="F10" s="113">
        <f>IFERROR(VLOOKUP(E10,Productos[],2,FALSE),"0")-D10*IFERROR(VLOOKUP(E10,Productos[],3,FALSE),"0")</f>
        <v>250</v>
      </c>
      <c r="G10" s="80">
        <v>2</v>
      </c>
      <c r="H10" s="116">
        <f t="shared" si="0"/>
        <v>500</v>
      </c>
      <c r="I10" s="117">
        <f t="shared" si="1"/>
        <v>500</v>
      </c>
      <c r="J10" s="72"/>
      <c r="K10" s="81">
        <f t="shared" si="2"/>
        <v>0</v>
      </c>
      <c r="M10" s="70">
        <v>15</v>
      </c>
      <c r="N10" s="71">
        <v>0</v>
      </c>
      <c r="O10" s="10"/>
      <c r="P10" s="10"/>
      <c r="Q10" s="72"/>
      <c r="R10" s="140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78">
        <v>6</v>
      </c>
      <c r="B11" s="130">
        <v>1</v>
      </c>
      <c r="C11" s="133">
        <v>1</v>
      </c>
      <c r="D11" s="136">
        <v>0</v>
      </c>
      <c r="E11" s="8" t="s">
        <v>36</v>
      </c>
      <c r="F11" s="113">
        <f>IFERROR(VLOOKUP(E11,Productos[],2,FALSE),"0")-D11*IFERROR(VLOOKUP(E11,Productos[],3,FALSE),"0")</f>
        <v>380</v>
      </c>
      <c r="G11" s="80">
        <v>1</v>
      </c>
      <c r="H11" s="116">
        <f t="shared" si="0"/>
        <v>380</v>
      </c>
      <c r="I11" s="117">
        <f t="shared" si="1"/>
        <v>380</v>
      </c>
      <c r="J11" s="72"/>
      <c r="K11" s="81">
        <f t="shared" si="2"/>
        <v>0</v>
      </c>
      <c r="M11" s="70">
        <v>16</v>
      </c>
      <c r="N11" s="71">
        <v>0</v>
      </c>
      <c r="O11" s="10" t="s">
        <v>93</v>
      </c>
      <c r="P11" s="10"/>
      <c r="Q11" s="72">
        <v>2500</v>
      </c>
      <c r="R11" s="140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78">
        <v>7</v>
      </c>
      <c r="B12" s="130">
        <v>1</v>
      </c>
      <c r="C12" s="133">
        <v>1</v>
      </c>
      <c r="D12" s="136">
        <v>0</v>
      </c>
      <c r="E12" s="8" t="s">
        <v>36</v>
      </c>
      <c r="F12" s="113">
        <f>IFERROR(VLOOKUP(E12,Productos[],2,FALSE),"0")-D12*IFERROR(VLOOKUP(E12,Productos[],3,FALSE),"0")</f>
        <v>380</v>
      </c>
      <c r="G12" s="80">
        <v>2</v>
      </c>
      <c r="H12" s="116">
        <f t="shared" si="0"/>
        <v>760</v>
      </c>
      <c r="I12" s="117">
        <f t="shared" si="1"/>
        <v>760</v>
      </c>
      <c r="J12" s="72"/>
      <c r="K12" s="81">
        <f t="shared" si="2"/>
        <v>0</v>
      </c>
      <c r="M12" s="70">
        <v>17</v>
      </c>
      <c r="N12" s="71">
        <v>0</v>
      </c>
      <c r="O12" s="10" t="s">
        <v>94</v>
      </c>
      <c r="P12" s="142"/>
      <c r="Q12" s="72">
        <v>3500</v>
      </c>
      <c r="R12" s="140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78">
        <v>8</v>
      </c>
      <c r="B13" s="130">
        <v>1</v>
      </c>
      <c r="C13" s="133">
        <v>1</v>
      </c>
      <c r="D13" s="136">
        <v>0</v>
      </c>
      <c r="E13" s="8" t="s">
        <v>34</v>
      </c>
      <c r="F13" s="113">
        <f>IFERROR(VLOOKUP(E13,Productos[],2,FALSE),"0")-D13*IFERROR(VLOOKUP(E13,Productos[],3,FALSE),"0")</f>
        <v>550</v>
      </c>
      <c r="G13" s="80">
        <v>1</v>
      </c>
      <c r="H13" s="116">
        <f t="shared" si="0"/>
        <v>550</v>
      </c>
      <c r="I13" s="117">
        <f t="shared" si="1"/>
        <v>550</v>
      </c>
      <c r="J13" s="72"/>
      <c r="K13" s="81">
        <f t="shared" si="2"/>
        <v>0</v>
      </c>
      <c r="M13" s="70">
        <v>18</v>
      </c>
      <c r="N13" s="71">
        <v>0</v>
      </c>
      <c r="O13" s="10" t="s">
        <v>95</v>
      </c>
      <c r="P13" s="142"/>
      <c r="Q13" s="72">
        <v>3500</v>
      </c>
      <c r="R13" s="140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78">
        <v>9</v>
      </c>
      <c r="B14" s="130">
        <v>1</v>
      </c>
      <c r="C14" s="133">
        <v>1</v>
      </c>
      <c r="D14" s="136">
        <v>0</v>
      </c>
      <c r="E14" s="8" t="s">
        <v>33</v>
      </c>
      <c r="F14" s="113">
        <f>IFERROR(VLOOKUP(E14,Productos[],2,FALSE),"0")-D14*IFERROR(VLOOKUP(E14,Productos[],3,FALSE),"0")</f>
        <v>550</v>
      </c>
      <c r="G14" s="80">
        <v>2</v>
      </c>
      <c r="H14" s="116">
        <f t="shared" si="0"/>
        <v>1100</v>
      </c>
      <c r="I14" s="117">
        <f t="shared" si="1"/>
        <v>1100</v>
      </c>
      <c r="J14" s="72"/>
      <c r="K14" s="81">
        <f t="shared" si="2"/>
        <v>0</v>
      </c>
      <c r="M14" s="70">
        <v>19</v>
      </c>
      <c r="N14" s="71">
        <v>0</v>
      </c>
      <c r="O14" s="10" t="s">
        <v>96</v>
      </c>
      <c r="P14" s="10"/>
      <c r="Q14" s="72">
        <v>3500</v>
      </c>
      <c r="R14" s="140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88" customFormat="1" x14ac:dyDescent="0.25">
      <c r="A15" s="83">
        <v>10</v>
      </c>
      <c r="B15" s="130">
        <v>1</v>
      </c>
      <c r="C15" s="133">
        <v>1</v>
      </c>
      <c r="D15" s="136">
        <v>0</v>
      </c>
      <c r="E15" s="85" t="s">
        <v>33</v>
      </c>
      <c r="F15" s="113">
        <f>IFERROR(VLOOKUP(E15,Productos[],2,FALSE),"0")-D15*IFERROR(VLOOKUP(E15,Productos[],3,FALSE),"0")</f>
        <v>550</v>
      </c>
      <c r="G15" s="86">
        <v>1</v>
      </c>
      <c r="H15" s="116">
        <f t="shared" si="0"/>
        <v>550</v>
      </c>
      <c r="I15" s="117">
        <f t="shared" si="1"/>
        <v>550</v>
      </c>
      <c r="J15" s="90"/>
      <c r="K15" s="87"/>
      <c r="M15" s="94">
        <v>20</v>
      </c>
      <c r="N15" s="84">
        <v>0</v>
      </c>
      <c r="O15" s="89" t="s">
        <v>97</v>
      </c>
      <c r="P15" s="10"/>
      <c r="Q15" s="72">
        <v>3500</v>
      </c>
      <c r="R15" s="141"/>
      <c r="S15" s="91"/>
      <c r="T15" s="91"/>
      <c r="U15" s="91"/>
      <c r="V15" s="91"/>
      <c r="Z15" s="91"/>
      <c r="AA15" s="91"/>
      <c r="AB15" s="91"/>
      <c r="AC15" s="91"/>
      <c r="AD15" s="91"/>
      <c r="AE15" s="91"/>
      <c r="AF15" s="91"/>
      <c r="AG15" s="91"/>
      <c r="AH15" s="91"/>
    </row>
    <row r="16" spans="1:34" x14ac:dyDescent="0.25">
      <c r="A16" s="78">
        <v>11</v>
      </c>
      <c r="B16" s="130">
        <v>1</v>
      </c>
      <c r="C16" s="133">
        <v>1</v>
      </c>
      <c r="D16" s="136">
        <v>0</v>
      </c>
      <c r="E16" s="8" t="s">
        <v>34</v>
      </c>
      <c r="F16" s="113">
        <f>IFERROR(VLOOKUP(E16,Productos[],2,FALSE),"0")-D16*IFERROR(VLOOKUP(E16,Productos[],3,FALSE),"0")</f>
        <v>550</v>
      </c>
      <c r="G16" s="80">
        <v>2</v>
      </c>
      <c r="H16" s="116">
        <f t="shared" si="0"/>
        <v>1100</v>
      </c>
      <c r="I16" s="117">
        <f t="shared" si="1"/>
        <v>1100</v>
      </c>
      <c r="J16" s="72"/>
      <c r="K16" s="81">
        <f>IF(C15=0,F15*G15,0)</f>
        <v>0</v>
      </c>
      <c r="M16" s="70">
        <v>21</v>
      </c>
      <c r="N16" s="71">
        <v>0</v>
      </c>
      <c r="O16" s="10" t="s">
        <v>98</v>
      </c>
      <c r="P16" s="10"/>
      <c r="Q16" s="72">
        <v>3500</v>
      </c>
      <c r="R16" s="140"/>
      <c r="S16" s="49"/>
      <c r="T16" s="43"/>
      <c r="U16" s="43"/>
      <c r="V16" s="49"/>
      <c r="Y16" s="95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78">
        <v>12</v>
      </c>
      <c r="B17" s="130">
        <v>1</v>
      </c>
      <c r="C17" s="133">
        <v>1</v>
      </c>
      <c r="D17" s="136">
        <v>0</v>
      </c>
      <c r="E17" s="8" t="s">
        <v>33</v>
      </c>
      <c r="F17" s="113">
        <f>IFERROR(VLOOKUP(E17,Productos[],2,FALSE),"0")-D17*IFERROR(VLOOKUP(E17,Productos[],3,FALSE),"0")</f>
        <v>550</v>
      </c>
      <c r="G17" s="80">
        <v>2</v>
      </c>
      <c r="H17" s="116">
        <f t="shared" si="0"/>
        <v>1100</v>
      </c>
      <c r="I17" s="117">
        <f t="shared" si="1"/>
        <v>1100</v>
      </c>
      <c r="J17" s="72"/>
      <c r="K17" s="81">
        <f>IF(C16=0,F16*G16,0)</f>
        <v>0</v>
      </c>
      <c r="M17" s="70">
        <v>22</v>
      </c>
      <c r="N17" s="71">
        <v>0</v>
      </c>
      <c r="O17" s="10" t="s">
        <v>99</v>
      </c>
      <c r="P17" s="10"/>
      <c r="Q17" s="72">
        <v>3500</v>
      </c>
      <c r="R17" s="140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78">
        <v>13</v>
      </c>
      <c r="B18" s="130">
        <v>1</v>
      </c>
      <c r="C18" s="133">
        <v>1</v>
      </c>
      <c r="D18" s="136">
        <v>0</v>
      </c>
      <c r="E18" s="8" t="s">
        <v>33</v>
      </c>
      <c r="F18" s="113">
        <f>IFERROR(VLOOKUP(E18,Productos[],2,FALSE),"0")-D18*IFERROR(VLOOKUP(E18,Productos[],3,FALSE),"0")</f>
        <v>550</v>
      </c>
      <c r="G18" s="80">
        <v>2</v>
      </c>
      <c r="H18" s="116">
        <f t="shared" si="0"/>
        <v>1100</v>
      </c>
      <c r="I18" s="117">
        <f t="shared" si="1"/>
        <v>1100</v>
      </c>
      <c r="J18" s="72"/>
      <c r="K18" s="81">
        <f>IF(C17=0,F17*G17,0)</f>
        <v>0</v>
      </c>
      <c r="M18" s="70">
        <v>23</v>
      </c>
      <c r="N18" s="71">
        <v>0</v>
      </c>
      <c r="O18" s="10" t="s">
        <v>100</v>
      </c>
      <c r="P18" s="10"/>
      <c r="Q18" s="72">
        <v>3500</v>
      </c>
      <c r="R18" s="140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78">
        <v>14</v>
      </c>
      <c r="B19" s="130">
        <v>1</v>
      </c>
      <c r="C19" s="133">
        <v>1</v>
      </c>
      <c r="D19" s="136">
        <v>0</v>
      </c>
      <c r="E19" s="8" t="s">
        <v>33</v>
      </c>
      <c r="F19" s="113">
        <f>IFERROR(VLOOKUP(E19,Productos[],2,FALSE),"0")-D19*IFERROR(VLOOKUP(E19,Productos[],3,FALSE),"0")</f>
        <v>550</v>
      </c>
      <c r="G19" s="80">
        <v>1</v>
      </c>
      <c r="H19" s="116">
        <f t="shared" si="0"/>
        <v>550</v>
      </c>
      <c r="I19" s="117">
        <f t="shared" si="1"/>
        <v>550</v>
      </c>
      <c r="J19" s="72"/>
      <c r="K19" s="81">
        <f>IF(C18=0,F18*G18,0)</f>
        <v>0</v>
      </c>
      <c r="M19" s="96">
        <v>24</v>
      </c>
      <c r="N19" s="143">
        <v>0</v>
      </c>
      <c r="O19" s="54"/>
      <c r="P19" s="54"/>
      <c r="Q19" s="105"/>
      <c r="R19" s="144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78">
        <v>15</v>
      </c>
      <c r="B20" s="130">
        <v>1</v>
      </c>
      <c r="C20" s="133">
        <v>1</v>
      </c>
      <c r="D20" s="136">
        <v>0</v>
      </c>
      <c r="E20" s="8" t="s">
        <v>33</v>
      </c>
      <c r="F20" s="113">
        <f>IFERROR(VLOOKUP(E20,Productos[],2,FALSE),"0")-D20*IFERROR(VLOOKUP(E20,Productos[],3,FALSE),"0")</f>
        <v>550</v>
      </c>
      <c r="G20" s="80">
        <v>2</v>
      </c>
      <c r="H20" s="116">
        <f t="shared" si="0"/>
        <v>1100</v>
      </c>
      <c r="I20" s="117">
        <f t="shared" si="1"/>
        <v>1100</v>
      </c>
      <c r="J20" s="72"/>
      <c r="K20" s="81"/>
      <c r="M20" s="49"/>
      <c r="N20" s="97"/>
      <c r="O20" s="49"/>
      <c r="Q20" s="137">
        <f>SUM(Q5:Q19)</f>
        <v>27000</v>
      </c>
      <c r="R20" s="138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78">
        <v>16</v>
      </c>
      <c r="B21" s="130">
        <v>1</v>
      </c>
      <c r="C21" s="133">
        <v>1</v>
      </c>
      <c r="D21" s="136">
        <v>0</v>
      </c>
      <c r="E21" s="8" t="s">
        <v>36</v>
      </c>
      <c r="F21" s="113">
        <f>IFERROR(VLOOKUP(E21,Productos[],2,FALSE),"0")-D21*IFERROR(VLOOKUP(E21,Productos[],3,FALSE),"0")</f>
        <v>380</v>
      </c>
      <c r="G21" s="80">
        <v>1</v>
      </c>
      <c r="H21" s="116">
        <f t="shared" si="0"/>
        <v>380</v>
      </c>
      <c r="I21" s="117">
        <f t="shared" si="1"/>
        <v>380</v>
      </c>
      <c r="J21" s="72"/>
      <c r="K21" s="81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88" customFormat="1" x14ac:dyDescent="0.25">
      <c r="A22" s="83">
        <v>17</v>
      </c>
      <c r="B22" s="130">
        <v>1</v>
      </c>
      <c r="C22" s="133">
        <v>1</v>
      </c>
      <c r="D22" s="136">
        <v>0</v>
      </c>
      <c r="E22" s="85" t="s">
        <v>33</v>
      </c>
      <c r="F22" s="113">
        <f>IFERROR(VLOOKUP(E22,Productos[],2,FALSE),"0")-D22*IFERROR(VLOOKUP(E22,Productos[],3,FALSE),"0")</f>
        <v>550</v>
      </c>
      <c r="G22" s="86">
        <v>2</v>
      </c>
      <c r="H22" s="116">
        <f t="shared" si="0"/>
        <v>1100</v>
      </c>
      <c r="I22" s="117">
        <f t="shared" si="1"/>
        <v>1100</v>
      </c>
      <c r="J22" s="90"/>
      <c r="K22" s="87">
        <f t="shared" si="3"/>
        <v>0</v>
      </c>
      <c r="L22" s="91"/>
      <c r="M22" s="91"/>
      <c r="N22" s="98"/>
      <c r="O22" s="89" t="s">
        <v>23</v>
      </c>
      <c r="P22" s="99" t="s">
        <v>14</v>
      </c>
      <c r="R22" s="91"/>
      <c r="S22" s="91"/>
      <c r="T22" s="91"/>
      <c r="U22" s="91"/>
      <c r="V22" s="91"/>
      <c r="Z22" s="91"/>
      <c r="AA22" s="91"/>
      <c r="AB22" s="91"/>
      <c r="AC22" s="91"/>
      <c r="AD22" s="91"/>
      <c r="AE22" s="91"/>
      <c r="AF22" s="91"/>
      <c r="AG22" s="91"/>
      <c r="AH22" s="91"/>
    </row>
    <row r="23" spans="1:34" x14ac:dyDescent="0.25">
      <c r="A23" s="78">
        <v>18</v>
      </c>
      <c r="B23" s="130">
        <v>1</v>
      </c>
      <c r="C23" s="133">
        <v>1</v>
      </c>
      <c r="D23" s="136">
        <v>0</v>
      </c>
      <c r="E23" s="8" t="s">
        <v>33</v>
      </c>
      <c r="F23" s="113">
        <f>IFERROR(VLOOKUP(E23,Productos[],2,FALSE),"0")-D23*IFERROR(VLOOKUP(E23,Productos[],3,FALSE),"0")</f>
        <v>550</v>
      </c>
      <c r="G23" s="80">
        <v>1</v>
      </c>
      <c r="H23" s="116">
        <f t="shared" si="0"/>
        <v>550</v>
      </c>
      <c r="I23" s="117">
        <f t="shared" si="1"/>
        <v>550</v>
      </c>
      <c r="J23" s="72"/>
      <c r="K23" s="81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78">
        <v>19</v>
      </c>
      <c r="B24" s="130">
        <v>1</v>
      </c>
      <c r="C24" s="133">
        <v>1</v>
      </c>
      <c r="D24" s="136">
        <v>0</v>
      </c>
      <c r="E24" s="8" t="s">
        <v>36</v>
      </c>
      <c r="F24" s="113">
        <f>IFERROR(VLOOKUP(E24,Productos[],2,FALSE),"0")-D24*IFERROR(VLOOKUP(E24,Productos[],3,FALSE),"0")</f>
        <v>380</v>
      </c>
      <c r="G24" s="80">
        <v>1</v>
      </c>
      <c r="H24" s="116">
        <f t="shared" si="0"/>
        <v>380</v>
      </c>
      <c r="I24" s="117">
        <f t="shared" si="1"/>
        <v>380</v>
      </c>
      <c r="J24" s="72"/>
      <c r="K24" s="81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78">
        <v>20</v>
      </c>
      <c r="B25" s="130">
        <v>1</v>
      </c>
      <c r="C25" s="133">
        <v>1</v>
      </c>
      <c r="D25" s="136">
        <v>0</v>
      </c>
      <c r="E25" s="8" t="s">
        <v>33</v>
      </c>
      <c r="F25" s="113">
        <f>IFERROR(VLOOKUP(E25,Productos[],2,FALSE),"0")-D25*IFERROR(VLOOKUP(E25,Productos[],3,FALSE),"0")</f>
        <v>550</v>
      </c>
      <c r="G25" s="80">
        <v>2</v>
      </c>
      <c r="H25" s="116">
        <f t="shared" si="0"/>
        <v>1100</v>
      </c>
      <c r="I25" s="117">
        <f t="shared" si="1"/>
        <v>1100</v>
      </c>
      <c r="J25" s="72"/>
      <c r="K25" s="81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78">
        <v>21</v>
      </c>
      <c r="B26" s="130">
        <v>1</v>
      </c>
      <c r="C26" s="133">
        <v>1</v>
      </c>
      <c r="D26" s="136">
        <v>0</v>
      </c>
      <c r="E26" s="8" t="s">
        <v>33</v>
      </c>
      <c r="F26" s="113">
        <f>IFERROR(VLOOKUP(E26,Productos[],2,FALSE),"0")-D26*IFERROR(VLOOKUP(E26,Productos[],3,FALSE),"0")</f>
        <v>550</v>
      </c>
      <c r="G26" s="80">
        <v>2</v>
      </c>
      <c r="H26" s="116">
        <f t="shared" si="0"/>
        <v>1100</v>
      </c>
      <c r="I26" s="117">
        <f t="shared" si="1"/>
        <v>1100</v>
      </c>
      <c r="J26" s="72"/>
      <c r="K26" s="81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78">
        <v>22</v>
      </c>
      <c r="B27" s="130">
        <v>1</v>
      </c>
      <c r="C27" s="133">
        <v>1</v>
      </c>
      <c r="D27" s="136">
        <v>0</v>
      </c>
      <c r="E27" s="8" t="s">
        <v>33</v>
      </c>
      <c r="F27" s="113">
        <f>IFERROR(VLOOKUP(E27,Productos[],2,FALSE),"0")-D27*IFERROR(VLOOKUP(E27,Productos[],3,FALSE),"0")</f>
        <v>550</v>
      </c>
      <c r="G27" s="80">
        <v>1</v>
      </c>
      <c r="H27" s="116">
        <f t="shared" si="0"/>
        <v>550</v>
      </c>
      <c r="I27" s="117">
        <f t="shared" si="1"/>
        <v>550</v>
      </c>
      <c r="J27" s="72"/>
      <c r="K27" s="81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78">
        <v>23</v>
      </c>
      <c r="B28" s="130">
        <v>1</v>
      </c>
      <c r="C28" s="133">
        <v>1</v>
      </c>
      <c r="D28" s="136">
        <v>0</v>
      </c>
      <c r="E28" s="8" t="s">
        <v>33</v>
      </c>
      <c r="F28" s="113">
        <f>IFERROR(VLOOKUP(E28,Productos[],2,FALSE),"0")-D28*IFERROR(VLOOKUP(E28,Productos[],3,FALSE),"0")</f>
        <v>550</v>
      </c>
      <c r="G28" s="80">
        <v>2</v>
      </c>
      <c r="H28" s="116">
        <f t="shared" si="0"/>
        <v>1100</v>
      </c>
      <c r="I28" s="117">
        <f t="shared" si="1"/>
        <v>1100</v>
      </c>
      <c r="J28" s="72"/>
      <c r="K28" s="81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78">
        <v>24</v>
      </c>
      <c r="B29" s="130">
        <v>1</v>
      </c>
      <c r="C29" s="133">
        <v>1</v>
      </c>
      <c r="D29" s="136">
        <v>0</v>
      </c>
      <c r="E29" s="8" t="s">
        <v>34</v>
      </c>
      <c r="F29" s="113">
        <f>IFERROR(VLOOKUP(E29,Productos[],2,FALSE),"0")-D29*IFERROR(VLOOKUP(E29,Productos[],3,FALSE),"0")</f>
        <v>550</v>
      </c>
      <c r="G29" s="80">
        <v>1</v>
      </c>
      <c r="H29" s="116">
        <f t="shared" si="0"/>
        <v>550</v>
      </c>
      <c r="I29" s="117">
        <f t="shared" si="1"/>
        <v>550</v>
      </c>
      <c r="J29" s="72"/>
      <c r="K29" s="81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78">
        <v>25</v>
      </c>
      <c r="B30" s="130">
        <v>1</v>
      </c>
      <c r="C30" s="133">
        <v>1</v>
      </c>
      <c r="D30" s="136">
        <v>0</v>
      </c>
      <c r="E30" s="8"/>
      <c r="F30" s="113">
        <v>0</v>
      </c>
      <c r="G30" s="80">
        <v>1</v>
      </c>
      <c r="H30" s="116"/>
      <c r="I30" s="117">
        <f t="shared" si="1"/>
        <v>0</v>
      </c>
      <c r="J30" s="72"/>
      <c r="K30" s="81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78">
        <v>26</v>
      </c>
      <c r="B31" s="130">
        <v>1</v>
      </c>
      <c r="C31" s="133">
        <v>1</v>
      </c>
      <c r="D31" s="136">
        <v>0</v>
      </c>
      <c r="E31" s="8" t="s">
        <v>33</v>
      </c>
      <c r="F31" s="113">
        <f>IFERROR(VLOOKUP(E31,Productos[],2,FALSE),"0")-D31*IFERROR(VLOOKUP(E31,Productos[],3,FALSE),"0")</f>
        <v>550</v>
      </c>
      <c r="G31" s="80">
        <v>2</v>
      </c>
      <c r="H31" s="116">
        <f t="shared" ref="H31:H76" si="4">F31*G31</f>
        <v>1100</v>
      </c>
      <c r="I31" s="117">
        <f t="shared" si="1"/>
        <v>1100</v>
      </c>
      <c r="J31" s="72"/>
      <c r="K31" s="81">
        <f t="shared" si="3"/>
        <v>0</v>
      </c>
      <c r="L31" s="49"/>
      <c r="M31" s="49"/>
      <c r="N31" s="49"/>
      <c r="O31" s="127" t="s">
        <v>24</v>
      </c>
      <c r="P31" s="128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78">
        <v>27</v>
      </c>
      <c r="B32" s="130">
        <v>1</v>
      </c>
      <c r="C32" s="133">
        <v>1</v>
      </c>
      <c r="D32" s="136">
        <v>0</v>
      </c>
      <c r="E32" s="8" t="s">
        <v>33</v>
      </c>
      <c r="F32" s="113">
        <f>IFERROR(VLOOKUP(E32,Productos[],2,FALSE),"0")-D32*IFERROR(VLOOKUP(E32,Productos[],3,FALSE),"0")</f>
        <v>550</v>
      </c>
      <c r="G32" s="80">
        <v>3</v>
      </c>
      <c r="H32" s="116">
        <f t="shared" si="4"/>
        <v>1650</v>
      </c>
      <c r="I32" s="117">
        <f t="shared" si="1"/>
        <v>1650</v>
      </c>
      <c r="J32" s="72"/>
      <c r="K32" s="81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78">
        <v>28</v>
      </c>
      <c r="B33" s="130">
        <v>1</v>
      </c>
      <c r="C33" s="133">
        <v>1</v>
      </c>
      <c r="D33" s="136">
        <v>0</v>
      </c>
      <c r="E33" s="8" t="s">
        <v>36</v>
      </c>
      <c r="F33" s="113">
        <f>IFERROR(VLOOKUP(E33,Productos[],2,FALSE),"0")-D33*IFERROR(VLOOKUP(E33,Productos[],3,FALSE),"0")</f>
        <v>380</v>
      </c>
      <c r="G33" s="80">
        <v>2</v>
      </c>
      <c r="H33" s="116">
        <f t="shared" si="4"/>
        <v>760</v>
      </c>
      <c r="I33" s="117">
        <f t="shared" si="1"/>
        <v>760</v>
      </c>
      <c r="J33" s="72"/>
      <c r="K33" s="81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78">
        <v>29</v>
      </c>
      <c r="B34" s="130">
        <v>1</v>
      </c>
      <c r="C34" s="133">
        <v>1</v>
      </c>
      <c r="D34" s="136">
        <v>0</v>
      </c>
      <c r="E34" s="8" t="s">
        <v>33</v>
      </c>
      <c r="F34" s="113">
        <f>IFERROR(VLOOKUP(E34,Productos[],2,FALSE),"0")-D34*IFERROR(VLOOKUP(E34,Productos[],3,FALSE),"0")</f>
        <v>550</v>
      </c>
      <c r="G34" s="80">
        <v>1</v>
      </c>
      <c r="H34" s="116">
        <f t="shared" si="4"/>
        <v>550</v>
      </c>
      <c r="I34" s="117">
        <f t="shared" si="1"/>
        <v>550</v>
      </c>
      <c r="J34" s="72"/>
      <c r="K34" s="81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78">
        <v>30</v>
      </c>
      <c r="B35" s="130">
        <v>1</v>
      </c>
      <c r="C35" s="133">
        <v>1</v>
      </c>
      <c r="D35" s="136">
        <v>0</v>
      </c>
      <c r="E35" s="8" t="s">
        <v>34</v>
      </c>
      <c r="F35" s="113">
        <f>IFERROR(VLOOKUP(E35,Productos[],2,FALSE),"0")-D35*IFERROR(VLOOKUP(E35,Productos[],3,FALSE),"0")</f>
        <v>550</v>
      </c>
      <c r="G35" s="80">
        <v>1</v>
      </c>
      <c r="H35" s="116">
        <f t="shared" si="4"/>
        <v>550</v>
      </c>
      <c r="I35" s="117">
        <f t="shared" si="1"/>
        <v>550</v>
      </c>
      <c r="J35" s="72"/>
      <c r="K35" s="81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78">
        <v>31</v>
      </c>
      <c r="B36" s="130">
        <v>1</v>
      </c>
      <c r="C36" s="133">
        <v>1</v>
      </c>
      <c r="D36" s="136">
        <v>0</v>
      </c>
      <c r="E36" s="8" t="s">
        <v>33</v>
      </c>
      <c r="F36" s="113">
        <f>IFERROR(VLOOKUP(E36,Productos[],2,FALSE),"0")-D36*IFERROR(VLOOKUP(E36,Productos[],3,FALSE),"0")</f>
        <v>550</v>
      </c>
      <c r="G36" s="80">
        <v>1</v>
      </c>
      <c r="H36" s="116">
        <f t="shared" si="4"/>
        <v>550</v>
      </c>
      <c r="I36" s="117">
        <f t="shared" si="1"/>
        <v>550</v>
      </c>
      <c r="J36" s="72"/>
      <c r="K36" s="81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78">
        <v>32</v>
      </c>
      <c r="B37" s="130">
        <v>0</v>
      </c>
      <c r="C37" s="133">
        <v>1</v>
      </c>
      <c r="D37" s="136">
        <v>0</v>
      </c>
      <c r="E37" s="8" t="s">
        <v>33</v>
      </c>
      <c r="F37" s="113">
        <f>IFERROR(VLOOKUP(E37,Productos[],2,FALSE),"0")-D37*IFERROR(VLOOKUP(E37,Productos[],3,FALSE),"0")</f>
        <v>550</v>
      </c>
      <c r="G37" s="80">
        <v>1</v>
      </c>
      <c r="H37" s="116">
        <f t="shared" si="4"/>
        <v>550</v>
      </c>
      <c r="I37" s="117">
        <f t="shared" si="1"/>
        <v>0</v>
      </c>
      <c r="J37" s="72" t="s">
        <v>101</v>
      </c>
      <c r="K37" s="81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78">
        <v>33</v>
      </c>
      <c r="B38" s="130">
        <v>0</v>
      </c>
      <c r="C38" s="133">
        <v>1</v>
      </c>
      <c r="D38" s="136">
        <v>0</v>
      </c>
      <c r="E38" s="8" t="s">
        <v>37</v>
      </c>
      <c r="F38" s="113">
        <f>IFERROR(VLOOKUP(E38,Productos[],2,FALSE),"0")-D38*IFERROR(VLOOKUP(E38,Productos[],3,FALSE),"0")</f>
        <v>250</v>
      </c>
      <c r="G38" s="80">
        <v>1</v>
      </c>
      <c r="H38" s="116">
        <f t="shared" si="4"/>
        <v>250</v>
      </c>
      <c r="I38" s="117">
        <f t="shared" ref="I38:I69" si="5">B38*C38*F38*G38</f>
        <v>0</v>
      </c>
      <c r="J38" s="72" t="s">
        <v>101</v>
      </c>
      <c r="K38" s="81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78">
        <v>34</v>
      </c>
      <c r="B39" s="130">
        <v>1</v>
      </c>
      <c r="C39" s="133">
        <v>1</v>
      </c>
      <c r="D39" s="136">
        <v>0</v>
      </c>
      <c r="E39" s="8" t="s">
        <v>33</v>
      </c>
      <c r="F39" s="113">
        <f>IFERROR(VLOOKUP(E39,Productos[],2,FALSE),"0")-D39*IFERROR(VLOOKUP(E39,Productos[],3,FALSE),"0")</f>
        <v>550</v>
      </c>
      <c r="G39" s="80">
        <v>1</v>
      </c>
      <c r="H39" s="116">
        <f t="shared" si="4"/>
        <v>550</v>
      </c>
      <c r="I39" s="117">
        <f t="shared" si="5"/>
        <v>550</v>
      </c>
      <c r="J39" s="72"/>
      <c r="K39" s="81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78">
        <v>35</v>
      </c>
      <c r="B40" s="130">
        <v>1</v>
      </c>
      <c r="C40" s="133">
        <v>1</v>
      </c>
      <c r="D40" s="136">
        <v>0</v>
      </c>
      <c r="E40" s="8" t="s">
        <v>34</v>
      </c>
      <c r="F40" s="113">
        <f>IFERROR(VLOOKUP(E40,Productos[],2,FALSE),"0")-D40*IFERROR(VLOOKUP(E40,Productos[],3,FALSE),"0")</f>
        <v>550</v>
      </c>
      <c r="G40" s="80">
        <v>4</v>
      </c>
      <c r="H40" s="116">
        <f t="shared" si="4"/>
        <v>2200</v>
      </c>
      <c r="I40" s="117">
        <f t="shared" si="5"/>
        <v>2200</v>
      </c>
      <c r="J40" s="72"/>
      <c r="K40" s="81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78">
        <v>36</v>
      </c>
      <c r="B41" s="130">
        <v>1</v>
      </c>
      <c r="C41" s="133">
        <v>1</v>
      </c>
      <c r="D41" s="136">
        <v>0</v>
      </c>
      <c r="E41" s="8" t="s">
        <v>36</v>
      </c>
      <c r="F41" s="113">
        <f>IFERROR(VLOOKUP(E41,Productos[],2,FALSE),"0")-D41*IFERROR(VLOOKUP(E41,Productos[],3,FALSE),"0")</f>
        <v>380</v>
      </c>
      <c r="G41" s="80">
        <v>1</v>
      </c>
      <c r="H41" s="116">
        <f t="shared" si="4"/>
        <v>380</v>
      </c>
      <c r="I41" s="117">
        <f t="shared" si="5"/>
        <v>380</v>
      </c>
      <c r="J41" s="72"/>
      <c r="K41" s="81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78">
        <v>37</v>
      </c>
      <c r="B42" s="130">
        <v>1</v>
      </c>
      <c r="C42" s="133">
        <v>0</v>
      </c>
      <c r="D42" s="136">
        <v>0</v>
      </c>
      <c r="E42" s="8" t="s">
        <v>36</v>
      </c>
      <c r="F42" s="113">
        <f>IFERROR(VLOOKUP(E42,Productos[],2,FALSE),"0")-D42*IFERROR(VLOOKUP(E42,Productos[],3,FALSE),"0")</f>
        <v>380</v>
      </c>
      <c r="G42" s="80">
        <v>1</v>
      </c>
      <c r="H42" s="116">
        <f t="shared" si="4"/>
        <v>380</v>
      </c>
      <c r="I42" s="117">
        <f t="shared" si="5"/>
        <v>0</v>
      </c>
      <c r="J42" s="72"/>
      <c r="K42" s="81">
        <f t="shared" si="3"/>
        <v>0</v>
      </c>
      <c r="L42" s="49"/>
      <c r="M42" s="49"/>
      <c r="N42" s="49"/>
      <c r="O42" s="100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78">
        <v>38</v>
      </c>
      <c r="B43" s="130">
        <v>0</v>
      </c>
      <c r="C43" s="133">
        <v>1</v>
      </c>
      <c r="D43" s="136">
        <v>0</v>
      </c>
      <c r="E43" s="8" t="s">
        <v>34</v>
      </c>
      <c r="F43" s="113">
        <f>IFERROR(VLOOKUP(E43,Productos[],2,FALSE),"0")-D43*IFERROR(VLOOKUP(E43,Productos[],3,FALSE),"0")</f>
        <v>550</v>
      </c>
      <c r="G43" s="80">
        <v>1</v>
      </c>
      <c r="H43" s="116">
        <f t="shared" si="4"/>
        <v>550</v>
      </c>
      <c r="I43" s="117">
        <f t="shared" si="5"/>
        <v>0</v>
      </c>
      <c r="J43" s="72" t="s">
        <v>102</v>
      </c>
      <c r="K43" s="81">
        <f t="shared" si="3"/>
        <v>380</v>
      </c>
      <c r="L43" s="49"/>
      <c r="M43" s="49"/>
      <c r="N43" s="49"/>
      <c r="O43" s="100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78">
        <v>39</v>
      </c>
      <c r="B44" s="130">
        <v>0</v>
      </c>
      <c r="C44" s="133">
        <v>1</v>
      </c>
      <c r="D44" s="136">
        <v>0</v>
      </c>
      <c r="E44" s="8" t="s">
        <v>34</v>
      </c>
      <c r="F44" s="113">
        <f>IFERROR(VLOOKUP(E44,Productos[],2,FALSE),"0")-D44*IFERROR(VLOOKUP(E44,Productos[],3,FALSE),"0")</f>
        <v>550</v>
      </c>
      <c r="G44" s="80">
        <v>2</v>
      </c>
      <c r="H44" s="116">
        <f t="shared" si="4"/>
        <v>1100</v>
      </c>
      <c r="I44" s="117">
        <f t="shared" si="5"/>
        <v>0</v>
      </c>
      <c r="J44" s="72" t="s">
        <v>103</v>
      </c>
      <c r="K44" s="81">
        <f t="shared" si="3"/>
        <v>0</v>
      </c>
      <c r="L44" s="49"/>
      <c r="M44" s="49"/>
      <c r="N44" s="49"/>
      <c r="O44" s="100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78">
        <v>40</v>
      </c>
      <c r="B45" s="130">
        <v>1</v>
      </c>
      <c r="C45" s="133">
        <v>1</v>
      </c>
      <c r="D45" s="136">
        <v>0</v>
      </c>
      <c r="E45" s="8"/>
      <c r="F45" s="113">
        <f>IFERROR(VLOOKUP(E45,Productos[],2,FALSE),"0")-D45*IFERROR(VLOOKUP(E45,Productos[],3,FALSE),"0")</f>
        <v>0</v>
      </c>
      <c r="G45" s="80">
        <v>1</v>
      </c>
      <c r="H45" s="116">
        <f t="shared" si="4"/>
        <v>0</v>
      </c>
      <c r="I45" s="117">
        <f t="shared" si="5"/>
        <v>0</v>
      </c>
      <c r="J45" s="72"/>
      <c r="K45" s="81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78">
        <v>41</v>
      </c>
      <c r="B46" s="130">
        <v>1</v>
      </c>
      <c r="C46" s="133">
        <v>1</v>
      </c>
      <c r="D46" s="136">
        <v>0</v>
      </c>
      <c r="E46" s="8"/>
      <c r="F46" s="113">
        <f>IFERROR(VLOOKUP(E46,Productos[],2,FALSE),"0")-D46*IFERROR(VLOOKUP(E46,Productos[],3,FALSE),"0")</f>
        <v>0</v>
      </c>
      <c r="G46" s="80">
        <v>1</v>
      </c>
      <c r="H46" s="116">
        <f t="shared" si="4"/>
        <v>0</v>
      </c>
      <c r="I46" s="117">
        <f t="shared" si="5"/>
        <v>0</v>
      </c>
      <c r="J46" s="72"/>
      <c r="K46" s="81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78">
        <v>42</v>
      </c>
      <c r="B47" s="130">
        <v>1</v>
      </c>
      <c r="C47" s="133">
        <v>1</v>
      </c>
      <c r="D47" s="136">
        <v>0</v>
      </c>
      <c r="E47" s="8"/>
      <c r="F47" s="113">
        <f>IFERROR(VLOOKUP(E47,Productos[],2,FALSE),"0")-D47*IFERROR(VLOOKUP(E47,Productos[],3,FALSE),"0")</f>
        <v>0</v>
      </c>
      <c r="G47" s="80">
        <v>1</v>
      </c>
      <c r="H47" s="116">
        <f t="shared" si="4"/>
        <v>0</v>
      </c>
      <c r="I47" s="117">
        <f t="shared" si="5"/>
        <v>0</v>
      </c>
      <c r="J47" s="72"/>
      <c r="K47" s="81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78">
        <v>43</v>
      </c>
      <c r="B48" s="130">
        <v>1</v>
      </c>
      <c r="C48" s="133">
        <v>1</v>
      </c>
      <c r="D48" s="136">
        <v>0</v>
      </c>
      <c r="E48" s="8"/>
      <c r="F48" s="113">
        <f>IFERROR(VLOOKUP(E48,Productos[],2,FALSE),"0")-D48*IFERROR(VLOOKUP(E48,Productos[],3,FALSE),"0")</f>
        <v>0</v>
      </c>
      <c r="G48" s="80">
        <v>1</v>
      </c>
      <c r="H48" s="116">
        <f t="shared" si="4"/>
        <v>0</v>
      </c>
      <c r="I48" s="117">
        <f t="shared" si="5"/>
        <v>0</v>
      </c>
      <c r="J48" s="72"/>
      <c r="K48" s="81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78">
        <v>44</v>
      </c>
      <c r="B49" s="130">
        <v>1</v>
      </c>
      <c r="C49" s="133">
        <v>1</v>
      </c>
      <c r="D49" s="136">
        <v>0</v>
      </c>
      <c r="E49" s="8"/>
      <c r="F49" s="113">
        <f>IFERROR(VLOOKUP(E49,Productos[],2,FALSE),"0")-D49*IFERROR(VLOOKUP(E49,Productos[],3,FALSE),"0")</f>
        <v>0</v>
      </c>
      <c r="G49" s="80">
        <v>1</v>
      </c>
      <c r="H49" s="116">
        <f t="shared" si="4"/>
        <v>0</v>
      </c>
      <c r="I49" s="117">
        <f t="shared" si="5"/>
        <v>0</v>
      </c>
      <c r="J49" s="72"/>
      <c r="K49" s="81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78">
        <v>45</v>
      </c>
      <c r="B50" s="130">
        <v>1</v>
      </c>
      <c r="C50" s="133">
        <v>1</v>
      </c>
      <c r="D50" s="136">
        <v>0</v>
      </c>
      <c r="E50" s="8"/>
      <c r="F50" s="113">
        <f>IFERROR(VLOOKUP(E50,Productos[],2,FALSE),"0")-D50*IFERROR(VLOOKUP(E50,Productos[],3,FALSE),"0")</f>
        <v>0</v>
      </c>
      <c r="G50" s="80">
        <v>1</v>
      </c>
      <c r="H50" s="116">
        <f t="shared" si="4"/>
        <v>0</v>
      </c>
      <c r="I50" s="117">
        <f t="shared" si="5"/>
        <v>0</v>
      </c>
      <c r="J50" s="72"/>
      <c r="K50" s="81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78">
        <v>46</v>
      </c>
      <c r="B51" s="130">
        <v>1</v>
      </c>
      <c r="C51" s="133">
        <v>1</v>
      </c>
      <c r="D51" s="136">
        <v>0</v>
      </c>
      <c r="E51" s="8"/>
      <c r="F51" s="113">
        <f>IFERROR(VLOOKUP(E51,Productos[],2,FALSE),"0")-D51*IFERROR(VLOOKUP(E51,Productos[],3,FALSE),"0")</f>
        <v>0</v>
      </c>
      <c r="G51" s="80">
        <v>1</v>
      </c>
      <c r="H51" s="116">
        <f t="shared" si="4"/>
        <v>0</v>
      </c>
      <c r="I51" s="117">
        <f t="shared" si="5"/>
        <v>0</v>
      </c>
      <c r="J51" s="72"/>
      <c r="K51" s="81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78">
        <v>47</v>
      </c>
      <c r="B52" s="130">
        <v>1</v>
      </c>
      <c r="C52" s="133">
        <v>1</v>
      </c>
      <c r="D52" s="136">
        <v>0</v>
      </c>
      <c r="E52" s="8"/>
      <c r="F52" s="113">
        <f>IFERROR(VLOOKUP(E52,Productos[],2,FALSE),"0")-D52*IFERROR(VLOOKUP(E52,Productos[],3,FALSE),"0")</f>
        <v>0</v>
      </c>
      <c r="G52" s="80">
        <v>1</v>
      </c>
      <c r="H52" s="116">
        <f t="shared" si="4"/>
        <v>0</v>
      </c>
      <c r="I52" s="117">
        <f t="shared" si="5"/>
        <v>0</v>
      </c>
      <c r="J52" s="72"/>
      <c r="K52" s="81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78">
        <v>48</v>
      </c>
      <c r="B53" s="130">
        <v>1</v>
      </c>
      <c r="C53" s="133">
        <v>1</v>
      </c>
      <c r="D53" s="136">
        <v>0</v>
      </c>
      <c r="E53" s="8"/>
      <c r="F53" s="113">
        <f>IFERROR(VLOOKUP(E53,Productos[],2,FALSE),"0")-D53*IFERROR(VLOOKUP(E53,Productos[],3,FALSE),"0")</f>
        <v>0</v>
      </c>
      <c r="G53" s="80">
        <v>1</v>
      </c>
      <c r="H53" s="116">
        <f t="shared" si="4"/>
        <v>0</v>
      </c>
      <c r="I53" s="117">
        <f t="shared" si="5"/>
        <v>0</v>
      </c>
      <c r="J53" s="72"/>
      <c r="K53" s="81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78">
        <v>49</v>
      </c>
      <c r="B54" s="130">
        <v>1</v>
      </c>
      <c r="C54" s="133">
        <v>1</v>
      </c>
      <c r="D54" s="136">
        <v>0</v>
      </c>
      <c r="E54" s="8"/>
      <c r="F54" s="113">
        <f>IFERROR(VLOOKUP(E54,Productos[],2,FALSE),"0")-D54*IFERROR(VLOOKUP(E54,Productos[],3,FALSE),"0")</f>
        <v>0</v>
      </c>
      <c r="G54" s="80">
        <v>1</v>
      </c>
      <c r="H54" s="116">
        <f t="shared" si="4"/>
        <v>0</v>
      </c>
      <c r="I54" s="117">
        <f t="shared" si="5"/>
        <v>0</v>
      </c>
      <c r="J54" s="72"/>
      <c r="K54" s="81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78">
        <v>50</v>
      </c>
      <c r="B55" s="130">
        <v>1</v>
      </c>
      <c r="C55" s="133">
        <v>1</v>
      </c>
      <c r="D55" s="136">
        <v>0</v>
      </c>
      <c r="E55" s="8"/>
      <c r="F55" s="113">
        <f>IFERROR(VLOOKUP(E55,Productos[],2,FALSE),"0")-D55*IFERROR(VLOOKUP(E55,Productos[],3,FALSE),"0")</f>
        <v>0</v>
      </c>
      <c r="G55" s="80">
        <v>1</v>
      </c>
      <c r="H55" s="116">
        <f t="shared" si="4"/>
        <v>0</v>
      </c>
      <c r="I55" s="117">
        <f t="shared" si="5"/>
        <v>0</v>
      </c>
      <c r="J55" s="72"/>
      <c r="K55" s="81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78">
        <v>51</v>
      </c>
      <c r="B56" s="130">
        <v>1</v>
      </c>
      <c r="C56" s="133">
        <v>1</v>
      </c>
      <c r="D56" s="136">
        <v>0</v>
      </c>
      <c r="E56" s="8"/>
      <c r="F56" s="113">
        <f>IFERROR(VLOOKUP(E56,Productos[],2,FALSE),"0")-D56*IFERROR(VLOOKUP(E56,Productos[],3,FALSE),"0")</f>
        <v>0</v>
      </c>
      <c r="G56" s="80">
        <v>1</v>
      </c>
      <c r="H56" s="116">
        <f t="shared" si="4"/>
        <v>0</v>
      </c>
      <c r="I56" s="117">
        <f t="shared" si="5"/>
        <v>0</v>
      </c>
      <c r="J56" s="72"/>
      <c r="K56" s="81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78">
        <v>52</v>
      </c>
      <c r="B57" s="130">
        <v>1</v>
      </c>
      <c r="C57" s="133">
        <v>1</v>
      </c>
      <c r="D57" s="136">
        <v>0</v>
      </c>
      <c r="E57" s="8"/>
      <c r="F57" s="113">
        <f>IFERROR(VLOOKUP(E57,Productos[],2,FALSE),"0")-D57*IFERROR(VLOOKUP(E57,Productos[],3,FALSE),"0")</f>
        <v>0</v>
      </c>
      <c r="G57" s="80">
        <v>1</v>
      </c>
      <c r="H57" s="116">
        <f t="shared" si="4"/>
        <v>0</v>
      </c>
      <c r="I57" s="117">
        <f t="shared" si="5"/>
        <v>0</v>
      </c>
      <c r="J57" s="72"/>
      <c r="K57" s="81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78">
        <v>53</v>
      </c>
      <c r="B58" s="130">
        <v>1</v>
      </c>
      <c r="C58" s="133">
        <v>1</v>
      </c>
      <c r="D58" s="136">
        <v>0</v>
      </c>
      <c r="E58" s="8"/>
      <c r="F58" s="113">
        <f>IFERROR(VLOOKUP(E58,Productos[],2,FALSE),"0")-D58*IFERROR(VLOOKUP(E58,Productos[],3,FALSE),"0")</f>
        <v>0</v>
      </c>
      <c r="G58" s="80">
        <v>1</v>
      </c>
      <c r="H58" s="116">
        <f t="shared" si="4"/>
        <v>0</v>
      </c>
      <c r="I58" s="117">
        <f t="shared" si="5"/>
        <v>0</v>
      </c>
      <c r="J58" s="72"/>
      <c r="K58" s="81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78">
        <v>54</v>
      </c>
      <c r="B59" s="130">
        <v>1</v>
      </c>
      <c r="C59" s="133">
        <v>1</v>
      </c>
      <c r="D59" s="136">
        <v>0</v>
      </c>
      <c r="E59" s="8"/>
      <c r="F59" s="113">
        <f>IFERROR(VLOOKUP(E59,Productos[],2,FALSE),"0")-D59*IFERROR(VLOOKUP(E59,Productos[],3,FALSE),"0")</f>
        <v>0</v>
      </c>
      <c r="G59" s="80">
        <v>1</v>
      </c>
      <c r="H59" s="116">
        <f t="shared" si="4"/>
        <v>0</v>
      </c>
      <c r="I59" s="117">
        <f t="shared" si="5"/>
        <v>0</v>
      </c>
      <c r="J59" s="72"/>
      <c r="K59" s="81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78">
        <v>55</v>
      </c>
      <c r="B60" s="130">
        <v>1</v>
      </c>
      <c r="C60" s="133">
        <v>1</v>
      </c>
      <c r="D60" s="136">
        <v>0</v>
      </c>
      <c r="E60" s="8"/>
      <c r="F60" s="113">
        <f>IFERROR(VLOOKUP(E60,Productos[],2,FALSE),"0")-D60*IFERROR(VLOOKUP(E60,Productos[],3,FALSE),"0")</f>
        <v>0</v>
      </c>
      <c r="G60" s="80">
        <v>1</v>
      </c>
      <c r="H60" s="116">
        <f t="shared" si="4"/>
        <v>0</v>
      </c>
      <c r="I60" s="117">
        <f t="shared" si="5"/>
        <v>0</v>
      </c>
      <c r="J60" s="72"/>
      <c r="K60" s="81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78">
        <v>56</v>
      </c>
      <c r="B61" s="130">
        <v>1</v>
      </c>
      <c r="C61" s="133">
        <v>1</v>
      </c>
      <c r="D61" s="136">
        <v>0</v>
      </c>
      <c r="E61" s="8"/>
      <c r="F61" s="113">
        <f>IFERROR(VLOOKUP(E61,Productos[],2,FALSE),"0")-D61*IFERROR(VLOOKUP(E61,Productos[],3,FALSE),"0")</f>
        <v>0</v>
      </c>
      <c r="G61" s="80">
        <v>1</v>
      </c>
      <c r="H61" s="116">
        <f t="shared" si="4"/>
        <v>0</v>
      </c>
      <c r="I61" s="117">
        <f t="shared" si="5"/>
        <v>0</v>
      </c>
      <c r="J61" s="72"/>
      <c r="K61" s="81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78">
        <v>57</v>
      </c>
      <c r="B62" s="130">
        <v>1</v>
      </c>
      <c r="C62" s="133">
        <v>1</v>
      </c>
      <c r="D62" s="136">
        <v>0</v>
      </c>
      <c r="E62" s="8"/>
      <c r="F62" s="113">
        <f>IFERROR(VLOOKUP(E62,Productos[],2,FALSE),"0")-D62*IFERROR(VLOOKUP(E62,Productos[],3,FALSE),"0")</f>
        <v>0</v>
      </c>
      <c r="G62" s="80">
        <v>1</v>
      </c>
      <c r="H62" s="116">
        <f t="shared" si="4"/>
        <v>0</v>
      </c>
      <c r="I62" s="117">
        <f t="shared" si="5"/>
        <v>0</v>
      </c>
      <c r="J62" s="72"/>
      <c r="K62" s="81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78">
        <v>58</v>
      </c>
      <c r="B63" s="130">
        <v>1</v>
      </c>
      <c r="C63" s="133">
        <v>1</v>
      </c>
      <c r="D63" s="136">
        <v>0</v>
      </c>
      <c r="E63" s="8"/>
      <c r="F63" s="113">
        <f>IFERROR(VLOOKUP(E63,Productos[],2,FALSE),"0")-D63*IFERROR(VLOOKUP(E63,Productos[],3,FALSE),"0")</f>
        <v>0</v>
      </c>
      <c r="G63" s="80">
        <v>1</v>
      </c>
      <c r="H63" s="116">
        <f t="shared" si="4"/>
        <v>0</v>
      </c>
      <c r="I63" s="117">
        <f t="shared" si="5"/>
        <v>0</v>
      </c>
      <c r="J63" s="72"/>
      <c r="K63" s="81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78">
        <v>59</v>
      </c>
      <c r="B64" s="130">
        <v>1</v>
      </c>
      <c r="C64" s="133">
        <v>1</v>
      </c>
      <c r="D64" s="136">
        <v>0</v>
      </c>
      <c r="E64" s="8"/>
      <c r="F64" s="113">
        <f>IFERROR(VLOOKUP(E64,Productos[],2,FALSE),"0")-D64*IFERROR(VLOOKUP(E64,Productos[],3,FALSE),"0")</f>
        <v>0</v>
      </c>
      <c r="G64" s="80">
        <v>1</v>
      </c>
      <c r="H64" s="116">
        <f t="shared" si="4"/>
        <v>0</v>
      </c>
      <c r="I64" s="117">
        <f t="shared" si="5"/>
        <v>0</v>
      </c>
      <c r="J64" s="72"/>
      <c r="K64" s="81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78">
        <v>60</v>
      </c>
      <c r="B65" s="130">
        <v>1</v>
      </c>
      <c r="C65" s="133">
        <v>1</v>
      </c>
      <c r="D65" s="136">
        <v>0</v>
      </c>
      <c r="E65" s="8"/>
      <c r="F65" s="113">
        <f>IFERROR(VLOOKUP(E65,Productos[],2,FALSE),"0")-D65*IFERROR(VLOOKUP(E65,Productos[],3,FALSE),"0")</f>
        <v>0</v>
      </c>
      <c r="G65" s="80">
        <v>1</v>
      </c>
      <c r="H65" s="116">
        <f t="shared" si="4"/>
        <v>0</v>
      </c>
      <c r="I65" s="117">
        <f t="shared" si="5"/>
        <v>0</v>
      </c>
      <c r="J65" s="72"/>
      <c r="K65" s="81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78">
        <v>61</v>
      </c>
      <c r="B66" s="130">
        <v>1</v>
      </c>
      <c r="C66" s="133">
        <v>1</v>
      </c>
      <c r="D66" s="136">
        <v>0</v>
      </c>
      <c r="E66" s="8"/>
      <c r="F66" s="113">
        <f>IFERROR(VLOOKUP(E66,Productos[],2,FALSE),"0")-D66*IFERROR(VLOOKUP(E66,Productos[],3,FALSE),"0")</f>
        <v>0</v>
      </c>
      <c r="G66" s="80">
        <v>1</v>
      </c>
      <c r="H66" s="116">
        <f t="shared" si="4"/>
        <v>0</v>
      </c>
      <c r="I66" s="117">
        <f t="shared" si="5"/>
        <v>0</v>
      </c>
      <c r="J66" s="72"/>
      <c r="K66" s="81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78">
        <v>62</v>
      </c>
      <c r="B67" s="130">
        <v>1</v>
      </c>
      <c r="C67" s="133">
        <v>1</v>
      </c>
      <c r="D67" s="136">
        <v>0</v>
      </c>
      <c r="E67" s="8"/>
      <c r="F67" s="113">
        <f>IFERROR(VLOOKUP(E67,Productos[],2,FALSE),"0")-D67*IFERROR(VLOOKUP(E67,Productos[],3,FALSE),"0")</f>
        <v>0</v>
      </c>
      <c r="G67" s="80">
        <v>1</v>
      </c>
      <c r="H67" s="116">
        <f t="shared" si="4"/>
        <v>0</v>
      </c>
      <c r="I67" s="117">
        <f t="shared" si="5"/>
        <v>0</v>
      </c>
      <c r="J67" s="72"/>
      <c r="K67" s="81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78">
        <v>63</v>
      </c>
      <c r="B68" s="130">
        <v>1</v>
      </c>
      <c r="C68" s="133">
        <v>1</v>
      </c>
      <c r="D68" s="136">
        <v>0</v>
      </c>
      <c r="E68" s="8"/>
      <c r="F68" s="113">
        <f>IFERROR(VLOOKUP(E68,Productos[],2,FALSE),"0")-D68*IFERROR(VLOOKUP(E68,Productos[],3,FALSE),"0")</f>
        <v>0</v>
      </c>
      <c r="G68" s="80">
        <v>1</v>
      </c>
      <c r="H68" s="116">
        <f t="shared" si="4"/>
        <v>0</v>
      </c>
      <c r="I68" s="117">
        <f t="shared" si="5"/>
        <v>0</v>
      </c>
      <c r="J68" s="72"/>
      <c r="K68" s="81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78">
        <v>64</v>
      </c>
      <c r="B69" s="130">
        <v>1</v>
      </c>
      <c r="C69" s="133">
        <v>1</v>
      </c>
      <c r="D69" s="136">
        <v>0</v>
      </c>
      <c r="E69" s="8"/>
      <c r="F69" s="113">
        <f>IFERROR(VLOOKUP(E69,Productos[],2,FALSE),"0")-D69*IFERROR(VLOOKUP(E69,Productos[],3,FALSE),"0")</f>
        <v>0</v>
      </c>
      <c r="G69" s="80">
        <v>1</v>
      </c>
      <c r="H69" s="116">
        <f t="shared" si="4"/>
        <v>0</v>
      </c>
      <c r="I69" s="117">
        <f t="shared" si="5"/>
        <v>0</v>
      </c>
      <c r="J69" s="72"/>
      <c r="K69" s="81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78">
        <v>65</v>
      </c>
      <c r="B70" s="130">
        <v>1</v>
      </c>
      <c r="C70" s="133">
        <v>1</v>
      </c>
      <c r="D70" s="136">
        <v>0</v>
      </c>
      <c r="E70" s="8"/>
      <c r="F70" s="113">
        <f>IFERROR(VLOOKUP(E70,Productos[],2,FALSE),"0")-D70*IFERROR(VLOOKUP(E70,Productos[],3,FALSE),"0")</f>
        <v>0</v>
      </c>
      <c r="G70" s="80">
        <v>1</v>
      </c>
      <c r="H70" s="116">
        <f t="shared" si="4"/>
        <v>0</v>
      </c>
      <c r="I70" s="117">
        <f t="shared" ref="I70:I75" si="7">B70*C70*F70*G70</f>
        <v>0</v>
      </c>
      <c r="J70" s="72"/>
      <c r="K70" s="81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78">
        <v>66</v>
      </c>
      <c r="B71" s="130">
        <v>1</v>
      </c>
      <c r="C71" s="133">
        <v>1</v>
      </c>
      <c r="D71" s="136">
        <v>0</v>
      </c>
      <c r="E71" s="8"/>
      <c r="F71" s="113">
        <f>IFERROR(VLOOKUP(E71,Productos[],2,FALSE),"0")-D71*IFERROR(VLOOKUP(E71,Productos[],3,FALSE),"0")</f>
        <v>0</v>
      </c>
      <c r="G71" s="80">
        <v>1</v>
      </c>
      <c r="H71" s="116">
        <f t="shared" si="4"/>
        <v>0</v>
      </c>
      <c r="I71" s="117">
        <f t="shared" si="7"/>
        <v>0</v>
      </c>
      <c r="J71" s="72"/>
      <c r="K71" s="81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78">
        <v>67</v>
      </c>
      <c r="B72" s="130">
        <v>1</v>
      </c>
      <c r="C72" s="133">
        <v>1</v>
      </c>
      <c r="D72" s="136">
        <v>0</v>
      </c>
      <c r="E72" s="8"/>
      <c r="F72" s="113">
        <f>IFERROR(VLOOKUP(E72,Productos[],2,FALSE),"0")-D72*IFERROR(VLOOKUP(E72,Productos[],3,FALSE),"0")</f>
        <v>0</v>
      </c>
      <c r="G72" s="80">
        <v>1</v>
      </c>
      <c r="H72" s="116">
        <f t="shared" si="4"/>
        <v>0</v>
      </c>
      <c r="I72" s="117">
        <f t="shared" si="7"/>
        <v>0</v>
      </c>
      <c r="J72" s="72"/>
      <c r="K72" s="81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78">
        <v>68</v>
      </c>
      <c r="B73" s="130">
        <v>1</v>
      </c>
      <c r="C73" s="133">
        <v>1</v>
      </c>
      <c r="D73" s="79">
        <v>0</v>
      </c>
      <c r="E73" s="8"/>
      <c r="F73" s="113">
        <f>IFERROR(VLOOKUP(E73,Productos[],2,FALSE),"0")-D73*IFERROR(VLOOKUP(E73,Productos[],3,FALSE),"0")</f>
        <v>0</v>
      </c>
      <c r="G73" s="80">
        <v>1</v>
      </c>
      <c r="H73" s="116">
        <f t="shared" si="4"/>
        <v>0</v>
      </c>
      <c r="I73" s="117">
        <f t="shared" si="7"/>
        <v>0</v>
      </c>
      <c r="J73" s="72"/>
      <c r="K73" s="81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78">
        <v>69</v>
      </c>
      <c r="B74" s="130">
        <v>1</v>
      </c>
      <c r="C74" s="133">
        <v>1</v>
      </c>
      <c r="D74" s="79">
        <v>0</v>
      </c>
      <c r="E74" s="8"/>
      <c r="F74" s="113">
        <f>IFERROR(VLOOKUP(E74,Productos[],2,FALSE),"0")-D74*IFERROR(VLOOKUP(E74,Productos[],3,FALSE),"0")</f>
        <v>0</v>
      </c>
      <c r="G74" s="80">
        <v>1</v>
      </c>
      <c r="H74" s="116">
        <f t="shared" si="4"/>
        <v>0</v>
      </c>
      <c r="I74" s="117">
        <f t="shared" si="7"/>
        <v>0</v>
      </c>
      <c r="J74" s="72"/>
      <c r="K74" s="81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1">
        <v>70</v>
      </c>
      <c r="B75" s="131">
        <v>1</v>
      </c>
      <c r="C75" s="134">
        <v>1</v>
      </c>
      <c r="D75" s="102">
        <v>0</v>
      </c>
      <c r="E75" s="103"/>
      <c r="F75" s="113">
        <f>IFERROR(VLOOKUP(E75,Productos[],2,FALSE),"0")-D75*IFERROR(VLOOKUP(E75,Productos[],3,FALSE),"0")</f>
        <v>0</v>
      </c>
      <c r="G75" s="104">
        <v>1</v>
      </c>
      <c r="H75" s="116">
        <f t="shared" si="4"/>
        <v>0</v>
      </c>
      <c r="I75" s="117">
        <f t="shared" si="7"/>
        <v>0</v>
      </c>
      <c r="J75" s="105"/>
      <c r="K75" s="81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1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1">
        <f>Salidas[[#This Row],[Importe]]</f>
        <v>0</v>
      </c>
      <c r="J76" s="49"/>
      <c r="K76" s="81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06">
        <f>SUM(K7:K76)</f>
        <v>380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11" width="11.42578125" style="5" customWidth="1"/>
    <col min="112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-95</v>
      </c>
      <c r="F2" s="15">
        <f>SUMIFS(Entradas[[#This Row],[Cantidad]],Entradas[[#This Row],[Producto]],Productos[[#This Row],[Bebida]])</f>
        <v>165</v>
      </c>
      <c r="G2" s="16">
        <f>SUMIFS(Salidas[Cant],Salidas[Bebidas],Productos[[#This Row],[Bebida]])</f>
        <v>31</v>
      </c>
      <c r="H2" s="17">
        <f>Productos[[#This Row],[Stock Inicial]]+(Productos[[#This Row],[Entradas]]-Productos[[#This Row],[Salidas]])</f>
        <v>39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-77</v>
      </c>
      <c r="F3" s="15">
        <f>SUMIFS(Entradas[[#This Row],[Cantidad]],Entradas[[#This Row],[Producto]],Productos[[#This Row],[Bebida]])</f>
        <v>153</v>
      </c>
      <c r="G3" s="16">
        <f>SUMIFS(Salidas[Cant],Salidas[Bebidas],Productos[[#This Row],[Bebida]])</f>
        <v>14</v>
      </c>
      <c r="H3" s="17">
        <f>Productos[[#This Row],[Stock Inicial]]+(Productos[[#This Row],[Entradas]]-Productos[[#This Row],[Salidas]])</f>
        <v>62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-14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0</v>
      </c>
      <c r="I4" s="7" t="s">
        <v>35</v>
      </c>
      <c r="J4" s="6"/>
    </row>
    <row r="5" spans="2:12" x14ac:dyDescent="0.25">
      <c r="B5" s="7" t="s">
        <v>36</v>
      </c>
      <c r="C5" s="8">
        <v>380</v>
      </c>
      <c r="D5" s="8">
        <v>0</v>
      </c>
      <c r="E5" s="15">
        <v>-48</v>
      </c>
      <c r="F5" s="15">
        <f>SUMIFS(Entradas[[#This Row],[Cantidad]],Entradas[[#This Row],[Producto]],Productos[[#This Row],[Bebida]])</f>
        <v>149</v>
      </c>
      <c r="G5" s="16">
        <f>SUMIFS(Salidas[Cant],Salidas[Bebidas],Productos[[#This Row],[Bebida]])</f>
        <v>11</v>
      </c>
      <c r="H5" s="17">
        <f>Productos[[#This Row],[Stock Inicial]]+(Productos[[#This Row],[Entradas]]-Productos[[#This Row],[Salidas]])</f>
        <v>90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29</v>
      </c>
      <c r="F6" s="15">
        <f>SUMIFS(Entradas[[#This Row],[Cantidad]],Entradas[[#This Row],[Producto]],Productos[[#This Row],[Bebida]])</f>
        <v>-8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20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30</v>
      </c>
      <c r="F7" s="15">
        <f>SUMIFS(Entradas[[#This Row],[Cantidad]],Entradas[[#This Row],[Producto]],Productos[[#This Row],[Bebida]])</f>
        <v>-10</v>
      </c>
      <c r="G7" s="16">
        <f>SUMIFS(Salidas[Cant],Salidas[Bebidas],Productos[[#This Row],[Bebida]])</f>
        <v>0</v>
      </c>
      <c r="H7" s="17">
        <f>Productos[[#This Row],[Stock Inicial]]+(Productos[[#This Row],[Entradas]]-Productos[[#This Row],[Salidas]])</f>
        <v>20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21</v>
      </c>
      <c r="F10" s="15">
        <f>SUMIFS(Entradas[[#This Row],[Cantidad]],Entradas[[#This Row],[Producto]],Productos[[#This Row],[Bebida]])</f>
        <v>-8</v>
      </c>
      <c r="G10" s="16">
        <f>SUMIFS(Salidas[Cant],Salidas[Bebidas],Productos[[#This Row],[Bebida]])</f>
        <v>0</v>
      </c>
      <c r="H10" s="17">
        <f>Productos[[#This Row],[Stock Inicial]]+(Productos[[#This Row],[Entradas]]-Productos[[#This Row],[Salidas]])</f>
        <v>13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26</v>
      </c>
      <c r="F11" s="15">
        <f>SUMIFS(Entradas[[#This Row],[Cantidad]],Entradas[[#This Row],[Producto]],Productos[[#This Row],[Bebida]])</f>
        <v>-9</v>
      </c>
      <c r="G11" s="16">
        <f>SUMIFS(Salidas[Cant],Salidas[Bebidas],Productos[[#This Row],[Bebida]])</f>
        <v>2</v>
      </c>
      <c r="H11" s="17">
        <f>Productos[[#This Row],[Stock Inicial]]+(Productos[[#This Row],[Entradas]]-Productos[[#This Row],[Salidas]])</f>
        <v>15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-2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0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-6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0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-9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0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-10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922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7" sqref="C17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105" width="11.42578125" style="5" customWidth="1"/>
    <col min="106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>
        <v>165</v>
      </c>
      <c r="E2" s="19">
        <f>Entradas[[#This Row],[BebidaXCajon]]*Entradas[[#This Row],[Cajones]]+Entradas[[#This Row],[Sueltas]]</f>
        <v>165</v>
      </c>
    </row>
    <row r="3" spans="1:5" x14ac:dyDescent="0.25">
      <c r="A3" s="23" t="s">
        <v>34</v>
      </c>
      <c r="B3" s="24">
        <v>12</v>
      </c>
      <c r="C3" s="25"/>
      <c r="D3" s="25">
        <v>153</v>
      </c>
      <c r="E3" s="19">
        <f>Entradas[[#This Row],[BebidaXCajon]]*Entradas[[#This Row],[Cajones]]+Entradas[[#This Row],[Sueltas]]</f>
        <v>153</v>
      </c>
    </row>
    <row r="4" spans="1:5" x14ac:dyDescent="0.25">
      <c r="A4" s="23" t="s">
        <v>35</v>
      </c>
      <c r="B4" s="24">
        <v>12</v>
      </c>
      <c r="C4" s="25"/>
      <c r="D4" s="25">
        <v>-14</v>
      </c>
      <c r="E4" s="19">
        <f>Entradas[[#This Row],[BebidaXCajon]]*Entradas[[#This Row],[Cajones]]+Entradas[[#This Row],[Sueltas]]</f>
        <v>-14</v>
      </c>
    </row>
    <row r="5" spans="1:5" x14ac:dyDescent="0.25">
      <c r="A5" s="23" t="s">
        <v>36</v>
      </c>
      <c r="B5" s="24">
        <v>8</v>
      </c>
      <c r="C5" s="25"/>
      <c r="D5" s="25">
        <v>149</v>
      </c>
      <c r="E5" s="19">
        <f>Entradas[[#This Row],[BebidaXCajon]]*Entradas[[#This Row],[Cajones]]+Entradas[[#This Row],[Sueltas]]</f>
        <v>149</v>
      </c>
    </row>
    <row r="6" spans="1:5" x14ac:dyDescent="0.25">
      <c r="A6" s="23" t="s">
        <v>37</v>
      </c>
      <c r="B6" s="24">
        <v>6</v>
      </c>
      <c r="C6" s="25"/>
      <c r="D6" s="25">
        <v>-8</v>
      </c>
      <c r="E6" s="19">
        <f>Entradas[[#This Row],[BebidaXCajon]]*Entradas[[#This Row],[Cajones]]+Entradas[[#This Row],[Sueltas]]</f>
        <v>-8</v>
      </c>
    </row>
    <row r="7" spans="1:5" x14ac:dyDescent="0.25">
      <c r="A7" s="23" t="s">
        <v>38</v>
      </c>
      <c r="B7" s="24">
        <v>6</v>
      </c>
      <c r="C7" s="25"/>
      <c r="D7" s="25">
        <v>-10</v>
      </c>
      <c r="E7" s="19">
        <f>Entradas[[#This Row],[BebidaXCajon]]*Entradas[[#This Row],[Cajones]]+Entradas[[#This Row],[Sueltas]]</f>
        <v>-10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>
        <v>-8</v>
      </c>
      <c r="E10" s="19">
        <f>Entradas[[#This Row],[BebidaXCajon]]*Entradas[[#This Row],[Cajones]]+Entradas[[#This Row],[Sueltas]]</f>
        <v>-8</v>
      </c>
    </row>
    <row r="11" spans="1:5" x14ac:dyDescent="0.25">
      <c r="A11" s="26" t="s">
        <v>42</v>
      </c>
      <c r="B11" s="24">
        <v>6</v>
      </c>
      <c r="C11" s="25"/>
      <c r="D11" s="25">
        <v>-9</v>
      </c>
      <c r="E11" s="19">
        <f>Entradas[[#This Row],[BebidaXCajon]]*Entradas[[#This Row],[Cajones]]+Entradas[[#This Row],[Sueltas]]</f>
        <v>-9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>
        <v>-2</v>
      </c>
      <c r="E13" s="19">
        <f>Entradas[[#This Row],[BebidaXCajon]]*Entradas[[#This Row],[Cajones]]+Entradas[[#This Row],[Sueltas]]</f>
        <v>-2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>
        <v>-6</v>
      </c>
      <c r="E18" s="19">
        <f>Entradas[[#This Row],[BebidaXCajon]]*Entradas[[#This Row],[Cajones]]+Entradas[[#This Row],[Sueltas]]</f>
        <v>-6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>
        <v>-9</v>
      </c>
      <c r="E22" s="19">
        <f>Entradas[[#This Row],[BebidaXCajon]]*Entradas[[#This Row],[Cajones]]+Entradas[[#This Row],[Sueltas]]</f>
        <v>-9</v>
      </c>
    </row>
    <row r="23" spans="1:5" x14ac:dyDescent="0.25">
      <c r="A23" s="27" t="s">
        <v>54</v>
      </c>
      <c r="B23" s="24">
        <v>8</v>
      </c>
      <c r="C23" s="25"/>
      <c r="D23" s="25">
        <v>-10</v>
      </c>
      <c r="E23" s="19">
        <f>Entradas[[#This Row],[BebidaXCajon]]*Entradas[[#This Row],[Cajones]]+Entradas[[#This Row],[Sueltas]]</f>
        <v>-10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A6" t="s">
        <v>77</v>
      </c>
      <c r="B6">
        <v>550</v>
      </c>
      <c r="C6" s="37"/>
      <c r="D6" s="36">
        <f>C6+B6-Fiados[[#This Row],[Hoy Pago]]</f>
        <v>550</v>
      </c>
    </row>
    <row r="7" spans="1:5" x14ac:dyDescent="0.25">
      <c r="A7" t="s">
        <v>78</v>
      </c>
      <c r="B7">
        <v>550</v>
      </c>
      <c r="C7" s="37"/>
      <c r="D7" s="36">
        <f>C7+B7-Fiados[[#This Row],[Hoy Pago]]</f>
        <v>550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79</v>
      </c>
      <c r="C1" s="39" t="s">
        <v>80</v>
      </c>
      <c r="D1" s="39" t="s">
        <v>81</v>
      </c>
      <c r="E1" s="39" t="s">
        <v>82</v>
      </c>
      <c r="F1" s="39" t="s">
        <v>83</v>
      </c>
      <c r="G1" s="39" t="s">
        <v>84</v>
      </c>
      <c r="H1" s="40" t="s">
        <v>85</v>
      </c>
      <c r="I1" s="40" t="s">
        <v>86</v>
      </c>
      <c r="J1" s="39" t="s">
        <v>87</v>
      </c>
      <c r="K1" s="39" t="s">
        <v>88</v>
      </c>
    </row>
    <row r="2" spans="1:11" x14ac:dyDescent="0.25">
      <c r="A2" s="25" t="s">
        <v>89</v>
      </c>
      <c r="B2" s="25" t="s">
        <v>90</v>
      </c>
      <c r="C2" s="25" t="s">
        <v>91</v>
      </c>
      <c r="D2" s="42" t="s">
        <v>92</v>
      </c>
      <c r="E2" s="42" t="s">
        <v>92</v>
      </c>
      <c r="F2" s="42" t="s">
        <v>92</v>
      </c>
      <c r="G2" s="42" t="s">
        <v>92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2023-03-26T03:19:22Z</dcterms:modified>
</cp:coreProperties>
</file>