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F11" i="2" s="1"/>
  <c r="E10" i="3"/>
  <c r="E9" i="3"/>
  <c r="F9" i="2" s="1"/>
  <c r="E8" i="3"/>
  <c r="E7" i="3"/>
  <c r="F7" i="2" s="1"/>
  <c r="E6" i="3"/>
  <c r="E5" i="3"/>
  <c r="F5" i="2" s="1"/>
  <c r="E4" i="3"/>
  <c r="E3" i="3"/>
  <c r="F3" i="2" s="1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G10" i="2"/>
  <c r="F10" i="2"/>
  <c r="G9" i="2"/>
  <c r="G8" i="2"/>
  <c r="F8" i="2"/>
  <c r="G7" i="2"/>
  <c r="G6" i="2"/>
  <c r="F6" i="2"/>
  <c r="G5" i="2"/>
  <c r="G4" i="2"/>
  <c r="F4" i="2"/>
  <c r="G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P39" i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K18" i="1" l="1"/>
  <c r="H30" i="1"/>
  <c r="I34" i="1"/>
  <c r="I43" i="1"/>
  <c r="I75" i="1"/>
  <c r="H4" i="2"/>
  <c r="H8" i="2"/>
  <c r="H12" i="2"/>
  <c r="H14" i="1"/>
  <c r="I18" i="1"/>
  <c r="H22" i="1"/>
  <c r="I59" i="1"/>
  <c r="H26" i="1"/>
  <c r="I51" i="1"/>
  <c r="I67" i="1"/>
  <c r="H12" i="1"/>
  <c r="H24" i="1"/>
  <c r="H28" i="1"/>
  <c r="I38" i="1"/>
  <c r="H40" i="1"/>
  <c r="I47" i="1"/>
  <c r="I55" i="1"/>
  <c r="I63" i="1"/>
  <c r="I71" i="1"/>
  <c r="H6" i="1"/>
  <c r="I1" i="1"/>
  <c r="I3" i="1" s="1"/>
  <c r="H11" i="1"/>
  <c r="H13" i="1"/>
  <c r="H15" i="1"/>
  <c r="I16" i="1"/>
  <c r="I20" i="1"/>
  <c r="H21" i="1"/>
  <c r="H23" i="1"/>
  <c r="H25" i="1"/>
  <c r="H27" i="1"/>
  <c r="H29" i="1"/>
  <c r="H31" i="1"/>
  <c r="I32" i="1"/>
  <c r="I36" i="1"/>
  <c r="I41" i="1"/>
  <c r="I45" i="1"/>
  <c r="I49" i="1"/>
  <c r="I53" i="1"/>
  <c r="I57" i="1"/>
  <c r="I61" i="1"/>
  <c r="I65" i="1"/>
  <c r="I69" i="1"/>
  <c r="I73" i="1"/>
  <c r="H2" i="2"/>
  <c r="H6" i="2"/>
  <c r="H10" i="2"/>
  <c r="H13" i="2"/>
  <c r="H15" i="2"/>
  <c r="H16" i="2"/>
  <c r="H17" i="2"/>
  <c r="H19" i="2"/>
  <c r="H20" i="2"/>
  <c r="H21" i="2"/>
  <c r="H23" i="2"/>
  <c r="H24" i="2"/>
  <c r="H25" i="2"/>
  <c r="I7" i="1"/>
  <c r="I8" i="1"/>
  <c r="I9" i="1"/>
  <c r="H3" i="2"/>
  <c r="H5" i="2"/>
  <c r="H7" i="2"/>
  <c r="H9" i="2"/>
  <c r="H11" i="2"/>
  <c r="Q2" i="1"/>
  <c r="K77" i="1"/>
  <c r="H10" i="1"/>
  <c r="I17" i="1"/>
  <c r="I19" i="1"/>
  <c r="I33" i="1"/>
  <c r="I35" i="1"/>
  <c r="I37" i="1"/>
  <c r="I39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H14" i="2"/>
  <c r="H18" i="2"/>
  <c r="H22" i="2"/>
  <c r="F1" i="1" l="1"/>
  <c r="F3" i="1" s="1"/>
  <c r="P2" i="1" l="1"/>
  <c r="P40" i="1" s="1"/>
  <c r="P1" i="1"/>
</calcChain>
</file>

<file path=xl/sharedStrings.xml><?xml version="1.0" encoding="utf-8"?>
<sst xmlns="http://schemas.openxmlformats.org/spreadsheetml/2006/main" count="184" uniqueCount="100">
  <si>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</si>
  <si>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</si>
  <si>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</si>
  <si>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</si>
  <si>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</si>
  <si>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</si>
  <si>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</si>
  <si>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</si>
  <si>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</si>
  <si>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</si>
  <si>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</si>
  <si>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</si>
  <si>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</si>
  <si>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</si>
  <si>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</si>
  <si>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</si>
  <si>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</si>
  <si>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</si>
  <si>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</si>
  <si>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</si>
  <si>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</si>
  <si>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</si>
  <si>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</si>
  <si>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</si>
  <si>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</si>
  <si>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</si>
  <si>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</si>
  <si>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</si>
  <si>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</si>
  <si>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</si>
  <si>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</si>
  <si>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</si>
  <si>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</si>
  <si>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</si>
  <si>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</si>
  <si>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</si>
  <si>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</si>
  <si>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</si>
  <si>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</si>
  <si>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</si>
  <si>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</si>
  <si>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</si>
  <si>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</si>
  <si>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</si>
  <si>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</si>
  <si>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</si>
  <si>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</si>
  <si>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</si>
  <si>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</si>
  <si>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</si>
  <si>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</si>
  <si>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</si>
  <si>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</si>
  <si>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</si>
  <si>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</si>
  <si>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</si>
  <si>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</si>
  <si>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</si>
  <si>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</si>
  <si>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</si>
  <si>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</si>
  <si>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</si>
  <si>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</si>
  <si>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</si>
  <si>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</si>
  <si>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</si>
  <si>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</si>
  <si>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</si>
  <si>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</si>
  <si>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</si>
  <si>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</si>
  <si>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</si>
  <si>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</si>
  <si>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</si>
  <si>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</si>
  <si>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</si>
  <si>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</si>
  <si>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</si>
  <si>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</si>
  <si>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</si>
  <si>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</si>
  <si>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</si>
  <si>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</si>
  <si>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</si>
  <si>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</si>
  <si>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</si>
  <si>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</si>
  <si>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</si>
  <si>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</si>
  <si>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</si>
  <si>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</si>
  <si>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</si>
  <si>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</si>
  <si>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Ayastuy </t>
  </si>
  <si>
    <t>Churri</t>
  </si>
  <si>
    <t>Richard</t>
  </si>
  <si>
    <t>Ritter</t>
  </si>
  <si>
    <t xml:space="preserve">Willy </t>
  </si>
  <si>
    <t xml:space="preserve">Mun </t>
  </si>
  <si>
    <t>Mercado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</si>
</sst>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9" sqref="E19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4" width="11.42578125" style="141" customWidth="1"/>
    <col min="145" max="16384" width="11.42578125" style="141"/>
  </cols>
  <sheetData>
    <row r="1" spans="1:34" x14ac:dyDescent="0.25">
      <c r="A1" s="42"/>
      <c r="E1" s="43" t="s">
        <v>0</v>
      </c>
      <c r="F1" s="107">
        <f>SUM(I6:I75)</f>
        <v>8820</v>
      </c>
      <c r="G1" s="44"/>
      <c r="I1" s="118">
        <f>SUM(K7:K76)</f>
        <v>380</v>
      </c>
      <c r="J1" s="45" t="s">
        <v>1</v>
      </c>
      <c r="K1" s="46"/>
      <c r="L1" s="46"/>
      <c r="N1" s="42"/>
      <c r="O1" s="47" t="s">
        <v>2</v>
      </c>
      <c r="P1" s="121">
        <f>F1+F2+I1+I2</f>
        <v>26700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17200</v>
      </c>
      <c r="G2" s="9"/>
      <c r="I2" s="119">
        <f>SUM(R5:R19)</f>
        <v>300</v>
      </c>
      <c r="J2" s="50" t="s">
        <v>6</v>
      </c>
      <c r="K2" s="48"/>
      <c r="L2" s="48" t="s">
        <v>7</v>
      </c>
      <c r="O2" s="51" t="s">
        <v>8</v>
      </c>
      <c r="P2" s="109">
        <f>F1+F2-P31</f>
        <v>26020</v>
      </c>
      <c r="Q2" s="124">
        <f ca="1">(TEXT(S2,"####-##-##"))*1</f>
        <v>45019</v>
      </c>
      <c r="R2" s="125">
        <f ca="1">(TEXT(S2,"####-##-##"))*1</f>
        <v>45019</v>
      </c>
      <c r="S2" s="52" t="str">
        <f ca="1">MID(CELL("filename"),FIND("[",CELL("filename"))+1,8)</f>
        <v>20230403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26020</v>
      </c>
      <c r="G3" s="53"/>
      <c r="I3" s="120">
        <f>I1+I2</f>
        <v>680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1</v>
      </c>
      <c r="C6" s="131">
        <v>1</v>
      </c>
      <c r="D6" s="134">
        <v>0</v>
      </c>
      <c r="E6" s="73" t="s">
        <v>36</v>
      </c>
      <c r="F6" s="112">
        <f>IFERROR(VLOOKUP(E6,Productos[],2,FALSE),"0")-D6*IFERROR(VLOOKUP(E6,Productos[],3,FALSE),"0")</f>
        <v>380</v>
      </c>
      <c r="G6" s="74">
        <v>2</v>
      </c>
      <c r="H6" s="115">
        <f t="shared" ref="H6:H37" si="0">F6*G6</f>
        <v>760</v>
      </c>
      <c r="I6" s="116">
        <f t="shared" ref="I6:I37" si="1">B6*C6*F6*G6</f>
        <v>760</v>
      </c>
      <c r="J6" s="75"/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 t="s">
        <v>37</v>
      </c>
      <c r="F7" s="112">
        <f>IFERROR(VLOOKUP(E7,Productos[],2,FALSE),"0")-D7*IFERROR(VLOOKUP(E7,Productos[],3,FALSE),"0")</f>
        <v>250</v>
      </c>
      <c r="G7" s="79">
        <v>2</v>
      </c>
      <c r="H7" s="115">
        <f t="shared" si="0"/>
        <v>500</v>
      </c>
      <c r="I7" s="116">
        <f t="shared" si="1"/>
        <v>500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33</v>
      </c>
      <c r="F8" s="112">
        <f>IFERROR(VLOOKUP(E8,Productos[],2,FALSE),"0")-D8*IFERROR(VLOOKUP(E8,Productos[],3,FALSE),"0")</f>
        <v>550</v>
      </c>
      <c r="G8" s="85">
        <v>2</v>
      </c>
      <c r="H8" s="115">
        <f t="shared" si="0"/>
        <v>1100</v>
      </c>
      <c r="I8" s="116">
        <f t="shared" si="1"/>
        <v>1100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38</v>
      </c>
      <c r="F9" s="112">
        <f>IFERROR(VLOOKUP(E9,Productos[],2,FALSE),"0")-D9*IFERROR(VLOOKUP(E9,Productos[],3,FALSE),"0")</f>
        <v>250</v>
      </c>
      <c r="G9" s="79">
        <v>2</v>
      </c>
      <c r="H9" s="115">
        <f t="shared" si="0"/>
        <v>500</v>
      </c>
      <c r="I9" s="116">
        <f t="shared" si="1"/>
        <v>500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34</v>
      </c>
      <c r="F10" s="112">
        <f>IFERROR(VLOOKUP(E10,Productos[],2,FALSE),"0")-D10*IFERROR(VLOOKUP(E10,Productos[],3,FALSE),"0")</f>
        <v>550</v>
      </c>
      <c r="G10" s="79">
        <v>2</v>
      </c>
      <c r="H10" s="115">
        <f t="shared" si="0"/>
        <v>1100</v>
      </c>
      <c r="I10" s="116">
        <f t="shared" si="1"/>
        <v>1100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36</v>
      </c>
      <c r="F11" s="112">
        <f>IFERROR(VLOOKUP(E11,Productos[],2,FALSE),"0")-D11*IFERROR(VLOOKUP(E11,Productos[],3,FALSE),"0")</f>
        <v>380</v>
      </c>
      <c r="G11" s="79">
        <v>1</v>
      </c>
      <c r="H11" s="115">
        <f t="shared" si="0"/>
        <v>380</v>
      </c>
      <c r="I11" s="116">
        <f t="shared" si="1"/>
        <v>380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33</v>
      </c>
      <c r="F12" s="112">
        <f>IFERROR(VLOOKUP(E12,Productos[],2,FALSE),"0")-D12*IFERROR(VLOOKUP(E12,Productos[],3,FALSE),"0")</f>
        <v>550</v>
      </c>
      <c r="G12" s="79">
        <v>2</v>
      </c>
      <c r="H12" s="115">
        <f t="shared" si="0"/>
        <v>1100</v>
      </c>
      <c r="I12" s="116">
        <f t="shared" si="1"/>
        <v>1100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34</v>
      </c>
      <c r="F13" s="112">
        <f>IFERROR(VLOOKUP(E13,Productos[],2,FALSE),"0")-D13*IFERROR(VLOOKUP(E13,Productos[],3,FALSE),"0")</f>
        <v>550</v>
      </c>
      <c r="G13" s="79">
        <v>4</v>
      </c>
      <c r="H13" s="115">
        <f t="shared" si="0"/>
        <v>2200</v>
      </c>
      <c r="I13" s="116">
        <f t="shared" si="1"/>
        <v>2200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36</v>
      </c>
      <c r="F14" s="112">
        <f>IFERROR(VLOOKUP(E14,Productos[],2,FALSE),"0")-D14*IFERROR(VLOOKUP(E14,Productos[],3,FALSE),"0")</f>
        <v>380</v>
      </c>
      <c r="G14" s="79">
        <v>1</v>
      </c>
      <c r="H14" s="115">
        <f t="shared" si="0"/>
        <v>380</v>
      </c>
      <c r="I14" s="116">
        <f t="shared" si="1"/>
        <v>380</v>
      </c>
      <c r="J14" s="71"/>
      <c r="K14" s="80">
        <f t="shared" si="2"/>
        <v>0</v>
      </c>
      <c r="M14" s="69">
        <v>19</v>
      </c>
      <c r="N14" s="70">
        <v>0</v>
      </c>
      <c r="O14" s="9" t="s">
        <v>93</v>
      </c>
      <c r="P14" s="9" t="s">
        <v>98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33</v>
      </c>
      <c r="F15" s="112">
        <f>IFERROR(VLOOKUP(E15,Productos[],2,FALSE),"0")-D15*IFERROR(VLOOKUP(E15,Productos[],3,FALSE),"0")</f>
        <v>550</v>
      </c>
      <c r="G15" s="85">
        <v>1</v>
      </c>
      <c r="H15" s="115">
        <f t="shared" si="0"/>
        <v>550</v>
      </c>
      <c r="I15" s="116">
        <f t="shared" si="1"/>
        <v>550</v>
      </c>
      <c r="J15" s="89"/>
      <c r="K15" s="86"/>
      <c r="M15" s="93">
        <v>20</v>
      </c>
      <c r="N15" s="83">
        <v>0</v>
      </c>
      <c r="O15" s="88" t="s">
        <v>94</v>
      </c>
      <c r="P15" s="9" t="s">
        <v>98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42</v>
      </c>
      <c r="F16" s="112">
        <f>IFERROR(VLOOKUP(E16,Productos[],2,FALSE),"0")-D16*IFERROR(VLOOKUP(E16,Productos[],3,FALSE),"0")</f>
        <v>250</v>
      </c>
      <c r="G16" s="79">
        <v>1</v>
      </c>
      <c r="H16" s="115">
        <f t="shared" si="0"/>
        <v>250</v>
      </c>
      <c r="I16" s="116">
        <f t="shared" si="1"/>
        <v>250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95</v>
      </c>
      <c r="P16" s="9" t="s">
        <v>98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/>
      <c r="D17" s="135">
        <v>0</v>
      </c>
      <c r="E17" s="7" t="s">
        <v>36</v>
      </c>
      <c r="F17" s="112">
        <f>IFERROR(VLOOKUP(E17,Productos[],2,FALSE),"0")-D17*IFERROR(VLOOKUP(E17,Productos[],3,FALSE),"0")</f>
        <v>380</v>
      </c>
      <c r="G17" s="79">
        <v>1</v>
      </c>
      <c r="H17" s="115">
        <f t="shared" si="0"/>
        <v>380</v>
      </c>
      <c r="I17" s="116">
        <f t="shared" si="1"/>
        <v>0</v>
      </c>
      <c r="J17" s="71" t="s">
        <v>99</v>
      </c>
      <c r="K17" s="80">
        <f>IF(C16=0,F16*G16,0)</f>
        <v>0</v>
      </c>
      <c r="M17" s="69">
        <v>22</v>
      </c>
      <c r="N17" s="70">
        <v>0</v>
      </c>
      <c r="O17" s="9" t="s">
        <v>96</v>
      </c>
      <c r="P17" s="9" t="s">
        <v>98</v>
      </c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/>
      <c r="C18" s="132">
        <v>1</v>
      </c>
      <c r="D18" s="135">
        <v>0</v>
      </c>
      <c r="E18" s="7" t="s">
        <v>34</v>
      </c>
      <c r="F18" s="112">
        <f>IFERROR(VLOOKUP(E18,Productos[],2,FALSE),"0")-D18*IFERROR(VLOOKUP(E18,Productos[],3,FALSE),"0")</f>
        <v>550</v>
      </c>
      <c r="G18" s="79">
        <v>2</v>
      </c>
      <c r="H18" s="115">
        <f t="shared" si="0"/>
        <v>1100</v>
      </c>
      <c r="I18" s="116">
        <f t="shared" si="1"/>
        <v>0</v>
      </c>
      <c r="J18" s="71" t="s">
        <v>97</v>
      </c>
      <c r="K18" s="80">
        <f>IF(C17=0,F17*G17,0)</f>
        <v>380</v>
      </c>
      <c r="M18" s="69">
        <v>23</v>
      </c>
      <c r="N18" s="70">
        <v>0</v>
      </c>
      <c r="O18" s="9" t="s">
        <v>97</v>
      </c>
      <c r="P18" s="9" t="s">
        <v>98</v>
      </c>
      <c r="Q18" s="71">
        <v>3200</v>
      </c>
      <c r="R18" s="139">
        <v>300</v>
      </c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/>
      <c r="F19" s="112">
        <f>IFERROR(VLOOKUP(E19,Productos[],2,FALSE),"0")-D19*IFERROR(VLOOKUP(E19,Productos[],3,FALSE),"0")</f>
        <v>0</v>
      </c>
      <c r="G19" s="79">
        <v>1</v>
      </c>
      <c r="H19" s="115">
        <f t="shared" si="0"/>
        <v>0</v>
      </c>
      <c r="I19" s="116">
        <f t="shared" si="1"/>
        <v>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/>
      <c r="F20" s="112">
        <f>IFERROR(VLOOKUP(E20,Productos[],2,FALSE),"0")-D20*IFERROR(VLOOKUP(E20,Productos[],3,FALSE),"0")</f>
        <v>0</v>
      </c>
      <c r="G20" s="79">
        <v>1</v>
      </c>
      <c r="H20" s="115">
        <f t="shared" si="0"/>
        <v>0</v>
      </c>
      <c r="I20" s="116">
        <f t="shared" si="1"/>
        <v>0</v>
      </c>
      <c r="J20" s="71"/>
      <c r="K20" s="80"/>
      <c r="M20" s="48"/>
      <c r="N20" s="96"/>
      <c r="O20" s="48"/>
      <c r="Q20" s="136">
        <f>SUM(Q5:Q19)</f>
        <v>17200</v>
      </c>
      <c r="R20" s="137">
        <f>SUM(R5:R19)</f>
        <v>300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/>
      <c r="F21" s="112">
        <f>IFERROR(VLOOKUP(E21,Productos[],2,FALSE),"0")-D21*IFERROR(VLOOKUP(E21,Productos[],3,FALSE),"0")</f>
        <v>0</v>
      </c>
      <c r="G21" s="79">
        <v>1</v>
      </c>
      <c r="H21" s="115">
        <f t="shared" si="0"/>
        <v>0</v>
      </c>
      <c r="I21" s="116">
        <f t="shared" si="1"/>
        <v>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/>
      <c r="F22" s="112">
        <f>IFERROR(VLOOKUP(E22,Productos[],2,FALSE),"0")-D22*IFERROR(VLOOKUP(E22,Productos[],3,FALSE),"0")</f>
        <v>0</v>
      </c>
      <c r="G22" s="85">
        <v>1</v>
      </c>
      <c r="H22" s="115">
        <f t="shared" si="0"/>
        <v>0</v>
      </c>
      <c r="I22" s="116">
        <f t="shared" si="1"/>
        <v>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/>
      <c r="F23" s="112">
        <f>IFERROR(VLOOKUP(E23,Productos[],2,FALSE),"0")-D23*IFERROR(VLOOKUP(E23,Productos[],3,FALSE),"0")</f>
        <v>0</v>
      </c>
      <c r="G23" s="79">
        <v>1</v>
      </c>
      <c r="H23" s="115">
        <f t="shared" si="0"/>
        <v>0</v>
      </c>
      <c r="I23" s="116">
        <f t="shared" si="1"/>
        <v>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/>
      <c r="F24" s="112">
        <f>IFERROR(VLOOKUP(E24,Productos[],2,FALSE),"0")-D24*IFERROR(VLOOKUP(E24,Productos[],3,FALSE),"0")</f>
        <v>0</v>
      </c>
      <c r="G24" s="79">
        <v>1</v>
      </c>
      <c r="H24" s="115">
        <f t="shared" si="0"/>
        <v>0</v>
      </c>
      <c r="I24" s="116">
        <f t="shared" si="1"/>
        <v>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/>
      <c r="F25" s="112">
        <f>IFERROR(VLOOKUP(E25,Productos[],2,FALSE),"0")-D25*IFERROR(VLOOKUP(E25,Productos[],3,FALSE),"0")</f>
        <v>0</v>
      </c>
      <c r="G25" s="79">
        <v>1</v>
      </c>
      <c r="H25" s="115">
        <f t="shared" si="0"/>
        <v>0</v>
      </c>
      <c r="I25" s="116">
        <f t="shared" si="1"/>
        <v>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/>
      <c r="F26" s="112">
        <f>IFERROR(VLOOKUP(E26,Productos[],2,FALSE),"0")-D26*IFERROR(VLOOKUP(E26,Productos[],3,FALSE),"0")</f>
        <v>0</v>
      </c>
      <c r="G26" s="79">
        <v>1</v>
      </c>
      <c r="H26" s="115">
        <f t="shared" si="0"/>
        <v>0</v>
      </c>
      <c r="I26" s="116">
        <f t="shared" si="1"/>
        <v>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/>
      <c r="F27" s="112">
        <f>IFERROR(VLOOKUP(E27,Productos[],2,FALSE),"0")-D27*IFERROR(VLOOKUP(E27,Productos[],3,FALSE),"0")</f>
        <v>0</v>
      </c>
      <c r="G27" s="79">
        <v>1</v>
      </c>
      <c r="H27" s="115">
        <f t="shared" si="0"/>
        <v>0</v>
      </c>
      <c r="I27" s="116">
        <f t="shared" si="1"/>
        <v>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/>
      <c r="F28" s="112">
        <f>IFERROR(VLOOKUP(E28,Productos[],2,FALSE),"0")-D28*IFERROR(VLOOKUP(E28,Productos[],3,FALSE),"0")</f>
        <v>0</v>
      </c>
      <c r="G28" s="79">
        <v>1</v>
      </c>
      <c r="H28" s="115">
        <f t="shared" si="0"/>
        <v>0</v>
      </c>
      <c r="I28" s="116">
        <f t="shared" si="1"/>
        <v>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/>
      <c r="F29" s="112">
        <f>IFERROR(VLOOKUP(E29,Productos[],2,FALSE),"0")-D29*IFERROR(VLOOKUP(E29,Productos[],3,FALSE),"0")</f>
        <v>0</v>
      </c>
      <c r="G29" s="79">
        <v>1</v>
      </c>
      <c r="H29" s="115">
        <f t="shared" si="0"/>
        <v>0</v>
      </c>
      <c r="I29" s="116">
        <f t="shared" si="1"/>
        <v>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f>IFERROR(VLOOKUP(E30,Productos[],2,FALSE),"0")-D30*IFERROR(VLOOKUP(E30,Productos[],3,FALSE),"0")</f>
        <v>0</v>
      </c>
      <c r="G30" s="79">
        <v>1</v>
      </c>
      <c r="H30" s="115">
        <f t="shared" si="0"/>
        <v>0</v>
      </c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/>
      <c r="F31" s="112">
        <f>IFERROR(VLOOKUP(E31,Productos[],2,FALSE),"0")-D31*IFERROR(VLOOKUP(E31,Productos[],3,FALSE),"0")</f>
        <v>0</v>
      </c>
      <c r="G31" s="79">
        <v>1</v>
      </c>
      <c r="H31" s="115">
        <f t="shared" si="0"/>
        <v>0</v>
      </c>
      <c r="I31" s="116">
        <f t="shared" si="1"/>
        <v>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/>
      <c r="F32" s="112">
        <f>IFERROR(VLOOKUP(E32,Productos[],2,FALSE),"0")-D32*IFERROR(VLOOKUP(E32,Productos[],3,FALSE),"0")</f>
        <v>0</v>
      </c>
      <c r="G32" s="79">
        <v>1</v>
      </c>
      <c r="H32" s="115">
        <f t="shared" si="0"/>
        <v>0</v>
      </c>
      <c r="I32" s="116">
        <f t="shared" si="1"/>
        <v>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0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0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0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0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0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ref="H38:H69" si="4">F38*G38</f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P39" s="141">
        <f>26000+1800+7000+630+550</f>
        <v>35980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P40" s="141">
        <f>+P2-P39</f>
        <v>-9960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101" si="7">F70*G70</f>
        <v>0</v>
      </c>
      <c r="I70" s="116">
        <f t="shared" ref="I70:I75" si="8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7"/>
        <v>0</v>
      </c>
      <c r="I71" s="116">
        <f t="shared" si="8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7"/>
        <v>0</v>
      </c>
      <c r="I72" s="116">
        <f t="shared" si="8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7"/>
        <v>0</v>
      </c>
      <c r="I73" s="116">
        <f t="shared" si="8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7"/>
        <v>0</v>
      </c>
      <c r="I74" s="116">
        <f t="shared" si="8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7"/>
        <v>0</v>
      </c>
      <c r="I75" s="116">
        <f t="shared" si="8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7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380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20" width="11.42578125" style="141" customWidth="1"/>
    <col min="121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3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5</v>
      </c>
      <c r="H2" s="16">
        <f>Productos[[#This Row],[Stock Inicial]]+(Productos[[#This Row],[Entradas]]-Productos[[#This Row],[Salidas]])</f>
        <v>-2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32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8</v>
      </c>
      <c r="H3" s="16">
        <f>Productos[[#This Row],[Stock Inicial]]+(Productos[[#This Row],[Entradas]]-Productos[[#This Row],[Salidas]])</f>
        <v>24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0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48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5</v>
      </c>
      <c r="H5" s="16">
        <f>Productos[[#This Row],[Stock Inicial]]+(Productos[[#This Row],[Entradas]]-Productos[[#This Row],[Salidas]])</f>
        <v>43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16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2</v>
      </c>
      <c r="H6" s="16">
        <f>Productos[[#This Row],[Stock Inicial]]+(Productos[[#This Row],[Entradas]]-Productos[[#This Row],[Salidas]])</f>
        <v>14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14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2</v>
      </c>
      <c r="H7" s="16">
        <f>Productos[[#This Row],[Stock Inicial]]+(Productos[[#This Row],[Entradas]]-Productos[[#This Row],[Salidas]])</f>
        <v>12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8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0</v>
      </c>
      <c r="H10" s="16">
        <f>Productos[[#This Row],[Stock Inicial]]+(Productos[[#This Row],[Entradas]]-Productos[[#This Row],[Salidas]])</f>
        <v>8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14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1</v>
      </c>
      <c r="H11" s="16">
        <f>Productos[[#This Row],[Stock Inicial]]+(Productos[[#This Row],[Entradas]]-Productos[[#This Row],[Salidas]])</f>
        <v>13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4" width="11.42578125" style="141" customWidth="1"/>
    <col min="115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A9" t="s">
        <v>77</v>
      </c>
      <c r="B9">
        <v>550</v>
      </c>
      <c r="C9" s="36"/>
      <c r="D9" s="35">
        <f>C9+B9-Fiados[[#This Row],[Hoy Pago]]</f>
        <v>550</v>
      </c>
    </row>
    <row r="10" spans="1:5" x14ac:dyDescent="0.25">
      <c r="A10" t="s">
        <v>77</v>
      </c>
      <c r="B10">
        <v>550</v>
      </c>
      <c r="C10" s="36"/>
      <c r="D10" s="35">
        <f>C10+B10-Fiados[[#This Row],[Hoy Pago]]</f>
        <v>550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2023-04-04T04:01:59Z</dcterms:modified>
</cp:coreProperties>
</file>