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P39" i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I49" i="1" l="1"/>
  <c r="H11" i="2"/>
  <c r="H12" i="2"/>
  <c r="H9" i="1"/>
  <c r="H25" i="1"/>
  <c r="H13" i="1"/>
  <c r="I20" i="1"/>
  <c r="H21" i="1"/>
  <c r="H29" i="1"/>
  <c r="I36" i="1"/>
  <c r="I41" i="1"/>
  <c r="I6" i="1"/>
  <c r="H7" i="1"/>
  <c r="H11" i="1"/>
  <c r="H15" i="1"/>
  <c r="I16" i="1"/>
  <c r="H23" i="1"/>
  <c r="H27" i="1"/>
  <c r="H31" i="1"/>
  <c r="I32" i="1"/>
  <c r="I45" i="1"/>
  <c r="I1" i="1"/>
  <c r="I3" i="1" s="1"/>
  <c r="H8" i="1"/>
  <c r="H10" i="1"/>
  <c r="H12" i="1"/>
  <c r="H14" i="1"/>
  <c r="I18" i="1"/>
  <c r="H22" i="1"/>
  <c r="H24" i="1"/>
  <c r="H26" i="1"/>
  <c r="H28" i="1"/>
  <c r="H30" i="1"/>
  <c r="I34" i="1"/>
  <c r="I38" i="1"/>
  <c r="H40" i="1"/>
  <c r="I43" i="1"/>
  <c r="I47" i="1"/>
  <c r="H2" i="2"/>
  <c r="H3" i="2"/>
  <c r="H4" i="2"/>
  <c r="H5" i="2"/>
  <c r="H6" i="2"/>
  <c r="H7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17" i="1"/>
  <c r="I19" i="1"/>
  <c r="I33" i="1"/>
  <c r="I35" i="1"/>
  <c r="I37" i="1"/>
  <c r="I39" i="1"/>
  <c r="I42" i="1"/>
  <c r="I44" i="1"/>
  <c r="I46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s="1"/>
  <c r="F3" i="1" l="1"/>
  <c r="P2" i="1"/>
  <c r="P40" i="1" s="1"/>
</calcChain>
</file>

<file path=xl/sharedStrings.xml><?xml version="1.0" encoding="utf-8"?>
<sst xmlns="http://schemas.openxmlformats.org/spreadsheetml/2006/main" count="183" uniqueCount="102">
  <si>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</si>
  <si>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</si>
  <si>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</si>
  <si>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</si>
  <si>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</si>
  <si>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</si>
  <si>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</si>
  <si>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</si>
  <si>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</si>
  <si>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</si>
  <si>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</si>
  <si>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</si>
  <si>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</si>
  <si>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</si>
  <si>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</si>
  <si>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</si>
  <si>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</si>
  <si>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</si>
  <si>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</si>
  <si>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</si>
  <si>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</si>
  <si>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</si>
  <si>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</si>
  <si>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</si>
  <si>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</si>
  <si>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</si>
  <si>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</si>
  <si>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</si>
  <si>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</si>
  <si>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</si>
  <si>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</si>
  <si>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</si>
  <si>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</si>
  <si>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</si>
  <si>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</si>
  <si>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</si>
  <si>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</si>
  <si>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</si>
  <si>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</si>
  <si>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</si>
  <si>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</si>
  <si>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</si>
  <si>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</si>
  <si>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</si>
  <si>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</si>
  <si>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</si>
  <si>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</si>
  <si>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</si>
  <si>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</si>
  <si>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</si>
  <si>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</si>
  <si>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</si>
  <si>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</si>
  <si>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</si>
  <si>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</si>
  <si>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</si>
  <si>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</si>
  <si>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</si>
  <si>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</si>
  <si>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</si>
  <si>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</si>
  <si>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</si>
  <si>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</si>
  <si>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</si>
  <si>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</si>
  <si>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</si>
  <si>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</si>
  <si>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</si>
  <si>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</si>
  <si>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</si>
  <si>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</si>
  <si>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</si>
  <si>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</si>
  <si>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</si>
  <si>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</si>
  <si>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</si>
  <si>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</si>
  <si>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</si>
  <si>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</si>
  <si>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</si>
  <si>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</si>
  <si>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</si>
  <si>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</si>
  <si>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</si>
  <si>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</si>
  <si>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</si>
  <si>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</si>
  <si>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</si>
  <si>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</si>
  <si>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</si>
  <si>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</si>
  <si>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Marquez </t>
  </si>
  <si>
    <t>Soto</t>
  </si>
  <si>
    <t xml:space="preserve">Florentin </t>
  </si>
  <si>
    <t>Churri</t>
  </si>
  <si>
    <t>Pereyra</t>
  </si>
  <si>
    <t>Romeo</t>
  </si>
  <si>
    <t>Mun</t>
  </si>
  <si>
    <t>Richard</t>
  </si>
  <si>
    <t xml:space="preserve">sin gas </t>
  </si>
  <si>
    <t xml:space="preserve">Guly pago </t>
  </si>
  <si>
    <t>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</si>
</sst>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Q19" sqref="Q19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7" width="11.42578125" style="141" customWidth="1"/>
    <col min="148" max="16384" width="11.42578125" style="141"/>
  </cols>
  <sheetData>
    <row r="1" spans="1:34" x14ac:dyDescent="0.25">
      <c r="A1" s="42"/>
      <c r="E1" s="43" t="s">
        <v>0</v>
      </c>
      <c r="F1" s="107">
        <f>SUM(I6:I75)</f>
        <v>11960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38860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26900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38860</v>
      </c>
      <c r="Q2" s="124">
        <f ca="1">(TEXT(S2,"####-##-##"))*1</f>
        <v>45022</v>
      </c>
      <c r="R2" s="125">
        <f ca="1">(TEXT(S2,"####-##-##"))*1</f>
        <v>45022</v>
      </c>
      <c r="S2" s="52" t="str">
        <f ca="1">MID(CELL("filename"),FIND("[",CELL("filename"))+1,8)</f>
        <v>20230406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38860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36</v>
      </c>
      <c r="F6" s="112">
        <f>IFERROR(VLOOKUP(E6,Productos[],2,FALSE),"0")-D6*IFERROR(VLOOKUP(E6,Productos[],3,FALSE),"0")</f>
        <v>380</v>
      </c>
      <c r="G6" s="74">
        <v>2</v>
      </c>
      <c r="H6" s="115">
        <f t="shared" ref="H6:H37" si="0">F6*G6</f>
        <v>760</v>
      </c>
      <c r="I6" s="116">
        <f t="shared" ref="I6:I37" si="1">B6*C6*F6*G6</f>
        <v>760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/>
      <c r="C7" s="132">
        <v>1</v>
      </c>
      <c r="D7" s="135">
        <v>0</v>
      </c>
      <c r="E7" s="7" t="s">
        <v>33</v>
      </c>
      <c r="F7" s="112">
        <f>IFERROR(VLOOKUP(E7,Productos[],2,FALSE),"0")-D7*IFERROR(VLOOKUP(E7,Productos[],3,FALSE),"0")</f>
        <v>550</v>
      </c>
      <c r="G7" s="79">
        <v>1</v>
      </c>
      <c r="H7" s="115">
        <f t="shared" si="0"/>
        <v>550</v>
      </c>
      <c r="I7" s="116">
        <f t="shared" si="1"/>
        <v>0</v>
      </c>
      <c r="J7" s="71" t="s">
        <v>98</v>
      </c>
      <c r="K7" s="80">
        <f t="shared" ref="K7:K14" si="2">IF(C6=0,F6*G6,0)</f>
        <v>0</v>
      </c>
      <c r="M7" s="69">
        <v>12</v>
      </c>
      <c r="N7" s="70">
        <v>0</v>
      </c>
      <c r="O7" s="9" t="s">
        <v>100</v>
      </c>
      <c r="P7" s="9" t="s">
        <v>101</v>
      </c>
      <c r="Q7" s="71">
        <v>5900</v>
      </c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/>
      <c r="C8" s="132">
        <v>1</v>
      </c>
      <c r="D8" s="135">
        <v>0</v>
      </c>
      <c r="E8" s="84" t="s">
        <v>34</v>
      </c>
      <c r="F8" s="112">
        <f>IFERROR(VLOOKUP(E8,Productos[],2,FALSE),"0")-D8*IFERROR(VLOOKUP(E8,Productos[],3,FALSE),"0")</f>
        <v>550</v>
      </c>
      <c r="G8" s="85">
        <v>12</v>
      </c>
      <c r="H8" s="115">
        <f t="shared" si="0"/>
        <v>6600</v>
      </c>
      <c r="I8" s="116">
        <f t="shared" si="1"/>
        <v>0</v>
      </c>
      <c r="J8" s="71" t="s">
        <v>98</v>
      </c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36</v>
      </c>
      <c r="F9" s="112">
        <f>IFERROR(VLOOKUP(E9,Productos[],2,FALSE),"0")-D9*IFERROR(VLOOKUP(E9,Productos[],3,FALSE),"0")</f>
        <v>380</v>
      </c>
      <c r="G9" s="79">
        <v>2</v>
      </c>
      <c r="H9" s="115">
        <f t="shared" si="0"/>
        <v>760</v>
      </c>
      <c r="I9" s="116">
        <f t="shared" si="1"/>
        <v>760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/>
      <c r="C10" s="132">
        <v>1</v>
      </c>
      <c r="D10" s="135">
        <v>0</v>
      </c>
      <c r="E10" s="7" t="s">
        <v>36</v>
      </c>
      <c r="F10" s="112">
        <f>IFERROR(VLOOKUP(E10,Productos[],2,FALSE),"0")-D10*IFERROR(VLOOKUP(E10,Productos[],3,FALSE),"0")</f>
        <v>380</v>
      </c>
      <c r="G10" s="79">
        <v>2</v>
      </c>
      <c r="H10" s="115">
        <f t="shared" si="0"/>
        <v>760</v>
      </c>
      <c r="I10" s="116">
        <f t="shared" si="1"/>
        <v>0</v>
      </c>
      <c r="J10" s="71" t="s">
        <v>99</v>
      </c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33</v>
      </c>
      <c r="F11" s="112">
        <f>IFERROR(VLOOKUP(E11,Productos[],2,FALSE),"0")-D11*IFERROR(VLOOKUP(E11,Productos[],3,FALSE),"0")</f>
        <v>550</v>
      </c>
      <c r="G11" s="79">
        <v>1</v>
      </c>
      <c r="H11" s="115">
        <f t="shared" si="0"/>
        <v>550</v>
      </c>
      <c r="I11" s="116">
        <f t="shared" si="1"/>
        <v>550</v>
      </c>
      <c r="J11" s="71"/>
      <c r="K11" s="80">
        <f t="shared" si="2"/>
        <v>0</v>
      </c>
      <c r="M11" s="69">
        <v>16</v>
      </c>
      <c r="N11" s="70">
        <v>0</v>
      </c>
      <c r="O11" s="9" t="s">
        <v>91</v>
      </c>
      <c r="P11" s="9" t="s">
        <v>97</v>
      </c>
      <c r="Q11" s="71">
        <v>3500</v>
      </c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41</v>
      </c>
      <c r="F12" s="112">
        <f>IFERROR(VLOOKUP(E12,Productos[],2,FALSE),"0")-D12*IFERROR(VLOOKUP(E12,Productos[],3,FALSE),"0")</f>
        <v>250</v>
      </c>
      <c r="G12" s="79">
        <v>1</v>
      </c>
      <c r="H12" s="115">
        <f t="shared" si="0"/>
        <v>250</v>
      </c>
      <c r="I12" s="116">
        <f t="shared" si="1"/>
        <v>250</v>
      </c>
      <c r="J12" s="71"/>
      <c r="K12" s="80">
        <f t="shared" si="2"/>
        <v>0</v>
      </c>
      <c r="M12" s="69">
        <v>17</v>
      </c>
      <c r="N12" s="70">
        <v>0</v>
      </c>
      <c r="O12" s="9" t="s">
        <v>92</v>
      </c>
      <c r="P12" s="141" t="s">
        <v>97</v>
      </c>
      <c r="Q12" s="71">
        <v>3500</v>
      </c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2</v>
      </c>
      <c r="H13" s="115">
        <f t="shared" si="0"/>
        <v>1100</v>
      </c>
      <c r="I13" s="116">
        <f t="shared" si="1"/>
        <v>1100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34</v>
      </c>
      <c r="F14" s="112">
        <f>IFERROR(VLOOKUP(E14,Productos[],2,FALSE),"0")-D14*IFERROR(VLOOKUP(E14,Productos[],3,FALSE),"0")</f>
        <v>550</v>
      </c>
      <c r="G14" s="79">
        <v>1</v>
      </c>
      <c r="H14" s="115">
        <f t="shared" si="0"/>
        <v>550</v>
      </c>
      <c r="I14" s="116">
        <f t="shared" si="1"/>
        <v>550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97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1</v>
      </c>
      <c r="H15" s="115">
        <f t="shared" si="0"/>
        <v>550</v>
      </c>
      <c r="I15" s="116">
        <f t="shared" si="1"/>
        <v>550</v>
      </c>
      <c r="J15" s="89"/>
      <c r="K15" s="86"/>
      <c r="M15" s="93">
        <v>20</v>
      </c>
      <c r="N15" s="83">
        <v>0</v>
      </c>
      <c r="O15" s="88" t="s">
        <v>94</v>
      </c>
      <c r="P15" s="9" t="s">
        <v>97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2</v>
      </c>
      <c r="H16" s="115">
        <f t="shared" si="0"/>
        <v>1100</v>
      </c>
      <c r="I16" s="116">
        <f t="shared" si="1"/>
        <v>1100</v>
      </c>
      <c r="J16" s="71"/>
      <c r="K16" s="80">
        <f>IF(C15=0,F15*G15,0)</f>
        <v>0</v>
      </c>
      <c r="M16" s="69">
        <v>21</v>
      </c>
      <c r="N16" s="70">
        <v>0</v>
      </c>
      <c r="O16" s="9"/>
      <c r="P16" s="9"/>
      <c r="Q16" s="71"/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34</v>
      </c>
      <c r="F17" s="112">
        <f>IFERROR(VLOOKUP(E17,Productos[],2,FALSE),"0")-D17*IFERROR(VLOOKUP(E17,Productos[],3,FALSE),"0")</f>
        <v>550</v>
      </c>
      <c r="G17" s="79">
        <v>2</v>
      </c>
      <c r="H17" s="115">
        <f t="shared" si="0"/>
        <v>1100</v>
      </c>
      <c r="I17" s="116">
        <f t="shared" si="1"/>
        <v>1100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95</v>
      </c>
      <c r="P17" s="9"/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33</v>
      </c>
      <c r="F18" s="112">
        <f>IFERROR(VLOOKUP(E18,Productos[],2,FALSE),"0")-D18*IFERROR(VLOOKUP(E18,Productos[],3,FALSE),"0")</f>
        <v>550</v>
      </c>
      <c r="G18" s="79">
        <v>1</v>
      </c>
      <c r="H18" s="115">
        <f t="shared" si="0"/>
        <v>550</v>
      </c>
      <c r="I18" s="116">
        <f t="shared" si="1"/>
        <v>550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96</v>
      </c>
      <c r="P18" s="9"/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34</v>
      </c>
      <c r="F19" s="112">
        <f>IFERROR(VLOOKUP(E19,Productos[],2,FALSE),"0")-D19*IFERROR(VLOOKUP(E19,Productos[],3,FALSE),"0")</f>
        <v>550</v>
      </c>
      <c r="G19" s="79">
        <v>2</v>
      </c>
      <c r="H19" s="115">
        <f t="shared" si="0"/>
        <v>1100</v>
      </c>
      <c r="I19" s="116">
        <f t="shared" si="1"/>
        <v>1100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37</v>
      </c>
      <c r="F20" s="112">
        <f>IFERROR(VLOOKUP(E20,Productos[],2,FALSE),"0")-D20*IFERROR(VLOOKUP(E20,Productos[],3,FALSE),"0")</f>
        <v>250</v>
      </c>
      <c r="G20" s="79">
        <v>1</v>
      </c>
      <c r="H20" s="115">
        <f t="shared" si="0"/>
        <v>250</v>
      </c>
      <c r="I20" s="116">
        <f t="shared" si="1"/>
        <v>250</v>
      </c>
      <c r="J20" s="71"/>
      <c r="K20" s="80"/>
      <c r="M20" s="48"/>
      <c r="N20" s="96"/>
      <c r="O20" s="48"/>
      <c r="Q20" s="136">
        <f>SUM(Q5:Q19)</f>
        <v>26900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34</v>
      </c>
      <c r="F21" s="112">
        <f>IFERROR(VLOOKUP(E21,Productos[],2,FALSE),"0")-D21*IFERROR(VLOOKUP(E21,Productos[],3,FALSE),"0")</f>
        <v>550</v>
      </c>
      <c r="G21" s="79">
        <v>2</v>
      </c>
      <c r="H21" s="115">
        <f t="shared" si="0"/>
        <v>1100</v>
      </c>
      <c r="I21" s="116">
        <f t="shared" si="1"/>
        <v>1100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34</v>
      </c>
      <c r="F22" s="112">
        <f>IFERROR(VLOOKUP(E22,Productos[],2,FALSE),"0")-D22*IFERROR(VLOOKUP(E22,Productos[],3,FALSE),"0")</f>
        <v>550</v>
      </c>
      <c r="G22" s="85">
        <v>2</v>
      </c>
      <c r="H22" s="115">
        <f t="shared" si="0"/>
        <v>1100</v>
      </c>
      <c r="I22" s="116">
        <f t="shared" si="1"/>
        <v>1100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36</v>
      </c>
      <c r="F23" s="112">
        <f>IFERROR(VLOOKUP(E23,Productos[],2,FALSE),"0")-D23*IFERROR(VLOOKUP(E23,Productos[],3,FALSE),"0")</f>
        <v>380</v>
      </c>
      <c r="G23" s="79">
        <v>3</v>
      </c>
      <c r="H23" s="115">
        <f t="shared" si="0"/>
        <v>1140</v>
      </c>
      <c r="I23" s="116">
        <f t="shared" si="1"/>
        <v>1140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/>
      <c r="F24" s="112">
        <f>IFERROR(VLOOKUP(E24,Productos[],2,FALSE),"0")-D24*IFERROR(VLOOKUP(E24,Productos[],3,FALSE),"0")</f>
        <v>0</v>
      </c>
      <c r="G24" s="79">
        <v>1</v>
      </c>
      <c r="H24" s="115">
        <f t="shared" si="0"/>
        <v>0</v>
      </c>
      <c r="I24" s="116">
        <f t="shared" si="1"/>
        <v>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/>
      <c r="F25" s="112">
        <f>IFERROR(VLOOKUP(E25,Productos[],2,FALSE),"0")-D25*IFERROR(VLOOKUP(E25,Productos[],3,FALSE),"0")</f>
        <v>0</v>
      </c>
      <c r="G25" s="79">
        <v>1</v>
      </c>
      <c r="H25" s="115">
        <f t="shared" si="0"/>
        <v>0</v>
      </c>
      <c r="I25" s="116">
        <f t="shared" si="1"/>
        <v>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/>
      <c r="F26" s="112">
        <f>IFERROR(VLOOKUP(E26,Productos[],2,FALSE),"0")-D26*IFERROR(VLOOKUP(E26,Productos[],3,FALSE),"0")</f>
        <v>0</v>
      </c>
      <c r="G26" s="79">
        <v>1</v>
      </c>
      <c r="H26" s="115">
        <f t="shared" si="0"/>
        <v>0</v>
      </c>
      <c r="I26" s="116">
        <f t="shared" si="1"/>
        <v>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/>
      <c r="F27" s="112">
        <f>IFERROR(VLOOKUP(E27,Productos[],2,FALSE),"0")-D27*IFERROR(VLOOKUP(E27,Productos[],3,FALSE),"0")</f>
        <v>0</v>
      </c>
      <c r="G27" s="79">
        <v>1</v>
      </c>
      <c r="H27" s="115">
        <f t="shared" si="0"/>
        <v>0</v>
      </c>
      <c r="I27" s="116">
        <f t="shared" si="1"/>
        <v>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/>
      <c r="F28" s="112">
        <f>IFERROR(VLOOKUP(E28,Productos[],2,FALSE),"0")-D28*IFERROR(VLOOKUP(E28,Productos[],3,FALSE),"0")</f>
        <v>0</v>
      </c>
      <c r="G28" s="79">
        <v>1</v>
      </c>
      <c r="H28" s="115">
        <f t="shared" si="0"/>
        <v>0</v>
      </c>
      <c r="I28" s="116">
        <f t="shared" si="1"/>
        <v>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f>IFERROR(VLOOKUP(E30,Productos[],2,FALSE),"0")-D30*IFERROR(VLOOKUP(E30,Productos[],3,FALSE),"0")</f>
        <v>0</v>
      </c>
      <c r="G30" s="79">
        <v>1</v>
      </c>
      <c r="H30" s="115">
        <f t="shared" si="0"/>
        <v>0</v>
      </c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si="0"/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0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0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0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0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0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0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ref="H38:H69" si="4">F38*G38</f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2880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23" width="11.42578125" style="141" customWidth="1"/>
    <col min="124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-28</v>
      </c>
      <c r="F2" s="14">
        <f>SUMIFS(Entradas[[#This Row],[Cantidad]],Entradas[[#This Row],[Producto]],Productos[[#This Row],[Bebida]])</f>
        <v>84</v>
      </c>
      <c r="G2" s="15">
        <f>SUMIFS(Salidas[Cant],Salidas[Bebidas],Productos[[#This Row],[Bebida]])</f>
        <v>4</v>
      </c>
      <c r="H2" s="16">
        <f>Productos[[#This Row],[Stock Inicial]]+(Productos[[#This Row],[Entradas]]-Productos[[#This Row],[Salidas]])</f>
        <v>52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-2</v>
      </c>
      <c r="F3" s="14">
        <f>SUMIFS(Entradas[[#This Row],[Cantidad]],Entradas[[#This Row],[Producto]],Productos[[#This Row],[Bebida]])</f>
        <v>36</v>
      </c>
      <c r="G3" s="15">
        <f>SUMIFS(Salidas[Cant],Salidas[Bebidas],Productos[[#This Row],[Bebida]])</f>
        <v>25</v>
      </c>
      <c r="H3" s="16">
        <f>Productos[[#This Row],[Stock Inicial]]+(Productos[[#This Row],[Entradas]]-Productos[[#This Row],[Salidas]])</f>
        <v>9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-12</v>
      </c>
      <c r="F4" s="14">
        <f>SUMIFS(Entradas[[#This Row],[Cantidad]],Entradas[[#This Row],[Producto]],Productos[[#This Row],[Bebida]])</f>
        <v>24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12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33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9</v>
      </c>
      <c r="H5" s="16">
        <f>Productos[[#This Row],[Stock Inicial]]+(Productos[[#This Row],[Entradas]]-Productos[[#This Row],[Salidas]])</f>
        <v>24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12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1</v>
      </c>
      <c r="H6" s="16">
        <f>Productos[[#This Row],[Stock Inicial]]+(Productos[[#This Row],[Entradas]]-Productos[[#This Row],[Salidas]])</f>
        <v>11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10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10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6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1</v>
      </c>
      <c r="H10" s="16">
        <f>Productos[[#This Row],[Stock Inicial]]+(Productos[[#This Row],[Entradas]]-Productos[[#This Row],[Salidas]])</f>
        <v>5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13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13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7" width="11.42578125" style="141" customWidth="1"/>
    <col min="118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>
        <v>7</v>
      </c>
      <c r="D2" s="24"/>
      <c r="E2" s="18">
        <f>Entradas[[#This Row],[BebidaXCajon]]*Entradas[[#This Row],[Cajones]]+Entradas[[#This Row],[Sueltas]]</f>
        <v>84</v>
      </c>
    </row>
    <row r="3" spans="1:5" x14ac:dyDescent="0.25">
      <c r="A3" s="22" t="s">
        <v>34</v>
      </c>
      <c r="B3" s="23">
        <v>12</v>
      </c>
      <c r="C3" s="24">
        <v>3</v>
      </c>
      <c r="D3" s="24"/>
      <c r="E3" s="18">
        <f>Entradas[[#This Row],[BebidaXCajon]]*Entradas[[#This Row],[Cajones]]+Entradas[[#This Row],[Sueltas]]</f>
        <v>36</v>
      </c>
    </row>
    <row r="4" spans="1:5" x14ac:dyDescent="0.25">
      <c r="A4" s="22" t="s">
        <v>35</v>
      </c>
      <c r="B4" s="23">
        <v>12</v>
      </c>
      <c r="C4" s="24">
        <v>2</v>
      </c>
      <c r="D4" s="24"/>
      <c r="E4" s="18">
        <f>Entradas[[#This Row],[BebidaXCajon]]*Entradas[[#This Row],[Cajones]]+Entradas[[#This Row],[Sueltas]]</f>
        <v>24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0" sqref="A10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C2" s="36"/>
      <c r="D2" s="35"/>
    </row>
    <row r="3" spans="1:5" x14ac:dyDescent="0.25">
      <c r="C3" s="36"/>
      <c r="D3" s="35"/>
    </row>
    <row r="4" spans="1:5" x14ac:dyDescent="0.25">
      <c r="C4" s="36"/>
      <c r="D4" s="35">
        <f>C4+B4-Fiados[[#This Row],[Hoy Pago]]</f>
        <v>0</v>
      </c>
    </row>
    <row r="5" spans="1:5" x14ac:dyDescent="0.25">
      <c r="C5" s="36"/>
      <c r="D5" s="35">
        <f>C5+B5-Fiados[[#This Row],[Hoy Pago]]</f>
        <v>0</v>
      </c>
    </row>
    <row r="6" spans="1:5" x14ac:dyDescent="0.25">
      <c r="C6" s="36"/>
      <c r="D6" s="35">
        <f>C6+B6-Fiados[[#This Row],[Hoy Pago]]</f>
        <v>0</v>
      </c>
    </row>
    <row r="7" spans="1:5" x14ac:dyDescent="0.25">
      <c r="C7" s="36"/>
      <c r="D7" s="35">
        <f>C7+B7-Fiados[[#This Row],[Hoy Pago]]</f>
        <v>0</v>
      </c>
    </row>
    <row r="8" spans="1:5" x14ac:dyDescent="0.25">
      <c r="C8" s="36"/>
      <c r="D8" s="35">
        <f>C8+B8-Fiados[[#This Row],[Hoy Pago]]</f>
        <v>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77</v>
      </c>
      <c r="C1" s="38" t="s">
        <v>78</v>
      </c>
      <c r="D1" s="38" t="s">
        <v>79</v>
      </c>
      <c r="E1" s="38" t="s">
        <v>80</v>
      </c>
      <c r="F1" s="38" t="s">
        <v>81</v>
      </c>
      <c r="G1" s="38" t="s">
        <v>82</v>
      </c>
      <c r="H1" s="39" t="s">
        <v>83</v>
      </c>
      <c r="I1" s="39" t="s">
        <v>84</v>
      </c>
      <c r="J1" s="38" t="s">
        <v>85</v>
      </c>
      <c r="K1" s="38" t="s">
        <v>86</v>
      </c>
    </row>
    <row r="2" spans="1:11" x14ac:dyDescent="0.25">
      <c r="A2" s="24" t="s">
        <v>87</v>
      </c>
      <c r="B2" s="24" t="s">
        <v>88</v>
      </c>
      <c r="C2" s="24" t="s">
        <v>89</v>
      </c>
      <c r="D2" s="41" t="s">
        <v>90</v>
      </c>
      <c r="E2" s="41" t="s">
        <v>90</v>
      </c>
      <c r="F2" s="41" t="s">
        <v>90</v>
      </c>
      <c r="G2" s="41" t="s">
        <v>90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2023-04-07T04:12:39Z</dcterms:modified>
</cp:coreProperties>
</file>