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I53" i="1" s="1"/>
  <c r="Q52" i="1"/>
  <c r="K52" i="1"/>
  <c r="F52" i="1"/>
  <c r="H52" i="1" s="1"/>
  <c r="Q51" i="1"/>
  <c r="K51" i="1"/>
  <c r="F51" i="1"/>
  <c r="I51" i="1" s="1"/>
  <c r="Q50" i="1"/>
  <c r="K50" i="1"/>
  <c r="F50" i="1"/>
  <c r="H50" i="1" s="1"/>
  <c r="Q49" i="1"/>
  <c r="K49" i="1"/>
  <c r="F49" i="1"/>
  <c r="I49" i="1" s="1"/>
  <c r="Q48" i="1"/>
  <c r="K48" i="1"/>
  <c r="F48" i="1"/>
  <c r="H48" i="1" s="1"/>
  <c r="Q47" i="1"/>
  <c r="K47" i="1"/>
  <c r="F47" i="1"/>
  <c r="I47" i="1" s="1"/>
  <c r="Q46" i="1"/>
  <c r="Q53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H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39" i="1" l="1"/>
  <c r="I57" i="1"/>
  <c r="I1" i="1"/>
  <c r="I3" i="1" s="1"/>
  <c r="H12" i="1"/>
  <c r="H25" i="1"/>
  <c r="H35" i="1"/>
  <c r="H2" i="2"/>
  <c r="K2" i="2" s="1"/>
  <c r="H3" i="2"/>
  <c r="K3" i="2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K77" i="1"/>
  <c r="H10" i="1"/>
  <c r="H14" i="1"/>
  <c r="H23" i="1"/>
  <c r="I28" i="1"/>
  <c r="H33" i="1"/>
  <c r="H37" i="1"/>
  <c r="I43" i="1"/>
  <c r="H49" i="1"/>
  <c r="I50" i="1"/>
  <c r="H51" i="1"/>
  <c r="I52" i="1"/>
  <c r="H53" i="1"/>
  <c r="H11" i="1"/>
  <c r="H13" i="1"/>
  <c r="H15" i="1"/>
  <c r="H22" i="1"/>
  <c r="H24" i="1"/>
  <c r="I26" i="1"/>
  <c r="I30" i="1"/>
  <c r="H32" i="1"/>
  <c r="H34" i="1"/>
  <c r="H36" i="1"/>
  <c r="H38" i="1"/>
  <c r="I41" i="1"/>
  <c r="I45" i="1"/>
  <c r="H47" i="1"/>
  <c r="I55" i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Q2" i="1"/>
  <c r="I6" i="1"/>
  <c r="H7" i="1"/>
  <c r="H8" i="1"/>
  <c r="H9" i="1"/>
  <c r="I16" i="1"/>
  <c r="I17" i="1"/>
  <c r="I18" i="1"/>
  <c r="I19" i="1"/>
  <c r="I54" i="1"/>
  <c r="I56" i="1"/>
  <c r="I20" i="1"/>
  <c r="Q25" i="1"/>
  <c r="I27" i="1"/>
  <c r="I29" i="1"/>
  <c r="I31" i="1"/>
  <c r="I40" i="1"/>
  <c r="I42" i="1"/>
  <c r="I44" i="1"/>
  <c r="I46" i="1"/>
  <c r="I48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l="1"/>
  <c r="P2" i="1"/>
  <c r="O39" i="1" s="1"/>
  <c r="P1" i="1"/>
</calcChain>
</file>

<file path=xl/sharedStrings.xml><?xml version="1.0" encoding="utf-8"?>
<sst xmlns="http://schemas.openxmlformats.org/spreadsheetml/2006/main" count="194" uniqueCount="106">
  <si>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</si>
  <si>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</si>
  <si>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</si>
  <si>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</si>
  <si>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</si>
  <si>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</si>
  <si>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</si>
  <si>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</si>
  <si>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</si>
  <si>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</si>
  <si>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</si>
  <si>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</si>
  <si>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</si>
  <si>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</si>
  <si>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</si>
  <si>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</si>
  <si>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</si>
  <si>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</si>
  <si>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</si>
  <si>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</si>
  <si>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</si>
  <si>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</si>
  <si>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</si>
  <si>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</si>
  <si>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</si>
  <si>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</si>
  <si>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</si>
  <si>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</si>
  <si>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cambio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</si>
  <si>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</si>
  <si>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</si>
  <si>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</si>
  <si>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</si>
  <si>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</si>
  <si>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</si>
  <si>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</si>
  <si>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</si>
  <si>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</si>
  <si>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Diferencia</t>
  </si>
  <si>
    <t>Brama1L</t>
  </si>
  <si>
    <t>Quilmes1L</t>
  </si>
  <si>
    <t>0</t>
  </si>
  <si>
    <t>Budweiser1L</t>
  </si>
  <si>
    <t>1</t>
  </si>
  <si>
    <t>Coca1,5L</t>
  </si>
  <si>
    <t>VidaNaranja</t>
  </si>
  <si>
    <t>VidaManzana</t>
  </si>
  <si>
    <t>6</t>
  </si>
  <si>
    <t>VidaPera</t>
  </si>
  <si>
    <t>Vida Pomelo</t>
  </si>
  <si>
    <t>VidaMixFrutal</t>
  </si>
  <si>
    <t>VidaLimon</t>
  </si>
  <si>
    <t>7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</si>
  <si>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</si>
  <si>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</si>
  <si>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</si>
  <si>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</si>
  <si>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</si>
  <si>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</si>
  <si>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</si>
  <si>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</si>
  <si>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</si>
  <si>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</si>
  <si>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</si>
  <si>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</si>
  <si>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</si>
  <si>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</si>
  <si>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</si>
  <si>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</si>
  <si>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</si>
  <si>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</si>
  <si>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</si>
  <si>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</si>
  <si>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</si>
  <si>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</si>
  <si>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</si>
  <si>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</si>
  <si>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</si>
  <si>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</si>
  <si>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</si>
  <si>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</si>
  <si>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</si>
  <si>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</si>
  <si>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</si>
  <si>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</si>
  <si>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</si>
  <si>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</si>
  <si>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</si>
  <si>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</si>
  <si>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</si>
  <si>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</si>
  <si>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</si>
  <si>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</si>
  <si>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</si>
  <si>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</si>
  <si>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</si>
  <si>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</si>
  <si>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</si>
  <si>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</si>
  <si>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</si>
  <si>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</si>
  <si>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Zenon </t>
  </si>
  <si>
    <t xml:space="preserve">Ramiro </t>
  </si>
  <si>
    <t>Pozzer</t>
  </si>
  <si>
    <t xml:space="preserve">Mun </t>
  </si>
  <si>
    <t>Tomy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</si>
</sst>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5" xfId="0" applyBorder="1" applyAlignment="1" applyProtection="1">
      <alignment wrapText="1"/>
      <protection locked="0"/>
    </xf>
    <xf numFmtId="0" fontId="0" fillId="0" borderId="25" xfId="0" applyBorder="1" applyAlignment="1" applyProtection="1">
      <alignment wrapText="1"/>
      <protection locked="0"/>
    </xf>
    <xf numFmtId="0" fontId="0" fillId="0" borderId="26" xfId="0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0" fillId="0" borderId="28" xfId="0" applyBorder="1" applyProtection="1">
      <protection locked="0"/>
    </xf>
    <xf numFmtId="0" fontId="0" fillId="0" borderId="29" xfId="0" applyBorder="1" applyAlignment="1" applyProtection="1">
      <alignment wrapText="1"/>
      <protection locked="0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Q19" sqref="Q19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0.8554687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49" width="11.42578125" style="125" customWidth="1"/>
    <col min="150" max="16384" width="11.42578125" style="125"/>
  </cols>
  <sheetData>
    <row r="1" spans="1:34" x14ac:dyDescent="0.25">
      <c r="A1" s="128"/>
      <c r="E1" s="40" t="s">
        <v>0</v>
      </c>
      <c r="F1" s="79">
        <f>SUM(I6:I75)</f>
        <v>3200</v>
      </c>
      <c r="G1" s="41"/>
      <c r="I1" s="89">
        <f>SUM(K7:K76)</f>
        <v>0</v>
      </c>
      <c r="J1" s="42" t="s">
        <v>1</v>
      </c>
      <c r="K1" s="43"/>
      <c r="L1" s="43"/>
      <c r="N1" s="128"/>
      <c r="O1" s="44" t="s">
        <v>2</v>
      </c>
      <c r="P1" s="92">
        <f>F1+F2+I1+I2</f>
        <v>17200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14000</v>
      </c>
      <c r="G2" s="7"/>
      <c r="I2" s="90">
        <f>SUM(R5:R19)</f>
        <v>0</v>
      </c>
      <c r="J2" s="46" t="s">
        <v>6</v>
      </c>
      <c r="K2" s="127"/>
      <c r="L2" s="127" t="s">
        <v>7</v>
      </c>
      <c r="O2" s="47" t="s">
        <v>8</v>
      </c>
      <c r="P2" s="81">
        <f>F1+F2-P31</f>
        <v>17200</v>
      </c>
      <c r="Q2" s="95">
        <f ca="1">(TEXT(S2,"####-##-##"))*1</f>
        <v>45025</v>
      </c>
      <c r="R2" s="96">
        <f ca="1">(TEXT(S2,"####-##-##"))*1</f>
        <v>45025</v>
      </c>
      <c r="S2" s="48" t="str">
        <f ca="1">MID(CELL("filename"),FIND("[",CELL("filename"))+1,8)</f>
        <v>20230409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9</v>
      </c>
      <c r="F3" s="81">
        <f>SUM(F1+F2)-P31</f>
        <v>17200</v>
      </c>
      <c r="G3" s="49"/>
      <c r="I3" s="91">
        <f>I1+I2</f>
        <v>0</v>
      </c>
      <c r="J3" s="50" t="s">
        <v>6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10</v>
      </c>
      <c r="N4" s="133" t="s">
        <v>11</v>
      </c>
      <c r="O4" s="136" t="s">
        <v>12</v>
      </c>
      <c r="P4" s="137" t="s">
        <v>13</v>
      </c>
      <c r="Q4" s="138" t="s">
        <v>14</v>
      </c>
      <c r="R4" s="134" t="s">
        <v>15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16</v>
      </c>
      <c r="B5" s="53" t="s">
        <v>11</v>
      </c>
      <c r="C5" s="54" t="s">
        <v>15</v>
      </c>
      <c r="D5" s="56" t="s">
        <v>17</v>
      </c>
      <c r="E5" s="57" t="s">
        <v>0</v>
      </c>
      <c r="F5" s="83" t="s">
        <v>14</v>
      </c>
      <c r="G5" s="58" t="s">
        <v>18</v>
      </c>
      <c r="H5" s="85" t="s">
        <v>19</v>
      </c>
      <c r="I5" s="86" t="s">
        <v>20</v>
      </c>
      <c r="J5" s="59" t="s">
        <v>21</v>
      </c>
      <c r="K5" s="60" t="s">
        <v>22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>
        <v>1</v>
      </c>
      <c r="C6" s="102">
        <v>1</v>
      </c>
      <c r="D6" s="105">
        <v>0</v>
      </c>
      <c r="E6" s="63" t="s">
        <v>50</v>
      </c>
      <c r="F6" s="84">
        <f>IFERROR(VLOOKUP(E6,Productos[],2,FALSE),"0")-D6*IFERROR(VLOOKUP(E6,Productos[],3,FALSE),"0")</f>
        <v>250</v>
      </c>
      <c r="G6" s="64">
        <v>1</v>
      </c>
      <c r="H6" s="139">
        <f t="shared" ref="H6:H37" si="0">F6*G6</f>
        <v>250</v>
      </c>
      <c r="I6" s="87">
        <f t="shared" ref="I6:I37" si="1">B6*C6*F6*G6</f>
        <v>250</v>
      </c>
      <c r="J6" s="65"/>
      <c r="K6" s="66"/>
      <c r="M6" s="126">
        <v>11</v>
      </c>
      <c r="N6" s="61">
        <v>0</v>
      </c>
      <c r="O6" s="116"/>
      <c r="P6" s="116"/>
      <c r="Q6" s="117"/>
      <c r="R6" s="109"/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>
        <v>1</v>
      </c>
      <c r="C7" s="103">
        <v>1</v>
      </c>
      <c r="D7" s="106">
        <v>0</v>
      </c>
      <c r="E7" s="120" t="s">
        <v>45</v>
      </c>
      <c r="F7" s="84">
        <f>IFERROR(VLOOKUP(E7,Productos[],2,FALSE),"0")-D7*IFERROR(VLOOKUP(E7,Productos[],3,FALSE),"0")</f>
        <v>250</v>
      </c>
      <c r="G7" s="122">
        <v>1</v>
      </c>
      <c r="H7" s="139">
        <f t="shared" si="0"/>
        <v>250</v>
      </c>
      <c r="I7" s="87">
        <f t="shared" si="1"/>
        <v>250</v>
      </c>
      <c r="J7" s="123"/>
      <c r="K7" s="68">
        <f t="shared" ref="K7:K14" si="2">IF(C6=0,F6*G6,0)</f>
        <v>0</v>
      </c>
      <c r="M7" s="126">
        <v>12</v>
      </c>
      <c r="N7" s="61">
        <v>0</v>
      </c>
      <c r="O7" s="116"/>
      <c r="P7" s="116"/>
      <c r="Q7" s="117"/>
      <c r="R7" s="109"/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>
        <v>1</v>
      </c>
      <c r="C8" s="103">
        <v>1</v>
      </c>
      <c r="D8" s="106">
        <v>0</v>
      </c>
      <c r="E8" s="120" t="s">
        <v>44</v>
      </c>
      <c r="F8" s="121">
        <f>IFERROR(VLOOKUP(E8,Productos[],2,FALSE),"0")-D8*IFERROR(VLOOKUP(E8,Productos[],3,FALSE),"0")</f>
        <v>400</v>
      </c>
      <c r="G8" s="122">
        <v>2</v>
      </c>
      <c r="H8" s="139">
        <f t="shared" si="0"/>
        <v>800</v>
      </c>
      <c r="I8" s="87">
        <f t="shared" si="1"/>
        <v>800</v>
      </c>
      <c r="J8" s="123"/>
      <c r="K8" s="124">
        <f t="shared" si="2"/>
        <v>0</v>
      </c>
      <c r="M8" s="126">
        <v>13</v>
      </c>
      <c r="N8" s="61">
        <v>0</v>
      </c>
      <c r="O8" s="116"/>
      <c r="P8" s="116"/>
      <c r="Q8" s="117"/>
      <c r="R8" s="109"/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>
        <v>1</v>
      </c>
      <c r="C9" s="103">
        <v>1</v>
      </c>
      <c r="D9" s="106">
        <v>0</v>
      </c>
      <c r="E9" s="120" t="s">
        <v>39</v>
      </c>
      <c r="F9" s="84">
        <f>IFERROR(VLOOKUP(E9,Productos[],2,FALSE),"0")-D9*IFERROR(VLOOKUP(E9,Productos[],3,FALSE),"0")</f>
        <v>550</v>
      </c>
      <c r="G9" s="122">
        <v>1</v>
      </c>
      <c r="H9" s="139">
        <f t="shared" si="0"/>
        <v>550</v>
      </c>
      <c r="I9" s="87">
        <f t="shared" si="1"/>
        <v>550</v>
      </c>
      <c r="J9" s="123"/>
      <c r="K9" s="68">
        <f t="shared" si="2"/>
        <v>0</v>
      </c>
      <c r="M9" s="126">
        <v>14</v>
      </c>
      <c r="N9" s="61">
        <v>0</v>
      </c>
      <c r="O9" s="116"/>
      <c r="P9" s="116"/>
      <c r="Q9" s="117"/>
      <c r="R9" s="109"/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>
        <v>1</v>
      </c>
      <c r="C10" s="103">
        <v>1</v>
      </c>
      <c r="D10" s="106">
        <v>0</v>
      </c>
      <c r="E10" s="120" t="s">
        <v>39</v>
      </c>
      <c r="F10" s="84">
        <f>IFERROR(VLOOKUP(E10,Productos[],2,FALSE),"0")-D10*IFERROR(VLOOKUP(E10,Productos[],3,FALSE),"0")</f>
        <v>550</v>
      </c>
      <c r="G10" s="122">
        <v>1</v>
      </c>
      <c r="H10" s="139">
        <f t="shared" si="0"/>
        <v>550</v>
      </c>
      <c r="I10" s="87">
        <f t="shared" si="1"/>
        <v>550</v>
      </c>
      <c r="J10" s="123"/>
      <c r="K10" s="68">
        <f t="shared" si="2"/>
        <v>0</v>
      </c>
      <c r="M10" s="126">
        <v>15</v>
      </c>
      <c r="N10" s="61">
        <v>0</v>
      </c>
      <c r="O10" s="116"/>
      <c r="P10" s="116"/>
      <c r="Q10" s="117"/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>
        <v>1</v>
      </c>
      <c r="C11" s="103">
        <v>1</v>
      </c>
      <c r="D11" s="106">
        <v>0</v>
      </c>
      <c r="E11" s="120" t="s">
        <v>44</v>
      </c>
      <c r="F11" s="84">
        <f>IFERROR(VLOOKUP(E11,Productos[],2,FALSE),"0")-D11*IFERROR(VLOOKUP(E11,Productos[],3,FALSE),"0")</f>
        <v>400</v>
      </c>
      <c r="G11" s="122">
        <v>2</v>
      </c>
      <c r="H11" s="139">
        <f t="shared" si="0"/>
        <v>800</v>
      </c>
      <c r="I11" s="87">
        <f t="shared" si="1"/>
        <v>800</v>
      </c>
      <c r="J11" s="123"/>
      <c r="K11" s="68">
        <f t="shared" si="2"/>
        <v>0</v>
      </c>
      <c r="M11" s="126">
        <v>16</v>
      </c>
      <c r="N11" s="61">
        <v>0</v>
      </c>
      <c r="O11" s="116"/>
      <c r="P11" s="116"/>
      <c r="Q11" s="117"/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>
        <v>1</v>
      </c>
      <c r="C12" s="103">
        <v>1</v>
      </c>
      <c r="D12" s="106">
        <v>0</v>
      </c>
      <c r="E12" s="120"/>
      <c r="F12" s="84">
        <f>IFERROR(VLOOKUP(E12,Productos[],2,FALSE),"0")-D12*IFERROR(VLOOKUP(E12,Productos[],3,FALSE),"0")</f>
        <v>0</v>
      </c>
      <c r="G12" s="122">
        <v>1</v>
      </c>
      <c r="H12" s="139">
        <f t="shared" si="0"/>
        <v>0</v>
      </c>
      <c r="I12" s="87">
        <f t="shared" si="1"/>
        <v>0</v>
      </c>
      <c r="J12" s="123"/>
      <c r="K12" s="68">
        <f t="shared" si="2"/>
        <v>0</v>
      </c>
      <c r="M12" s="126">
        <v>17</v>
      </c>
      <c r="N12" s="61">
        <v>0</v>
      </c>
      <c r="O12" s="116"/>
      <c r="P12" s="118"/>
      <c r="Q12" s="117"/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>
        <v>1</v>
      </c>
      <c r="C13" s="103">
        <v>1</v>
      </c>
      <c r="D13" s="106">
        <v>0</v>
      </c>
      <c r="E13" s="120"/>
      <c r="F13" s="84">
        <f>IFERROR(VLOOKUP(E13,Productos[],2,FALSE),"0")-D13*IFERROR(VLOOKUP(E13,Productos[],3,FALSE),"0")</f>
        <v>0</v>
      </c>
      <c r="G13" s="122">
        <v>1</v>
      </c>
      <c r="H13" s="139">
        <f t="shared" si="0"/>
        <v>0</v>
      </c>
      <c r="I13" s="87">
        <f t="shared" si="1"/>
        <v>0</v>
      </c>
      <c r="J13" s="123"/>
      <c r="K13" s="68">
        <f t="shared" si="2"/>
        <v>0</v>
      </c>
      <c r="M13" s="126">
        <v>18</v>
      </c>
      <c r="N13" s="61">
        <v>0</v>
      </c>
      <c r="O13" s="116"/>
      <c r="P13" s="118"/>
      <c r="Q13" s="117"/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>
        <v>1</v>
      </c>
      <c r="C14" s="103">
        <v>1</v>
      </c>
      <c r="D14" s="106">
        <v>0</v>
      </c>
      <c r="E14" s="120"/>
      <c r="F14" s="84">
        <f>IFERROR(VLOOKUP(E14,Productos[],2,FALSE),"0")-D14*IFERROR(VLOOKUP(E14,Productos[],3,FALSE),"0")</f>
        <v>0</v>
      </c>
      <c r="G14" s="122">
        <v>1</v>
      </c>
      <c r="H14" s="139">
        <f t="shared" si="0"/>
        <v>0</v>
      </c>
      <c r="I14" s="87">
        <f t="shared" si="1"/>
        <v>0</v>
      </c>
      <c r="J14" s="123"/>
      <c r="K14" s="68">
        <f t="shared" si="2"/>
        <v>0</v>
      </c>
      <c r="M14" s="126">
        <v>19</v>
      </c>
      <c r="N14" s="61">
        <v>0</v>
      </c>
      <c r="O14" s="116" t="s">
        <v>101</v>
      </c>
      <c r="P14" s="116" t="s">
        <v>104</v>
      </c>
      <c r="Q14" s="117">
        <v>3500</v>
      </c>
      <c r="R14" s="109"/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>
        <v>1</v>
      </c>
      <c r="C15" s="103">
        <v>1</v>
      </c>
      <c r="D15" s="106">
        <v>0</v>
      </c>
      <c r="E15" s="120"/>
      <c r="F15" s="84">
        <f>IFERROR(VLOOKUP(E15,Productos[],2,FALSE),"0")-D15*IFERROR(VLOOKUP(E15,Productos[],3,FALSE),"0")</f>
        <v>0</v>
      </c>
      <c r="G15" s="122">
        <v>1</v>
      </c>
      <c r="H15" s="139">
        <f t="shared" si="0"/>
        <v>0</v>
      </c>
      <c r="I15" s="87">
        <f t="shared" si="1"/>
        <v>0</v>
      </c>
      <c r="J15" s="123"/>
      <c r="K15" s="124"/>
      <c r="M15" s="126">
        <v>20</v>
      </c>
      <c r="N15" s="61">
        <v>0</v>
      </c>
      <c r="O15" s="116" t="s">
        <v>102</v>
      </c>
      <c r="P15" s="116" t="s">
        <v>104</v>
      </c>
      <c r="Q15" s="117">
        <v>3500</v>
      </c>
      <c r="R15" s="109"/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ht="30" customHeight="1" x14ac:dyDescent="0.25">
      <c r="A16" s="119">
        <v>11</v>
      </c>
      <c r="B16" s="100">
        <v>1</v>
      </c>
      <c r="C16" s="103">
        <v>1</v>
      </c>
      <c r="D16" s="106">
        <v>0</v>
      </c>
      <c r="E16" s="120"/>
      <c r="F16" s="84">
        <f>IFERROR(VLOOKUP(E16,Productos[],2,FALSE),"0")-D16*IFERROR(VLOOKUP(E16,Productos[],3,FALSE),"0")</f>
        <v>0</v>
      </c>
      <c r="G16" s="122">
        <v>1</v>
      </c>
      <c r="H16" s="139">
        <f t="shared" si="0"/>
        <v>0</v>
      </c>
      <c r="I16" s="87">
        <f t="shared" si="1"/>
        <v>0</v>
      </c>
      <c r="J16" s="123"/>
      <c r="K16" s="68">
        <f>IF(C15=0,F15*G15,0)</f>
        <v>0</v>
      </c>
      <c r="M16" s="126">
        <v>21</v>
      </c>
      <c r="N16" s="61">
        <v>0</v>
      </c>
      <c r="O16" s="116"/>
      <c r="P16" s="116"/>
      <c r="Q16" s="117"/>
      <c r="R16" s="109"/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>
        <v>1</v>
      </c>
      <c r="C17" s="103">
        <v>1</v>
      </c>
      <c r="D17" s="106">
        <v>0</v>
      </c>
      <c r="E17" s="120"/>
      <c r="F17" s="84">
        <f>IFERROR(VLOOKUP(E17,Productos[],2,FALSE),"0")-D17*IFERROR(VLOOKUP(E17,Productos[],3,FALSE),"0")</f>
        <v>0</v>
      </c>
      <c r="G17" s="122">
        <v>1</v>
      </c>
      <c r="H17" s="139">
        <f t="shared" si="0"/>
        <v>0</v>
      </c>
      <c r="I17" s="87">
        <f t="shared" si="1"/>
        <v>0</v>
      </c>
      <c r="J17" s="123"/>
      <c r="K17" s="68">
        <f>IF(C16=0,F16*G16,0)</f>
        <v>0</v>
      </c>
      <c r="M17" s="126">
        <v>22</v>
      </c>
      <c r="N17" s="61">
        <v>0</v>
      </c>
      <c r="O17" s="116" t="s">
        <v>103</v>
      </c>
      <c r="P17" s="116" t="s">
        <v>104</v>
      </c>
      <c r="Q17" s="117">
        <v>3500</v>
      </c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/>
      <c r="F18" s="84">
        <f>IFERROR(VLOOKUP(E18,Productos[],2,FALSE),"0")-D18*IFERROR(VLOOKUP(E18,Productos[],3,FALSE),"0")</f>
        <v>0</v>
      </c>
      <c r="G18" s="122">
        <v>1</v>
      </c>
      <c r="H18" s="139">
        <f t="shared" si="0"/>
        <v>0</v>
      </c>
      <c r="I18" s="87">
        <f t="shared" si="1"/>
        <v>0</v>
      </c>
      <c r="J18" s="123"/>
      <c r="K18" s="68">
        <f>IF(C17=0,F17*G17,0)</f>
        <v>0</v>
      </c>
      <c r="M18" s="126">
        <v>23</v>
      </c>
      <c r="N18" s="61">
        <v>0</v>
      </c>
      <c r="O18" s="116" t="s">
        <v>105</v>
      </c>
      <c r="P18" s="116" t="s">
        <v>104</v>
      </c>
      <c r="Q18" s="117">
        <v>3500</v>
      </c>
      <c r="R18" s="109"/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>
        <v>1</v>
      </c>
      <c r="C19" s="103">
        <v>1</v>
      </c>
      <c r="D19" s="106">
        <v>0</v>
      </c>
      <c r="E19" s="120"/>
      <c r="F19" s="84">
        <f>IFERROR(VLOOKUP(E19,Productos[],2,FALSE),"0")-D19*IFERROR(VLOOKUP(E19,Productos[],3,FALSE),"0")</f>
        <v>0</v>
      </c>
      <c r="G19" s="122">
        <v>1</v>
      </c>
      <c r="H19" s="139">
        <f t="shared" si="0"/>
        <v>0</v>
      </c>
      <c r="I19" s="87">
        <f t="shared" si="1"/>
        <v>0</v>
      </c>
      <c r="J19" s="123"/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>
        <v>1</v>
      </c>
      <c r="C20" s="103">
        <v>1</v>
      </c>
      <c r="D20" s="106">
        <v>0</v>
      </c>
      <c r="E20" s="120"/>
      <c r="F20" s="84">
        <f>IFERROR(VLOOKUP(E20,Productos[],2,FALSE),"0")-D20*IFERROR(VLOOKUP(E20,Productos[],3,FALSE),"0")</f>
        <v>0</v>
      </c>
      <c r="G20" s="122">
        <v>1</v>
      </c>
      <c r="H20" s="139">
        <f t="shared" si="0"/>
        <v>0</v>
      </c>
      <c r="I20" s="87">
        <f t="shared" si="1"/>
        <v>0</v>
      </c>
      <c r="J20" s="123"/>
      <c r="K20" s="68"/>
      <c r="M20" s="127"/>
      <c r="N20" s="130"/>
      <c r="O20" s="127"/>
      <c r="Q20" s="107">
        <f>SUM(Q5:Q19)</f>
        <v>14000</v>
      </c>
      <c r="R20" s="108">
        <f>SUM(R5:R19)</f>
        <v>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ht="30" customHeight="1" x14ac:dyDescent="0.25">
      <c r="A21" s="119">
        <v>16</v>
      </c>
      <c r="B21" s="100">
        <v>1</v>
      </c>
      <c r="C21" s="103">
        <v>1</v>
      </c>
      <c r="D21" s="106">
        <v>0</v>
      </c>
      <c r="E21" s="120"/>
      <c r="F21" s="84">
        <f>IFERROR(VLOOKUP(E21,Productos[],2,FALSE),"0")-D21*IFERROR(VLOOKUP(E21,Productos[],3,FALSE),"0")</f>
        <v>0</v>
      </c>
      <c r="G21" s="122">
        <v>1</v>
      </c>
      <c r="H21" s="139">
        <f t="shared" si="0"/>
        <v>0</v>
      </c>
      <c r="I21" s="87">
        <f t="shared" si="1"/>
        <v>0</v>
      </c>
      <c r="J21" s="123"/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>
        <v>1</v>
      </c>
      <c r="C22" s="103">
        <v>1</v>
      </c>
      <c r="D22" s="106">
        <v>0</v>
      </c>
      <c r="E22" s="120"/>
      <c r="F22" s="84">
        <f>IFERROR(VLOOKUP(E22,Productos[],2,FALSE),"0")-D22*IFERROR(VLOOKUP(E22,Productos[],3,FALSE),"0")</f>
        <v>0</v>
      </c>
      <c r="G22" s="122">
        <v>1</v>
      </c>
      <c r="H22" s="139">
        <f t="shared" si="0"/>
        <v>0</v>
      </c>
      <c r="I22" s="87">
        <f t="shared" si="1"/>
        <v>0</v>
      </c>
      <c r="J22" s="123"/>
      <c r="K22" s="124">
        <f t="shared" si="3"/>
        <v>0</v>
      </c>
      <c r="L22" s="127"/>
      <c r="M22" s="127"/>
      <c r="N22" s="130"/>
      <c r="O22" s="131" t="s">
        <v>23</v>
      </c>
      <c r="P22" s="132" t="s">
        <v>14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>
        <v>1</v>
      </c>
      <c r="C23" s="103">
        <v>1</v>
      </c>
      <c r="D23" s="106">
        <v>0</v>
      </c>
      <c r="E23" s="120"/>
      <c r="F23" s="84">
        <f>IFERROR(VLOOKUP(E23,Productos[],2,FALSE),"0")-D23*IFERROR(VLOOKUP(E23,Productos[],3,FALSE),"0")</f>
        <v>0</v>
      </c>
      <c r="G23" s="122">
        <v>1</v>
      </c>
      <c r="H23" s="139">
        <f t="shared" si="0"/>
        <v>0</v>
      </c>
      <c r="I23" s="87">
        <f t="shared" si="1"/>
        <v>0</v>
      </c>
      <c r="J23" s="123"/>
      <c r="K23" s="68">
        <f t="shared" si="3"/>
        <v>0</v>
      </c>
      <c r="L23" s="127"/>
      <c r="M23" s="127"/>
      <c r="N23" s="127"/>
      <c r="O23" s="7"/>
      <c r="P23" s="9"/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/>
      <c r="F24" s="84">
        <f>IFERROR(VLOOKUP(E24,Productos[],2,FALSE),"0")-D24*IFERROR(VLOOKUP(E24,Productos[],3,FALSE),"0")</f>
        <v>0</v>
      </c>
      <c r="G24" s="122">
        <v>1</v>
      </c>
      <c r="H24" s="139">
        <f t="shared" si="0"/>
        <v>0</v>
      </c>
      <c r="I24" s="87">
        <f t="shared" si="1"/>
        <v>0</v>
      </c>
      <c r="J24" s="123"/>
      <c r="K24" s="68">
        <f t="shared" si="3"/>
        <v>0</v>
      </c>
      <c r="L24" s="127"/>
      <c r="M24" s="127"/>
      <c r="N24" s="127"/>
      <c r="O24" s="7"/>
      <c r="P24" s="9"/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>
        <v>1</v>
      </c>
      <c r="C25" s="103">
        <v>1</v>
      </c>
      <c r="D25" s="106">
        <v>0</v>
      </c>
      <c r="E25" s="120"/>
      <c r="F25" s="84">
        <f>IFERROR(VLOOKUP(E25,Productos[],2,FALSE),"0")-D25*IFERROR(VLOOKUP(E25,Productos[],3,FALSE),"0")</f>
        <v>0</v>
      </c>
      <c r="G25" s="122">
        <v>1</v>
      </c>
      <c r="H25" s="139">
        <f t="shared" si="0"/>
        <v>0</v>
      </c>
      <c r="I25" s="87">
        <f t="shared" si="1"/>
        <v>0</v>
      </c>
      <c r="J25" s="123"/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/>
      <c r="F26" s="84">
        <f>IFERROR(VLOOKUP(E26,Productos[],2,FALSE),"0")-D26*IFERROR(VLOOKUP(E26,Productos[],3,FALSE),"0")</f>
        <v>0</v>
      </c>
      <c r="G26" s="122">
        <v>1</v>
      </c>
      <c r="H26" s="139">
        <f t="shared" si="0"/>
        <v>0</v>
      </c>
      <c r="I26" s="87">
        <f t="shared" si="1"/>
        <v>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/>
      <c r="F27" s="84">
        <f>IFERROR(VLOOKUP(E27,Productos[],2,FALSE),"0")-D27*IFERROR(VLOOKUP(E27,Productos[],3,FALSE),"0")</f>
        <v>0</v>
      </c>
      <c r="G27" s="122">
        <v>1</v>
      </c>
      <c r="H27" s="139">
        <f t="shared" si="0"/>
        <v>0</v>
      </c>
      <c r="I27" s="87">
        <f t="shared" si="1"/>
        <v>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/>
      <c r="F28" s="84">
        <f>IFERROR(VLOOKUP(E28,Productos[],2,FALSE),"0")-D28*IFERROR(VLOOKUP(E28,Productos[],3,FALSE),"0")</f>
        <v>0</v>
      </c>
      <c r="G28" s="122">
        <v>1</v>
      </c>
      <c r="H28" s="139">
        <f t="shared" si="0"/>
        <v>0</v>
      </c>
      <c r="I28" s="87">
        <f t="shared" si="1"/>
        <v>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/>
      <c r="F29" s="84">
        <f>IFERROR(VLOOKUP(E29,Productos[],2,FALSE),"0")-D29*IFERROR(VLOOKUP(E29,Productos[],3,FALSE),"0")</f>
        <v>0</v>
      </c>
      <c r="G29" s="122">
        <v>1</v>
      </c>
      <c r="H29" s="139">
        <f t="shared" si="0"/>
        <v>0</v>
      </c>
      <c r="I29" s="87">
        <f t="shared" si="1"/>
        <v>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/>
      <c r="F30" s="84">
        <f>IFERROR(VLOOKUP(E30,Productos[],2,FALSE),"0")-D30*IFERROR(VLOOKUP(E30,Productos[],3,FALSE),"0")</f>
        <v>0</v>
      </c>
      <c r="G30" s="122">
        <v>1</v>
      </c>
      <c r="H30" s="139">
        <f t="shared" si="0"/>
        <v>0</v>
      </c>
      <c r="I30" s="87">
        <f t="shared" si="1"/>
        <v>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>
        <v>1</v>
      </c>
      <c r="C31" s="103">
        <v>1</v>
      </c>
      <c r="D31" s="106">
        <v>0</v>
      </c>
      <c r="E31" s="120"/>
      <c r="F31" s="84">
        <f>IFERROR(VLOOKUP(E31,Productos[],2,FALSE),"0")-D31*IFERROR(VLOOKUP(E31,Productos[],3,FALSE),"0")</f>
        <v>0</v>
      </c>
      <c r="G31" s="122">
        <v>1</v>
      </c>
      <c r="H31" s="139">
        <f t="shared" si="0"/>
        <v>0</v>
      </c>
      <c r="I31" s="87">
        <f t="shared" si="1"/>
        <v>0</v>
      </c>
      <c r="J31" s="123"/>
      <c r="K31" s="68">
        <f t="shared" si="3"/>
        <v>0</v>
      </c>
      <c r="L31" s="127"/>
      <c r="M31" s="127"/>
      <c r="N31" s="127"/>
      <c r="O31" s="97" t="s">
        <v>24</v>
      </c>
      <c r="P31" s="98">
        <f>SUM(P23:P30)</f>
        <v>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/>
      <c r="F32" s="84">
        <f>IFERROR(VLOOKUP(E32,Productos[],2,FALSE),"0")-D32*IFERROR(VLOOKUP(E32,Productos[],3,FALSE),"0")</f>
        <v>0</v>
      </c>
      <c r="G32" s="122">
        <v>1</v>
      </c>
      <c r="H32" s="139">
        <f t="shared" si="0"/>
        <v>0</v>
      </c>
      <c r="I32" s="87">
        <f t="shared" si="1"/>
        <v>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x14ac:dyDescent="0.25">
      <c r="A33" s="119">
        <v>28</v>
      </c>
      <c r="B33" s="100">
        <v>1</v>
      </c>
      <c r="C33" s="103">
        <v>1</v>
      </c>
      <c r="D33" s="106">
        <v>0</v>
      </c>
      <c r="E33" s="120"/>
      <c r="F33" s="84">
        <f>IFERROR(VLOOKUP(E33,Productos[],2,FALSE),"0")-D33*IFERROR(VLOOKUP(E33,Productos[],3,FALSE),"0")</f>
        <v>0</v>
      </c>
      <c r="G33" s="122">
        <v>1</v>
      </c>
      <c r="H33" s="139">
        <f t="shared" si="0"/>
        <v>0</v>
      </c>
      <c r="I33" s="87">
        <f t="shared" si="1"/>
        <v>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/>
      <c r="F34" s="84">
        <f>IFERROR(VLOOKUP(E34,Productos[],2,FALSE),"0")-D34*IFERROR(VLOOKUP(E34,Productos[],3,FALSE),"0")</f>
        <v>0</v>
      </c>
      <c r="G34" s="122">
        <v>1</v>
      </c>
      <c r="H34" s="139">
        <f t="shared" si="0"/>
        <v>0</v>
      </c>
      <c r="I34" s="87">
        <f t="shared" si="1"/>
        <v>0</v>
      </c>
      <c r="J34" s="123"/>
      <c r="K34" s="68">
        <f t="shared" si="3"/>
        <v>0</v>
      </c>
      <c r="L34" s="127"/>
      <c r="M34" s="127"/>
      <c r="N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>
        <v>1</v>
      </c>
      <c r="C35" s="103">
        <v>1</v>
      </c>
      <c r="D35" s="106">
        <v>0</v>
      </c>
      <c r="E35" s="120"/>
      <c r="F35" s="84">
        <f>IFERROR(VLOOKUP(E35,Productos[],2,FALSE),"0")-D35*IFERROR(VLOOKUP(E35,Productos[],3,FALSE),"0")</f>
        <v>0</v>
      </c>
      <c r="G35" s="122">
        <v>1</v>
      </c>
      <c r="H35" s="139">
        <f t="shared" si="0"/>
        <v>0</v>
      </c>
      <c r="I35" s="87">
        <f t="shared" si="1"/>
        <v>0</v>
      </c>
      <c r="J35" s="123"/>
      <c r="K35" s="68">
        <f t="shared" si="3"/>
        <v>0</v>
      </c>
      <c r="L35" s="127"/>
      <c r="M35" s="127"/>
      <c r="N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4">F38*G38</f>
        <v>0</v>
      </c>
      <c r="I38" s="87">
        <f t="shared" ref="I38:I69" si="5">B38*C38*F38*G38</f>
        <v>0</v>
      </c>
      <c r="J38" s="123"/>
      <c r="K38" s="68">
        <f t="shared" si="3"/>
        <v>0</v>
      </c>
      <c r="L38" s="127"/>
      <c r="M38" s="127"/>
      <c r="N38" s="127"/>
      <c r="O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4"/>
        <v>0</v>
      </c>
      <c r="I39" s="87">
        <f t="shared" si="5"/>
        <v>0</v>
      </c>
      <c r="J39" s="123"/>
      <c r="K39" s="68">
        <f t="shared" si="3"/>
        <v>0</v>
      </c>
      <c r="L39" s="127"/>
      <c r="M39" s="127"/>
      <c r="N39" s="127"/>
      <c r="O39" s="127">
        <f>Q53-P2</f>
        <v>28280</v>
      </c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4"/>
        <v>0</v>
      </c>
      <c r="I40" s="87">
        <f t="shared" si="5"/>
        <v>0</v>
      </c>
      <c r="J40" s="123"/>
      <c r="K40" s="68">
        <f t="shared" si="3"/>
        <v>0</v>
      </c>
      <c r="L40" s="127"/>
      <c r="M40" s="127"/>
      <c r="N40" s="127"/>
      <c r="O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x14ac:dyDescent="0.25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4"/>
        <v>0</v>
      </c>
      <c r="I41" s="87">
        <f t="shared" si="5"/>
        <v>0</v>
      </c>
      <c r="J41" s="123"/>
      <c r="K41" s="68">
        <f t="shared" si="3"/>
        <v>0</v>
      </c>
      <c r="L41" s="127"/>
      <c r="M41" s="127"/>
      <c r="N41" s="127"/>
      <c r="O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x14ac:dyDescent="0.25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4"/>
        <v>0</v>
      </c>
      <c r="I42" s="87">
        <f t="shared" si="5"/>
        <v>0</v>
      </c>
      <c r="J42" s="123"/>
      <c r="K42" s="68">
        <f t="shared" si="3"/>
        <v>0</v>
      </c>
      <c r="L42" s="127"/>
      <c r="M42" s="127"/>
      <c r="N42" s="127"/>
      <c r="O42" s="72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x14ac:dyDescent="0.25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4"/>
        <v>0</v>
      </c>
      <c r="I43" s="87">
        <f t="shared" si="5"/>
        <v>0</v>
      </c>
      <c r="J43" s="123"/>
      <c r="K43" s="68">
        <f t="shared" si="3"/>
        <v>0</v>
      </c>
      <c r="L43" s="127"/>
      <c r="M43" s="127"/>
      <c r="N43" s="127"/>
      <c r="O43" s="72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thickBot="1" x14ac:dyDescent="0.3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4"/>
        <v>0</v>
      </c>
      <c r="I44" s="87">
        <f t="shared" si="5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4"/>
        <v>0</v>
      </c>
      <c r="I45" s="87">
        <f t="shared" si="5"/>
        <v>0</v>
      </c>
      <c r="J45" s="123"/>
      <c r="K45" s="68">
        <f t="shared" si="3"/>
        <v>0</v>
      </c>
      <c r="L45" s="127"/>
      <c r="M45" s="127"/>
      <c r="N45" s="127"/>
      <c r="O45" s="146" t="s">
        <v>25</v>
      </c>
      <c r="P45" s="147" t="s">
        <v>26</v>
      </c>
      <c r="Q45" s="148" t="s">
        <v>27</v>
      </c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4"/>
        <v>0</v>
      </c>
      <c r="I46" s="87">
        <f t="shared" si="5"/>
        <v>0</v>
      </c>
      <c r="J46" s="123"/>
      <c r="K46" s="68">
        <f t="shared" si="3"/>
        <v>0</v>
      </c>
      <c r="L46" s="127"/>
      <c r="M46" s="127"/>
      <c r="N46" s="127"/>
      <c r="O46" s="149">
        <v>10</v>
      </c>
      <c r="P46" s="9">
        <v>9</v>
      </c>
      <c r="Q46" s="123">
        <f t="shared" ref="Q46:Q52" si="6">O46*P46</f>
        <v>90</v>
      </c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4"/>
        <v>0</v>
      </c>
      <c r="I47" s="87">
        <f t="shared" si="5"/>
        <v>0</v>
      </c>
      <c r="J47" s="123"/>
      <c r="K47" s="68">
        <f t="shared" si="3"/>
        <v>0</v>
      </c>
      <c r="L47" s="127"/>
      <c r="M47" s="127"/>
      <c r="N47" s="127"/>
      <c r="O47" s="149">
        <v>20</v>
      </c>
      <c r="P47" s="9">
        <v>37</v>
      </c>
      <c r="Q47" s="123">
        <f t="shared" si="6"/>
        <v>740</v>
      </c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4"/>
        <v>0</v>
      </c>
      <c r="I48" s="87">
        <f t="shared" si="5"/>
        <v>0</v>
      </c>
      <c r="J48" s="123"/>
      <c r="K48" s="68">
        <f t="shared" si="3"/>
        <v>0</v>
      </c>
      <c r="L48" s="127"/>
      <c r="M48" s="127"/>
      <c r="N48" s="127"/>
      <c r="O48" s="149">
        <v>50</v>
      </c>
      <c r="P48" s="9">
        <v>3</v>
      </c>
      <c r="Q48" s="123">
        <f t="shared" si="6"/>
        <v>150</v>
      </c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4"/>
        <v>0</v>
      </c>
      <c r="I49" s="87">
        <f t="shared" si="5"/>
        <v>0</v>
      </c>
      <c r="J49" s="123"/>
      <c r="K49" s="68">
        <f t="shared" si="3"/>
        <v>0</v>
      </c>
      <c r="L49" s="127"/>
      <c r="M49" s="127"/>
      <c r="N49" s="127"/>
      <c r="O49" s="149">
        <v>100</v>
      </c>
      <c r="P49" s="9">
        <v>66</v>
      </c>
      <c r="Q49" s="123">
        <f t="shared" si="6"/>
        <v>6600</v>
      </c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4"/>
        <v>0</v>
      </c>
      <c r="I50" s="87">
        <f t="shared" si="5"/>
        <v>0</v>
      </c>
      <c r="J50" s="123"/>
      <c r="K50" s="68">
        <f t="shared" si="3"/>
        <v>0</v>
      </c>
      <c r="L50" s="127"/>
      <c r="M50" s="127"/>
      <c r="N50" s="127"/>
      <c r="O50" s="149">
        <v>200</v>
      </c>
      <c r="P50" s="9">
        <v>12</v>
      </c>
      <c r="Q50" s="123">
        <f t="shared" si="6"/>
        <v>2400</v>
      </c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4"/>
        <v>0</v>
      </c>
      <c r="I51" s="87">
        <f t="shared" si="5"/>
        <v>0</v>
      </c>
      <c r="J51" s="123"/>
      <c r="K51" s="68">
        <f t="shared" si="3"/>
        <v>0</v>
      </c>
      <c r="L51" s="127"/>
      <c r="M51" s="127"/>
      <c r="N51" s="127"/>
      <c r="O51" s="149">
        <v>500</v>
      </c>
      <c r="P51" s="9">
        <v>21</v>
      </c>
      <c r="Q51" s="123">
        <f t="shared" si="6"/>
        <v>10500</v>
      </c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thickBot="1" x14ac:dyDescent="0.3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4"/>
        <v>0</v>
      </c>
      <c r="I52" s="87">
        <f t="shared" si="5"/>
        <v>0</v>
      </c>
      <c r="J52" s="123"/>
      <c r="K52" s="68">
        <f t="shared" si="3"/>
        <v>0</v>
      </c>
      <c r="L52" s="127"/>
      <c r="M52" s="127"/>
      <c r="N52" s="127"/>
      <c r="O52" s="150">
        <v>1000</v>
      </c>
      <c r="P52" s="11">
        <v>26</v>
      </c>
      <c r="Q52" s="151">
        <f t="shared" si="6"/>
        <v>26000</v>
      </c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thickBot="1" x14ac:dyDescent="0.3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4"/>
        <v>0</v>
      </c>
      <c r="I53" s="87">
        <f t="shared" si="5"/>
        <v>0</v>
      </c>
      <c r="J53" s="123"/>
      <c r="K53" s="68">
        <f t="shared" ref="K53:K76" si="7">IF(C52=0,F52*G52,0)</f>
        <v>0</v>
      </c>
      <c r="L53" s="127"/>
      <c r="M53" s="127"/>
      <c r="N53" s="127"/>
      <c r="O53" s="152"/>
      <c r="P53" s="153"/>
      <c r="Q53" s="154">
        <f>SUM(Q46:Q52)-Q55</f>
        <v>45480</v>
      </c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4"/>
        <v>0</v>
      </c>
      <c r="I54" s="87">
        <f t="shared" si="5"/>
        <v>0</v>
      </c>
      <c r="J54" s="123"/>
      <c r="K54" s="68">
        <f t="shared" si="7"/>
        <v>0</v>
      </c>
      <c r="L54" s="127"/>
      <c r="M54" s="127"/>
      <c r="N54" s="127"/>
      <c r="O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4"/>
        <v>0</v>
      </c>
      <c r="I55" s="87">
        <f t="shared" si="5"/>
        <v>0</v>
      </c>
      <c r="J55" s="123"/>
      <c r="K55" s="68">
        <f t="shared" si="7"/>
        <v>0</v>
      </c>
      <c r="L55" s="127"/>
      <c r="M55" s="127"/>
      <c r="N55" s="127"/>
      <c r="O55" s="127"/>
      <c r="P55" s="125" t="s">
        <v>28</v>
      </c>
      <c r="Q55" s="127">
        <v>1000</v>
      </c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4"/>
        <v>0</v>
      </c>
      <c r="I56" s="87">
        <f t="shared" si="5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4"/>
        <v>0</v>
      </c>
      <c r="I57" s="87">
        <f t="shared" si="5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4"/>
        <v>0</v>
      </c>
      <c r="I58" s="87">
        <f t="shared" si="5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4"/>
        <v>0</v>
      </c>
      <c r="I59" s="87">
        <f t="shared" si="5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4"/>
        <v>0</v>
      </c>
      <c r="I60" s="87">
        <f t="shared" si="5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4"/>
        <v>0</v>
      </c>
      <c r="I61" s="87">
        <f t="shared" si="5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4"/>
        <v>0</v>
      </c>
      <c r="I62" s="87">
        <f t="shared" si="5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4"/>
        <v>0</v>
      </c>
      <c r="I63" s="87">
        <f t="shared" si="5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4"/>
        <v>0</v>
      </c>
      <c r="I64" s="87">
        <f t="shared" si="5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4"/>
        <v>0</v>
      </c>
      <c r="I65" s="87">
        <f t="shared" si="5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4"/>
        <v>0</v>
      </c>
      <c r="I66" s="87">
        <f t="shared" si="5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4"/>
        <v>0</v>
      </c>
      <c r="I67" s="87">
        <f t="shared" si="5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4"/>
        <v>0</v>
      </c>
      <c r="I68" s="87">
        <f t="shared" si="5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4"/>
        <v>0</v>
      </c>
      <c r="I69" s="87">
        <f t="shared" si="5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76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G6" sqref="G6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25" width="11.42578125" style="125" customWidth="1"/>
    <col min="126" max="16384" width="11.42578125" style="125"/>
  </cols>
  <sheetData>
    <row r="1" spans="2:12" x14ac:dyDescent="0.25">
      <c r="B1" s="2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4" t="s">
        <v>35</v>
      </c>
      <c r="I1" s="139" t="s">
        <v>36</v>
      </c>
      <c r="J1" s="113" t="s">
        <v>37</v>
      </c>
      <c r="K1" s="113" t="s">
        <v>38</v>
      </c>
    </row>
    <row r="2" spans="2:12" x14ac:dyDescent="0.25">
      <c r="B2" s="5" t="s">
        <v>39</v>
      </c>
      <c r="C2" s="120">
        <v>550</v>
      </c>
      <c r="D2" s="120">
        <v>50</v>
      </c>
      <c r="E2" s="12">
        <v>21</v>
      </c>
      <c r="F2" s="12">
        <f>SUMIFS(Entradas[[#This Row],[Cantidad]],Entradas[[#This Row],[Producto]],Productos[[#This Row],[Bebida]])</f>
        <v>-3</v>
      </c>
      <c r="G2" s="13">
        <f>SUMIFS(Salidas[Cant],Salidas[Bebidas],Productos[[#This Row],[Bebida]])</f>
        <v>2</v>
      </c>
      <c r="H2" s="14">
        <f>Productos[[#This Row],[Stock Inicial]]+(Productos[[#This Row],[Entradas]]-Productos[[#This Row],[Salidas]])</f>
        <v>16</v>
      </c>
      <c r="I2" s="140" t="s">
        <v>39</v>
      </c>
      <c r="J2" s="114">
        <v>16</v>
      </c>
      <c r="K2" s="144">
        <f>J2-Productos[[#This Row],[StockActual]]</f>
        <v>0</v>
      </c>
    </row>
    <row r="3" spans="2:12" x14ac:dyDescent="0.25">
      <c r="B3" s="5" t="s">
        <v>40</v>
      </c>
      <c r="C3" s="120">
        <v>550</v>
      </c>
      <c r="D3" s="120">
        <v>50</v>
      </c>
      <c r="E3" s="12">
        <v>4</v>
      </c>
      <c r="F3" s="12">
        <f>SUMIFS(Entradas[[#This Row],[Cantidad]],Entradas[[#This Row],[Producto]],Productos[[#This Row],[Bebida]])</f>
        <v>-4</v>
      </c>
      <c r="G3" s="13">
        <f>SUMIFS(Salidas[Cant],Salidas[Bebidas],Productos[[#This Row],[Bebida]])</f>
        <v>0</v>
      </c>
      <c r="H3" s="14">
        <f>Productos[[#This Row],[Stock Inicial]]+(Productos[[#This Row],[Entradas]]-Productos[[#This Row],[Salidas]])</f>
        <v>0</v>
      </c>
      <c r="I3" s="140" t="s">
        <v>40</v>
      </c>
      <c r="J3" s="115" t="s">
        <v>41</v>
      </c>
      <c r="K3" s="144">
        <f>J3-Productos[[#This Row],[StockActual]]</f>
        <v>0</v>
      </c>
    </row>
    <row r="4" spans="2:12" x14ac:dyDescent="0.25">
      <c r="B4" s="5" t="s">
        <v>42</v>
      </c>
      <c r="C4" s="120">
        <v>550</v>
      </c>
      <c r="D4" s="120">
        <v>50</v>
      </c>
      <c r="E4" s="12">
        <v>1</v>
      </c>
      <c r="F4" s="12">
        <f>SUMIFS(Entradas[[#This Row],[Cantidad]],Entradas[[#This Row],[Producto]],Productos[[#This Row],[Bebida]])</f>
        <v>0</v>
      </c>
      <c r="G4" s="13">
        <f>SUMIFS(Salidas[Cant],Salidas[Bebidas],Productos[[#This Row],[Bebida]])</f>
        <v>0</v>
      </c>
      <c r="H4" s="14">
        <f>Productos[[#This Row],[Stock Inicial]]+(Productos[[#This Row],[Entradas]]-Productos[[#This Row],[Salidas]])</f>
        <v>1</v>
      </c>
      <c r="I4" s="140" t="s">
        <v>42</v>
      </c>
      <c r="J4" s="115" t="s">
        <v>43</v>
      </c>
      <c r="K4" s="144">
        <f>J4-Productos[[#This Row],[StockActual]]</f>
        <v>0</v>
      </c>
    </row>
    <row r="5" spans="2:12" x14ac:dyDescent="0.25">
      <c r="B5" s="5" t="s">
        <v>44</v>
      </c>
      <c r="C5" s="120">
        <v>400</v>
      </c>
      <c r="D5" s="120">
        <v>0</v>
      </c>
      <c r="E5" s="12">
        <v>20</v>
      </c>
      <c r="F5" s="12">
        <f>SUMIFS(Entradas[[#This Row],[Cantidad]],Entradas[[#This Row],[Producto]],Productos[[#This Row],[Bebida]])</f>
        <v>-11</v>
      </c>
      <c r="G5" s="13">
        <f>SUMIFS(Salidas[Cant],Salidas[Bebidas],Productos[[#This Row],[Bebida]])</f>
        <v>4</v>
      </c>
      <c r="H5" s="14">
        <f>Productos[[#This Row],[Stock Inicial]]+(Productos[[#This Row],[Entradas]]-Productos[[#This Row],[Salidas]])</f>
        <v>5</v>
      </c>
      <c r="I5" s="140" t="s">
        <v>44</v>
      </c>
      <c r="J5" s="115" t="s">
        <v>52</v>
      </c>
      <c r="K5" s="144">
        <f>J5-Productos[[#This Row],[StockActual]]</f>
        <v>2</v>
      </c>
    </row>
    <row r="6" spans="2:12" x14ac:dyDescent="0.25">
      <c r="B6" s="5" t="s">
        <v>45</v>
      </c>
      <c r="C6" s="120">
        <v>250</v>
      </c>
      <c r="D6" s="120">
        <v>0</v>
      </c>
      <c r="E6" s="12">
        <v>11</v>
      </c>
      <c r="F6" s="12">
        <f>SUMIFS(Entradas[[#This Row],[Cantidad]],Entradas[[#This Row],[Producto]],Productos[[#This Row],[Bebida]])</f>
        <v>-3</v>
      </c>
      <c r="G6" s="13">
        <f>SUMIFS(Salidas[Cant],Salidas[Bebidas],Productos[[#This Row],[Bebida]])</f>
        <v>1</v>
      </c>
      <c r="H6" s="14">
        <f>Productos[[#This Row],[Stock Inicial]]+(Productos[[#This Row],[Entradas]]-Productos[[#This Row],[Salidas]])</f>
        <v>7</v>
      </c>
      <c r="I6" s="140" t="s">
        <v>45</v>
      </c>
      <c r="J6" s="115" t="s">
        <v>52</v>
      </c>
      <c r="K6" s="144">
        <f>J6-Productos[[#This Row],[StockActual]]</f>
        <v>0</v>
      </c>
    </row>
    <row r="7" spans="2:12" x14ac:dyDescent="0.25">
      <c r="B7" s="5" t="s">
        <v>46</v>
      </c>
      <c r="C7" s="120">
        <v>250</v>
      </c>
      <c r="D7" s="120">
        <v>0</v>
      </c>
      <c r="E7" s="12">
        <v>10</v>
      </c>
      <c r="F7" s="12">
        <f>SUMIFS(Entradas[[#This Row],[Cantidad]],Entradas[[#This Row],[Producto]],Productos[[#This Row],[Bebida]])</f>
        <v>-4</v>
      </c>
      <c r="G7" s="13">
        <f>SUMIFS(Salidas[Cant],Salidas[Bebidas],Productos[[#This Row],[Bebida]])</f>
        <v>0</v>
      </c>
      <c r="H7" s="14">
        <f>Productos[[#This Row],[Stock Inicial]]+(Productos[[#This Row],[Entradas]]-Productos[[#This Row],[Salidas]])</f>
        <v>6</v>
      </c>
      <c r="I7" s="140" t="s">
        <v>46</v>
      </c>
      <c r="J7" s="115" t="s">
        <v>47</v>
      </c>
      <c r="K7" s="144">
        <f>J7-Productos[[#This Row],[StockActual]]</f>
        <v>0</v>
      </c>
    </row>
    <row r="8" spans="2:12" x14ac:dyDescent="0.25">
      <c r="B8" s="6" t="s">
        <v>48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48</v>
      </c>
      <c r="J8" s="115" t="s">
        <v>41</v>
      </c>
      <c r="K8" s="144">
        <f>J8-Productos[[#This Row],[StockActual]]</f>
        <v>0</v>
      </c>
    </row>
    <row r="9" spans="2:12" x14ac:dyDescent="0.25">
      <c r="B9" s="6" t="s">
        <v>49</v>
      </c>
      <c r="C9" s="120">
        <v>250</v>
      </c>
      <c r="D9" s="120">
        <v>0</v>
      </c>
      <c r="E9" s="12">
        <v>0</v>
      </c>
      <c r="F9" s="12">
        <f>SUMIFS(Entradas[[#This Row],[Cantidad]],Entradas[[#This Row],[Producto]],Productos[[#This Row],[Bebida]])</f>
        <v>0</v>
      </c>
      <c r="G9" s="13">
        <f>SUMIFS(Salidas[Cant],Salidas[Bebidas],Productos[[#This Row],[Bebida]])</f>
        <v>0</v>
      </c>
      <c r="H9" s="14">
        <f>Productos[[#This Row],[Stock Inicial]]+(Productos[[#This Row],[Entradas]]-Productos[[#This Row],[Salidas]])</f>
        <v>0</v>
      </c>
      <c r="I9" s="141" t="s">
        <v>49</v>
      </c>
      <c r="J9" s="115" t="s">
        <v>41</v>
      </c>
      <c r="K9" s="144">
        <f>J9-Productos[[#This Row],[StockActual]]</f>
        <v>0</v>
      </c>
    </row>
    <row r="10" spans="2:12" x14ac:dyDescent="0.25">
      <c r="B10" s="5" t="s">
        <v>50</v>
      </c>
      <c r="C10" s="120">
        <v>250</v>
      </c>
      <c r="D10" s="120">
        <v>0</v>
      </c>
      <c r="E10" s="12">
        <v>4</v>
      </c>
      <c r="F10" s="12">
        <f>SUMIFS(Entradas[[#This Row],[Cantidad]],Entradas[[#This Row],[Producto]],Productos[[#This Row],[Bebida]])</f>
        <v>-3</v>
      </c>
      <c r="G10" s="13">
        <f>SUMIFS(Salidas[Cant],Salidas[Bebidas],Productos[[#This Row],[Bebida]])</f>
        <v>1</v>
      </c>
      <c r="H10" s="14">
        <f>Productos[[#This Row],[Stock Inicial]]+(Productos[[#This Row],[Entradas]]-Productos[[#This Row],[Salidas]])</f>
        <v>0</v>
      </c>
      <c r="I10" s="140" t="s">
        <v>50</v>
      </c>
      <c r="J10" s="115" t="s">
        <v>41</v>
      </c>
      <c r="K10" s="144">
        <f>J10-Productos[[#This Row],[StockActual]]</f>
        <v>0</v>
      </c>
    </row>
    <row r="11" spans="2:12" x14ac:dyDescent="0.25">
      <c r="B11" s="6" t="s">
        <v>51</v>
      </c>
      <c r="C11" s="120">
        <v>250</v>
      </c>
      <c r="D11" s="120">
        <v>0</v>
      </c>
      <c r="E11" s="12">
        <v>8</v>
      </c>
      <c r="F11" s="12">
        <f>SUMIFS(Entradas[[#This Row],[Cantidad]],Entradas[[#This Row],[Producto]],Productos[[#This Row],[Bebida]])</f>
        <v>-1</v>
      </c>
      <c r="G11" s="13">
        <f>SUMIFS(Salidas[Cant],Salidas[Bebidas],Productos[[#This Row],[Bebida]])</f>
        <v>0</v>
      </c>
      <c r="H11" s="14">
        <f>Productos[[#This Row],[Stock Inicial]]+(Productos[[#This Row],[Entradas]]-Productos[[#This Row],[Salidas]])</f>
        <v>7</v>
      </c>
      <c r="I11" s="141" t="s">
        <v>51</v>
      </c>
      <c r="J11" s="115" t="s">
        <v>52</v>
      </c>
      <c r="K11" s="144">
        <f>J11-Productos[[#This Row],[StockActual]]</f>
        <v>0</v>
      </c>
    </row>
    <row r="12" spans="2:12" x14ac:dyDescent="0.25">
      <c r="B12" s="6" t="s">
        <v>53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53</v>
      </c>
      <c r="J12" s="115" t="s">
        <v>41</v>
      </c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54</v>
      </c>
      <c r="C13" s="7">
        <v>350</v>
      </c>
      <c r="D13" s="120">
        <v>0</v>
      </c>
      <c r="E13" s="12">
        <v>0</v>
      </c>
      <c r="F13" s="12">
        <f>SUMIFS(Entradas[[#This Row],[Cantidad]],Entradas[[#This Row],[Producto]],Productos[[#This Row],[Bebida]])</f>
        <v>0</v>
      </c>
      <c r="G13" s="13">
        <f>SUMIFS(Salidas[Cant],Salidas[Bebidas],Productos[[#This Row],[Bebida]])</f>
        <v>0</v>
      </c>
      <c r="H13" s="14">
        <f>Productos[[#This Row],[Stock Inicial]]+(Productos[[#This Row],[Entradas]]-Productos[[#This Row],[Salidas]])</f>
        <v>0</v>
      </c>
      <c r="I13" s="141" t="s">
        <v>54</v>
      </c>
      <c r="J13" s="115" t="s">
        <v>41</v>
      </c>
      <c r="K13" s="144">
        <f>J13-Productos[[#This Row],[StockActual]]</f>
        <v>0</v>
      </c>
    </row>
    <row r="14" spans="2:12" x14ac:dyDescent="0.25">
      <c r="B14" s="6" t="s">
        <v>55</v>
      </c>
      <c r="C14" s="7">
        <v>350</v>
      </c>
      <c r="D14" s="120">
        <v>0</v>
      </c>
      <c r="E14" s="12">
        <v>0</v>
      </c>
      <c r="F14" s="12">
        <f>SUMIFS(Entradas[[#This Row],[Cantidad]],Entradas[[#This Row],[Producto]],Productos[[#This Row],[Bebida]])</f>
        <v>0</v>
      </c>
      <c r="G14" s="13">
        <f>SUMIFS(Salidas[Cant],Salidas[Bebidas],Productos[[#This Row],[Bebida]])</f>
        <v>0</v>
      </c>
      <c r="H14" s="14">
        <f>Productos[[#This Row],[Stock Inicial]]+(Productos[[#This Row],[Entradas]]-Productos[[#This Row],[Salidas]])</f>
        <v>0</v>
      </c>
      <c r="I14" s="141" t="s">
        <v>55</v>
      </c>
      <c r="J14" s="115" t="s">
        <v>41</v>
      </c>
      <c r="K14" s="144">
        <f>J14-Productos[[#This Row],[StockActual]]</f>
        <v>0</v>
      </c>
    </row>
    <row r="15" spans="2:12" x14ac:dyDescent="0.25">
      <c r="B15" s="8" t="s">
        <v>56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56</v>
      </c>
      <c r="J15" s="115" t="s">
        <v>41</v>
      </c>
      <c r="K15" s="144">
        <f>J15-Productos[[#This Row],[StockActual]]</f>
        <v>0</v>
      </c>
    </row>
    <row r="16" spans="2:12" x14ac:dyDescent="0.25">
      <c r="B16" s="6" t="s">
        <v>57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57</v>
      </c>
      <c r="J16" s="115" t="s">
        <v>41</v>
      </c>
      <c r="K16" s="144">
        <f>J16-Productos[[#This Row],[StockActual]]</f>
        <v>0</v>
      </c>
    </row>
    <row r="17" spans="2:11" x14ac:dyDescent="0.25">
      <c r="B17" s="6" t="s">
        <v>58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58</v>
      </c>
      <c r="J17" s="115" t="s">
        <v>41</v>
      </c>
      <c r="K17" s="144">
        <f>J17-Productos[[#This Row],[StockActual]]</f>
        <v>0</v>
      </c>
    </row>
    <row r="18" spans="2:11" x14ac:dyDescent="0.25">
      <c r="B18" s="6" t="s">
        <v>59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59</v>
      </c>
      <c r="J18" s="115" t="s">
        <v>41</v>
      </c>
      <c r="K18" s="144">
        <f>J18-Productos[[#This Row],[StockActual]]</f>
        <v>0</v>
      </c>
    </row>
    <row r="19" spans="2:11" x14ac:dyDescent="0.25">
      <c r="B19" s="6" t="s">
        <v>60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60</v>
      </c>
      <c r="J19" s="115" t="s">
        <v>41</v>
      </c>
      <c r="K19" s="144">
        <f>J19-Productos[[#This Row],[StockActual]]</f>
        <v>0</v>
      </c>
    </row>
    <row r="20" spans="2:11" x14ac:dyDescent="0.25">
      <c r="B20" s="6" t="s">
        <v>61</v>
      </c>
      <c r="C20" s="7">
        <v>150</v>
      </c>
      <c r="D20" s="120">
        <v>0</v>
      </c>
      <c r="E20" s="12">
        <v>0</v>
      </c>
      <c r="F20" s="12">
        <f>SUMIFS(Entradas[[#This Row],[Cantidad]],Entradas[[#This Row],[Producto]],Productos[[#This Row],[Bebida]])</f>
        <v>0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0</v>
      </c>
      <c r="I20" s="141" t="s">
        <v>61</v>
      </c>
      <c r="J20" s="115" t="s">
        <v>41</v>
      </c>
      <c r="K20" s="144">
        <f>J20-Productos[[#This Row],[StockActual]]</f>
        <v>0</v>
      </c>
    </row>
    <row r="21" spans="2:11" x14ac:dyDescent="0.25">
      <c r="B21" s="6" t="s">
        <v>62</v>
      </c>
      <c r="C21" s="7">
        <v>150</v>
      </c>
      <c r="D21" s="120">
        <v>0</v>
      </c>
      <c r="E21" s="12">
        <v>0</v>
      </c>
      <c r="F21" s="12">
        <f>SUMIFS(Entradas[[#This Row],[Cantidad]],Entradas[[#This Row],[Producto]],Productos[[#This Row],[Bebida]])</f>
        <v>0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0</v>
      </c>
      <c r="I21" s="141" t="s">
        <v>62</v>
      </c>
      <c r="J21" s="115" t="s">
        <v>41</v>
      </c>
      <c r="K21" s="144">
        <f>J21-Productos[[#This Row],[StockActual]]</f>
        <v>0</v>
      </c>
    </row>
    <row r="22" spans="2:11" x14ac:dyDescent="0.25">
      <c r="B22" s="6" t="s">
        <v>63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63</v>
      </c>
      <c r="J22" s="115" t="s">
        <v>41</v>
      </c>
      <c r="K22" s="144">
        <f>J22-Productos[[#This Row],[StockActual]]</f>
        <v>0</v>
      </c>
    </row>
    <row r="23" spans="2:11" x14ac:dyDescent="0.25">
      <c r="B23" s="8" t="s">
        <v>64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64</v>
      </c>
      <c r="J23" s="115" t="s">
        <v>41</v>
      </c>
      <c r="K23" s="144">
        <f>J23-Productos[[#This Row],[StockActual]]</f>
        <v>0</v>
      </c>
    </row>
    <row r="24" spans="2:11" x14ac:dyDescent="0.25">
      <c r="B24" s="10" t="s">
        <v>65</v>
      </c>
      <c r="C24" s="11">
        <v>600</v>
      </c>
      <c r="D24" s="11">
        <v>0</v>
      </c>
      <c r="E24" s="27">
        <v>922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0</v>
      </c>
      <c r="H24" s="28">
        <f>Productos[[#This Row],[Stock Inicial]]+(Productos[[#This Row],[Entradas]]-Productos[[#This Row],[Salidas]])</f>
        <v>922</v>
      </c>
      <c r="I24" s="143" t="s">
        <v>65</v>
      </c>
      <c r="J24" s="115" t="s">
        <v>41</v>
      </c>
      <c r="K24" s="144">
        <f>J24-Productos[[#This Row],[StockActual]]</f>
        <v>-922</v>
      </c>
    </row>
    <row r="25" spans="2:11" x14ac:dyDescent="0.25">
      <c r="B25" s="10" t="s">
        <v>66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66</v>
      </c>
      <c r="J25" s="115" t="s">
        <v>41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31" priority="3" operator="greaterThan">
      <formula>0</formula>
    </cfRule>
    <cfRule type="cellIs" dxfId="30" priority="4" operator="lessThan">
      <formula>0</formula>
    </cfRule>
    <cfRule type="cellIs" dxfId="29" priority="6" operator="greaterThan">
      <formula>0</formula>
    </cfRule>
    <cfRule type="cellIs" dxfId="28" priority="7" operator="greaterThan">
      <formula>461</formula>
    </cfRule>
    <cfRule type="cellIs" dxfId="27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9" sqref="C9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19" width="11.42578125" style="125" customWidth="1"/>
    <col min="120" max="16384" width="11.42578125" style="125"/>
  </cols>
  <sheetData>
    <row r="1" spans="1:5" x14ac:dyDescent="0.25">
      <c r="A1" s="17" t="s">
        <v>67</v>
      </c>
      <c r="B1" s="18" t="s">
        <v>68</v>
      </c>
      <c r="C1" s="18" t="s">
        <v>69</v>
      </c>
      <c r="D1" s="18" t="s">
        <v>70</v>
      </c>
      <c r="E1" s="19" t="s">
        <v>26</v>
      </c>
    </row>
    <row r="2" spans="1:5" x14ac:dyDescent="0.25">
      <c r="A2" s="20" t="s">
        <v>39</v>
      </c>
      <c r="B2" s="21">
        <v>12</v>
      </c>
      <c r="C2" s="22"/>
      <c r="D2" s="22">
        <v>-3</v>
      </c>
      <c r="E2" s="16">
        <f>Entradas[[#This Row],[BebidaXCajon]]*Entradas[[#This Row],[Cajones]]+Entradas[[#This Row],[Sueltas]]</f>
        <v>-3</v>
      </c>
    </row>
    <row r="3" spans="1:5" x14ac:dyDescent="0.25">
      <c r="A3" s="20" t="s">
        <v>40</v>
      </c>
      <c r="B3" s="21">
        <v>12</v>
      </c>
      <c r="C3" s="22"/>
      <c r="D3" s="22">
        <v>-4</v>
      </c>
      <c r="E3" s="16">
        <f>Entradas[[#This Row],[BebidaXCajon]]*Entradas[[#This Row],[Cajones]]+Entradas[[#This Row],[Sueltas]]</f>
        <v>-4</v>
      </c>
    </row>
    <row r="4" spans="1:5" x14ac:dyDescent="0.25">
      <c r="A4" s="20" t="s">
        <v>42</v>
      </c>
      <c r="B4" s="21">
        <v>12</v>
      </c>
      <c r="C4" s="22"/>
      <c r="D4" s="22"/>
      <c r="E4" s="16">
        <f>Entradas[[#This Row],[BebidaXCajon]]*Entradas[[#This Row],[Cajones]]+Entradas[[#This Row],[Sueltas]]</f>
        <v>0</v>
      </c>
    </row>
    <row r="5" spans="1:5" x14ac:dyDescent="0.25">
      <c r="A5" s="20" t="s">
        <v>44</v>
      </c>
      <c r="B5" s="21">
        <v>8</v>
      </c>
      <c r="C5" s="22"/>
      <c r="D5" s="22">
        <v>-11</v>
      </c>
      <c r="E5" s="16">
        <f>Entradas[[#This Row],[BebidaXCajon]]*Entradas[[#This Row],[Cajones]]+Entradas[[#This Row],[Sueltas]]</f>
        <v>-11</v>
      </c>
    </row>
    <row r="6" spans="1:5" x14ac:dyDescent="0.25">
      <c r="A6" s="20" t="s">
        <v>45</v>
      </c>
      <c r="B6" s="21">
        <v>6</v>
      </c>
      <c r="C6" s="22"/>
      <c r="D6" s="22">
        <v>-3</v>
      </c>
      <c r="E6" s="16">
        <f>Entradas[[#This Row],[BebidaXCajon]]*Entradas[[#This Row],[Cajones]]+Entradas[[#This Row],[Sueltas]]</f>
        <v>-3</v>
      </c>
    </row>
    <row r="7" spans="1:5" x14ac:dyDescent="0.25">
      <c r="A7" s="20" t="s">
        <v>46</v>
      </c>
      <c r="B7" s="21">
        <v>6</v>
      </c>
      <c r="C7" s="22"/>
      <c r="D7" s="22">
        <v>-4</v>
      </c>
      <c r="E7" s="16">
        <f>Entradas[[#This Row],[BebidaXCajon]]*Entradas[[#This Row],[Cajones]]+Entradas[[#This Row],[Sueltas]]</f>
        <v>-4</v>
      </c>
    </row>
    <row r="8" spans="1:5" x14ac:dyDescent="0.25">
      <c r="A8" s="23" t="s">
        <v>48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49</v>
      </c>
      <c r="B9" s="21">
        <v>6</v>
      </c>
      <c r="C9" s="22"/>
      <c r="D9" s="22"/>
      <c r="E9" s="16">
        <f>Entradas[[#This Row],[BebidaXCajon]]*Entradas[[#This Row],[Cajones]]+Entradas[[#This Row],[Sueltas]]</f>
        <v>0</v>
      </c>
    </row>
    <row r="10" spans="1:5" x14ac:dyDescent="0.25">
      <c r="A10" s="20" t="s">
        <v>50</v>
      </c>
      <c r="B10" s="21">
        <v>6</v>
      </c>
      <c r="C10" s="22"/>
      <c r="D10" s="22">
        <v>-3</v>
      </c>
      <c r="E10" s="16">
        <f>Entradas[[#This Row],[BebidaXCajon]]*Entradas[[#This Row],[Cajones]]+Entradas[[#This Row],[Sueltas]]</f>
        <v>-3</v>
      </c>
    </row>
    <row r="11" spans="1:5" x14ac:dyDescent="0.25">
      <c r="A11" s="23" t="s">
        <v>51</v>
      </c>
      <c r="B11" s="21">
        <v>6</v>
      </c>
      <c r="C11" s="22"/>
      <c r="D11" s="22">
        <v>-1</v>
      </c>
      <c r="E11" s="16">
        <f>Entradas[[#This Row],[BebidaXCajon]]*Entradas[[#This Row],[Cajones]]+Entradas[[#This Row],[Sueltas]]</f>
        <v>-1</v>
      </c>
    </row>
    <row r="12" spans="1:5" x14ac:dyDescent="0.25">
      <c r="A12" s="23" t="s">
        <v>53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54</v>
      </c>
      <c r="B13" s="21">
        <v>8</v>
      </c>
      <c r="C13" s="22"/>
      <c r="D13" s="22"/>
      <c r="E13" s="16">
        <f>Entradas[[#This Row],[BebidaXCajon]]*Entradas[[#This Row],[Cajones]]+Entradas[[#This Row],[Sueltas]]</f>
        <v>0</v>
      </c>
    </row>
    <row r="14" spans="1:5" x14ac:dyDescent="0.25">
      <c r="A14" s="23" t="s">
        <v>55</v>
      </c>
      <c r="B14" s="21">
        <v>8</v>
      </c>
      <c r="C14" s="22"/>
      <c r="D14" s="22"/>
      <c r="E14" s="16">
        <f>Entradas[[#This Row],[BebidaXCajon]]*Entradas[[#This Row],[Cajones]]+Entradas[[#This Row],[Sueltas]]</f>
        <v>0</v>
      </c>
    </row>
    <row r="15" spans="1:5" x14ac:dyDescent="0.25">
      <c r="A15" s="24" t="s">
        <v>56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57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58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59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60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61</v>
      </c>
      <c r="B20" s="21">
        <v>8</v>
      </c>
      <c r="C20" s="22"/>
      <c r="D20" s="22"/>
      <c r="E20" s="16">
        <f>Entradas[[#This Row],[BebidaXCajon]]*Entradas[[#This Row],[Cajones]]+Entradas[[#This Row],[Sueltas]]</f>
        <v>0</v>
      </c>
    </row>
    <row r="21" spans="1:5" x14ac:dyDescent="0.25">
      <c r="A21" s="23" t="s">
        <v>62</v>
      </c>
      <c r="B21" s="21">
        <v>8</v>
      </c>
      <c r="C21" s="22"/>
      <c r="D21" s="22"/>
      <c r="E21" s="16">
        <f>Entradas[[#This Row],[BebidaXCajon]]*Entradas[[#This Row],[Cajones]]+Entradas[[#This Row],[Sueltas]]</f>
        <v>0</v>
      </c>
    </row>
    <row r="22" spans="1:5" x14ac:dyDescent="0.25">
      <c r="A22" s="23" t="s">
        <v>63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64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65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66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71</v>
      </c>
      <c r="B1" s="1" t="s">
        <v>72</v>
      </c>
      <c r="C1" s="1" t="s">
        <v>73</v>
      </c>
      <c r="D1" s="1" t="s">
        <v>74</v>
      </c>
    </row>
    <row r="2" spans="1:4" x14ac:dyDescent="0.25">
      <c r="A2" s="12" t="s">
        <v>75</v>
      </c>
      <c r="B2" s="22" t="s">
        <v>76</v>
      </c>
      <c r="C2" s="22"/>
      <c r="D2" s="22"/>
    </row>
    <row r="3" spans="1:4" x14ac:dyDescent="0.25">
      <c r="A3" s="12" t="s">
        <v>77</v>
      </c>
      <c r="B3" s="22"/>
      <c r="C3" s="22"/>
      <c r="D3" s="22"/>
    </row>
    <row r="4" spans="1:4" x14ac:dyDescent="0.25">
      <c r="A4" s="12" t="s">
        <v>78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79</v>
      </c>
      <c r="B12" s="22"/>
      <c r="C12" s="22"/>
      <c r="D12" s="22"/>
    </row>
    <row r="13" spans="1:4" x14ac:dyDescent="0.25">
      <c r="A13" s="12" t="s">
        <v>80</v>
      </c>
      <c r="B13" s="22" t="s">
        <v>76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3" sqref="C3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81</v>
      </c>
      <c r="B1" s="1" t="s">
        <v>82</v>
      </c>
      <c r="C1" s="1" t="s">
        <v>83</v>
      </c>
      <c r="D1" s="1" t="s">
        <v>84</v>
      </c>
      <c r="E1" s="35" t="s">
        <v>85</v>
      </c>
    </row>
    <row r="2" spans="1:5" x14ac:dyDescent="0.25">
      <c r="A2" t="s">
        <v>86</v>
      </c>
      <c r="B2" s="145">
        <v>45024</v>
      </c>
      <c r="C2" s="34">
        <v>1100</v>
      </c>
      <c r="D2" s="33"/>
    </row>
    <row r="3" spans="1:5" x14ac:dyDescent="0.25">
      <c r="C3" s="34"/>
      <c r="D3" s="33"/>
    </row>
    <row r="4" spans="1:5" x14ac:dyDescent="0.25">
      <c r="C4" s="34"/>
      <c r="D4" s="33">
        <f>C4+B4-Fiados[[#This Row],[Hoy Pago]]</f>
        <v>0</v>
      </c>
    </row>
    <row r="5" spans="1:5" x14ac:dyDescent="0.25">
      <c r="C5" s="34"/>
      <c r="D5" s="33">
        <f>C5+B5-Fiados[[#This Row],[Hoy Pago]]</f>
        <v>0</v>
      </c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12</v>
      </c>
      <c r="B1" s="36" t="s">
        <v>87</v>
      </c>
      <c r="C1" s="36" t="s">
        <v>88</v>
      </c>
      <c r="D1" s="36" t="s">
        <v>89</v>
      </c>
      <c r="E1" s="36" t="s">
        <v>90</v>
      </c>
      <c r="F1" s="36" t="s">
        <v>91</v>
      </c>
      <c r="G1" s="36" t="s">
        <v>92</v>
      </c>
      <c r="H1" s="37" t="s">
        <v>93</v>
      </c>
      <c r="I1" s="37" t="s">
        <v>94</v>
      </c>
      <c r="J1" s="36" t="s">
        <v>95</v>
      </c>
      <c r="K1" s="36" t="s">
        <v>96</v>
      </c>
    </row>
    <row r="2" spans="1:11" x14ac:dyDescent="0.25">
      <c r="A2" s="22" t="s">
        <v>97</v>
      </c>
      <c r="B2" s="22" t="s">
        <v>98</v>
      </c>
      <c r="C2" s="22" t="s">
        <v>99</v>
      </c>
      <c r="D2" s="39" t="s">
        <v>100</v>
      </c>
      <c r="E2" s="39" t="s">
        <v>100</v>
      </c>
      <c r="F2" s="39" t="s">
        <v>100</v>
      </c>
      <c r="G2" s="39" t="s">
        <v>100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2023-04-10T03:23:17Z</dcterms:modified>
</cp:coreProperties>
</file>