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Q42" i="1" s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4" i="2" l="1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3" i="2"/>
  <c r="K3" i="2" s="1"/>
  <c r="H16" i="1"/>
  <c r="H24" i="1"/>
  <c r="H2" i="2"/>
  <c r="K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I71" i="1"/>
  <c r="I55" i="1"/>
  <c r="I30" i="1"/>
  <c r="H32" i="1"/>
  <c r="I47" i="1"/>
  <c r="I63" i="1"/>
  <c r="H18" i="1"/>
  <c r="H22" i="1"/>
  <c r="I26" i="1"/>
  <c r="H34" i="1"/>
  <c r="H43" i="1"/>
  <c r="I51" i="1"/>
  <c r="I59" i="1"/>
  <c r="I67" i="1"/>
  <c r="H6" i="1"/>
  <c r="I1" i="1"/>
  <c r="I3" i="1" s="1"/>
  <c r="H17" i="1"/>
  <c r="I19" i="1"/>
  <c r="H21" i="1"/>
  <c r="H23" i="1"/>
  <c r="H25" i="1"/>
  <c r="I28" i="1"/>
  <c r="H33" i="1"/>
  <c r="H35" i="1"/>
  <c r="I36" i="1"/>
  <c r="H37" i="1"/>
  <c r="I38" i="1"/>
  <c r="H39" i="1"/>
  <c r="I40" i="1"/>
  <c r="H41" i="1"/>
  <c r="I42" i="1"/>
  <c r="I45" i="1"/>
  <c r="I49" i="1"/>
  <c r="I53" i="1"/>
  <c r="I57" i="1"/>
  <c r="I61" i="1"/>
  <c r="I65" i="1"/>
  <c r="I69" i="1"/>
  <c r="I73" i="1"/>
  <c r="I8" i="1"/>
  <c r="I10" i="1"/>
  <c r="I12" i="1"/>
  <c r="I14" i="1"/>
  <c r="I15" i="1"/>
  <c r="Q2" i="1"/>
  <c r="I7" i="1"/>
  <c r="I9" i="1"/>
  <c r="I11" i="1"/>
  <c r="I13" i="1"/>
  <c r="K77" i="1"/>
  <c r="I20" i="1"/>
  <c r="Q25" i="1"/>
  <c r="I27" i="1"/>
  <c r="I29" i="1"/>
  <c r="I31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5" i="1"/>
  <c r="F1" i="1" l="1"/>
  <c r="F3" i="1" s="1"/>
  <c r="P2" i="1" l="1"/>
  <c r="Q43" i="1" s="1"/>
  <c r="P1" i="1"/>
</calcChain>
</file>

<file path=xl/sharedStrings.xml><?xml version="1.0" encoding="utf-8"?>
<sst xmlns="http://schemas.openxmlformats.org/spreadsheetml/2006/main" count="195" uniqueCount="104">
  <si>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</si>
  <si>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</si>
  <si>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</si>
  <si>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</si>
  <si>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</si>
  <si>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</si>
  <si>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</si>
  <si>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</si>
  <si>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</si>
  <si>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</si>
  <si>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</si>
  <si>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</si>
  <si>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</si>
  <si>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</si>
  <si>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</si>
  <si>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</si>
  <si>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</si>
  <si>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</si>
  <si>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</si>
  <si>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</si>
  <si>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</si>
  <si>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</si>
  <si>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</si>
  <si>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</si>
  <si>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</si>
  <si>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</si>
  <si>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</si>
  <si>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</si>
  <si>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</si>
  <si>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</si>
  <si>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</si>
  <si>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</si>
  <si>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</si>
  <si>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</si>
  <si>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</si>
  <si>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</si>
  <si>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</si>
  <si>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</si>
  <si>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</si>
  <si>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</si>
  <si>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0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</si>
  <si>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</si>
  <si>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</si>
  <si>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</si>
  <si>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</si>
  <si>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</si>
  <si>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</si>
  <si>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</si>
  <si>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</si>
  <si>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</si>
  <si>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</si>
  <si>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</si>
  <si>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</si>
  <si>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</si>
  <si>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</si>
  <si>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</si>
  <si>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</si>
  <si>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</si>
  <si>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</si>
  <si>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</si>
  <si>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</si>
  <si>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</si>
  <si>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</si>
  <si>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</si>
  <si>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</si>
  <si>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</si>
  <si>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</si>
  <si>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</si>
  <si>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</si>
  <si>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</si>
  <si>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</si>
  <si>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</si>
  <si>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</si>
  <si>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</si>
  <si>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</si>
  <si>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</si>
  <si>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</si>
  <si>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</si>
  <si>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</si>
  <si>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</si>
  <si>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</si>
  <si>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</si>
  <si>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</si>
  <si>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</si>
  <si>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</si>
  <si>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</si>
  <si>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</si>
  <si>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</si>
  <si>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</si>
  <si>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</si>
  <si>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</si>
  <si>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</si>
  <si>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</si>
  <si>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</si>
  <si>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</si>
  <si>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</si>
  <si>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</si>
  <si>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Ojeda</t>
  </si>
  <si>
    <t xml:space="preserve">Garcia </t>
  </si>
  <si>
    <t>Stalla</t>
  </si>
  <si>
    <t>Delgado</t>
  </si>
  <si>
    <t>Nassau</t>
  </si>
  <si>
    <t>Richard</t>
  </si>
  <si>
    <t>Conglada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</si>
</sst>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J24" sqref="J24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51" width="11.42578125" style="125" customWidth="1"/>
    <col min="152" max="16384" width="11.42578125" style="125"/>
  </cols>
  <sheetData>
    <row r="1" spans="1:34" x14ac:dyDescent="0.25">
      <c r="A1" s="128"/>
      <c r="E1" s="40" t="s">
        <v>0</v>
      </c>
      <c r="F1" s="79">
        <f>SUM(I6:I75)</f>
        <v>11650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29150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17500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29150</v>
      </c>
      <c r="Q2" s="95">
        <f ca="1">(TEXT(S2,"####-##-##"))*1</f>
        <v>45027</v>
      </c>
      <c r="R2" s="96">
        <f ca="1">(TEXT(S2,"####-##-##"))*1</f>
        <v>45027</v>
      </c>
      <c r="S2" s="48" t="str">
        <f ca="1">MID(CELL("filename"),FIND("[",CELL("filename"))+1,8)</f>
        <v>20230411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29150</v>
      </c>
      <c r="G3" s="49"/>
      <c r="I3" s="91">
        <f>I1+I2</f>
        <v>0</v>
      </c>
      <c r="J3" s="50" t="s">
        <v>6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10</v>
      </c>
      <c r="N4" s="133" t="s">
        <v>11</v>
      </c>
      <c r="O4" s="136" t="s">
        <v>12</v>
      </c>
      <c r="P4" s="137" t="s">
        <v>13</v>
      </c>
      <c r="Q4" s="138" t="s">
        <v>14</v>
      </c>
      <c r="R4" s="134" t="s">
        <v>15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16</v>
      </c>
      <c r="B5" s="53" t="s">
        <v>11</v>
      </c>
      <c r="C5" s="54" t="s">
        <v>15</v>
      </c>
      <c r="D5" s="56" t="s">
        <v>17</v>
      </c>
      <c r="E5" s="57" t="s">
        <v>0</v>
      </c>
      <c r="F5" s="83" t="s">
        <v>14</v>
      </c>
      <c r="G5" s="58" t="s">
        <v>18</v>
      </c>
      <c r="H5" s="85" t="s">
        <v>19</v>
      </c>
      <c r="I5" s="86" t="s">
        <v>20</v>
      </c>
      <c r="J5" s="59" t="s">
        <v>21</v>
      </c>
      <c r="K5" s="60" t="s">
        <v>22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38</v>
      </c>
      <c r="F6" s="84">
        <f>IFERROR(VLOOKUP(E6,Productos[],2,FALSE),"0")-D6*IFERROR(VLOOKUP(E6,Productos[],3,FALSE),"0")</f>
        <v>550</v>
      </c>
      <c r="G6" s="64">
        <v>1</v>
      </c>
      <c r="H6" s="139">
        <f t="shared" ref="H6:H37" si="0">F6*G6</f>
        <v>550</v>
      </c>
      <c r="I6" s="87">
        <f t="shared" ref="I6:I37" si="1">B6*C6*F6*G6</f>
        <v>550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38</v>
      </c>
      <c r="F7" s="84">
        <f>IFERROR(VLOOKUP(E7,Productos[],2,FALSE),"0")-D7*IFERROR(VLOOKUP(E7,Productos[],3,FALSE),"0")</f>
        <v>550</v>
      </c>
      <c r="G7" s="122">
        <v>1</v>
      </c>
      <c r="H7" s="139">
        <f t="shared" si="0"/>
        <v>550</v>
      </c>
      <c r="I7" s="87">
        <f t="shared" si="1"/>
        <v>550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43</v>
      </c>
      <c r="F8" s="121">
        <f>IFERROR(VLOOKUP(E8,Productos[],2,FALSE),"0")-D8*IFERROR(VLOOKUP(E8,Productos[],3,FALSE),"0")</f>
        <v>250</v>
      </c>
      <c r="G8" s="122">
        <v>1</v>
      </c>
      <c r="H8" s="139">
        <f t="shared" si="0"/>
        <v>250</v>
      </c>
      <c r="I8" s="87">
        <f t="shared" si="1"/>
        <v>250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38</v>
      </c>
      <c r="F9" s="84">
        <f>IFERROR(VLOOKUP(E9,Productos[],2,FALSE),"0")-D9*IFERROR(VLOOKUP(E9,Productos[],3,FALSE),"0")</f>
        <v>550</v>
      </c>
      <c r="G9" s="122">
        <v>2</v>
      </c>
      <c r="H9" s="139">
        <f t="shared" si="0"/>
        <v>1100</v>
      </c>
      <c r="I9" s="87">
        <f t="shared" si="1"/>
        <v>1100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38</v>
      </c>
      <c r="F10" s="84">
        <f>IFERROR(VLOOKUP(E10,Productos[],2,FALSE),"0")-D10*IFERROR(VLOOKUP(E10,Productos[],3,FALSE),"0")</f>
        <v>550</v>
      </c>
      <c r="G10" s="122">
        <v>2</v>
      </c>
      <c r="H10" s="139">
        <f t="shared" si="0"/>
        <v>1100</v>
      </c>
      <c r="I10" s="87">
        <f t="shared" si="1"/>
        <v>1100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48</v>
      </c>
      <c r="F11" s="84">
        <f>IFERROR(VLOOKUP(E11,Productos[],2,FALSE),"0")-D11*IFERROR(VLOOKUP(E11,Productos[],3,FALSE),"0")</f>
        <v>250</v>
      </c>
      <c r="G11" s="122">
        <v>1</v>
      </c>
      <c r="H11" s="139">
        <f t="shared" si="0"/>
        <v>250</v>
      </c>
      <c r="I11" s="87">
        <f t="shared" si="1"/>
        <v>250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38</v>
      </c>
      <c r="F12" s="84">
        <f>IFERROR(VLOOKUP(E12,Productos[],2,FALSE),"0")-D12*IFERROR(VLOOKUP(E12,Productos[],3,FALSE),"0")</f>
        <v>550</v>
      </c>
      <c r="G12" s="122">
        <v>2</v>
      </c>
      <c r="H12" s="139">
        <f t="shared" si="0"/>
        <v>1100</v>
      </c>
      <c r="I12" s="87">
        <f t="shared" si="1"/>
        <v>1100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38</v>
      </c>
      <c r="F13" s="84">
        <f>IFERROR(VLOOKUP(E13,Productos[],2,FALSE),"0")-D13*IFERROR(VLOOKUP(E13,Productos[],3,FALSE),"0")</f>
        <v>550</v>
      </c>
      <c r="G13" s="122">
        <v>4</v>
      </c>
      <c r="H13" s="139">
        <f t="shared" si="0"/>
        <v>2200</v>
      </c>
      <c r="I13" s="87">
        <f t="shared" si="1"/>
        <v>2200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38</v>
      </c>
      <c r="F14" s="84">
        <f>IFERROR(VLOOKUP(E14,Productos[],2,FALSE),"0")-D14*IFERROR(VLOOKUP(E14,Productos[],3,FALSE),"0")</f>
        <v>550</v>
      </c>
      <c r="G14" s="122">
        <v>2</v>
      </c>
      <c r="H14" s="139">
        <f t="shared" si="0"/>
        <v>1100</v>
      </c>
      <c r="I14" s="87">
        <f t="shared" si="1"/>
        <v>1100</v>
      </c>
      <c r="J14" s="123"/>
      <c r="K14" s="68">
        <f t="shared" si="2"/>
        <v>0</v>
      </c>
      <c r="M14" s="126">
        <v>19</v>
      </c>
      <c r="N14" s="61">
        <v>0</v>
      </c>
      <c r="O14" s="116" t="s">
        <v>97</v>
      </c>
      <c r="P14" s="116" t="s">
        <v>101</v>
      </c>
      <c r="Q14" s="117">
        <v>3500</v>
      </c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44</v>
      </c>
      <c r="F15" s="84">
        <f>IFERROR(VLOOKUP(E15,Productos[],2,FALSE),"0")-D15*IFERROR(VLOOKUP(E15,Productos[],3,FALSE),"0")</f>
        <v>250</v>
      </c>
      <c r="G15" s="122">
        <v>2</v>
      </c>
      <c r="H15" s="139">
        <f t="shared" si="0"/>
        <v>500</v>
      </c>
      <c r="I15" s="87">
        <f t="shared" si="1"/>
        <v>500</v>
      </c>
      <c r="J15" s="123"/>
      <c r="K15" s="124"/>
      <c r="M15" s="126">
        <v>20</v>
      </c>
      <c r="N15" s="61">
        <v>0</v>
      </c>
      <c r="O15" s="116" t="s">
        <v>97</v>
      </c>
      <c r="P15" s="116" t="s">
        <v>101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38</v>
      </c>
      <c r="F16" s="84">
        <f>IFERROR(VLOOKUP(E16,Productos[],2,FALSE),"0")-D16*IFERROR(VLOOKUP(E16,Productos[],3,FALSE),"0")</f>
        <v>550</v>
      </c>
      <c r="G16" s="122">
        <v>2</v>
      </c>
      <c r="H16" s="139">
        <f t="shared" si="0"/>
        <v>1100</v>
      </c>
      <c r="I16" s="87">
        <f t="shared" si="1"/>
        <v>1100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98</v>
      </c>
      <c r="P16" s="116" t="s">
        <v>101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38</v>
      </c>
      <c r="F17" s="84">
        <f>IFERROR(VLOOKUP(E17,Productos[],2,FALSE),"0")-D17*IFERROR(VLOOKUP(E17,Productos[],3,FALSE),"0")</f>
        <v>550</v>
      </c>
      <c r="G17" s="122">
        <v>1</v>
      </c>
      <c r="H17" s="139">
        <f t="shared" si="0"/>
        <v>550</v>
      </c>
      <c r="I17" s="87">
        <f t="shared" si="1"/>
        <v>550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99</v>
      </c>
      <c r="P17" s="116" t="s">
        <v>101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38</v>
      </c>
      <c r="F18" s="84">
        <f>IFERROR(VLOOKUP(E18,Productos[],2,FALSE),"0")-D18*IFERROR(VLOOKUP(E18,Productos[],3,FALSE),"0")</f>
        <v>550</v>
      </c>
      <c r="G18" s="122">
        <v>1</v>
      </c>
      <c r="H18" s="139">
        <f t="shared" si="0"/>
        <v>550</v>
      </c>
      <c r="I18" s="87">
        <f t="shared" si="1"/>
        <v>550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100</v>
      </c>
      <c r="P18" s="116" t="s">
        <v>101</v>
      </c>
      <c r="Q18" s="117">
        <v>3500</v>
      </c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 t="s">
        <v>43</v>
      </c>
      <c r="F19" s="84">
        <f>IFERROR(VLOOKUP(E19,Productos[],2,FALSE),"0")-D19*IFERROR(VLOOKUP(E19,Productos[],3,FALSE),"0")</f>
        <v>250</v>
      </c>
      <c r="G19" s="122">
        <v>1</v>
      </c>
      <c r="H19" s="139">
        <f t="shared" si="0"/>
        <v>250</v>
      </c>
      <c r="I19" s="87">
        <f t="shared" si="1"/>
        <v>250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 t="s">
        <v>43</v>
      </c>
      <c r="F20" s="84">
        <f>IFERROR(VLOOKUP(E20,Productos[],2,FALSE),"0")-D20*IFERROR(VLOOKUP(E20,Productos[],3,FALSE),"0")</f>
        <v>250</v>
      </c>
      <c r="G20" s="122">
        <v>1</v>
      </c>
      <c r="H20" s="139">
        <f t="shared" si="0"/>
        <v>250</v>
      </c>
      <c r="I20" s="87">
        <f t="shared" si="1"/>
        <v>250</v>
      </c>
      <c r="J20" s="123"/>
      <c r="K20" s="68"/>
      <c r="M20" s="127"/>
      <c r="N20" s="130"/>
      <c r="O20" s="127"/>
      <c r="Q20" s="107">
        <f>SUM(Q5:Q19)</f>
        <v>17500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 t="s">
        <v>48</v>
      </c>
      <c r="F21" s="84">
        <f>IFERROR(VLOOKUP(E21,Productos[],2,FALSE),"0")-D21*IFERROR(VLOOKUP(E21,Productos[],3,FALSE),"0")</f>
        <v>250</v>
      </c>
      <c r="G21" s="122">
        <v>1</v>
      </c>
      <c r="H21" s="139">
        <f t="shared" si="0"/>
        <v>250</v>
      </c>
      <c r="I21" s="87">
        <f t="shared" si="1"/>
        <v>250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/>
      <c r="C22" s="103">
        <v>1</v>
      </c>
      <c r="D22" s="106">
        <v>0</v>
      </c>
      <c r="E22" s="120" t="s">
        <v>38</v>
      </c>
      <c r="F22" s="84">
        <f>IFERROR(VLOOKUP(E22,Productos[],2,FALSE),"0")-D22*IFERROR(VLOOKUP(E22,Productos[],3,FALSE),"0")</f>
        <v>550</v>
      </c>
      <c r="G22" s="122">
        <v>1</v>
      </c>
      <c r="H22" s="139">
        <f t="shared" si="0"/>
        <v>550</v>
      </c>
      <c r="I22" s="87">
        <f t="shared" si="1"/>
        <v>0</v>
      </c>
      <c r="J22" s="123" t="s">
        <v>102</v>
      </c>
      <c r="K22" s="124">
        <f t="shared" si="3"/>
        <v>0</v>
      </c>
      <c r="L22" s="127"/>
      <c r="M22" s="127"/>
      <c r="N22" s="130"/>
      <c r="O22" s="131" t="s">
        <v>23</v>
      </c>
      <c r="P22" s="132" t="s">
        <v>14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/>
      <c r="C23" s="103">
        <v>1</v>
      </c>
      <c r="D23" s="106">
        <v>0</v>
      </c>
      <c r="E23" s="120" t="s">
        <v>38</v>
      </c>
      <c r="F23" s="84">
        <f>IFERROR(VLOOKUP(E23,Productos[],2,FALSE),"0")-D23*IFERROR(VLOOKUP(E23,Productos[],3,FALSE),"0")</f>
        <v>550</v>
      </c>
      <c r="G23" s="122">
        <v>4</v>
      </c>
      <c r="H23" s="139">
        <f t="shared" si="0"/>
        <v>2200</v>
      </c>
      <c r="I23" s="87">
        <f t="shared" si="1"/>
        <v>0</v>
      </c>
      <c r="J23" s="123" t="s">
        <v>103</v>
      </c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24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25</v>
      </c>
      <c r="P34" s="133" t="s">
        <v>26</v>
      </c>
      <c r="Q34" s="156" t="s">
        <v>27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/>
      <c r="Q36" s="151">
        <f t="shared" si="4"/>
        <v>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/>
      <c r="Q37" s="151">
        <f t="shared" si="4"/>
        <v>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/>
      <c r="Q38" s="151">
        <f t="shared" si="4"/>
        <v>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/>
      <c r="Q39" s="151">
        <f t="shared" si="4"/>
        <v>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/>
      <c r="Q40" s="151">
        <f t="shared" si="4"/>
        <v>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/>
      <c r="Q41" s="152">
        <f t="shared" si="4"/>
        <v>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28</v>
      </c>
      <c r="Q43" s="154">
        <f>P2-Q42</f>
        <v>29150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H2" sqref="H2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27" width="11.42578125" style="125" customWidth="1"/>
    <col min="128" max="16384" width="11.42578125" style="125"/>
  </cols>
  <sheetData>
    <row r="1" spans="2:12" x14ac:dyDescent="0.25">
      <c r="B1" s="2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4" t="s">
        <v>35</v>
      </c>
      <c r="I1" s="139" t="s">
        <v>36</v>
      </c>
      <c r="J1" s="113" t="s">
        <v>37</v>
      </c>
      <c r="K1" s="113" t="s">
        <v>28</v>
      </c>
    </row>
    <row r="2" spans="2:12" x14ac:dyDescent="0.25">
      <c r="B2" s="5" t="s">
        <v>38</v>
      </c>
      <c r="C2" s="120">
        <v>550</v>
      </c>
      <c r="D2" s="120">
        <v>50</v>
      </c>
      <c r="E2" s="12">
        <v>2</v>
      </c>
      <c r="F2" s="12">
        <f>SUMIFS(Entradas[[#This Row],[Cantidad]],Entradas[[#This Row],[Producto]],Productos[[#This Row],[Bebida]])</f>
        <v>24</v>
      </c>
      <c r="G2" s="13">
        <f>SUMIFS(Salidas[Cant],Salidas[Bebidas],Productos[[#This Row],[Bebida]])</f>
        <v>23</v>
      </c>
      <c r="H2" s="14">
        <f>Productos[[#This Row],[Stock Inicial]]+(Productos[[#This Row],[Entradas]]-Productos[[#This Row],[Salidas]])</f>
        <v>3</v>
      </c>
      <c r="I2" s="140" t="s">
        <v>38</v>
      </c>
      <c r="J2" s="114"/>
      <c r="K2" s="144">
        <f>J2-Productos[[#This Row],[StockActual]]</f>
        <v>-3</v>
      </c>
    </row>
    <row r="3" spans="2:12" x14ac:dyDescent="0.25">
      <c r="B3" s="5" t="s">
        <v>39</v>
      </c>
      <c r="C3" s="120">
        <v>550</v>
      </c>
      <c r="D3" s="120">
        <v>50</v>
      </c>
      <c r="E3" s="12">
        <v>0</v>
      </c>
      <c r="F3" s="12">
        <f>SUMIFS(Entradas[[#This Row],[Cantidad]],Entradas[[#This Row],[Producto]],Productos[[#This Row],[Bebida]])</f>
        <v>96</v>
      </c>
      <c r="G3" s="13">
        <f>SUMIFS(Salidas[Cant],Salidas[Bebidas],Productos[[#This Row],[Bebida]])</f>
        <v>0</v>
      </c>
      <c r="H3" s="14">
        <f>Productos[[#This Row],[Stock Inicial]]+(Productos[[#This Row],[Entradas]]-Productos[[#This Row],[Salidas]])</f>
        <v>96</v>
      </c>
      <c r="I3" s="140" t="s">
        <v>39</v>
      </c>
      <c r="J3" s="115"/>
      <c r="K3" s="144">
        <f>J3-Productos[[#This Row],[StockActual]]</f>
        <v>-96</v>
      </c>
    </row>
    <row r="4" spans="2:12" x14ac:dyDescent="0.25">
      <c r="B4" s="5" t="s">
        <v>41</v>
      </c>
      <c r="C4" s="120">
        <v>550</v>
      </c>
      <c r="D4" s="120">
        <v>50</v>
      </c>
      <c r="E4" s="12">
        <v>0</v>
      </c>
      <c r="F4" s="12">
        <f>SUMIFS(Entradas[[#This Row],[Cantidad]],Entradas[[#This Row],[Producto]],Productos[[#This Row],[Bebida]])</f>
        <v>24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24</v>
      </c>
      <c r="I4" s="140" t="s">
        <v>41</v>
      </c>
      <c r="J4" s="115"/>
      <c r="K4" s="144">
        <f>J4-Productos[[#This Row],[StockActual]]</f>
        <v>-24</v>
      </c>
    </row>
    <row r="5" spans="2:12" x14ac:dyDescent="0.25">
      <c r="B5" s="5" t="s">
        <v>42</v>
      </c>
      <c r="C5" s="120">
        <v>400</v>
      </c>
      <c r="D5" s="120">
        <v>0</v>
      </c>
      <c r="E5" s="12">
        <v>1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0</v>
      </c>
      <c r="H5" s="14">
        <f>Productos[[#This Row],[Stock Inicial]]+(Productos[[#This Row],[Entradas]]-Productos[[#This Row],[Salidas]])</f>
        <v>1</v>
      </c>
      <c r="I5" s="140" t="s">
        <v>42</v>
      </c>
      <c r="J5" s="115"/>
      <c r="K5" s="144">
        <f>J5-Productos[[#This Row],[StockActual]]</f>
        <v>-1</v>
      </c>
    </row>
    <row r="6" spans="2:12" x14ac:dyDescent="0.25">
      <c r="B6" s="5" t="s">
        <v>43</v>
      </c>
      <c r="C6" s="120">
        <v>250</v>
      </c>
      <c r="D6" s="120">
        <v>0</v>
      </c>
      <c r="E6" s="12">
        <v>6</v>
      </c>
      <c r="F6" s="12">
        <f>SUMIFS(Entradas[[#This Row],[Cantidad]],Entradas[[#This Row],[Producto]],Productos[[#This Row],[Bebida]])</f>
        <v>36</v>
      </c>
      <c r="G6" s="13">
        <f>SUMIFS(Salidas[Cant],Salidas[Bebidas],Productos[[#This Row],[Bebida]])</f>
        <v>3</v>
      </c>
      <c r="H6" s="14">
        <f>Productos[[#This Row],[Stock Inicial]]+(Productos[[#This Row],[Entradas]]-Productos[[#This Row],[Salidas]])</f>
        <v>39</v>
      </c>
      <c r="I6" s="140" t="s">
        <v>43</v>
      </c>
      <c r="J6" s="115"/>
      <c r="K6" s="144">
        <f>J6-Productos[[#This Row],[StockActual]]</f>
        <v>-39</v>
      </c>
    </row>
    <row r="7" spans="2:12" x14ac:dyDescent="0.25">
      <c r="B7" s="5" t="s">
        <v>44</v>
      </c>
      <c r="C7" s="120">
        <v>250</v>
      </c>
      <c r="D7" s="120">
        <v>0</v>
      </c>
      <c r="E7" s="12">
        <v>4</v>
      </c>
      <c r="F7" s="12">
        <f>SUMIFS(Entradas[[#This Row],[Cantidad]],Entradas[[#This Row],[Producto]],Productos[[#This Row],[Bebida]])</f>
        <v>36</v>
      </c>
      <c r="G7" s="13">
        <f>SUMIFS(Salidas[Cant],Salidas[Bebidas],Productos[[#This Row],[Bebida]])</f>
        <v>2</v>
      </c>
      <c r="H7" s="14">
        <f>Productos[[#This Row],[Stock Inicial]]+(Productos[[#This Row],[Entradas]]-Productos[[#This Row],[Salidas]])</f>
        <v>38</v>
      </c>
      <c r="I7" s="140" t="s">
        <v>44</v>
      </c>
      <c r="J7" s="115"/>
      <c r="K7" s="144">
        <f>J7-Productos[[#This Row],[StockActual]]</f>
        <v>-38</v>
      </c>
    </row>
    <row r="8" spans="2:12" x14ac:dyDescent="0.25">
      <c r="B8" s="6" t="s">
        <v>45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45</v>
      </c>
      <c r="J8" s="115"/>
      <c r="K8" s="144">
        <f>J8-Productos[[#This Row],[StockActual]]</f>
        <v>0</v>
      </c>
    </row>
    <row r="9" spans="2:12" x14ac:dyDescent="0.25">
      <c r="B9" s="6" t="s">
        <v>46</v>
      </c>
      <c r="C9" s="120">
        <v>250</v>
      </c>
      <c r="D9" s="120">
        <v>0</v>
      </c>
      <c r="E9" s="12">
        <v>0</v>
      </c>
      <c r="F9" s="12">
        <f>SUMIFS(Entradas[[#This Row],[Cantidad]],Entradas[[#This Row],[Producto]],Productos[[#This Row],[Bebida]])</f>
        <v>12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12</v>
      </c>
      <c r="I9" s="141" t="s">
        <v>46</v>
      </c>
      <c r="J9" s="115"/>
      <c r="K9" s="144">
        <f>J9-Productos[[#This Row],[StockActual]]</f>
        <v>-12</v>
      </c>
    </row>
    <row r="10" spans="2:12" x14ac:dyDescent="0.25">
      <c r="B10" s="5" t="s">
        <v>47</v>
      </c>
      <c r="C10" s="120">
        <v>250</v>
      </c>
      <c r="D10" s="120">
        <v>0</v>
      </c>
      <c r="E10" s="12">
        <v>0</v>
      </c>
      <c r="F10" s="12">
        <f>SUMIFS(Entradas[[#This Row],[Cantidad]],Entradas[[#This Row],[Producto]],Productos[[#This Row],[Bebida]])</f>
        <v>36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36</v>
      </c>
      <c r="I10" s="140" t="s">
        <v>47</v>
      </c>
      <c r="J10" s="115"/>
      <c r="K10" s="144">
        <f>J10-Productos[[#This Row],[StockActual]]</f>
        <v>-36</v>
      </c>
    </row>
    <row r="11" spans="2:12" x14ac:dyDescent="0.25">
      <c r="B11" s="6" t="s">
        <v>48</v>
      </c>
      <c r="C11" s="120">
        <v>250</v>
      </c>
      <c r="D11" s="120">
        <v>0</v>
      </c>
      <c r="E11" s="12">
        <v>7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2</v>
      </c>
      <c r="H11" s="14">
        <f>Productos[[#This Row],[Stock Inicial]]+(Productos[[#This Row],[Entradas]]-Productos[[#This Row],[Salidas]])</f>
        <v>5</v>
      </c>
      <c r="I11" s="141" t="s">
        <v>48</v>
      </c>
      <c r="J11" s="115"/>
      <c r="K11" s="144">
        <f>J11-Productos[[#This Row],[StockActual]]</f>
        <v>-5</v>
      </c>
    </row>
    <row r="12" spans="2:12" x14ac:dyDescent="0.25">
      <c r="B12" s="6" t="s">
        <v>49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49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50</v>
      </c>
      <c r="C13" s="7">
        <v>350</v>
      </c>
      <c r="D13" s="120">
        <v>0</v>
      </c>
      <c r="E13" s="12">
        <v>0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0</v>
      </c>
      <c r="I13" s="141" t="s">
        <v>50</v>
      </c>
      <c r="J13" s="115"/>
      <c r="K13" s="144">
        <f>J13-Productos[[#This Row],[StockActual]]</f>
        <v>0</v>
      </c>
    </row>
    <row r="14" spans="2:12" x14ac:dyDescent="0.25">
      <c r="B14" s="6" t="s">
        <v>51</v>
      </c>
      <c r="C14" s="7">
        <v>350</v>
      </c>
      <c r="D14" s="120">
        <v>0</v>
      </c>
      <c r="E14" s="12">
        <v>0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0</v>
      </c>
      <c r="I14" s="141" t="s">
        <v>51</v>
      </c>
      <c r="J14" s="115"/>
      <c r="K14" s="144">
        <f>J14-Productos[[#This Row],[StockActual]]</f>
        <v>0</v>
      </c>
    </row>
    <row r="15" spans="2:12" x14ac:dyDescent="0.25">
      <c r="B15" s="8" t="s">
        <v>52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52</v>
      </c>
      <c r="J15" s="115"/>
      <c r="K15" s="144">
        <f>J15-Productos[[#This Row],[StockActual]]</f>
        <v>0</v>
      </c>
    </row>
    <row r="16" spans="2:12" x14ac:dyDescent="0.25">
      <c r="B16" s="6" t="s">
        <v>53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53</v>
      </c>
      <c r="J16" s="115"/>
      <c r="K16" s="144">
        <f>J16-Productos[[#This Row],[StockActual]]</f>
        <v>0</v>
      </c>
    </row>
    <row r="17" spans="2:11" x14ac:dyDescent="0.25">
      <c r="B17" s="6" t="s">
        <v>54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54</v>
      </c>
      <c r="J17" s="115"/>
      <c r="K17" s="144">
        <f>J17-Productos[[#This Row],[StockActual]]</f>
        <v>0</v>
      </c>
    </row>
    <row r="18" spans="2:11" x14ac:dyDescent="0.25">
      <c r="B18" s="6" t="s">
        <v>55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55</v>
      </c>
      <c r="J18" s="115" t="s">
        <v>40</v>
      </c>
      <c r="K18" s="144">
        <f>J18-Productos[[#This Row],[StockActual]]</f>
        <v>0</v>
      </c>
    </row>
    <row r="19" spans="2:11" x14ac:dyDescent="0.25">
      <c r="B19" s="6" t="s">
        <v>56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56</v>
      </c>
      <c r="J19" s="115" t="s">
        <v>40</v>
      </c>
      <c r="K19" s="144">
        <f>J19-Productos[[#This Row],[StockActual]]</f>
        <v>0</v>
      </c>
    </row>
    <row r="20" spans="2:11" x14ac:dyDescent="0.25">
      <c r="B20" s="6" t="s">
        <v>57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57</v>
      </c>
      <c r="J20" s="115" t="s">
        <v>40</v>
      </c>
      <c r="K20" s="144">
        <f>J20-Productos[[#This Row],[StockActual]]</f>
        <v>0</v>
      </c>
    </row>
    <row r="21" spans="2:11" x14ac:dyDescent="0.25">
      <c r="B21" s="6" t="s">
        <v>58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58</v>
      </c>
      <c r="J21" s="115" t="s">
        <v>40</v>
      </c>
      <c r="K21" s="144">
        <f>J21-Productos[[#This Row],[StockActual]]</f>
        <v>0</v>
      </c>
    </row>
    <row r="22" spans="2:11" x14ac:dyDescent="0.25">
      <c r="B22" s="6" t="s">
        <v>59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59</v>
      </c>
      <c r="J22" s="115" t="s">
        <v>40</v>
      </c>
      <c r="K22" s="144">
        <f>J22-Productos[[#This Row],[StockActual]]</f>
        <v>0</v>
      </c>
    </row>
    <row r="23" spans="2:11" x14ac:dyDescent="0.25">
      <c r="B23" s="8" t="s">
        <v>60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60</v>
      </c>
      <c r="J23" s="115" t="s">
        <v>40</v>
      </c>
      <c r="K23" s="144">
        <f>J23-Productos[[#This Row],[StockActual]]</f>
        <v>0</v>
      </c>
    </row>
    <row r="24" spans="2:11" x14ac:dyDescent="0.25">
      <c r="B24" s="10" t="s">
        <v>61</v>
      </c>
      <c r="C24" s="11">
        <v>600</v>
      </c>
      <c r="D24" s="11">
        <v>0</v>
      </c>
      <c r="E24" s="27">
        <v>922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922</v>
      </c>
      <c r="I24" s="143" t="s">
        <v>61</v>
      </c>
      <c r="J24" s="115" t="s">
        <v>40</v>
      </c>
      <c r="K24" s="144">
        <f>J24-Productos[[#This Row],[StockActual]]</f>
        <v>-922</v>
      </c>
    </row>
    <row r="25" spans="2:11" x14ac:dyDescent="0.25">
      <c r="B25" s="10" t="s">
        <v>62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62</v>
      </c>
      <c r="J25" s="115" t="s">
        <v>40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0" sqref="C10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21" width="11.42578125" style="125" customWidth="1"/>
    <col min="122" max="16384" width="11.42578125" style="125"/>
  </cols>
  <sheetData>
    <row r="1" spans="1:5" x14ac:dyDescent="0.25">
      <c r="A1" s="17" t="s">
        <v>63</v>
      </c>
      <c r="B1" s="18" t="s">
        <v>64</v>
      </c>
      <c r="C1" s="18" t="s">
        <v>65</v>
      </c>
      <c r="D1" s="18" t="s">
        <v>66</v>
      </c>
      <c r="E1" s="19" t="s">
        <v>26</v>
      </c>
    </row>
    <row r="2" spans="1:5" x14ac:dyDescent="0.25">
      <c r="A2" s="20" t="s">
        <v>38</v>
      </c>
      <c r="B2" s="21">
        <v>12</v>
      </c>
      <c r="C2" s="22">
        <v>2</v>
      </c>
      <c r="D2" s="22"/>
      <c r="E2" s="16">
        <f>Entradas[[#This Row],[BebidaXCajon]]*Entradas[[#This Row],[Cajones]]+Entradas[[#This Row],[Sueltas]]</f>
        <v>24</v>
      </c>
    </row>
    <row r="3" spans="1:5" x14ac:dyDescent="0.25">
      <c r="A3" s="20" t="s">
        <v>39</v>
      </c>
      <c r="B3" s="21">
        <v>12</v>
      </c>
      <c r="C3" s="22">
        <v>8</v>
      </c>
      <c r="D3" s="22"/>
      <c r="E3" s="16">
        <f>Entradas[[#This Row],[BebidaXCajon]]*Entradas[[#This Row],[Cajones]]+Entradas[[#This Row],[Sueltas]]</f>
        <v>96</v>
      </c>
    </row>
    <row r="4" spans="1:5" x14ac:dyDescent="0.25">
      <c r="A4" s="20" t="s">
        <v>41</v>
      </c>
      <c r="B4" s="21">
        <v>12</v>
      </c>
      <c r="C4" s="22">
        <v>2</v>
      </c>
      <c r="D4" s="22"/>
      <c r="E4" s="16">
        <f>Entradas[[#This Row],[BebidaXCajon]]*Entradas[[#This Row],[Cajones]]+Entradas[[#This Row],[Sueltas]]</f>
        <v>24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43</v>
      </c>
      <c r="B6" s="21">
        <v>6</v>
      </c>
      <c r="C6" s="22">
        <v>6</v>
      </c>
      <c r="D6" s="22"/>
      <c r="E6" s="16">
        <f>Entradas[[#This Row],[BebidaXCajon]]*Entradas[[#This Row],[Cajones]]+Entradas[[#This Row],[Sueltas]]</f>
        <v>36</v>
      </c>
    </row>
    <row r="7" spans="1:5" x14ac:dyDescent="0.25">
      <c r="A7" s="20" t="s">
        <v>44</v>
      </c>
      <c r="B7" s="21">
        <v>6</v>
      </c>
      <c r="C7" s="22">
        <v>6</v>
      </c>
      <c r="D7" s="22"/>
      <c r="E7" s="16">
        <f>Entradas[[#This Row],[BebidaXCajon]]*Entradas[[#This Row],[Cajones]]+Entradas[[#This Row],[Sueltas]]</f>
        <v>36</v>
      </c>
    </row>
    <row r="8" spans="1:5" x14ac:dyDescent="0.25">
      <c r="A8" s="23" t="s">
        <v>45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46</v>
      </c>
      <c r="B9" s="21">
        <v>6</v>
      </c>
      <c r="C9" s="22">
        <v>2</v>
      </c>
      <c r="D9" s="22"/>
      <c r="E9" s="16">
        <f>Entradas[[#This Row],[BebidaXCajon]]*Entradas[[#This Row],[Cajones]]+Entradas[[#This Row],[Sueltas]]</f>
        <v>12</v>
      </c>
    </row>
    <row r="10" spans="1:5" x14ac:dyDescent="0.25">
      <c r="A10" s="20" t="s">
        <v>47</v>
      </c>
      <c r="B10" s="21">
        <v>6</v>
      </c>
      <c r="C10" s="22">
        <v>6</v>
      </c>
      <c r="D10" s="22"/>
      <c r="E10" s="16">
        <f>Entradas[[#This Row],[BebidaXCajon]]*Entradas[[#This Row],[Cajones]]+Entradas[[#This Row],[Sueltas]]</f>
        <v>36</v>
      </c>
    </row>
    <row r="11" spans="1:5" x14ac:dyDescent="0.25">
      <c r="A11" s="23" t="s">
        <v>48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49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50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51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52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53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54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55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56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57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58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59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60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61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62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67</v>
      </c>
      <c r="B1" s="1" t="s">
        <v>68</v>
      </c>
      <c r="C1" s="1" t="s">
        <v>69</v>
      </c>
      <c r="D1" s="1" t="s">
        <v>70</v>
      </c>
    </row>
    <row r="2" spans="1:4" x14ac:dyDescent="0.25">
      <c r="A2" s="12" t="s">
        <v>71</v>
      </c>
      <c r="B2" s="22" t="s">
        <v>72</v>
      </c>
      <c r="C2" s="22"/>
      <c r="D2" s="22"/>
    </row>
    <row r="3" spans="1:4" x14ac:dyDescent="0.25">
      <c r="A3" s="12" t="s">
        <v>73</v>
      </c>
      <c r="B3" s="22"/>
      <c r="C3" s="22"/>
      <c r="D3" s="22"/>
    </row>
    <row r="4" spans="1:4" x14ac:dyDescent="0.25">
      <c r="A4" s="12" t="s">
        <v>74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75</v>
      </c>
      <c r="B12" s="22"/>
      <c r="C12" s="22"/>
      <c r="D12" s="22"/>
    </row>
    <row r="13" spans="1:4" x14ac:dyDescent="0.25">
      <c r="A13" s="12" t="s">
        <v>76</v>
      </c>
      <c r="B13" s="22" t="s">
        <v>72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3" sqref="C3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77</v>
      </c>
      <c r="B1" s="1" t="s">
        <v>78</v>
      </c>
      <c r="C1" s="1" t="s">
        <v>79</v>
      </c>
      <c r="D1" s="1" t="s">
        <v>80</v>
      </c>
      <c r="E1" s="35" t="s">
        <v>81</v>
      </c>
    </row>
    <row r="2" spans="1:5" x14ac:dyDescent="0.25">
      <c r="A2" t="s">
        <v>82</v>
      </c>
      <c r="B2" s="145">
        <v>45024</v>
      </c>
      <c r="C2" s="34">
        <v>1100</v>
      </c>
      <c r="D2" s="33"/>
    </row>
    <row r="3" spans="1:5" x14ac:dyDescent="0.25">
      <c r="C3" s="34"/>
      <c r="D3" s="33"/>
    </row>
    <row r="4" spans="1:5" x14ac:dyDescent="0.25">
      <c r="C4" s="34"/>
      <c r="D4" s="33">
        <f>C4+B4-Fiados[[#This Row],[Hoy Pago]]</f>
        <v>0</v>
      </c>
    </row>
    <row r="5" spans="1:5" x14ac:dyDescent="0.25">
      <c r="C5" s="34"/>
      <c r="D5" s="33">
        <f>C5+B5-Fiados[[#This Row],[Hoy Pago]]</f>
        <v>0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12</v>
      </c>
      <c r="B1" s="36" t="s">
        <v>83</v>
      </c>
      <c r="C1" s="36" t="s">
        <v>84</v>
      </c>
      <c r="D1" s="36" t="s">
        <v>85</v>
      </c>
      <c r="E1" s="36" t="s">
        <v>86</v>
      </c>
      <c r="F1" s="36" t="s">
        <v>87</v>
      </c>
      <c r="G1" s="36" t="s">
        <v>88</v>
      </c>
      <c r="H1" s="37" t="s">
        <v>89</v>
      </c>
      <c r="I1" s="37" t="s">
        <v>90</v>
      </c>
      <c r="J1" s="36" t="s">
        <v>91</v>
      </c>
      <c r="K1" s="36" t="s">
        <v>92</v>
      </c>
    </row>
    <row r="2" spans="1:11" x14ac:dyDescent="0.25">
      <c r="A2" s="22" t="s">
        <v>93</v>
      </c>
      <c r="B2" s="22" t="s">
        <v>94</v>
      </c>
      <c r="C2" s="22" t="s">
        <v>95</v>
      </c>
      <c r="D2" s="39" t="s">
        <v>96</v>
      </c>
      <c r="E2" s="39" t="s">
        <v>96</v>
      </c>
      <c r="F2" s="39" t="s">
        <v>96</v>
      </c>
      <c r="G2" s="39" t="s">
        <v>96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2023-04-12T03:43:57Z</dcterms:modified>
</cp:coreProperties>
</file>