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F25" i="2" s="1"/>
  <c r="E24" i="3"/>
  <c r="E23" i="3"/>
  <c r="F23" i="2" s="1"/>
  <c r="E22" i="3"/>
  <c r="E21" i="3"/>
  <c r="F21" i="2" s="1"/>
  <c r="E20" i="3"/>
  <c r="E19" i="3"/>
  <c r="F19" i="2" s="1"/>
  <c r="E18" i="3"/>
  <c r="E17" i="3"/>
  <c r="F17" i="2" s="1"/>
  <c r="E16" i="3"/>
  <c r="E15" i="3"/>
  <c r="F15" i="2" s="1"/>
  <c r="E14" i="3"/>
  <c r="E13" i="3"/>
  <c r="F13" i="2" s="1"/>
  <c r="E12" i="3"/>
  <c r="E11" i="3"/>
  <c r="E10" i="3"/>
  <c r="E9" i="3"/>
  <c r="E8" i="3"/>
  <c r="E7" i="3"/>
  <c r="E6" i="3"/>
  <c r="E5" i="3"/>
  <c r="E4" i="3"/>
  <c r="E3" i="3"/>
  <c r="E2" i="3"/>
  <c r="G25" i="2"/>
  <c r="G24" i="2"/>
  <c r="F24" i="2"/>
  <c r="G23" i="2"/>
  <c r="G22" i="2"/>
  <c r="F22" i="2"/>
  <c r="G21" i="2"/>
  <c r="G20" i="2"/>
  <c r="F20" i="2"/>
  <c r="G19" i="2"/>
  <c r="G18" i="2"/>
  <c r="F18" i="2"/>
  <c r="G17" i="2"/>
  <c r="G16" i="2"/>
  <c r="F16" i="2"/>
  <c r="G15" i="2"/>
  <c r="G14" i="2"/>
  <c r="F14" i="2"/>
  <c r="G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Q42" i="1" l="1"/>
  <c r="I74" i="1"/>
  <c r="H20" i="2"/>
  <c r="K20" i="2" s="1"/>
  <c r="H24" i="2"/>
  <c r="K24" i="2" s="1"/>
  <c r="H41" i="1"/>
  <c r="H43" i="1"/>
  <c r="I58" i="1"/>
  <c r="H19" i="1"/>
  <c r="I27" i="1"/>
  <c r="H34" i="1"/>
  <c r="I50" i="1"/>
  <c r="I66" i="1"/>
  <c r="H17" i="1"/>
  <c r="I31" i="1"/>
  <c r="H32" i="1"/>
  <c r="H37" i="1"/>
  <c r="I46" i="1"/>
  <c r="I54" i="1"/>
  <c r="I62" i="1"/>
  <c r="I70" i="1"/>
  <c r="H16" i="1"/>
  <c r="H18" i="1"/>
  <c r="H20" i="1"/>
  <c r="H13" i="2"/>
  <c r="K13" i="2" s="1"/>
  <c r="H17" i="2"/>
  <c r="K17" i="2" s="1"/>
  <c r="H6" i="1"/>
  <c r="I1" i="1"/>
  <c r="I3" i="1" s="1"/>
  <c r="I29" i="1"/>
  <c r="H33" i="1"/>
  <c r="H35" i="1"/>
  <c r="H39" i="1"/>
  <c r="I44" i="1"/>
  <c r="I48" i="1"/>
  <c r="I52" i="1"/>
  <c r="I56" i="1"/>
  <c r="I60" i="1"/>
  <c r="I64" i="1"/>
  <c r="I68" i="1"/>
  <c r="I72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6" i="2"/>
  <c r="K16" i="2" s="1"/>
  <c r="I8" i="1"/>
  <c r="I10" i="1"/>
  <c r="I12" i="1"/>
  <c r="I13" i="1"/>
  <c r="I15" i="1"/>
  <c r="I21" i="1"/>
  <c r="I23" i="1"/>
  <c r="I24" i="1"/>
  <c r="H15" i="2"/>
  <c r="K15" i="2" s="1"/>
  <c r="H19" i="2"/>
  <c r="K19" i="2" s="1"/>
  <c r="H21" i="2"/>
  <c r="K21" i="2" s="1"/>
  <c r="H23" i="2"/>
  <c r="K23" i="2" s="1"/>
  <c r="H25" i="2"/>
  <c r="K25" i="2" s="1"/>
  <c r="Q2" i="1"/>
  <c r="I7" i="1"/>
  <c r="I9" i="1"/>
  <c r="I11" i="1"/>
  <c r="I14" i="1"/>
  <c r="I22" i="1"/>
  <c r="I25" i="1"/>
  <c r="K77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H14" i="2"/>
  <c r="K14" i="2" s="1"/>
  <c r="H18" i="2"/>
  <c r="K18" i="2" s="1"/>
  <c r="H22" i="2"/>
  <c r="K22" i="2" s="1"/>
  <c r="F1" i="1" l="1"/>
  <c r="F3" i="1" s="1"/>
  <c r="Q25" i="1"/>
  <c r="P2" i="1" l="1"/>
  <c r="Q43" i="1" s="1"/>
  <c r="P1" i="1"/>
</calcChain>
</file>

<file path=xl/sharedStrings.xml><?xml version="1.0" encoding="utf-8"?>
<sst xmlns="http://schemas.openxmlformats.org/spreadsheetml/2006/main" count="191" uniqueCount="107">
  <si>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</si>
  <si>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</si>
  <si>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</si>
  <si>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</si>
  <si>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</si>
  <si>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</si>
  <si>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</si>
  <si>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</si>
  <si>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</si>
  <si>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</si>
  <si>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</si>
  <si>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</si>
  <si>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</si>
  <si>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</si>
  <si>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</si>
  <si>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</si>
  <si>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</si>
  <si>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</si>
  <si>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</si>
  <si>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</si>
  <si>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</si>
  <si>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</si>
  <si>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</si>
  <si>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</si>
  <si>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</si>
  <si>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</si>
  <si>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</si>
  <si>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</si>
  <si>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</si>
  <si>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</si>
  <si>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</si>
  <si>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</si>
  <si>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</si>
  <si>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</si>
  <si>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</si>
  <si>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</si>
  <si>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</si>
  <si>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</si>
  <si>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</si>
  <si>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</si>
  <si>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</si>
  <si>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</si>
  <si>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</si>
  <si>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</si>
  <si>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</si>
  <si>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</si>
  <si>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</si>
  <si>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</si>
  <si>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</si>
  <si>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</si>
  <si>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</si>
  <si>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</si>
  <si>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</si>
  <si>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</si>
  <si>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</si>
  <si>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</si>
  <si>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</si>
  <si>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</si>
  <si>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</si>
  <si>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</si>
  <si>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</si>
  <si>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</si>
  <si>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</si>
  <si>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</si>
  <si>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</si>
  <si>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</si>
  <si>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</si>
  <si>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</si>
  <si>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</si>
  <si>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</si>
  <si>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</si>
  <si>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</si>
  <si>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</si>
  <si>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</si>
  <si>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</si>
  <si>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</si>
  <si>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</si>
  <si>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</si>
  <si>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</si>
  <si>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</si>
  <si>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</si>
  <si>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</si>
  <si>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</si>
  <si>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</si>
  <si>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</si>
  <si>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</si>
  <si>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</si>
  <si>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</si>
  <si>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</si>
  <si>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</si>
  <si>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</si>
  <si>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</si>
  <si>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</si>
  <si>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</si>
  <si>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</si>
  <si>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</si>
  <si>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</si>
  <si>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</si>
  <si>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</si>
  <si>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>Cañete</t>
  </si>
  <si>
    <t>Gonzalez</t>
  </si>
  <si>
    <t>Garcia</t>
  </si>
  <si>
    <t>Montenegro</t>
  </si>
  <si>
    <t>Acevedo</t>
  </si>
  <si>
    <t>Mun</t>
  </si>
  <si>
    <t>Richard</t>
  </si>
  <si>
    <t>Richard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</si>
</sst>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42" sqref="P42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9" width="11.42578125" style="125" customWidth="1"/>
    <col min="160" max="16384" width="11.42578125" style="125"/>
  </cols>
  <sheetData>
    <row r="1" spans="1:34" x14ac:dyDescent="0.25">
      <c r="A1" s="128"/>
      <c r="E1" s="40" t="s">
        <v>0</v>
      </c>
      <c r="F1" s="79">
        <f>SUM(I6:I75)</f>
        <v>8550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26050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13650</v>
      </c>
      <c r="G2" s="7"/>
      <c r="I2" s="90">
        <f>SUM(R5:R19)</f>
        <v>3850</v>
      </c>
      <c r="J2" s="46" t="s">
        <v>6</v>
      </c>
      <c r="K2" s="127"/>
      <c r="L2" s="127" t="s">
        <v>7</v>
      </c>
      <c r="O2" s="47" t="s">
        <v>8</v>
      </c>
      <c r="P2" s="81">
        <f>F1+F2-P31</f>
        <v>21300</v>
      </c>
      <c r="Q2" s="95">
        <f ca="1">(TEXT(S2,"####-##-##"))*1</f>
        <v>45035</v>
      </c>
      <c r="R2" s="96">
        <f ca="1">(TEXT(S2,"####-##-##"))*1</f>
        <v>45035</v>
      </c>
      <c r="S2" s="48" t="str">
        <f ca="1">MID(CELL("filename"),FIND("[",CELL("filename"))+1,8)</f>
        <v>20230419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21300</v>
      </c>
      <c r="G3" s="49"/>
      <c r="I3" s="91">
        <f>I1+I2</f>
        <v>3850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39</v>
      </c>
      <c r="F6" s="84">
        <f>IFERROR(VLOOKUP(E6,Productos[],2,FALSE),"0")-D6*IFERROR(VLOOKUP(E6,Productos[],3,FALSE),"0")</f>
        <v>600</v>
      </c>
      <c r="G6" s="64">
        <v>2</v>
      </c>
      <c r="H6" s="139">
        <f t="shared" ref="H6:H37" si="0">F6*G6</f>
        <v>1200</v>
      </c>
      <c r="I6" s="87">
        <f t="shared" ref="I6:I37" si="1">B6*C6*F6*G6</f>
        <v>1200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/>
      <c r="C7" s="103">
        <v>1</v>
      </c>
      <c r="D7" s="106">
        <v>0</v>
      </c>
      <c r="E7" s="120" t="s">
        <v>42</v>
      </c>
      <c r="F7" s="84">
        <f>IFERROR(VLOOKUP(E7,Productos[],2,FALSE),"0")-D7*IFERROR(VLOOKUP(E7,Productos[],3,FALSE),"0")</f>
        <v>400</v>
      </c>
      <c r="G7" s="122">
        <v>1</v>
      </c>
      <c r="H7" s="139">
        <f t="shared" si="0"/>
        <v>400</v>
      </c>
      <c r="I7" s="87">
        <f t="shared" si="1"/>
        <v>0</v>
      </c>
      <c r="J7" s="123" t="s">
        <v>105</v>
      </c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42</v>
      </c>
      <c r="F8" s="121">
        <f>IFERROR(VLOOKUP(E8,Productos[],2,FALSE),"0")-D8*IFERROR(VLOOKUP(E8,Productos[],3,FALSE),"0")</f>
        <v>400</v>
      </c>
      <c r="G8" s="122">
        <v>2</v>
      </c>
      <c r="H8" s="139">
        <f t="shared" si="0"/>
        <v>800</v>
      </c>
      <c r="I8" s="87">
        <f t="shared" si="1"/>
        <v>800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40</v>
      </c>
      <c r="F9" s="84">
        <f>IFERROR(VLOOKUP(E9,Productos[],2,FALSE),"0")-D9*IFERROR(VLOOKUP(E9,Productos[],3,FALSE),"0")</f>
        <v>600</v>
      </c>
      <c r="G9" s="122">
        <v>1</v>
      </c>
      <c r="H9" s="139">
        <f t="shared" si="0"/>
        <v>600</v>
      </c>
      <c r="I9" s="87">
        <f t="shared" si="1"/>
        <v>600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39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43</v>
      </c>
      <c r="F11" s="84">
        <f>IFERROR(VLOOKUP(E11,Productos[],2,FALSE),"0")-D11*IFERROR(VLOOKUP(E11,Productos[],3,FALSE),"0")</f>
        <v>250</v>
      </c>
      <c r="G11" s="122">
        <v>1</v>
      </c>
      <c r="H11" s="139">
        <f t="shared" si="0"/>
        <v>250</v>
      </c>
      <c r="I11" s="87">
        <f t="shared" si="1"/>
        <v>250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40</v>
      </c>
      <c r="F12" s="84">
        <f>IFERROR(VLOOKUP(E12,Productos[],2,FALSE),"0")-D12*IFERROR(VLOOKUP(E12,Productos[],3,FALSE),"0")</f>
        <v>600</v>
      </c>
      <c r="G12" s="122">
        <v>5</v>
      </c>
      <c r="H12" s="139">
        <f t="shared" si="0"/>
        <v>3000</v>
      </c>
      <c r="I12" s="87">
        <f t="shared" si="1"/>
        <v>3000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43</v>
      </c>
      <c r="F13" s="84">
        <f>IFERROR(VLOOKUP(E13,Productos[],2,FALSE),"0")-D13*IFERROR(VLOOKUP(E13,Productos[],3,FALSE),"0")</f>
        <v>250</v>
      </c>
      <c r="G13" s="122">
        <v>1</v>
      </c>
      <c r="H13" s="139">
        <f t="shared" si="0"/>
        <v>250</v>
      </c>
      <c r="I13" s="87">
        <f t="shared" si="1"/>
        <v>250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98</v>
      </c>
      <c r="P13" s="118" t="s">
        <v>104</v>
      </c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 t="s">
        <v>42</v>
      </c>
      <c r="F14" s="84">
        <f>IFERROR(VLOOKUP(E14,Productos[],2,FALSE),"0")-D14*IFERROR(VLOOKUP(E14,Productos[],3,FALSE),"0")</f>
        <v>400</v>
      </c>
      <c r="G14" s="122">
        <v>1</v>
      </c>
      <c r="H14" s="139">
        <f t="shared" si="0"/>
        <v>400</v>
      </c>
      <c r="I14" s="87">
        <f t="shared" si="1"/>
        <v>400</v>
      </c>
      <c r="J14" s="123"/>
      <c r="K14" s="68">
        <f t="shared" si="2"/>
        <v>0</v>
      </c>
      <c r="M14" s="126">
        <v>19</v>
      </c>
      <c r="N14" s="61">
        <v>0</v>
      </c>
      <c r="O14" s="116" t="s">
        <v>99</v>
      </c>
      <c r="P14" s="116" t="s">
        <v>104</v>
      </c>
      <c r="Q14" s="117">
        <v>3150</v>
      </c>
      <c r="R14" s="109">
        <v>350</v>
      </c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44</v>
      </c>
      <c r="F15" s="84">
        <f>IFERROR(VLOOKUP(E15,Productos[],2,FALSE),"0")-D15*IFERROR(VLOOKUP(E15,Productos[],3,FALSE),"0")</f>
        <v>250</v>
      </c>
      <c r="G15" s="122">
        <v>1</v>
      </c>
      <c r="H15" s="139">
        <f t="shared" si="0"/>
        <v>250</v>
      </c>
      <c r="I15" s="87">
        <f t="shared" si="1"/>
        <v>250</v>
      </c>
      <c r="J15" s="123"/>
      <c r="K15" s="124"/>
      <c r="M15" s="126">
        <v>20</v>
      </c>
      <c r="N15" s="61">
        <v>0</v>
      </c>
      <c r="O15" s="116" t="s">
        <v>100</v>
      </c>
      <c r="P15" s="116" t="s">
        <v>104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39</v>
      </c>
      <c r="F16" s="84">
        <f>IFERROR(VLOOKUP(E16,Productos[],2,FALSE),"0")-D16*IFERROR(VLOOKUP(E16,Productos[],3,FALSE),"0")</f>
        <v>600</v>
      </c>
      <c r="G16" s="122">
        <v>1</v>
      </c>
      <c r="H16" s="139">
        <f t="shared" si="0"/>
        <v>600</v>
      </c>
      <c r="I16" s="87">
        <f t="shared" si="1"/>
        <v>600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101</v>
      </c>
      <c r="P16" s="116" t="s">
        <v>104</v>
      </c>
      <c r="Q16" s="117"/>
      <c r="R16" s="109">
        <v>3500</v>
      </c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102</v>
      </c>
      <c r="P17" s="116" t="s">
        <v>104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103</v>
      </c>
      <c r="P18" s="116" t="s">
        <v>104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13650</v>
      </c>
      <c r="R20" s="108">
        <f>SUM(R5:R19)</f>
        <v>3850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 t="s">
        <v>106</v>
      </c>
      <c r="P23" s="9">
        <v>900</v>
      </c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900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22</v>
      </c>
      <c r="Q38" s="151">
        <f t="shared" si="4"/>
        <v>2200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13</v>
      </c>
      <c r="Q39" s="151">
        <f t="shared" si="4"/>
        <v>2600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15</v>
      </c>
      <c r="Q40" s="151">
        <f t="shared" si="4"/>
        <v>7500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9</v>
      </c>
      <c r="Q41" s="152">
        <f t="shared" si="4"/>
        <v>9000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21300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5" width="11.42578125" style="125" customWidth="1"/>
    <col min="136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-14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5</v>
      </c>
      <c r="H2" s="14">
        <f>Productos[[#This Row],[Stock Inicial]]+(Productos[[#This Row],[Entradas]]-Productos[[#This Row],[Salidas]])</f>
        <v>-19</v>
      </c>
      <c r="I2" s="140" t="s">
        <v>39</v>
      </c>
      <c r="J2" s="114"/>
      <c r="K2" s="144">
        <f>J2-Productos[[#This Row],[StockActual]]</f>
        <v>19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-3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6</v>
      </c>
      <c r="H3" s="14">
        <f>Productos[[#This Row],[Stock Inicial]]+(Productos[[#This Row],[Entradas]]-Productos[[#This Row],[Salidas]])</f>
        <v>-9</v>
      </c>
      <c r="I3" s="140" t="s">
        <v>40</v>
      </c>
      <c r="J3" s="115"/>
      <c r="K3" s="144">
        <f>J3-Productos[[#This Row],[StockActual]]</f>
        <v>9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56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4</v>
      </c>
      <c r="H5" s="14">
        <f>Productos[[#This Row],[Stock Inicial]]+(Productos[[#This Row],[Entradas]]-Productos[[#This Row],[Salidas]])</f>
        <v>52</v>
      </c>
      <c r="I5" s="140" t="s">
        <v>42</v>
      </c>
      <c r="J5" s="115"/>
      <c r="K5" s="144">
        <f>J5-Productos[[#This Row],[StockActual]]</f>
        <v>-52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38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2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36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1</v>
      </c>
      <c r="H7" s="14">
        <f>Productos[[#This Row],[Stock Inicial]]+(Productos[[#This Row],[Entradas]]-Productos[[#This Row],[Salidas]])</f>
        <v>35</v>
      </c>
      <c r="I7" s="140" t="s">
        <v>44</v>
      </c>
      <c r="J7" s="115"/>
      <c r="K7" s="144">
        <f>J7-Productos[[#This Row],[StockActual]]</f>
        <v>-35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34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34</v>
      </c>
      <c r="I10" s="140" t="s">
        <v>47</v>
      </c>
      <c r="J10" s="115"/>
      <c r="K10" s="144">
        <f>J10-Productos[[#This Row],[StockActual]]</f>
        <v>-34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4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4</v>
      </c>
      <c r="I11" s="141" t="s">
        <v>48</v>
      </c>
      <c r="J11" s="115"/>
      <c r="K11" s="144">
        <f>J11-Productos[[#This Row],[StockActual]]</f>
        <v>-4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9" width="11.42578125" style="125" customWidth="1"/>
    <col min="130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4" sqref="C4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2023-04-20T03:30:19Z</dcterms:modified>
</cp:coreProperties>
</file>