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2" s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I18" i="1" s="1"/>
  <c r="K17" i="1"/>
  <c r="F17" i="1"/>
  <c r="I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H9" i="1" s="1"/>
  <c r="K8" i="1"/>
  <c r="F8" i="1"/>
  <c r="I8" i="1" s="1"/>
  <c r="K7" i="1"/>
  <c r="F7" i="1"/>
  <c r="H7" i="1" s="1"/>
  <c r="F6" i="1"/>
  <c r="I6" i="1" s="1"/>
  <c r="S2" i="1"/>
  <c r="Q2" i="1" s="1"/>
  <c r="I2" i="1"/>
  <c r="F2" i="1"/>
  <c r="Q42" i="1" l="1"/>
  <c r="I55" i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3" i="2"/>
  <c r="K3" i="2" s="1"/>
  <c r="H4" i="2"/>
  <c r="K4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" i="2"/>
  <c r="K2" i="2" s="1"/>
  <c r="K77" i="1"/>
  <c r="H24" i="1"/>
  <c r="I30" i="1"/>
  <c r="H32" i="1"/>
  <c r="I47" i="1"/>
  <c r="H18" i="1"/>
  <c r="H22" i="1"/>
  <c r="I26" i="1"/>
  <c r="H34" i="1"/>
  <c r="H43" i="1"/>
  <c r="I51" i="1"/>
  <c r="H6" i="1"/>
  <c r="I1" i="1"/>
  <c r="I3" i="1" s="1"/>
  <c r="H17" i="1"/>
  <c r="I19" i="1"/>
  <c r="H21" i="1"/>
  <c r="H23" i="1"/>
  <c r="H25" i="1"/>
  <c r="I28" i="1"/>
  <c r="H33" i="1"/>
  <c r="H35" i="1"/>
  <c r="I36" i="1"/>
  <c r="H37" i="1"/>
  <c r="I38" i="1"/>
  <c r="H39" i="1"/>
  <c r="I40" i="1"/>
  <c r="H41" i="1"/>
  <c r="I42" i="1"/>
  <c r="I45" i="1"/>
  <c r="I49" i="1"/>
  <c r="I53" i="1"/>
  <c r="I7" i="1"/>
  <c r="I9" i="1"/>
  <c r="R2" i="1"/>
  <c r="H8" i="1"/>
  <c r="H10" i="1"/>
  <c r="H11" i="1"/>
  <c r="H12" i="1"/>
  <c r="H13" i="1"/>
  <c r="H14" i="1"/>
  <c r="H15" i="1"/>
  <c r="I16" i="1"/>
  <c r="I20" i="1"/>
  <c r="Q25" i="1"/>
  <c r="I27" i="1"/>
  <c r="I29" i="1"/>
  <c r="I31" i="1"/>
  <c r="I44" i="1"/>
  <c r="I46" i="1"/>
  <c r="I48" i="1"/>
  <c r="I50" i="1"/>
  <c r="I52" i="1"/>
  <c r="I54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s="1"/>
  <c r="F3" i="1" l="1"/>
  <c r="P2" i="1"/>
  <c r="Q43" i="1" s="1"/>
</calcChain>
</file>

<file path=xl/sharedStrings.xml><?xml version="1.0" encoding="utf-8"?>
<sst xmlns="http://schemas.openxmlformats.org/spreadsheetml/2006/main" count="193" uniqueCount="106">
  <si>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</si>
  <si>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</si>
  <si>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</si>
  <si>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</si>
  <si>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</si>
  <si>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</si>
  <si>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</si>
  <si>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</si>
  <si>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</si>
  <si>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</si>
  <si>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</si>
  <si>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</si>
  <si>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</si>
  <si>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</si>
  <si>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</si>
  <si>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</si>
  <si>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</si>
  <si>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</si>
  <si>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</si>
  <si>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</si>
  <si>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</si>
  <si>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</si>
  <si>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</si>
  <si>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</si>
  <si>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</si>
  <si>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</si>
  <si>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</si>
  <si>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</si>
  <si>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</si>
  <si>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</si>
  <si>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</si>
  <si>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</si>
  <si>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</si>
  <si>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</si>
  <si>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</si>
  <si>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</si>
  <si>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</si>
  <si>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</si>
  <si>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</si>
  <si>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</si>
  <si>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</si>
  <si>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</si>
  <si>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</si>
  <si>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</si>
  <si>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</si>
  <si>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</si>
  <si>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</si>
  <si>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</si>
  <si>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</si>
  <si>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</si>
  <si>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</si>
  <si>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</si>
  <si>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</si>
  <si>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</si>
  <si>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</si>
  <si>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</si>
  <si>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</si>
  <si>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</si>
  <si>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</si>
  <si>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</si>
  <si>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</si>
  <si>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</si>
  <si>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</si>
  <si>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</si>
  <si>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</si>
  <si>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</si>
  <si>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</si>
  <si>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</si>
  <si>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</si>
  <si>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</si>
  <si>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</si>
  <si>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</si>
  <si>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</si>
  <si>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</si>
  <si>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</si>
  <si>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</si>
  <si>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</si>
  <si>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</si>
  <si>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</si>
  <si>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</si>
  <si>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</si>
  <si>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</si>
  <si>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</si>
  <si>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</si>
  <si>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</si>
  <si>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</si>
  <si>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</si>
  <si>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</si>
  <si>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</si>
  <si>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</si>
  <si>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</si>
  <si>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</si>
  <si>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</si>
  <si>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</si>
  <si>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</si>
  <si>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</si>
  <si>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</si>
  <si>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</si>
  <si>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Gonza</t>
  </si>
  <si>
    <t>Godoy</t>
  </si>
  <si>
    <t>Garcia</t>
  </si>
  <si>
    <t>Sanchez</t>
  </si>
  <si>
    <t xml:space="preserve">Mun </t>
  </si>
  <si>
    <t>Marcos Mendoza</t>
  </si>
  <si>
    <t>41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</si>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</sst>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P42" sqref="P42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6" width="11.42578125" style="125" customWidth="1"/>
    <col min="167" max="16384" width="11.42578125" style="125"/>
  </cols>
  <sheetData>
    <row r="1" spans="1:34" x14ac:dyDescent="0.25">
      <c r="A1" s="128"/>
      <c r="E1" s="40" t="s">
        <v>0</v>
      </c>
      <c r="F1" s="79">
        <f>SUM(I6:I75)</f>
        <v>13100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27100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14000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25100</v>
      </c>
      <c r="Q2" s="95">
        <f ca="1">(TEXT(S2,"####-##-##"))*1</f>
        <v>45042</v>
      </c>
      <c r="R2" s="96">
        <f ca="1">(TEXT(S2,"####-##-##"))*1</f>
        <v>45042</v>
      </c>
      <c r="S2" s="48" t="str">
        <f ca="1">MID(CELL("filename"),FIND("[",CELL("filename"))+1,8)</f>
        <v>20230426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25100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40</v>
      </c>
      <c r="F6" s="84">
        <f>IFERROR(VLOOKUP(E6,Productos[],2,FALSE),"0")-D6*IFERROR(VLOOKUP(E6,Productos[],3,FALSE),"0")</f>
        <v>600</v>
      </c>
      <c r="G6" s="64">
        <v>1</v>
      </c>
      <c r="H6" s="139">
        <f t="shared" ref="H6:H37" si="0">F6*G6</f>
        <v>600</v>
      </c>
      <c r="I6" s="87">
        <f t="shared" ref="I6:I37" si="1">B6*C6*F6*G6</f>
        <v>600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40</v>
      </c>
      <c r="F7" s="84">
        <f>IFERROR(VLOOKUP(E7,Productos[],2,FALSE),"0")-D7*IFERROR(VLOOKUP(E7,Productos[],3,FALSE),"0")</f>
        <v>600</v>
      </c>
      <c r="G7" s="122">
        <v>2</v>
      </c>
      <c r="H7" s="139">
        <f t="shared" si="0"/>
        <v>1200</v>
      </c>
      <c r="I7" s="87">
        <f t="shared" si="1"/>
        <v>1200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/>
      <c r="C8" s="103">
        <v>1</v>
      </c>
      <c r="D8" s="106">
        <v>0</v>
      </c>
      <c r="E8" s="120" t="s">
        <v>40</v>
      </c>
      <c r="F8" s="121">
        <f>IFERROR(VLOOKUP(E8,Productos[],2,FALSE),"0")-D8*IFERROR(VLOOKUP(E8,Productos[],3,FALSE),"0")</f>
        <v>600</v>
      </c>
      <c r="G8" s="122">
        <v>4</v>
      </c>
      <c r="H8" s="139">
        <f t="shared" si="0"/>
        <v>2400</v>
      </c>
      <c r="I8" s="87">
        <f t="shared" si="1"/>
        <v>0</v>
      </c>
      <c r="J8" s="123" t="s">
        <v>105</v>
      </c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40</v>
      </c>
      <c r="F9" s="84">
        <f>IFERROR(VLOOKUP(E9,Productos[],2,FALSE),"0")-D9*IFERROR(VLOOKUP(E9,Productos[],3,FALSE),"0")</f>
        <v>600</v>
      </c>
      <c r="G9" s="122">
        <v>1</v>
      </c>
      <c r="H9" s="139">
        <f t="shared" si="0"/>
        <v>600</v>
      </c>
      <c r="I9" s="87">
        <f t="shared" si="1"/>
        <v>600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46</v>
      </c>
      <c r="F10" s="84">
        <f>IFERROR(VLOOKUP(E10,Productos[],2,FALSE),"0")-D10*IFERROR(VLOOKUP(E10,Productos[],3,FALSE),"0")</f>
        <v>250</v>
      </c>
      <c r="G10" s="122">
        <v>1</v>
      </c>
      <c r="H10" s="139">
        <f t="shared" si="0"/>
        <v>250</v>
      </c>
      <c r="I10" s="87">
        <f t="shared" si="1"/>
        <v>250</v>
      </c>
      <c r="J10" s="123"/>
      <c r="K10" s="68">
        <f t="shared" si="2"/>
        <v>0</v>
      </c>
      <c r="M10" s="126">
        <v>15</v>
      </c>
      <c r="N10" s="61">
        <v>0</v>
      </c>
      <c r="O10" s="116" t="s">
        <v>98</v>
      </c>
      <c r="P10" s="116" t="s">
        <v>102</v>
      </c>
      <c r="Q10" s="117">
        <v>3500</v>
      </c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40</v>
      </c>
      <c r="F11" s="84">
        <f>IFERROR(VLOOKUP(E11,Productos[],2,FALSE),"0")-D11*IFERROR(VLOOKUP(E11,Productos[],3,FALSE),"0")</f>
        <v>600</v>
      </c>
      <c r="G11" s="122">
        <v>2</v>
      </c>
      <c r="H11" s="139">
        <f t="shared" si="0"/>
        <v>1200</v>
      </c>
      <c r="I11" s="87">
        <f t="shared" si="1"/>
        <v>1200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40</v>
      </c>
      <c r="F12" s="84">
        <f>IFERROR(VLOOKUP(E12,Productos[],2,FALSE),"0")-D12*IFERROR(VLOOKUP(E12,Productos[],3,FALSE),"0")</f>
        <v>600</v>
      </c>
      <c r="G12" s="122">
        <v>3</v>
      </c>
      <c r="H12" s="139">
        <f t="shared" si="0"/>
        <v>1800</v>
      </c>
      <c r="I12" s="87">
        <f t="shared" si="1"/>
        <v>1800</v>
      </c>
      <c r="J12" s="123"/>
      <c r="K12" s="68">
        <f t="shared" si="2"/>
        <v>0</v>
      </c>
      <c r="M12" s="126">
        <v>17</v>
      </c>
      <c r="N12" s="61">
        <v>0</v>
      </c>
      <c r="O12" s="116" t="s">
        <v>94</v>
      </c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40</v>
      </c>
      <c r="F13" s="84">
        <f>IFERROR(VLOOKUP(E13,Productos[],2,FALSE),"0")-D13*IFERROR(VLOOKUP(E13,Productos[],3,FALSE),"0")</f>
        <v>600</v>
      </c>
      <c r="G13" s="122">
        <v>1</v>
      </c>
      <c r="H13" s="139">
        <f t="shared" si="0"/>
        <v>600</v>
      </c>
      <c r="I13" s="87">
        <f t="shared" si="1"/>
        <v>600</v>
      </c>
      <c r="J13" s="123"/>
      <c r="K13" s="68">
        <f t="shared" si="2"/>
        <v>0</v>
      </c>
      <c r="M13" s="126">
        <v>18</v>
      </c>
      <c r="N13" s="61">
        <v>0</v>
      </c>
      <c r="O13" s="116" t="s">
        <v>99</v>
      </c>
      <c r="P13" s="118" t="s">
        <v>102</v>
      </c>
      <c r="Q13" s="117">
        <v>3500</v>
      </c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43</v>
      </c>
      <c r="F14" s="84">
        <f>IFERROR(VLOOKUP(E14,Productos[],2,FALSE),"0")-D14*IFERROR(VLOOKUP(E14,Productos[],3,FALSE),"0")</f>
        <v>250</v>
      </c>
      <c r="G14" s="122">
        <v>1</v>
      </c>
      <c r="H14" s="139">
        <f t="shared" si="0"/>
        <v>250</v>
      </c>
      <c r="I14" s="87">
        <f t="shared" si="1"/>
        <v>250</v>
      </c>
      <c r="J14" s="123"/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40</v>
      </c>
      <c r="F15" s="84">
        <f>IFERROR(VLOOKUP(E15,Productos[],2,FALSE),"0")-D15*IFERROR(VLOOKUP(E15,Productos[],3,FALSE),"0")</f>
        <v>600</v>
      </c>
      <c r="G15" s="122">
        <v>3</v>
      </c>
      <c r="H15" s="139">
        <f t="shared" si="0"/>
        <v>1800</v>
      </c>
      <c r="I15" s="87">
        <f t="shared" si="1"/>
        <v>1800</v>
      </c>
      <c r="J15" s="123"/>
      <c r="K15" s="124"/>
      <c r="M15" s="126">
        <v>20</v>
      </c>
      <c r="N15" s="61">
        <v>0</v>
      </c>
      <c r="O15" s="116"/>
      <c r="P15" s="116"/>
      <c r="Q15" s="117"/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39</v>
      </c>
      <c r="F16" s="84">
        <f>IFERROR(VLOOKUP(E16,Productos[],2,FALSE),"0")-D16*IFERROR(VLOOKUP(E16,Productos[],3,FALSE),"0")</f>
        <v>600</v>
      </c>
      <c r="G16" s="122">
        <v>2</v>
      </c>
      <c r="H16" s="139">
        <f t="shared" si="0"/>
        <v>1200</v>
      </c>
      <c r="I16" s="87">
        <f t="shared" si="1"/>
        <v>1200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100</v>
      </c>
      <c r="P16" s="116" t="s">
        <v>102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40</v>
      </c>
      <c r="F17" s="84">
        <f>IFERROR(VLOOKUP(E17,Productos[],2,FALSE),"0")-D17*IFERROR(VLOOKUP(E17,Productos[],3,FALSE),"0")</f>
        <v>600</v>
      </c>
      <c r="G17" s="122">
        <v>3</v>
      </c>
      <c r="H17" s="139">
        <f t="shared" si="0"/>
        <v>1800</v>
      </c>
      <c r="I17" s="87">
        <f t="shared" si="1"/>
        <v>1800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101</v>
      </c>
      <c r="P17" s="116" t="s">
        <v>102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40</v>
      </c>
      <c r="F18" s="84">
        <f>IFERROR(VLOOKUP(E18,Productos[],2,FALSE),"0")-D18*IFERROR(VLOOKUP(E18,Productos[],3,FALSE),"0")</f>
        <v>600</v>
      </c>
      <c r="G18" s="122">
        <v>3</v>
      </c>
      <c r="H18" s="139">
        <f t="shared" si="0"/>
        <v>1800</v>
      </c>
      <c r="I18" s="87">
        <f t="shared" si="1"/>
        <v>1800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14000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 t="s">
        <v>103</v>
      </c>
      <c r="P23" s="9">
        <v>2000</v>
      </c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2000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/>
      <c r="Q37" s="151">
        <f t="shared" si="4"/>
        <v>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38</v>
      </c>
      <c r="Q38" s="151">
        <f t="shared" si="4"/>
        <v>3800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9</v>
      </c>
      <c r="Q39" s="151">
        <f t="shared" si="4"/>
        <v>1800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11</v>
      </c>
      <c r="Q40" s="151">
        <f t="shared" si="4"/>
        <v>5500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14</v>
      </c>
      <c r="Q41" s="152">
        <f t="shared" si="4"/>
        <v>14000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25100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J8" sqref="J8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42" width="11.42578125" style="125" customWidth="1"/>
    <col min="143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-82</v>
      </c>
      <c r="F2" s="12">
        <f>SUMIFS(Entradas[[#This Row],[Cantidad]],Entradas[[#This Row],[Producto]],Productos[[#This Row],[Bebida]])</f>
        <v>141</v>
      </c>
      <c r="G2" s="13">
        <f>SUMIFS(Salidas[Cant],Salidas[Bebidas],Productos[[#This Row],[Bebida]])</f>
        <v>2</v>
      </c>
      <c r="H2" s="14">
        <f>Productos[[#This Row],[Stock Inicial]]+(Productos[[#This Row],[Entradas]]-Productos[[#This Row],[Salidas]])</f>
        <v>57</v>
      </c>
      <c r="I2" s="140" t="s">
        <v>39</v>
      </c>
      <c r="J2" s="114"/>
      <c r="K2" s="144">
        <f>J2-Productos[[#This Row],[StockActual]]</f>
        <v>-57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-41</v>
      </c>
      <c r="F3" s="12">
        <f>SUMIFS(Entradas[[#This Row],[Cantidad]],Entradas[[#This Row],[Producto]],Productos[[#This Row],[Bebida]])</f>
        <v>83</v>
      </c>
      <c r="G3" s="13">
        <f>SUMIFS(Salidas[Cant],Salidas[Bebidas],Productos[[#This Row],[Bebida]])</f>
        <v>23</v>
      </c>
      <c r="H3" s="14">
        <f>Productos[[#This Row],[Stock Inicial]]+(Productos[[#This Row],[Entradas]]-Productos[[#This Row],[Salidas]])</f>
        <v>19</v>
      </c>
      <c r="I3" s="140" t="s">
        <v>40</v>
      </c>
      <c r="J3" s="115" t="s">
        <v>104</v>
      </c>
      <c r="K3" s="144">
        <f>J3-Productos[[#This Row],[StockActual]]</f>
        <v>22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0</v>
      </c>
      <c r="F4" s="12">
        <f>SUMIFS(Entradas[[#This Row],[Cantidad]],Entradas[[#This Row],[Producto]],Productos[[#This Row],[Bebida]])</f>
        <v>60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60</v>
      </c>
      <c r="I4" s="140" t="s">
        <v>41</v>
      </c>
      <c r="J4" s="115"/>
      <c r="K4" s="144">
        <f>J4-Productos[[#This Row],[StockActual]]</f>
        <v>-60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20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0</v>
      </c>
      <c r="H5" s="14">
        <f>Productos[[#This Row],[Stock Inicial]]+(Productos[[#This Row],[Entradas]]-Productos[[#This Row],[Salidas]])</f>
        <v>20</v>
      </c>
      <c r="I5" s="140" t="s">
        <v>42</v>
      </c>
      <c r="J5" s="115"/>
      <c r="K5" s="144">
        <f>J5-Productos[[#This Row],[StockActual]]</f>
        <v>-20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35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1</v>
      </c>
      <c r="H6" s="14">
        <f>Productos[[#This Row],[Stock Inicial]]+(Productos[[#This Row],[Entradas]]-Productos[[#This Row],[Salidas]])</f>
        <v>34</v>
      </c>
      <c r="I6" s="140" t="s">
        <v>43</v>
      </c>
      <c r="J6" s="115"/>
      <c r="K6" s="144">
        <f>J6-Productos[[#This Row],[StockActual]]</f>
        <v>-34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31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31</v>
      </c>
      <c r="I7" s="140" t="s">
        <v>44</v>
      </c>
      <c r="J7" s="115"/>
      <c r="K7" s="144">
        <f>J7-Productos[[#This Row],[StockActual]]</f>
        <v>-31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1</v>
      </c>
      <c r="H9" s="14">
        <f>Productos[[#This Row],[Stock Inicial]]+(Productos[[#This Row],[Entradas]]-Productos[[#This Row],[Salidas]])</f>
        <v>10</v>
      </c>
      <c r="I9" s="141" t="s">
        <v>46</v>
      </c>
      <c r="J9" s="115"/>
      <c r="K9" s="144">
        <f>J9-Productos[[#This Row],[StockActual]]</f>
        <v>-10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32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32</v>
      </c>
      <c r="I10" s="140" t="s">
        <v>47</v>
      </c>
      <c r="J10" s="115"/>
      <c r="K10" s="144">
        <f>J10-Productos[[#This Row],[StockActual]]</f>
        <v>-32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1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1</v>
      </c>
      <c r="I11" s="141" t="s">
        <v>48</v>
      </c>
      <c r="J11" s="115"/>
      <c r="K11" s="144">
        <f>J11-Productos[[#This Row],[StockActual]]</f>
        <v>-1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4" sqref="C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6" width="11.42578125" style="125" customWidth="1"/>
    <col min="137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>
        <v>12</v>
      </c>
      <c r="D2" s="22">
        <v>-3</v>
      </c>
      <c r="E2" s="16">
        <f>Entradas[[#This Row],[BebidaXCajon]]*Entradas[[#This Row],[Cajones]]+Entradas[[#This Row],[Sueltas]]</f>
        <v>141</v>
      </c>
    </row>
    <row r="3" spans="1:5" x14ac:dyDescent="0.25">
      <c r="A3" s="20" t="s">
        <v>40</v>
      </c>
      <c r="B3" s="21">
        <v>12</v>
      </c>
      <c r="C3" s="22">
        <v>8</v>
      </c>
      <c r="D3" s="22">
        <v>-13</v>
      </c>
      <c r="E3" s="16">
        <f>Entradas[[#This Row],[BebidaXCajon]]*Entradas[[#This Row],[Cajones]]+Entradas[[#This Row],[Sueltas]]</f>
        <v>83</v>
      </c>
    </row>
    <row r="4" spans="1:5" x14ac:dyDescent="0.25">
      <c r="A4" s="20" t="s">
        <v>41</v>
      </c>
      <c r="B4" s="21">
        <v>12</v>
      </c>
      <c r="C4" s="22">
        <v>5</v>
      </c>
      <c r="D4" s="22"/>
      <c r="E4" s="16">
        <f>Entradas[[#This Row],[BebidaXCajon]]*Entradas[[#This Row],[Cajones]]+Entradas[[#This Row],[Sueltas]]</f>
        <v>60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A4" t="s">
        <v>83</v>
      </c>
      <c r="B4" s="145">
        <v>45036</v>
      </c>
      <c r="C4" s="34">
        <v>600</v>
      </c>
      <c r="D4" s="33"/>
    </row>
    <row r="5" spans="1:5" x14ac:dyDescent="0.25">
      <c r="A5" t="s">
        <v>83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2023-04-27T03:31:14Z</dcterms:modified>
</cp:coreProperties>
</file>