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лабы\ТерВер\1 лаба\"/>
    </mc:Choice>
  </mc:AlternateContent>
  <xr:revisionPtr revIDLastSave="0" documentId="13_ncr:1_{CEF8F88A-F6F2-48EC-A878-0610BA0B8DCA}" xr6:coauthVersionLast="47" xr6:coauthVersionMax="47" xr10:uidLastSave="{00000000-0000-0000-0000-000000000000}"/>
  <bookViews>
    <workbookView xWindow="5436" yWindow="5436" windowWidth="10140" windowHeight="6000" xr2:uid="{C024CA98-B5A9-4EA3-A1B9-37B9C8BE042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  <c r="M20" i="1"/>
  <c r="M42" i="1"/>
  <c r="M41" i="1"/>
  <c r="L42" i="1"/>
  <c r="L41" i="1"/>
  <c r="L23" i="1"/>
  <c r="M39" i="1"/>
  <c r="M38" i="1"/>
  <c r="L39" i="1"/>
  <c r="L38" i="1"/>
  <c r="M35" i="1"/>
  <c r="M36" i="1"/>
  <c r="L36" i="1"/>
  <c r="L35" i="1"/>
  <c r="M33" i="1"/>
  <c r="M32" i="1"/>
  <c r="L33" i="1"/>
  <c r="L32" i="1"/>
  <c r="M30" i="1"/>
  <c r="M29" i="1"/>
  <c r="L30" i="1"/>
  <c r="L29" i="1"/>
  <c r="M27" i="1"/>
  <c r="M26" i="1"/>
  <c r="L27" i="1"/>
  <c r="L26" i="1"/>
  <c r="M24" i="1"/>
  <c r="M23" i="1"/>
  <c r="L24" i="1"/>
  <c r="C17" i="1"/>
  <c r="J19" i="1"/>
  <c r="J20" i="1" s="1"/>
  <c r="J21" i="1" s="1"/>
  <c r="J22" i="1" s="1"/>
  <c r="J23" i="1" s="1"/>
  <c r="J24" i="1" s="1"/>
  <c r="J18" i="1"/>
  <c r="C35" i="1"/>
  <c r="A17" i="1"/>
  <c r="B34" i="1"/>
  <c r="G36" i="1"/>
  <c r="A28" i="1"/>
  <c r="E12" i="1"/>
  <c r="B13" i="1" l="1"/>
  <c r="F13" i="1" s="1"/>
  <c r="D14" i="1" s="1"/>
  <c r="H14" i="1" s="1"/>
  <c r="D13" i="1"/>
  <c r="D17" i="1" l="1"/>
  <c r="B17" i="1"/>
  <c r="A18" i="1"/>
  <c r="A19" i="1" l="1"/>
  <c r="B19" i="1"/>
  <c r="B18" i="1"/>
  <c r="A20" i="1"/>
  <c r="E17" i="1"/>
  <c r="F17" i="1" s="1"/>
  <c r="A30" i="1" l="1"/>
  <c r="C19" i="1"/>
  <c r="A29" i="1"/>
  <c r="C18" i="1"/>
  <c r="B20" i="1"/>
  <c r="A31" i="1" s="1"/>
  <c r="D18" i="1"/>
  <c r="A21" i="1"/>
  <c r="E18" i="1" l="1"/>
  <c r="F18" i="1" s="1"/>
  <c r="A22" i="1"/>
  <c r="C20" i="1"/>
  <c r="B21" i="1"/>
  <c r="A32" i="1" s="1"/>
  <c r="D19" i="1"/>
  <c r="E19" i="1" s="1"/>
  <c r="F19" i="1" s="1"/>
  <c r="C21" i="1" l="1"/>
  <c r="A23" i="1"/>
  <c r="B22" i="1"/>
  <c r="A33" i="1" s="1"/>
  <c r="D20" i="1"/>
  <c r="E20" i="1" s="1"/>
  <c r="F20" i="1" s="1"/>
  <c r="C22" i="1" l="1"/>
  <c r="A24" i="1"/>
  <c r="B23" i="1"/>
  <c r="A34" i="1" s="1"/>
  <c r="D21" i="1"/>
  <c r="E21" i="1" s="1"/>
  <c r="F21" i="1" s="1"/>
  <c r="C23" i="1" l="1"/>
  <c r="B24" i="1"/>
  <c r="C24" i="1" s="1"/>
  <c r="D22" i="1"/>
  <c r="E22" i="1" s="1"/>
  <c r="F22" i="1" s="1"/>
  <c r="D24" i="1" l="1"/>
  <c r="D23" i="1"/>
  <c r="E24" i="1" l="1"/>
  <c r="F24" i="1" s="1"/>
  <c r="D25" i="1"/>
  <c r="E23" i="1"/>
  <c r="F23" i="1" s="1"/>
  <c r="H17" i="1"/>
  <c r="H20" i="1" l="1"/>
  <c r="H21" i="1" s="1"/>
  <c r="D32" i="1" l="1"/>
  <c r="E32" i="1" s="1"/>
  <c r="F32" i="1" s="1"/>
  <c r="D34" i="1"/>
  <c r="E34" i="1" s="1"/>
  <c r="I34" i="1" s="1"/>
  <c r="D28" i="1"/>
  <c r="E28" i="1" s="1"/>
  <c r="F28" i="1" s="1"/>
  <c r="G28" i="1" s="1"/>
  <c r="H28" i="1" s="1"/>
  <c r="D29" i="1"/>
  <c r="E29" i="1" s="1"/>
  <c r="I29" i="1" s="1"/>
  <c r="D31" i="1"/>
  <c r="E31" i="1" s="1"/>
  <c r="I31" i="1" s="1"/>
  <c r="D30" i="1"/>
  <c r="E30" i="1" s="1"/>
  <c r="F30" i="1" s="1"/>
  <c r="G30" i="1" s="1"/>
  <c r="H30" i="1" s="1"/>
  <c r="D33" i="1"/>
  <c r="E33" i="1" s="1"/>
  <c r="F33" i="1" s="1"/>
  <c r="F29" i="1" l="1"/>
  <c r="G29" i="1" s="1"/>
  <c r="H29" i="1" s="1"/>
  <c r="F34" i="1"/>
  <c r="G34" i="1" s="1"/>
  <c r="H34" i="1" s="1"/>
  <c r="I33" i="1"/>
  <c r="F31" i="1"/>
  <c r="G31" i="1" s="1"/>
  <c r="H31" i="1" s="1"/>
  <c r="D35" i="1"/>
  <c r="I30" i="1"/>
  <c r="I32" i="1"/>
  <c r="G33" i="1"/>
  <c r="H33" i="1" s="1"/>
  <c r="G32" i="1"/>
  <c r="H32" i="1" s="1"/>
  <c r="I28" i="1"/>
  <c r="E35" i="1"/>
  <c r="I35" i="1" l="1"/>
  <c r="G35" i="1"/>
</calcChain>
</file>

<file path=xl/sharedStrings.xml><?xml version="1.0" encoding="utf-8"?>
<sst xmlns="http://schemas.openxmlformats.org/spreadsheetml/2006/main" count="37" uniqueCount="34">
  <si>
    <t>Исходные данные</t>
  </si>
  <si>
    <t xml:space="preserve">Кол-во интервалов: </t>
  </si>
  <si>
    <t>k=</t>
  </si>
  <si>
    <t>min=</t>
  </si>
  <si>
    <t>max=</t>
  </si>
  <si>
    <t>W=</t>
  </si>
  <si>
    <t>Длина интервалов</t>
  </si>
  <si>
    <t>округляем</t>
  </si>
  <si>
    <t>h=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</si>
  <si>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</si>
  <si>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</si>
  <si>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</si>
  <si>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</si>
  <si>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</si>
  <si>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</si>
  <si>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</si>
  <si>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x-cp=</t>
  </si>
  <si>
    <t>Выборочное среднее</t>
  </si>
  <si>
    <t>Выборочная диспер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</si>
  <si>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</si>
  <si>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</si>
  <si>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</si>
  <si>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</si>
  <si>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</si>
  <si>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</si>
  <si>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ni-n*pi</t>
  </si>
  <si>
    <t>(ni-n*pi)^2</t>
  </si>
  <si>
    <t>(ninpi)2/npi</t>
  </si>
  <si>
    <t>ni^2/npi</t>
  </si>
  <si>
    <t>X2 расч=</t>
  </si>
  <si>
    <t>X2 крит=</t>
  </si>
  <si>
    <t>k-r-1=</t>
  </si>
  <si>
    <t>Суммы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</si>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</sst>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 Light"/>
      <family val="2"/>
      <charset val="204"/>
      <scheme val="major"/>
    </font>
  </fonts>
  <fills count="9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horizontal="right" vertical="center"/>
    </xf>
    <xf numFmtId="0" fontId="5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5" xfId="0" applyBorder="1"/>
    <xf numFmtId="0" fontId="0" fillId="4" borderId="5" xfId="0" applyFill="1" applyBorder="1"/>
    <xf numFmtId="0" fontId="0" fillId="0" borderId="6" xfId="0" applyBorder="1"/>
    <xf numFmtId="0" fontId="0" fillId="3" borderId="7" xfId="0" applyFill="1" applyBorder="1"/>
    <xf numFmtId="0" fontId="0" fillId="4" borderId="8" xfId="0" applyFill="1" applyBorder="1"/>
    <xf numFmtId="0" fontId="0" fillId="6" borderId="0" xfId="0" applyFill="1"/>
    <xf numFmtId="0" fontId="0" fillId="2" borderId="5" xfId="0" applyFill="1" applyBorder="1"/>
    <xf numFmtId="0" fontId="6" fillId="2" borderId="5" xfId="0" applyFont="1" applyFill="1" applyBorder="1"/>
    <xf numFmtId="0" fontId="7" fillId="2" borderId="5" xfId="0" applyFont="1" applyFill="1" applyBorder="1"/>
    <xf numFmtId="0" fontId="0" fillId="7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3" fillId="8" borderId="5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Гистограммма</a:t>
            </a:r>
            <a:r>
              <a:rPr lang="ru-RU" baseline="0"/>
              <a:t>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General</c:formatCode>
                <c:ptCount val="8"/>
                <c:pt idx="0">
                  <c:v>13.75</c:v>
                </c:pt>
                <c:pt idx="1">
                  <c:v>17.25</c:v>
                </c:pt>
                <c:pt idx="2">
                  <c:v>20.75</c:v>
                </c:pt>
                <c:pt idx="3">
                  <c:v>24.25</c:v>
                </c:pt>
                <c:pt idx="4">
                  <c:v>27.75</c:v>
                </c:pt>
                <c:pt idx="5">
                  <c:v>31.25</c:v>
                </c:pt>
                <c:pt idx="6">
                  <c:v>34.75</c:v>
                </c:pt>
                <c:pt idx="7">
                  <c:v>38.25</c:v>
                </c:pt>
              </c:numCache>
            </c:numRef>
          </c:cat>
          <c:val>
            <c:numRef>
              <c:f>Лист1!$F$17:$F$24</c:f>
              <c:numCache>
                <c:formatCode>General</c:formatCode>
                <c:ptCount val="8"/>
                <c:pt idx="0">
                  <c:v>1.4285714285714287E-2</c:v>
                </c:pt>
                <c:pt idx="1">
                  <c:v>2.2857142857142857E-2</c:v>
                </c:pt>
                <c:pt idx="2">
                  <c:v>6.2857142857142861E-2</c:v>
                </c:pt>
                <c:pt idx="3">
                  <c:v>5.1428571428571428E-2</c:v>
                </c:pt>
                <c:pt idx="4">
                  <c:v>8.2857142857142851E-2</c:v>
                </c:pt>
                <c:pt idx="5">
                  <c:v>1.7142857142857144E-2</c:v>
                </c:pt>
                <c:pt idx="6">
                  <c:v>2.2857142857142857E-2</c:v>
                </c:pt>
                <c:pt idx="7">
                  <c:v>1.1428571428571429E-2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6-4F04-B335-0FBC1FFD7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250633856"/>
        <c:axId val="548422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Лист1!$C$17:$C$24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13.75</c:v>
                      </c:pt>
                      <c:pt idx="1">
                        <c:v>17.25</c:v>
                      </c:pt>
                      <c:pt idx="2">
                        <c:v>20.75</c:v>
                      </c:pt>
                      <c:pt idx="3">
                        <c:v>24.25</c:v>
                      </c:pt>
                      <c:pt idx="4">
                        <c:v>27.75</c:v>
                      </c:pt>
                      <c:pt idx="5">
                        <c:v>31.25</c:v>
                      </c:pt>
                      <c:pt idx="6">
                        <c:v>34.75</c:v>
                      </c:pt>
                      <c:pt idx="7">
                        <c:v>38.25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Лист1!$C$17:$C$24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13.75</c:v>
                      </c:pt>
                      <c:pt idx="1">
                        <c:v>17.25</c:v>
                      </c:pt>
                      <c:pt idx="2">
                        <c:v>20.75</c:v>
                      </c:pt>
                      <c:pt idx="3">
                        <c:v>24.25</c:v>
                      </c:pt>
                      <c:pt idx="4">
                        <c:v>27.75</c:v>
                      </c:pt>
                      <c:pt idx="5">
                        <c:v>31.25</c:v>
                      </c:pt>
                      <c:pt idx="6">
                        <c:v>34.75</c:v>
                      </c:pt>
                      <c:pt idx="7">
                        <c:v>38.25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DF6-4F04-B335-0FBC1FFD7B55}"/>
                  </c:ext>
                </c:extLst>
              </c15:ser>
            </c15:filteredBarSeries>
          </c:ext>
        </c:extLst>
      </c:barChart>
      <c:catAx>
        <c:axId val="25063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Средние</a:t>
                </a:r>
                <a:r>
                  <a:rPr lang="ru-RU" baseline="0"/>
                  <a:t> значения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422376"/>
        <c:crosses val="autoZero"/>
        <c:auto val="1"/>
        <c:lblAlgn val="ctr"/>
        <c:lblOffset val="100"/>
        <c:noMultiLvlLbl val="0"/>
      </c:catAx>
      <c:valAx>
        <c:axId val="54842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6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эмпирической функции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Лист1!$L$38:$M$38</c:f>
              <c:strCache>
                <c:ptCount val="2"/>
                <c:pt idx="0">
                  <c:v>31,25</c:v>
                </c:pt>
                <c:pt idx="1">
                  <c:v>34,75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Лист1!$L$38:$M$38</c:f>
              <c:numCache>
                <c:formatCode>General</c:formatCode>
                <c:ptCount val="2"/>
                <c:pt idx="0">
                  <c:v>31.25</c:v>
                </c:pt>
                <c:pt idx="1">
                  <c:v>34.75</c:v>
                </c:pt>
              </c:numCache>
            </c:numRef>
          </c:xVal>
          <c:yVal>
            <c:numRef>
              <c:f>Лист1!$L$39:$M$39</c:f>
              <c:numCache>
                <c:formatCode>General</c:formatCode>
                <c:ptCount val="2"/>
                <c:pt idx="0">
                  <c:v>0.88000000000000012</c:v>
                </c:pt>
                <c:pt idx="1">
                  <c:v>0.88000000000000012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4-41DF-8A08-8F770B1053C2}"/>
            </c:ext>
          </c:extLst>
        </c:ser>
        <c:ser>
          <c:idx val="1"/>
          <c:order val="1"/>
          <c:tx>
            <c:strRef>
              <c:f>Лист1!$L$23:$M$23</c:f>
              <c:strCache>
                <c:ptCount val="2"/>
                <c:pt idx="0">
                  <c:v>13,75</c:v>
                </c:pt>
                <c:pt idx="1">
                  <c:v>17,25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Лист1!$L$23:$M$23</c:f>
              <c:numCache>
                <c:formatCode>General</c:formatCode>
                <c:ptCount val="2"/>
                <c:pt idx="0">
                  <c:v>13.75</c:v>
                </c:pt>
                <c:pt idx="1">
                  <c:v>17.25</c:v>
                </c:pt>
              </c:numCache>
            </c:numRef>
          </c:xVal>
          <c:yVal>
            <c:numRef>
              <c:f>Лист1!$L$24:$M$24</c:f>
              <c:numCache>
                <c:formatCode>General</c:formatCode>
                <c:ptCount val="2"/>
                <c:pt idx="0">
                  <c:v>0.05</c:v>
                </c:pt>
                <c:pt idx="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4-41DF-8A08-8F770B1053C2}"/>
            </c:ext>
          </c:extLst>
        </c:ser>
        <c:ser>
          <c:idx val="2"/>
          <c:order val="2"/>
          <c:tx>
            <c:strRef>
              <c:f>Лист1!$L$26:$M$26</c:f>
              <c:strCache>
                <c:ptCount val="2"/>
                <c:pt idx="0">
                  <c:v>17,25</c:v>
                </c:pt>
                <c:pt idx="1">
                  <c:v>20,75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Лист1!$L$26:$M$26</c:f>
              <c:numCache>
                <c:formatCode>General</c:formatCode>
                <c:ptCount val="2"/>
                <c:pt idx="0">
                  <c:v>17.25</c:v>
                </c:pt>
                <c:pt idx="1">
                  <c:v>20.75</c:v>
                </c:pt>
              </c:numCache>
            </c:numRef>
          </c:xVal>
          <c:yVal>
            <c:numRef>
              <c:f>Лист1!$L$27:$M$27</c:f>
              <c:numCache>
                <c:formatCode>General</c:formatCode>
                <c:ptCount val="2"/>
                <c:pt idx="0">
                  <c:v>0.13</c:v>
                </c:pt>
                <c:pt idx="1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C4-41DF-8A08-8F770B1053C2}"/>
            </c:ext>
          </c:extLst>
        </c:ser>
        <c:ser>
          <c:idx val="4"/>
          <c:order val="3"/>
          <c:tx>
            <c:strRef>
              <c:f>Лист1!$L$35:$M$35</c:f>
              <c:strCache>
                <c:ptCount val="2"/>
                <c:pt idx="0">
                  <c:v>27,75</c:v>
                </c:pt>
                <c:pt idx="1">
                  <c:v>31,25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Лист1!$L$35:$M$35</c:f>
              <c:numCache>
                <c:formatCode>General</c:formatCode>
                <c:ptCount val="2"/>
                <c:pt idx="0">
                  <c:v>27.75</c:v>
                </c:pt>
                <c:pt idx="1">
                  <c:v>31.25</c:v>
                </c:pt>
              </c:numCache>
            </c:numRef>
          </c:xVal>
          <c:yVal>
            <c:numRef>
              <c:f>Лист1!$L$36:$M$36</c:f>
              <c:numCache>
                <c:formatCode>General</c:formatCode>
                <c:ptCount val="2"/>
                <c:pt idx="0">
                  <c:v>0.82000000000000006</c:v>
                </c:pt>
                <c:pt idx="1">
                  <c:v>0.82000000000000006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C4-41DF-8A08-8F770B1053C2}"/>
            </c:ext>
          </c:extLst>
        </c:ser>
        <c:ser>
          <c:idx val="3"/>
          <c:order val="4"/>
          <c:tx>
            <c:strRef>
              <c:f>Лист1!$L$32:$M$32</c:f>
              <c:strCache>
                <c:ptCount val="2"/>
                <c:pt idx="0">
                  <c:v>24,25</c:v>
                </c:pt>
                <c:pt idx="1">
                  <c:v>27,75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Лист1!$L$32:$M$32</c:f>
              <c:numCache>
                <c:formatCode>General</c:formatCode>
                <c:ptCount val="2"/>
                <c:pt idx="0">
                  <c:v>24.25</c:v>
                </c:pt>
                <c:pt idx="1">
                  <c:v>27.75</c:v>
                </c:pt>
              </c:numCache>
            </c:numRef>
          </c:xVal>
          <c:yVal>
            <c:numRef>
              <c:f>Лист1!$L$33:$M$33</c:f>
              <c:numCache>
                <c:formatCode>General</c:formatCode>
                <c:ptCount val="2"/>
                <c:pt idx="0">
                  <c:v>0.53</c:v>
                </c:pt>
                <c:pt idx="1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C4-41DF-8A08-8F770B1053C2}"/>
            </c:ext>
          </c:extLst>
        </c:ser>
        <c:ser>
          <c:idx val="5"/>
          <c:order val="5"/>
          <c:tx>
            <c:strRef>
              <c:f>Лист1!$L$29:$M$29</c:f>
              <c:strCache>
                <c:ptCount val="2"/>
                <c:pt idx="0">
                  <c:v>20,75</c:v>
                </c:pt>
                <c:pt idx="1">
                  <c:v>24,25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Лист1!$L$29:$M$29</c:f>
              <c:numCache>
                <c:formatCode>General</c:formatCode>
                <c:ptCount val="2"/>
                <c:pt idx="0">
                  <c:v>20.75</c:v>
                </c:pt>
                <c:pt idx="1">
                  <c:v>24.25</c:v>
                </c:pt>
              </c:numCache>
            </c:numRef>
          </c:xVal>
          <c:yVal>
            <c:numRef>
              <c:f>Лист1!$L$30:$M$30</c:f>
              <c:numCache>
                <c:formatCode>General</c:formatCode>
                <c:ptCount val="2"/>
                <c:pt idx="0">
                  <c:v>0.35</c:v>
                </c:pt>
                <c:pt idx="1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C4-41DF-8A08-8F770B1053C2}"/>
            </c:ext>
          </c:extLst>
        </c:ser>
        <c:ser>
          <c:idx val="6"/>
          <c:order val="6"/>
          <c:tx>
            <c:strRef>
              <c:f>Лист1!$L$41:$M$41</c:f>
              <c:strCache>
                <c:ptCount val="2"/>
                <c:pt idx="0">
                  <c:v>34,75</c:v>
                </c:pt>
                <c:pt idx="1">
                  <c:v>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Лист1!$L$41:$M$41</c:f>
              <c:numCache>
                <c:formatCode>General</c:formatCode>
                <c:ptCount val="2"/>
                <c:pt idx="0">
                  <c:v>34.75</c:v>
                </c:pt>
                <c:pt idx="1">
                  <c:v>40</c:v>
                </c:pt>
              </c:numCache>
            </c:numRef>
          </c:xVal>
          <c:yVal>
            <c:numRef>
              <c:f>Лист1!$L$42:$M$42</c:f>
              <c:numCache>
                <c:formatCode>General</c:formatCode>
                <c:ptCount val="2"/>
                <c:pt idx="0">
                  <c:v>0.96000000000000008</c:v>
                </c:pt>
                <c:pt idx="1">
                  <c:v>0.96000000000000008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C4-41DF-8A08-8F770B1053C2}"/>
            </c:ext>
          </c:extLst>
        </c:ser>
        <c:ser>
          <c:idx val="7"/>
          <c:order val="7"/>
          <c:tx>
            <c:strRef>
              <c:f>Лист1!$L$44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Лист1!$L$44:$M$44</c:f>
              <c:numCache>
                <c:formatCode>General</c:formatCode>
                <c:ptCount val="2"/>
                <c:pt idx="0">
                  <c:v>40</c:v>
                </c:pt>
                <c:pt idx="1">
                  <c:v>100</c:v>
                </c:pt>
              </c:numCache>
            </c:numRef>
          </c:xVal>
          <c:yVal>
            <c:numRef>
              <c:f>Лист1!$L$45:$M$45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C4-41DF-8A08-8F770B1053C2}"/>
            </c:ext>
          </c:extLst>
        </c:ser>
        <c:ser>
          <c:idx val="8"/>
          <c:order val="8"/>
          <c:tx>
            <c:strRef>
              <c:f>Лист1!$L$20:$M$20</c:f>
              <c:strCache>
                <c:ptCount val="2"/>
                <c:pt idx="0">
                  <c:v>0</c:v>
                </c:pt>
                <c:pt idx="1">
                  <c:v>13.75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Лист1!$L$20:$M$20</c:f>
              <c:numCache>
                <c:formatCode>General</c:formatCode>
                <c:ptCount val="2"/>
                <c:pt idx="0">
                  <c:v>0</c:v>
                </c:pt>
                <c:pt idx="1">
                  <c:v>13.75</c:v>
                </c:pt>
              </c:numCache>
            </c:numRef>
          </c:xVal>
          <c:yVal>
            <c:numRef>
              <c:f>Лист1!$L$21:$M$21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C4-41DF-8A08-8F770B105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80080"/>
        <c:axId val="1392480496"/>
      </c:scatterChart>
      <c:valAx>
        <c:axId val="1392480080"/>
        <c:scaling>
          <c:orientation val="minMax"/>
          <c:max val="44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480496"/>
        <c:crosses val="autoZero"/>
        <c:crossBetween val="midCat"/>
      </c:valAx>
      <c:valAx>
        <c:axId val="13924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4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216569</xdr:colOff>
      <xdr:row>3</xdr:row>
      <xdr:rowOff>60158</xdr:rowOff>
    </xdr:from>
    <xdr:to>
      <xdr:col>17</xdr:col>
      <xdr:colOff>521369</xdr:colOff>
      <xdr:row>17</xdr:row>
      <xdr:rowOff>76200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3348442E-9D78-4982-42CE-6EAA9CAB3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545431</xdr:colOff>
      <xdr:row>25</xdr:row>
      <xdr:rowOff>12032</xdr:rowOff>
    </xdr:from>
    <xdr:to>
      <xdr:col>21</xdr:col>
      <xdr:colOff>240631</xdr:colOff>
      <xdr:row>39</xdr:row>
      <xdr:rowOff>172453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7D13409-C6F8-1C4E-F776-1C2BBB554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BB76-6FA2-4FFF-89AA-AC1A070DFD14}">
  <dimension ref="A1:M45"/>
  <sheetViews>
    <sheetView tabSelected="1" topLeftCell="A10" zoomScale="95" workbookViewId="0">
      <selection activeCell="G35" sqref="G35"/>
    </sheetView>
  </sheetViews>
  <sheetFormatPr defaultRowHeight="14.4" x14ac:dyDescent="0.3"/>
  <cols>
    <col min="2" max="2" width="11.5546875" bestFit="1" customWidth="1"/>
  </cols>
  <sheetData>
    <row r="1" spans="1:10" ht="15.6" x14ac:dyDescent="0.3">
      <c r="A1" s="20" t="s">
        <v>0</v>
      </c>
      <c r="B1" s="18"/>
      <c r="C1" s="18"/>
    </row>
    <row r="2" spans="1:10" ht="15" x14ac:dyDescent="0.3">
      <c r="A2" s="25">
        <v>35</v>
      </c>
      <c r="B2" s="25">
        <v>29</v>
      </c>
      <c r="C2" s="25">
        <v>16</v>
      </c>
      <c r="D2" s="25">
        <v>18</v>
      </c>
      <c r="E2" s="25">
        <v>27</v>
      </c>
      <c r="F2" s="25">
        <v>25</v>
      </c>
      <c r="G2" s="25">
        <v>22</v>
      </c>
      <c r="H2" s="25">
        <v>31</v>
      </c>
      <c r="I2" s="25">
        <v>23</v>
      </c>
      <c r="J2" s="25">
        <v>27</v>
      </c>
    </row>
    <row r="3" spans="1:10" ht="15" x14ac:dyDescent="0.3">
      <c r="A3" s="25">
        <v>22</v>
      </c>
      <c r="B3" s="25">
        <v>15</v>
      </c>
      <c r="C3" s="25">
        <v>38</v>
      </c>
      <c r="D3" s="25">
        <v>25</v>
      </c>
      <c r="E3" s="25">
        <v>28</v>
      </c>
      <c r="F3" s="25">
        <v>29</v>
      </c>
      <c r="G3" s="25">
        <v>18</v>
      </c>
      <c r="H3" s="25">
        <v>24</v>
      </c>
      <c r="I3" s="25">
        <v>29</v>
      </c>
      <c r="J3" s="25">
        <v>26</v>
      </c>
    </row>
    <row r="4" spans="1:10" ht="15" x14ac:dyDescent="0.3">
      <c r="A4" s="25">
        <v>25</v>
      </c>
      <c r="B4" s="25">
        <v>21</v>
      </c>
      <c r="C4" s="25">
        <v>20</v>
      </c>
      <c r="D4" s="25">
        <v>26</v>
      </c>
      <c r="E4" s="25">
        <v>25</v>
      </c>
      <c r="F4" s="25">
        <v>34</v>
      </c>
      <c r="G4" s="25">
        <v>27</v>
      </c>
      <c r="H4" s="25">
        <v>29</v>
      </c>
      <c r="I4" s="25">
        <v>30</v>
      </c>
      <c r="J4" s="25">
        <v>31</v>
      </c>
    </row>
    <row r="5" spans="1:10" ht="15" x14ac:dyDescent="0.3">
      <c r="A5" s="25">
        <v>18</v>
      </c>
      <c r="B5" s="25">
        <v>29</v>
      </c>
      <c r="C5" s="25">
        <v>13</v>
      </c>
      <c r="D5" s="25">
        <v>26</v>
      </c>
      <c r="E5" s="25">
        <v>24</v>
      </c>
      <c r="F5" s="25">
        <v>20</v>
      </c>
      <c r="G5" s="25">
        <v>26</v>
      </c>
      <c r="H5" s="25">
        <v>19</v>
      </c>
      <c r="I5" s="25">
        <v>29</v>
      </c>
      <c r="J5" s="25">
        <v>31</v>
      </c>
    </row>
    <row r="6" spans="1:10" ht="15" x14ac:dyDescent="0.3">
      <c r="A6" s="25">
        <v>24</v>
      </c>
      <c r="B6" s="25">
        <v>19</v>
      </c>
      <c r="C6" s="25">
        <v>34</v>
      </c>
      <c r="D6" s="25">
        <v>25</v>
      </c>
      <c r="E6" s="25">
        <v>22</v>
      </c>
      <c r="F6" s="25">
        <v>34</v>
      </c>
      <c r="G6" s="25">
        <v>22</v>
      </c>
      <c r="H6" s="25">
        <v>26</v>
      </c>
      <c r="I6" s="25">
        <v>25</v>
      </c>
      <c r="J6" s="25">
        <v>26</v>
      </c>
    </row>
    <row r="7" spans="1:10" ht="15" x14ac:dyDescent="0.3">
      <c r="A7" s="25">
        <v>21</v>
      </c>
      <c r="B7" s="25">
        <v>34</v>
      </c>
      <c r="C7" s="25">
        <v>26</v>
      </c>
      <c r="D7" s="25">
        <v>25</v>
      </c>
      <c r="E7" s="25">
        <v>30</v>
      </c>
      <c r="F7" s="25">
        <v>18</v>
      </c>
      <c r="G7" s="25">
        <v>34</v>
      </c>
      <c r="H7" s="25">
        <v>24</v>
      </c>
      <c r="I7" s="25">
        <v>14</v>
      </c>
      <c r="J7" s="25">
        <v>26</v>
      </c>
    </row>
    <row r="8" spans="1:10" ht="15" x14ac:dyDescent="0.3">
      <c r="A8" s="25">
        <v>37</v>
      </c>
      <c r="B8" s="25">
        <v>26</v>
      </c>
      <c r="C8" s="25">
        <v>23</v>
      </c>
      <c r="D8" s="25">
        <v>21</v>
      </c>
      <c r="E8" s="25">
        <v>27</v>
      </c>
      <c r="F8" s="25">
        <v>16</v>
      </c>
      <c r="G8" s="25">
        <v>18</v>
      </c>
      <c r="H8" s="25">
        <v>29</v>
      </c>
      <c r="I8" s="25">
        <v>40</v>
      </c>
      <c r="J8" s="25">
        <v>25</v>
      </c>
    </row>
    <row r="9" spans="1:10" ht="15" x14ac:dyDescent="0.3">
      <c r="A9" s="25">
        <v>26</v>
      </c>
      <c r="B9" s="25">
        <v>28</v>
      </c>
      <c r="C9" s="25">
        <v>25</v>
      </c>
      <c r="D9" s="25">
        <v>19</v>
      </c>
      <c r="E9" s="25">
        <v>20</v>
      </c>
      <c r="F9" s="25">
        <v>22</v>
      </c>
      <c r="G9" s="25">
        <v>28</v>
      </c>
      <c r="H9" s="25">
        <v>20</v>
      </c>
      <c r="I9" s="25">
        <v>34</v>
      </c>
      <c r="J9" s="25">
        <v>32</v>
      </c>
    </row>
    <row r="10" spans="1:10" ht="15" x14ac:dyDescent="0.3">
      <c r="A10" s="25">
        <v>20</v>
      </c>
      <c r="B10" s="25">
        <v>33</v>
      </c>
      <c r="C10" s="25">
        <v>21</v>
      </c>
      <c r="D10" s="25">
        <v>23</v>
      </c>
      <c r="E10" s="25">
        <v>37</v>
      </c>
      <c r="F10" s="25">
        <v>23</v>
      </c>
      <c r="G10" s="25">
        <v>22</v>
      </c>
      <c r="H10" s="25">
        <v>26</v>
      </c>
      <c r="I10" s="25">
        <v>20</v>
      </c>
      <c r="J10" s="25">
        <v>20</v>
      </c>
    </row>
    <row r="11" spans="1:10" ht="15" x14ac:dyDescent="0.3">
      <c r="A11" s="25">
        <v>26</v>
      </c>
      <c r="B11" s="25">
        <v>28</v>
      </c>
      <c r="C11" s="25">
        <v>29</v>
      </c>
      <c r="D11" s="25">
        <v>19</v>
      </c>
      <c r="E11" s="25">
        <v>16</v>
      </c>
      <c r="F11" s="25">
        <v>12</v>
      </c>
      <c r="G11" s="25">
        <v>28</v>
      </c>
      <c r="H11" s="25">
        <v>21</v>
      </c>
      <c r="I11" s="25">
        <v>24</v>
      </c>
      <c r="J11" s="25">
        <v>14</v>
      </c>
    </row>
    <row r="12" spans="1:10" ht="15" x14ac:dyDescent="0.3">
      <c r="A12" s="21" t="s">
        <v>1</v>
      </c>
      <c r="B12" s="21"/>
      <c r="C12" s="21"/>
      <c r="D12" s="1" t="s">
        <v>2</v>
      </c>
      <c r="E12" s="1">
        <f>ROUND(1+LOG(100,2),0)</f>
        <v>8</v>
      </c>
      <c r="F12" s="1"/>
      <c r="G12" s="1"/>
      <c r="H12" s="1"/>
      <c r="I12" s="1"/>
      <c r="J12" s="1"/>
    </row>
    <row r="13" spans="1:10" ht="15" x14ac:dyDescent="0.3">
      <c r="A13" s="1" t="s">
        <v>3</v>
      </c>
      <c r="B13" s="1">
        <f>MIN(A2:J11)</f>
        <v>12</v>
      </c>
      <c r="C13" s="1" t="s">
        <v>4</v>
      </c>
      <c r="D13" s="1">
        <f>MAX(A2:J11)</f>
        <v>40</v>
      </c>
      <c r="E13" s="1" t="s">
        <v>5</v>
      </c>
      <c r="F13" s="1">
        <f>D13-B13</f>
        <v>28</v>
      </c>
      <c r="G13" s="1"/>
      <c r="H13" s="1"/>
      <c r="I13" s="1"/>
      <c r="J13" s="1"/>
    </row>
    <row r="14" spans="1:10" ht="18" x14ac:dyDescent="0.35">
      <c r="A14" s="22" t="s">
        <v>6</v>
      </c>
      <c r="B14" s="18"/>
      <c r="C14" s="18"/>
      <c r="D14">
        <f>F13/E12</f>
        <v>3.5</v>
      </c>
      <c r="E14" s="22" t="s">
        <v>7</v>
      </c>
      <c r="F14" s="18"/>
      <c r="G14" s="2" t="s">
        <v>8</v>
      </c>
      <c r="H14">
        <f>_xlfn.CEILING.MATH(D14,0.1)</f>
        <v>3.5</v>
      </c>
    </row>
    <row r="15" spans="1:10" ht="15.6" x14ac:dyDescent="0.3">
      <c r="A15" s="20" t="s">
        <v>9</v>
      </c>
      <c r="B15" s="23"/>
      <c r="C15" s="23"/>
      <c r="D15" s="23"/>
      <c r="E15" s="23"/>
      <c r="F15" s="23"/>
    </row>
    <row r="16" spans="1:10" x14ac:dyDescent="0.3">
      <c r="A16" s="3" t="s">
        <v>10</v>
      </c>
      <c r="B16" s="4" t="s">
        <v>11</v>
      </c>
      <c r="C16" s="4" t="s">
        <v>12</v>
      </c>
      <c r="D16" s="4" t="s">
        <v>13</v>
      </c>
      <c r="E16" s="4" t="s">
        <v>14</v>
      </c>
      <c r="F16" s="5" t="s">
        <v>15</v>
      </c>
      <c r="G16" s="24" t="s">
        <v>17</v>
      </c>
      <c r="H16" s="24"/>
      <c r="J16" s="4" t="s">
        <v>33</v>
      </c>
    </row>
    <row r="17" spans="1:13" x14ac:dyDescent="0.3">
      <c r="A17" s="6">
        <f>MIN(A2:J11)</f>
        <v>12</v>
      </c>
      <c r="B17" s="7">
        <f t="shared" ref="B17:B24" si="0">A17+$H$14</f>
        <v>15.5</v>
      </c>
      <c r="C17" s="8">
        <f>AVERAGE($A17, $B17)</f>
        <v>13.75</v>
      </c>
      <c r="D17" s="9">
        <f>COUNTIFS($A$2:$J$11,"&gt;="&amp;A17,$A$2:$J$11,"&lt;"&amp;B17)</f>
        <v>5</v>
      </c>
      <c r="E17" s="8">
        <f>$D17/100</f>
        <v>0.05</v>
      </c>
      <c r="F17" s="10">
        <f>$E17/$H$14</f>
        <v>1.4285714285714287E-2</v>
      </c>
      <c r="G17" t="s">
        <v>16</v>
      </c>
      <c r="H17" s="13">
        <f>SUMPRODUCT(C17:C24, D17:D24)/100</f>
        <v>25.23</v>
      </c>
      <c r="J17" s="8">
        <v>0.05</v>
      </c>
    </row>
    <row r="18" spans="1:13" x14ac:dyDescent="0.3">
      <c r="A18" s="6">
        <f>A17+$H$14</f>
        <v>15.5</v>
      </c>
      <c r="B18" s="7">
        <f t="shared" si="0"/>
        <v>19</v>
      </c>
      <c r="C18" s="8">
        <f t="shared" ref="C18:C24" si="1">AVERAGE($A18, $B18)</f>
        <v>17.25</v>
      </c>
      <c r="D18" s="9">
        <f t="shared" ref="D18:D23" si="2">COUNTIFS($A$2:$J$11,"&gt;="&amp;A18,$A$2:$J$11,"&lt;"&amp;B18)</f>
        <v>8</v>
      </c>
      <c r="E18" s="8">
        <f t="shared" ref="E18:E24" si="3">$D18/100</f>
        <v>0.08</v>
      </c>
      <c r="F18" s="10">
        <f>$E18/$H$14</f>
        <v>2.2857142857142857E-2</v>
      </c>
      <c r="G18" s="18" t="s">
        <v>18</v>
      </c>
      <c r="H18" s="18"/>
      <c r="J18" s="8">
        <f>J17+E18</f>
        <v>0.13</v>
      </c>
    </row>
    <row r="19" spans="1:13" x14ac:dyDescent="0.3">
      <c r="A19" s="6">
        <f t="shared" ref="A19:A21" si="4">A18+$H$14</f>
        <v>19</v>
      </c>
      <c r="B19" s="7">
        <f t="shared" si="0"/>
        <v>22.5</v>
      </c>
      <c r="C19" s="8">
        <f t="shared" si="1"/>
        <v>20.75</v>
      </c>
      <c r="D19" s="9">
        <f t="shared" si="2"/>
        <v>22</v>
      </c>
      <c r="E19" s="8">
        <f t="shared" si="3"/>
        <v>0.22</v>
      </c>
      <c r="F19" s="10">
        <f t="shared" ref="F19:F24" si="5">$E19/$H$14</f>
        <v>6.2857142857142861E-2</v>
      </c>
      <c r="G19" t="s">
        <v>19</v>
      </c>
      <c r="H19">
        <f>SUMPRODUCT(C17:C24,C17:C24, D17:D24)/100-H17*H17</f>
        <v>34.319599999999923</v>
      </c>
      <c r="J19" s="8">
        <f t="shared" ref="J19:J24" si="6">J18+E19</f>
        <v>0.35</v>
      </c>
    </row>
    <row r="20" spans="1:13" x14ac:dyDescent="0.3">
      <c r="A20" s="6">
        <f t="shared" si="4"/>
        <v>22.5</v>
      </c>
      <c r="B20" s="7">
        <f t="shared" si="0"/>
        <v>26</v>
      </c>
      <c r="C20" s="8">
        <f t="shared" si="1"/>
        <v>24.25</v>
      </c>
      <c r="D20" s="9">
        <f t="shared" si="2"/>
        <v>18</v>
      </c>
      <c r="E20" s="8">
        <f t="shared" si="3"/>
        <v>0.18</v>
      </c>
      <c r="F20" s="10">
        <f t="shared" si="5"/>
        <v>5.1428571428571428E-2</v>
      </c>
      <c r="G20" t="s">
        <v>20</v>
      </c>
      <c r="H20">
        <f>H19*100/99</f>
        <v>34.666262626262551</v>
      </c>
      <c r="J20" s="8">
        <f t="shared" si="6"/>
        <v>0.53</v>
      </c>
      <c r="L20">
        <v>0</v>
      </c>
      <c r="M20">
        <f>L23</f>
        <v>13.75</v>
      </c>
    </row>
    <row r="21" spans="1:13" x14ac:dyDescent="0.3">
      <c r="A21" s="6">
        <f t="shared" si="4"/>
        <v>26</v>
      </c>
      <c r="B21" s="7">
        <f t="shared" si="0"/>
        <v>29.5</v>
      </c>
      <c r="C21" s="8">
        <f t="shared" si="1"/>
        <v>27.75</v>
      </c>
      <c r="D21" s="9">
        <f t="shared" si="2"/>
        <v>29</v>
      </c>
      <c r="E21" s="8">
        <f t="shared" si="3"/>
        <v>0.28999999999999998</v>
      </c>
      <c r="F21" s="10">
        <f t="shared" si="5"/>
        <v>8.2857142857142851E-2</v>
      </c>
      <c r="G21" t="s">
        <v>21</v>
      </c>
      <c r="H21" s="13">
        <f>SQRT(H20)</f>
        <v>5.8878062660266384</v>
      </c>
      <c r="J21" s="8">
        <f t="shared" si="6"/>
        <v>0.82000000000000006</v>
      </c>
      <c r="L21">
        <v>0</v>
      </c>
      <c r="M21">
        <v>0</v>
      </c>
    </row>
    <row r="22" spans="1:13" x14ac:dyDescent="0.3">
      <c r="A22" s="6">
        <f>A21+$H$14</f>
        <v>29.5</v>
      </c>
      <c r="B22" s="7">
        <f t="shared" si="0"/>
        <v>33</v>
      </c>
      <c r="C22" s="8">
        <f t="shared" si="1"/>
        <v>31.25</v>
      </c>
      <c r="D22" s="9">
        <f t="shared" si="2"/>
        <v>6</v>
      </c>
      <c r="E22" s="8">
        <f t="shared" si="3"/>
        <v>0.06</v>
      </c>
      <c r="F22" s="10">
        <f t="shared" si="5"/>
        <v>1.7142857142857144E-2</v>
      </c>
      <c r="J22" s="8">
        <f t="shared" si="6"/>
        <v>0.88000000000000012</v>
      </c>
    </row>
    <row r="23" spans="1:13" x14ac:dyDescent="0.3">
      <c r="A23" s="6">
        <f>A22+$H$14</f>
        <v>33</v>
      </c>
      <c r="B23" s="7">
        <f t="shared" si="0"/>
        <v>36.5</v>
      </c>
      <c r="C23" s="8">
        <f t="shared" si="1"/>
        <v>34.75</v>
      </c>
      <c r="D23" s="9">
        <f t="shared" si="2"/>
        <v>8</v>
      </c>
      <c r="E23" s="8">
        <f t="shared" si="3"/>
        <v>0.08</v>
      </c>
      <c r="F23" s="10">
        <f t="shared" si="5"/>
        <v>2.2857142857142857E-2</v>
      </c>
      <c r="J23" s="8">
        <f t="shared" si="6"/>
        <v>0.96000000000000008</v>
      </c>
      <c r="L23">
        <f>C17</f>
        <v>13.75</v>
      </c>
      <c r="M23">
        <f>C18</f>
        <v>17.25</v>
      </c>
    </row>
    <row r="24" spans="1:13" x14ac:dyDescent="0.3">
      <c r="A24" s="11">
        <f>A23+$H$14</f>
        <v>36.5</v>
      </c>
      <c r="B24" s="7">
        <f t="shared" si="0"/>
        <v>40</v>
      </c>
      <c r="C24" s="8">
        <f t="shared" si="1"/>
        <v>38.25</v>
      </c>
      <c r="D24" s="9">
        <f>COUNTIFS($A$2:$J$11,"&gt;="&amp;A24,$A$2:$J$11,"&lt;="&amp;B24)</f>
        <v>4</v>
      </c>
      <c r="E24" s="8">
        <f t="shared" si="3"/>
        <v>0.04</v>
      </c>
      <c r="F24" s="10">
        <f t="shared" si="5"/>
        <v>1.1428571428571429E-2</v>
      </c>
      <c r="J24" s="8">
        <f t="shared" si="6"/>
        <v>1</v>
      </c>
      <c r="L24">
        <f>J17</f>
        <v>0.05</v>
      </c>
      <c r="M24">
        <f>L24</f>
        <v>0.05</v>
      </c>
    </row>
    <row r="25" spans="1:13" x14ac:dyDescent="0.3">
      <c r="C25" s="8"/>
      <c r="D25" s="12">
        <f>SUM(D17:D24)</f>
        <v>100</v>
      </c>
    </row>
    <row r="26" spans="1:13" x14ac:dyDescent="0.3">
      <c r="A26" s="19" t="s">
        <v>22</v>
      </c>
      <c r="B26" s="18"/>
      <c r="C26" s="18"/>
      <c r="D26" s="18"/>
      <c r="E26" s="18"/>
      <c r="F26" s="18"/>
      <c r="G26" s="18"/>
      <c r="H26" s="18"/>
      <c r="I26" s="18"/>
      <c r="J26" s="18"/>
      <c r="L26">
        <f>M23</f>
        <v>17.25</v>
      </c>
      <c r="M26">
        <f>C19</f>
        <v>20.75</v>
      </c>
    </row>
    <row r="27" spans="1:13" x14ac:dyDescent="0.3">
      <c r="A27" s="14" t="s">
        <v>10</v>
      </c>
      <c r="B27" s="14" t="s">
        <v>11</v>
      </c>
      <c r="C27" s="14" t="s">
        <v>13</v>
      </c>
      <c r="D27" s="14" t="s">
        <v>23</v>
      </c>
      <c r="E27" s="14" t="s">
        <v>24</v>
      </c>
      <c r="F27" s="14" t="s">
        <v>25</v>
      </c>
      <c r="G27" s="15" t="s">
        <v>26</v>
      </c>
      <c r="H27" s="16" t="s">
        <v>27</v>
      </c>
      <c r="I27" s="14" t="s">
        <v>28</v>
      </c>
      <c r="L27">
        <f>J18</f>
        <v>0.13</v>
      </c>
      <c r="M27">
        <f>L27</f>
        <v>0.13</v>
      </c>
    </row>
    <row r="28" spans="1:13" x14ac:dyDescent="0.3">
      <c r="A28">
        <f>-100000000000</f>
        <v>-100000000000</v>
      </c>
      <c r="B28">
        <v>15.5</v>
      </c>
      <c r="C28">
        <v>5</v>
      </c>
      <c r="D28">
        <f>_xlfn.NORM.DIST(B28,$H$17,$H$21,TRUE)-
_xlfn.NORM.DIST(A28,$H$17,$H$21,TRUE)</f>
        <v>4.9209411488044461E-2</v>
      </c>
      <c r="E28">
        <f>100*$D28</f>
        <v>4.9209411488044461</v>
      </c>
      <c r="F28">
        <f>$C28-$E28</f>
        <v>7.9058851195553892E-2</v>
      </c>
      <c r="G28">
        <f>POWER($F28,2)</f>
        <v>6.2503019523607335E-3</v>
      </c>
      <c r="H28">
        <f>$G28/$E28</f>
        <v>1.2701436093945685E-3</v>
      </c>
      <c r="I28">
        <f>$C28^2/$E28</f>
        <v>5.0803289948049484</v>
      </c>
    </row>
    <row r="29" spans="1:13" x14ac:dyDescent="0.3">
      <c r="A29">
        <f>B28</f>
        <v>15.5</v>
      </c>
      <c r="B29">
        <v>19</v>
      </c>
      <c r="C29">
        <v>8</v>
      </c>
      <c r="D29">
        <f>_xlfn.NORM.DIST(B29,$H$17,$H$21,TRUE)-
_xlfn.NORM.DIST(A29,$H$17,$H$21,TRUE)</f>
        <v>9.5791172692878276E-2</v>
      </c>
      <c r="E29">
        <f t="shared" ref="E29:E34" si="7">100*$D29</f>
        <v>9.5791172692878277</v>
      </c>
      <c r="F29">
        <f t="shared" ref="F29:F34" si="8">$C29-$E29</f>
        <v>-1.5791172692878277</v>
      </c>
      <c r="G29">
        <f t="shared" ref="G29:G34" si="9">POWER($F29,2)</f>
        <v>2.4936113501630457</v>
      </c>
      <c r="H29">
        <f>$G29/$E29</f>
        <v>0.2603174468025316</v>
      </c>
      <c r="I29">
        <f t="shared" ref="I29:I34" si="10">$C29^2/$E29</f>
        <v>6.6812001775147039</v>
      </c>
      <c r="L29">
        <f>M26</f>
        <v>20.75</v>
      </c>
      <c r="M29">
        <f>C20</f>
        <v>24.25</v>
      </c>
    </row>
    <row r="30" spans="1:13" x14ac:dyDescent="0.3">
      <c r="A30">
        <f t="shared" ref="A30:A34" si="11">B29</f>
        <v>19</v>
      </c>
      <c r="B30">
        <v>22.5</v>
      </c>
      <c r="C30">
        <v>22</v>
      </c>
      <c r="D30">
        <f t="shared" ref="D30:D34" si="12">_xlfn.NORM.DIST(B30,$H$17,$H$21,TRUE)-
_xlfn.NORM.DIST(A30,$H$17,$H$21,TRUE)</f>
        <v>0.17644145995850771</v>
      </c>
      <c r="E30">
        <f t="shared" si="7"/>
        <v>17.644145995850771</v>
      </c>
      <c r="F30">
        <f>$C30-$E30</f>
        <v>4.3558540041492293</v>
      </c>
      <c r="G30">
        <f t="shared" si="9"/>
        <v>18.973464105462874</v>
      </c>
      <c r="H30">
        <f t="shared" ref="H30:H34" si="13">$G30/$E30</f>
        <v>1.0753404619257123</v>
      </c>
      <c r="I30">
        <f t="shared" si="10"/>
        <v>27.431194466074942</v>
      </c>
      <c r="L30">
        <f>J19</f>
        <v>0.35</v>
      </c>
      <c r="M30">
        <f>L30</f>
        <v>0.35</v>
      </c>
    </row>
    <row r="31" spans="1:13" x14ac:dyDescent="0.3">
      <c r="A31">
        <f t="shared" si="11"/>
        <v>22.5</v>
      </c>
      <c r="B31">
        <v>26</v>
      </c>
      <c r="C31">
        <v>18</v>
      </c>
      <c r="D31">
        <f t="shared" si="12"/>
        <v>0.23058279281865335</v>
      </c>
      <c r="E31">
        <f t="shared" si="7"/>
        <v>23.058279281865335</v>
      </c>
      <c r="F31">
        <f t="shared" si="8"/>
        <v>-5.0582792818653353</v>
      </c>
      <c r="G31">
        <f t="shared" si="9"/>
        <v>25.586189293348092</v>
      </c>
      <c r="H31">
        <f t="shared" si="13"/>
        <v>1.1096313380795455</v>
      </c>
      <c r="I31">
        <f t="shared" si="10"/>
        <v>14.05135205621421</v>
      </c>
    </row>
    <row r="32" spans="1:13" x14ac:dyDescent="0.3">
      <c r="A32">
        <f t="shared" si="11"/>
        <v>26</v>
      </c>
      <c r="B32">
        <v>29.5</v>
      </c>
      <c r="C32">
        <v>29</v>
      </c>
      <c r="D32">
        <f t="shared" si="12"/>
        <v>0.21381897679662831</v>
      </c>
      <c r="E32">
        <f t="shared" si="7"/>
        <v>21.381897679662831</v>
      </c>
      <c r="F32">
        <f t="shared" si="8"/>
        <v>7.6181023203371687</v>
      </c>
      <c r="G32">
        <f t="shared" si="9"/>
        <v>58.035482963126555</v>
      </c>
      <c r="H32">
        <f t="shared" si="13"/>
        <v>2.7142344347820164</v>
      </c>
      <c r="I32">
        <f t="shared" si="10"/>
        <v>39.332336755119186</v>
      </c>
      <c r="L32">
        <f>M29</f>
        <v>24.25</v>
      </c>
      <c r="M32">
        <f>C21</f>
        <v>27.75</v>
      </c>
    </row>
    <row r="33" spans="1:13" x14ac:dyDescent="0.3">
      <c r="A33">
        <f t="shared" si="11"/>
        <v>29.5</v>
      </c>
      <c r="B33">
        <v>33</v>
      </c>
      <c r="C33">
        <v>6</v>
      </c>
      <c r="D33">
        <f t="shared" si="12"/>
        <v>0.14068467390302852</v>
      </c>
      <c r="E33">
        <f t="shared" si="7"/>
        <v>14.068467390302853</v>
      </c>
      <c r="F33">
        <f t="shared" si="8"/>
        <v>-8.0684673903028532</v>
      </c>
      <c r="G33">
        <f t="shared" si="9"/>
        <v>65.100166028380528</v>
      </c>
      <c r="H33">
        <f t="shared" si="13"/>
        <v>4.6273815208366571</v>
      </c>
      <c r="I33">
        <f t="shared" si="10"/>
        <v>2.5589141305338039</v>
      </c>
      <c r="L33">
        <f>J20</f>
        <v>0.53</v>
      </c>
      <c r="M33">
        <f>L33</f>
        <v>0.53</v>
      </c>
    </row>
    <row r="34" spans="1:13" x14ac:dyDescent="0.3">
      <c r="A34">
        <f t="shared" si="11"/>
        <v>33</v>
      </c>
      <c r="B34">
        <f>1000000000000</f>
        <v>1000000000000</v>
      </c>
      <c r="C34">
        <v>12</v>
      </c>
      <c r="D34">
        <f t="shared" si="12"/>
        <v>9.3471512342259366E-2</v>
      </c>
      <c r="E34">
        <f t="shared" si="7"/>
        <v>9.3471512342259366</v>
      </c>
      <c r="F34">
        <f t="shared" si="8"/>
        <v>2.6528487657740634</v>
      </c>
      <c r="G34">
        <f t="shared" si="9"/>
        <v>7.0376065740689713</v>
      </c>
      <c r="H34">
        <f t="shared" si="13"/>
        <v>0.75291459373202008</v>
      </c>
      <c r="I34">
        <f t="shared" si="10"/>
        <v>15.405763359506084</v>
      </c>
    </row>
    <row r="35" spans="1:13" x14ac:dyDescent="0.3">
      <c r="A35" s="17" t="s">
        <v>32</v>
      </c>
      <c r="B35" s="17"/>
      <c r="C35" s="17">
        <f>SUM((C28:C34))</f>
        <v>100</v>
      </c>
      <c r="D35" s="17">
        <f>SUM((D28:D34))</f>
        <v>1</v>
      </c>
      <c r="E35" s="17">
        <f>SUM((E28:E34))</f>
        <v>100</v>
      </c>
      <c r="F35" s="17" t="s">
        <v>29</v>
      </c>
      <c r="G35" s="17">
        <f>SUM(H28:H34)</f>
        <v>10.541089939767877</v>
      </c>
      <c r="H35" s="17"/>
      <c r="I35" s="17">
        <f>SUM(I28:I34)</f>
        <v>110.54108993976789</v>
      </c>
      <c r="L35">
        <f>M32</f>
        <v>27.75</v>
      </c>
      <c r="M35">
        <f>C22</f>
        <v>31.25</v>
      </c>
    </row>
    <row r="36" spans="1:13" x14ac:dyDescent="0.3">
      <c r="F36" t="s">
        <v>30</v>
      </c>
      <c r="G36">
        <f>_xlfn.CHISQ.INV.RT(0.05,E37)</f>
        <v>9.4877290367811575</v>
      </c>
      <c r="L36">
        <f>J21</f>
        <v>0.82000000000000006</v>
      </c>
      <c r="M36">
        <f>L36</f>
        <v>0.82000000000000006</v>
      </c>
    </row>
    <row r="37" spans="1:13" x14ac:dyDescent="0.3">
      <c r="D37" t="s">
        <v>31</v>
      </c>
      <c r="E37">
        <v>4</v>
      </c>
    </row>
    <row r="38" spans="1:13" x14ac:dyDescent="0.3">
      <c r="L38">
        <f>M35</f>
        <v>31.25</v>
      </c>
      <c r="M38">
        <f>C23</f>
        <v>34.75</v>
      </c>
    </row>
    <row r="39" spans="1:13" x14ac:dyDescent="0.3">
      <c r="L39">
        <f>J22</f>
        <v>0.88000000000000012</v>
      </c>
      <c r="M39">
        <f>L39</f>
        <v>0.88000000000000012</v>
      </c>
    </row>
    <row r="41" spans="1:13" x14ac:dyDescent="0.3">
      <c r="L41">
        <f>M38</f>
        <v>34.75</v>
      </c>
      <c r="M41">
        <f>B24</f>
        <v>40</v>
      </c>
    </row>
    <row r="42" spans="1:13" x14ac:dyDescent="0.3">
      <c r="L42">
        <f>J23</f>
        <v>0.96000000000000008</v>
      </c>
      <c r="M42">
        <f>L42</f>
        <v>0.96000000000000008</v>
      </c>
    </row>
    <row r="44" spans="1:13" x14ac:dyDescent="0.3">
      <c r="L44">
        <v>40</v>
      </c>
      <c r="M44">
        <v>100</v>
      </c>
    </row>
    <row r="45" spans="1:13" x14ac:dyDescent="0.3">
      <c r="L45">
        <v>1</v>
      </c>
      <c r="M45">
        <v>1</v>
      </c>
    </row>
  </sheetData>
  <mergeCells count="8">
    <mergeCell ref="G16:H16"/>
    <mergeCell ref="G18:H18"/>
    <mergeCell ref="A26:J26"/>
    <mergeCell ref="A1:C1"/>
    <mergeCell ref="A12:C12"/>
    <mergeCell ref="A14:C14"/>
    <mergeCell ref="E14:F14"/>
    <mergeCell ref="A15:F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Avdeeva</dc:creator>
  <cp:lastModifiedBy>XE</cp:lastModifiedBy>
  <dcterms:created xsi:type="dcterms:W3CDTF">2022-11-23T21:48:27Z</dcterms:created>
  <dcterms:modified xsi:type="dcterms:W3CDTF">2022-12-04T21:30:21Z</dcterms:modified>
</cp:coreProperties>
</file>