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лабы\ТерВер\"/>
    </mc:Choice>
  </mc:AlternateContent>
  <xr:revisionPtr revIDLastSave="0" documentId="13_ncr:1_{0C343B35-BB27-481B-8E9E-819AE2655A7A}" xr6:coauthVersionLast="47" xr6:coauthVersionMax="47" xr10:uidLastSave="{00000000-0000-0000-0000-000000000000}"/>
  <bookViews>
    <workbookView xWindow="-108" yWindow="-108" windowWidth="23256" windowHeight="12576" xr2:uid="{163C3E0B-A359-4FD2-B589-C867A3CB7FBC}"/>
  </bookViews>
  <sheets>
    <sheet name="Лист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3" i="1" l="1"/>
  <c r="B93" i="1"/>
  <c r="A94" i="1"/>
  <c r="B94" i="1"/>
  <c r="A95" i="1"/>
  <c r="B95" i="1"/>
  <c r="A96" i="1"/>
  <c r="B96" i="1"/>
  <c r="A97" i="1"/>
  <c r="A98" i="1"/>
  <c r="A99" i="1"/>
  <c r="A66" i="1" a="1"/>
  <c r="A66" i="1" s="1"/>
  <c r="F60" i="1"/>
  <c r="B60" i="1"/>
  <c r="D60" i="1" s="1"/>
  <c r="A58" i="1"/>
  <c r="D57" i="1"/>
  <c r="B57" i="1"/>
  <c r="E57" i="1" s="1"/>
  <c r="D56" i="1"/>
  <c r="B56" i="1"/>
  <c r="E56" i="1" s="1"/>
  <c r="D55" i="1"/>
  <c r="B55" i="1"/>
  <c r="E55" i="1" s="1"/>
  <c r="D54" i="1"/>
  <c r="B54" i="1"/>
  <c r="E54" i="1" s="1"/>
  <c r="D53" i="1"/>
  <c r="B53" i="1"/>
  <c r="E53" i="1" s="1"/>
  <c r="D52" i="1"/>
  <c r="B52" i="1"/>
  <c r="E52" i="1" s="1"/>
  <c r="D51" i="1"/>
  <c r="D58" i="1" s="1"/>
  <c r="B51" i="1"/>
  <c r="B58" i="1" s="1"/>
  <c r="D63" i="1" s="1"/>
  <c r="C53" i="1" l="1"/>
  <c r="A67" i="1"/>
  <c r="B66" i="1"/>
  <c r="D66" i="1" s="1" a="1"/>
  <c r="C51" i="1"/>
  <c r="C58" i="1" s="1"/>
  <c r="D64" i="1" s="1"/>
  <c r="C55" i="1"/>
  <c r="C57" i="1"/>
  <c r="E51" i="1"/>
  <c r="E58" i="1" s="1"/>
  <c r="C52" i="1"/>
  <c r="C54" i="1"/>
  <c r="C56" i="1"/>
  <c r="B67" i="1"/>
  <c r="D67" i="1" l="1"/>
  <c r="F67" i="1" s="1"/>
  <c r="D66" i="1"/>
  <c r="F66" i="1" s="1"/>
  <c r="B15" i="1" l="1"/>
  <c r="F15" i="1" l="1"/>
  <c r="F95" i="1"/>
  <c r="F96" i="1"/>
  <c r="F97" i="1"/>
  <c r="F98" i="1"/>
  <c r="F99" i="1"/>
  <c r="F94" i="1"/>
  <c r="F93" i="1"/>
  <c r="E71" i="1"/>
  <c r="F129" i="1"/>
  <c r="B126" i="1"/>
  <c r="E126" i="1" s="1"/>
  <c r="A126" i="1"/>
  <c r="D126" i="1" s="1"/>
  <c r="D125" i="1"/>
  <c r="B125" i="1"/>
  <c r="C125" i="1" s="1"/>
  <c r="A125" i="1"/>
  <c r="B124" i="1"/>
  <c r="E124" i="1" s="1"/>
  <c r="A124" i="1"/>
  <c r="D124" i="1" s="1"/>
  <c r="D123" i="1"/>
  <c r="B123" i="1"/>
  <c r="E123" i="1" s="1"/>
  <c r="A123" i="1"/>
  <c r="C123" i="1" s="1"/>
  <c r="B122" i="1"/>
  <c r="E122" i="1" s="1"/>
  <c r="A122" i="1"/>
  <c r="B121" i="1"/>
  <c r="E121" i="1" s="1"/>
  <c r="A121" i="1"/>
  <c r="D121" i="1" s="1"/>
  <c r="D120" i="1"/>
  <c r="B120" i="1"/>
  <c r="E120" i="1" s="1"/>
  <c r="A120" i="1"/>
  <c r="B129" i="1" s="1"/>
  <c r="D129" i="1" s="1"/>
  <c r="C122" i="1" l="1"/>
  <c r="C120" i="1"/>
  <c r="B127" i="1"/>
  <c r="D122" i="1"/>
  <c r="D127" i="1" s="1"/>
  <c r="E125" i="1"/>
  <c r="E127" i="1" s="1"/>
  <c r="C124" i="1"/>
  <c r="A127" i="1"/>
  <c r="C121" i="1"/>
  <c r="C126" i="1"/>
  <c r="C127" i="1" l="1"/>
  <c r="C85" i="1" l="1"/>
  <c r="F80" i="1"/>
  <c r="A72" i="1"/>
  <c r="C72" i="1" s="1"/>
  <c r="A73" i="1"/>
  <c r="B73" i="1" s="1"/>
  <c r="A74" i="1"/>
  <c r="E96" i="1" s="1"/>
  <c r="A75" i="1"/>
  <c r="E97" i="1" s="1"/>
  <c r="A76" i="1"/>
  <c r="D76" i="1" s="1"/>
  <c r="A77" i="1"/>
  <c r="E99" i="1" s="1"/>
  <c r="A71" i="1"/>
  <c r="B72" i="1" l="1"/>
  <c r="D72" i="1"/>
  <c r="B76" i="1"/>
  <c r="D75" i="1"/>
  <c r="B75" i="1"/>
  <c r="D74" i="1"/>
  <c r="B74" i="1"/>
  <c r="D73" i="1"/>
  <c r="C76" i="1"/>
  <c r="C75" i="1"/>
  <c r="C74" i="1"/>
  <c r="B77" i="1"/>
  <c r="C73" i="1"/>
  <c r="D71" i="1"/>
  <c r="E98" i="1"/>
  <c r="C71" i="1"/>
  <c r="D77" i="1"/>
  <c r="A78" i="1"/>
  <c r="B71" i="1"/>
  <c r="C77" i="1"/>
  <c r="E95" i="1"/>
  <c r="E94" i="1"/>
  <c r="E93" i="1"/>
  <c r="B7" i="1"/>
  <c r="B27" i="1" s="1"/>
  <c r="A22" i="1" a="1"/>
  <c r="A22" i="1" s="1"/>
  <c r="E9" i="1"/>
  <c r="B12" i="1"/>
  <c r="B11" i="1"/>
  <c r="B10" i="1"/>
  <c r="B9" i="1"/>
  <c r="B8" i="1"/>
  <c r="B6" i="1"/>
  <c r="A12" i="1"/>
  <c r="F32" i="1" s="1"/>
  <c r="A11" i="1"/>
  <c r="F31" i="1" s="1"/>
  <c r="A10" i="1"/>
  <c r="F30" i="1" s="1"/>
  <c r="A9" i="1"/>
  <c r="F29" i="1" s="1"/>
  <c r="A8" i="1"/>
  <c r="F28" i="1" s="1"/>
  <c r="A7" i="1"/>
  <c r="F27" i="1" s="1"/>
  <c r="A6" i="1"/>
  <c r="D78" i="1" l="1"/>
  <c r="A83" i="1" s="1"/>
  <c r="C10" i="1"/>
  <c r="D10" i="1"/>
  <c r="D9" i="1"/>
  <c r="D8" i="1"/>
  <c r="C11" i="1"/>
  <c r="G26" i="1"/>
  <c r="G71" i="1"/>
  <c r="D15" i="1"/>
  <c r="F26" i="1"/>
  <c r="E73" i="1"/>
  <c r="G28" i="1"/>
  <c r="E8" i="1"/>
  <c r="B28" i="1"/>
  <c r="B78" i="1"/>
  <c r="E74" i="1"/>
  <c r="G29" i="1"/>
  <c r="E7" i="1"/>
  <c r="D7" i="1"/>
  <c r="G31" i="1"/>
  <c r="E76" i="1"/>
  <c r="C7" i="1"/>
  <c r="E6" i="1"/>
  <c r="B13" i="1"/>
  <c r="B85" i="1"/>
  <c r="C84" i="1"/>
  <c r="G32" i="1"/>
  <c r="E77" i="1"/>
  <c r="D6" i="1"/>
  <c r="E12" i="1"/>
  <c r="B32" i="1"/>
  <c r="C8" i="1"/>
  <c r="B26" i="1"/>
  <c r="C6" i="1"/>
  <c r="D12" i="1"/>
  <c r="E11" i="1"/>
  <c r="B31" i="1"/>
  <c r="C9" i="1"/>
  <c r="G27" i="1"/>
  <c r="E72" i="1"/>
  <c r="G30" i="1"/>
  <c r="E75" i="1"/>
  <c r="A13" i="1"/>
  <c r="C12" i="1"/>
  <c r="D11" i="1"/>
  <c r="E10" i="1"/>
  <c r="B30" i="1"/>
  <c r="C78" i="1"/>
  <c r="B29" i="1"/>
  <c r="B23" i="1"/>
  <c r="A23" i="1"/>
  <c r="B22" i="1"/>
  <c r="D22" i="1" l="1" a="1"/>
  <c r="D22" i="1" s="1"/>
  <c r="F73" i="1"/>
  <c r="G73" i="1"/>
  <c r="G77" i="1"/>
  <c r="F77" i="1"/>
  <c r="D13" i="1"/>
  <c r="E13" i="1"/>
  <c r="C13" i="1"/>
  <c r="G76" i="1"/>
  <c r="F76" i="1"/>
  <c r="F72" i="1"/>
  <c r="G72" i="1"/>
  <c r="B80" i="1"/>
  <c r="D80" i="1" s="1"/>
  <c r="E78" i="1"/>
  <c r="F71" i="1"/>
  <c r="G75" i="1"/>
  <c r="F75" i="1"/>
  <c r="F74" i="1"/>
  <c r="G74" i="1"/>
  <c r="A84" i="1"/>
  <c r="B83" i="1"/>
  <c r="A85" i="1"/>
  <c r="C83" i="1"/>
  <c r="B84" i="1"/>
  <c r="G78" i="1" l="1"/>
  <c r="E83" i="1" s="1"/>
  <c r="D23" i="1"/>
  <c r="E85" i="1"/>
  <c r="F78" i="1"/>
  <c r="E84" i="1" s="1"/>
  <c r="A87" i="1" a="1"/>
  <c r="A87" i="1" l="1"/>
  <c r="C88" i="1"/>
  <c r="B88" i="1"/>
  <c r="A88" i="1"/>
  <c r="C87" i="1"/>
  <c r="B87" i="1"/>
  <c r="C89" i="1"/>
  <c r="B89" i="1"/>
  <c r="A89" i="1"/>
  <c r="E87" i="1" l="1" a="1"/>
  <c r="E88" i="1" l="1"/>
  <c r="E89" i="1"/>
  <c r="E87" i="1"/>
</calcChain>
</file>

<file path=xl/sharedStrings.xml><?xml version="1.0" encoding="utf-8"?>
<sst xmlns="http://schemas.openxmlformats.org/spreadsheetml/2006/main" count="65" uniqueCount="37">
  <si>
    <t>Исходные данные</t>
  </si>
  <si>
    <t>Вариант 6</t>
  </si>
  <si>
    <t>С_р.а,%</t>
  </si>
  <si>
    <t>Тз, град С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</si>
  <si>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</si>
  <si>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</si>
  <si>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</si>
  <si>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</si>
  <si>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</si>
  <si>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</si>
  <si>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</si>
  <si>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</si>
  <si>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</t>
  </si>
  <si>
    <t>Система нормальных уравнений</t>
  </si>
  <si>
    <t>b0=</t>
  </si>
  <si>
    <t>b1=</t>
  </si>
  <si>
    <t>1/yi</t>
  </si>
  <si>
    <t>Xi=xi</t>
  </si>
  <si>
    <t>Yi=lnyi</t>
  </si>
  <si>
    <t>XiYi</t>
  </si>
  <si>
    <t>Xi^2</t>
  </si>
  <si>
    <t>Yi^2</t>
  </si>
  <si>
    <t>tтабл=</t>
  </si>
  <si>
    <t>a=e^b0</t>
  </si>
  <si>
    <t>1/xi</t>
  </si>
  <si>
    <t>Xi^3</t>
  </si>
  <si>
    <t>Xi^4</t>
  </si>
  <si>
    <t>Yi=yi</t>
  </si>
  <si>
    <t>Xi^2Yi</t>
  </si>
  <si>
    <t>Система нормальных уравнений:</t>
  </si>
  <si>
    <t>a=</t>
  </si>
  <si>
    <t>b=</t>
  </si>
  <si>
    <t>c=</t>
  </si>
  <si>
    <t>b=b1</t>
  </si>
  <si>
    <t>xi=lnxi</t>
  </si>
  <si>
    <t>yi=lnyi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</si>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</sst>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  <color rgb="FF9999FF"/>
      <color rgb="FF00FF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88858789492668"/>
                  <c:y val="-0.66941324563842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2700" cap="rnd">
                <a:solidFill>
                  <a:srgbClr val="FFFF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798351829662024"/>
                  <c:y val="-0.534602860452270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2700" cap="rnd">
                <a:solidFill>
                  <a:srgbClr val="00FF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152984785792618"/>
                  <c:y val="-0.384717039914164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-0.35</c:v>
                </c:pt>
                <c:pt idx="1">
                  <c:v>-0.56999999999999995</c:v>
                </c:pt>
                <c:pt idx="2">
                  <c:v>-0.61</c:v>
                </c:pt>
                <c:pt idx="3">
                  <c:v>-0.69</c:v>
                </c:pt>
                <c:pt idx="4">
                  <c:v>-0.75</c:v>
                </c:pt>
                <c:pt idx="5">
                  <c:v>-0.81</c:v>
                </c:pt>
                <c:pt idx="6">
                  <c:v>-0.94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9-4721-9A66-6F9CD824A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982080"/>
        <c:axId val="2071984160"/>
      </c:scatterChart>
      <c:valAx>
        <c:axId val="207198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1984160"/>
        <c:crosses val="autoZero"/>
        <c:crossBetween val="midCat"/>
      </c:valAx>
      <c:valAx>
        <c:axId val="207198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198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Гипербола</a:t>
            </a:r>
            <a:r>
              <a:rPr lang="ru-RU" baseline="0"/>
              <a:t> ж)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Лист1!$A$26:$A$32</c:f>
              <c:numCache>
                <c:formatCode>General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Лист1!$B$26:$B$32</c:f>
              <c:numCache>
                <c:formatCode>General</c:formatCode>
                <c:ptCount val="7"/>
                <c:pt idx="0">
                  <c:v>-2.8571428571428572</c:v>
                </c:pt>
                <c:pt idx="1">
                  <c:v>-1.7543859649122808</c:v>
                </c:pt>
                <c:pt idx="2">
                  <c:v>-1.639344262295082</c:v>
                </c:pt>
                <c:pt idx="3">
                  <c:v>-1.4492753623188408</c:v>
                </c:pt>
                <c:pt idx="4">
                  <c:v>-1.3333333333333333</c:v>
                </c:pt>
                <c:pt idx="5">
                  <c:v>-1.2345679012345678</c:v>
                </c:pt>
                <c:pt idx="6">
                  <c:v>-1.0638297872340425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E-45F4-B842-8AA24FB3F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2288"/>
        <c:axId val="59243120"/>
      </c:scatterChart>
      <c:valAx>
        <c:axId val="5924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43120"/>
        <c:crosses val="autoZero"/>
        <c:crossBetween val="midCat"/>
      </c:valAx>
      <c:valAx>
        <c:axId val="592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4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гипербола</a:t>
            </a:r>
            <a:r>
              <a:rPr lang="ru-RU" baseline="0"/>
              <a:t> в)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Лист1!$F$26:$F$32</c:f>
              <c:numCache>
                <c:formatCode>General</c:formatCode>
                <c:ptCount val="7"/>
                <c:pt idx="0">
                  <c:v>6.25E-2</c:v>
                </c:pt>
                <c:pt idx="1">
                  <c:v>4.3478260869565216E-2</c:v>
                </c:pt>
                <c:pt idx="2">
                  <c:v>3.8461538461538464E-2</c:v>
                </c:pt>
                <c:pt idx="3">
                  <c:v>3.5714285714285712E-2</c:v>
                </c:pt>
                <c:pt idx="4">
                  <c:v>3.3333333333333333E-2</c:v>
                </c:pt>
                <c:pt idx="5">
                  <c:v>2.7777777777777776E-2</c:v>
                </c:pt>
                <c:pt idx="6">
                  <c:v>2.5000000000000001E-2</c:v>
                </c:pt>
              </c:numCache>
            </c:numRef>
          </c:xVal>
          <c:yVal>
            <c:numRef>
              <c:f>Лист1!$G$26:$G$32</c:f>
              <c:numCache>
                <c:formatCode>General</c:formatCode>
                <c:ptCount val="7"/>
                <c:pt idx="0">
                  <c:v>-0.35</c:v>
                </c:pt>
                <c:pt idx="1">
                  <c:v>-0.56999999999999995</c:v>
                </c:pt>
                <c:pt idx="2">
                  <c:v>-0.61</c:v>
                </c:pt>
                <c:pt idx="3">
                  <c:v>-0.69</c:v>
                </c:pt>
                <c:pt idx="4">
                  <c:v>-0.75</c:v>
                </c:pt>
                <c:pt idx="5">
                  <c:v>-0.81</c:v>
                </c:pt>
                <c:pt idx="6">
                  <c:v>-0.94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ED-4EFB-AABB-A7E03DFE5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66576"/>
        <c:axId val="261566992"/>
      </c:scatterChart>
      <c:valAx>
        <c:axId val="26156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66992"/>
        <c:crosses val="autoZero"/>
        <c:crossBetween val="midCat"/>
      </c:valAx>
      <c:valAx>
        <c:axId val="26156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6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степенная г)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2547751168573158E-2"/>
                  <c:y val="8.66049192612525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Лист1!$E$93:$E$100</c:f>
              <c:numCache>
                <c:formatCode>General</c:formatCode>
                <c:ptCount val="8"/>
                <c:pt idx="0">
                  <c:v>2.7725887222397811</c:v>
                </c:pt>
                <c:pt idx="1">
                  <c:v>3.1354942159291497</c:v>
                </c:pt>
                <c:pt idx="2">
                  <c:v>3.2580965380214821</c:v>
                </c:pt>
                <c:pt idx="3">
                  <c:v>3.3322045101752038</c:v>
                </c:pt>
                <c:pt idx="4">
                  <c:v>3.4011973816621555</c:v>
                </c:pt>
                <c:pt idx="5">
                  <c:v>3.5835189384561099</c:v>
                </c:pt>
                <c:pt idx="6">
                  <c:v>3.6888794541139363</c:v>
                </c:pt>
              </c:numCache>
            </c:numRef>
          </c:xVal>
          <c:yVal>
            <c:numRef>
              <c:f>Лист1!$F$93:$F$100</c:f>
              <c:numCache>
                <c:formatCode>General</c:formatCode>
                <c:ptCount val="8"/>
                <c:pt idx="0">
                  <c:v>-1.0498221244986778</c:v>
                </c:pt>
                <c:pt idx="1">
                  <c:v>-0.56211891815354131</c:v>
                </c:pt>
                <c:pt idx="2">
                  <c:v>-0.49429632181478012</c:v>
                </c:pt>
                <c:pt idx="3">
                  <c:v>-0.37106368139083207</c:v>
                </c:pt>
                <c:pt idx="4">
                  <c:v>-0.2876820724517809</c:v>
                </c:pt>
                <c:pt idx="5">
                  <c:v>-0.21072103131565253</c:v>
                </c:pt>
                <c:pt idx="6">
                  <c:v>-6.1875403718087529E-2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3-4E1E-8220-1F08EB67D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257007"/>
        <c:axId val="334257839"/>
      </c:scatterChart>
      <c:valAx>
        <c:axId val="33425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257839"/>
        <c:crosses val="autoZero"/>
        <c:crossBetween val="midCat"/>
      </c:valAx>
      <c:valAx>
        <c:axId val="33425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25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Лист1!$A$120:$A$126</c:f>
              <c:numCache>
                <c:formatCode>General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Лист1!$B$120:$B$126</c:f>
              <c:numCache>
                <c:formatCode>General</c:formatCode>
                <c:ptCount val="7"/>
                <c:pt idx="0">
                  <c:v>0.35</c:v>
                </c:pt>
                <c:pt idx="1">
                  <c:v>0.56999999999999995</c:v>
                </c:pt>
                <c:pt idx="2">
                  <c:v>0.61</c:v>
                </c:pt>
                <c:pt idx="3">
                  <c:v>0.69</c:v>
                </c:pt>
                <c:pt idx="4">
                  <c:v>0.75</c:v>
                </c:pt>
                <c:pt idx="5">
                  <c:v>0.81</c:v>
                </c:pt>
                <c:pt idx="6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2-4F84-BBA4-4F0B74B17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375775"/>
        <c:axId val="1329379103"/>
      </c:scatterChart>
      <c:valAx>
        <c:axId val="132937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9379103"/>
        <c:crosses val="autoZero"/>
        <c:crossBetween val="midCat"/>
      </c:valAx>
      <c:valAx>
        <c:axId val="132937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937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экспоненциальная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7874577751586391E-2"/>
          <c:y val="6.5349195521264586E-2"/>
          <c:w val="0.8760174739810791"/>
          <c:h val="0.8973084070380128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[3]Лист1!$A$51:$A$57</c:f>
              <c:numCache>
                <c:formatCode>General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[3]Лист1!$B$51:$B$57</c:f>
              <c:numCache>
                <c:formatCode>General</c:formatCode>
                <c:ptCount val="7"/>
                <c:pt idx="0">
                  <c:v>-1.0498221244986778</c:v>
                </c:pt>
                <c:pt idx="1">
                  <c:v>-0.56211891815354131</c:v>
                </c:pt>
                <c:pt idx="2">
                  <c:v>-0.49429632181478012</c:v>
                </c:pt>
                <c:pt idx="3">
                  <c:v>-0.37106368139083207</c:v>
                </c:pt>
                <c:pt idx="4">
                  <c:v>-0.2876820724517809</c:v>
                </c:pt>
                <c:pt idx="5">
                  <c:v>-0.21072103131565253</c:v>
                </c:pt>
                <c:pt idx="6">
                  <c:v>-6.1875403718087529E-2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14-4760-B7B5-FC6216841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74016"/>
        <c:axId val="201907584"/>
      </c:scatterChart>
      <c:valAx>
        <c:axId val="20877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07584"/>
        <c:crosses val="autoZero"/>
        <c:crossBetween val="midCat"/>
      </c:valAx>
      <c:valAx>
        <c:axId val="2019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7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Лист1!$A$93:$A$99</c:f>
              <c:numCache>
                <c:formatCode>General</c:formatCode>
                <c:ptCount val="7"/>
                <c:pt idx="0">
                  <c:v>2.7725887222397811</c:v>
                </c:pt>
                <c:pt idx="1">
                  <c:v>3.1354942159291497</c:v>
                </c:pt>
                <c:pt idx="2">
                  <c:v>3.2580965380214821</c:v>
                </c:pt>
                <c:pt idx="3">
                  <c:v>3.3322045101752038</c:v>
                </c:pt>
                <c:pt idx="4">
                  <c:v>3.4011973816621555</c:v>
                </c:pt>
                <c:pt idx="5">
                  <c:v>3.5835189384561099</c:v>
                </c:pt>
                <c:pt idx="6">
                  <c:v>3.6888794541139363</c:v>
                </c:pt>
              </c:numCache>
            </c:numRef>
          </c:xVal>
          <c:yVal>
            <c:numRef>
              <c:f>Лист1!$B$93:$B$99</c:f>
              <c:numCache>
                <c:formatCode>General</c:formatCode>
                <c:ptCount val="7"/>
                <c:pt idx="0">
                  <c:v>0.35</c:v>
                </c:pt>
                <c:pt idx="1">
                  <c:v>0.56999999999999995</c:v>
                </c:pt>
                <c:pt idx="2">
                  <c:v>0.61</c:v>
                </c:pt>
                <c:pt idx="3">
                  <c:v>0.69</c:v>
                </c:pt>
                <c:pt idx="4">
                  <c:v>0.75</c:v>
                </c:pt>
                <c:pt idx="5">
                  <c:v>0.81</c:v>
                </c:pt>
                <c:pt idx="6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A3-4933-800D-DA738CBF5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90607"/>
        <c:axId val="520187695"/>
      </c:scatterChart>
      <c:valAx>
        <c:axId val="52019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187695"/>
        <c:crosses val="autoZero"/>
        <c:crossBetween val="midCat"/>
      </c:valAx>
      <c:valAx>
        <c:axId val="5201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19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181780</xdr:colOff>
      <xdr:row>3</xdr:row>
      <xdr:rowOff>48508</xdr:rowOff>
    </xdr:from>
    <xdr:to>
      <xdr:col>15</xdr:col>
      <xdr:colOff>483622</xdr:colOff>
      <xdr:row>18</xdr:row>
      <xdr:rowOff>48508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604136B-9814-46F7-8252-B1A8A5AF0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81062</xdr:colOff>
      <xdr:row>33</xdr:row>
      <xdr:rowOff>55122</xdr:rowOff>
    </xdr:from>
    <xdr:to>
      <xdr:col>7</xdr:col>
      <xdr:colOff>478275</xdr:colOff>
      <xdr:row>48</xdr:row>
      <xdr:rowOff>1620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9C8A258-704A-4BF3-941D-4F0387290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167968</xdr:colOff>
      <xdr:row>20</xdr:row>
      <xdr:rowOff>128019</xdr:rowOff>
    </xdr:from>
    <xdr:to>
      <xdr:col>15</xdr:col>
      <xdr:colOff>492979</xdr:colOff>
      <xdr:row>35</xdr:row>
      <xdr:rowOff>96947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335FC52-03E2-4EC5-9DF0-EDC621714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220808</xdr:colOff>
      <xdr:row>89</xdr:row>
      <xdr:rowOff>74469</xdr:rowOff>
    </xdr:from>
    <xdr:to>
      <xdr:col>14</xdr:col>
      <xdr:colOff>549853</xdr:colOff>
      <xdr:row>104</xdr:row>
      <xdr:rowOff>90055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8473541-6B81-483F-9BA8-E7E68D97B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242455</xdr:colOff>
      <xdr:row>16</xdr:row>
      <xdr:rowOff>25977</xdr:rowOff>
    </xdr:from>
    <xdr:to>
      <xdr:col>7</xdr:col>
      <xdr:colOff>506635</xdr:colOff>
      <xdr:row>21</xdr:row>
      <xdr:rowOff>41351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371580D-6C1F-40DE-A05A-673B58E5A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6773" y="2935432"/>
          <a:ext cx="2082589" cy="924578"/>
        </a:xfrm>
        <a:prstGeom prst="rect">
          <a:avLst/>
        </a:prstGeom>
      </xdr:spPr>
    </xdr:pic>
    <xdr:clientData/>
  </xdr:twoCellAnchor>
  <xdr:twoCellAnchor editAs="oneCell">
    <xdr:from>
      <xdr:col>7</xdr:col>
      <xdr:colOff>129886</xdr:colOff>
      <xdr:row>73</xdr:row>
      <xdr:rowOff>-1</xdr:rowOff>
    </xdr:from>
    <xdr:to>
      <xdr:col>13</xdr:col>
      <xdr:colOff>227192</xdr:colOff>
      <xdr:row>83</xdr:row>
      <xdr:rowOff>161923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D5FB2EA-EE21-4D69-B058-4014BE099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32613" y="13291704"/>
          <a:ext cx="3734124" cy="1988992"/>
        </a:xfrm>
        <a:prstGeom prst="rect">
          <a:avLst/>
        </a:prstGeom>
      </xdr:spPr>
    </xdr:pic>
    <xdr:clientData/>
  </xdr:twoCellAnchor>
  <xdr:twoCellAnchor>
    <xdr:from>
      <xdr:col>8</xdr:col>
      <xdr:colOff>160020</xdr:colOff>
      <xdr:row>114</xdr:row>
      <xdr:rowOff>114300</xdr:rowOff>
    </xdr:from>
    <xdr:to>
      <xdr:col>15</xdr:col>
      <xdr:colOff>464820</xdr:colOff>
      <xdr:row>129</xdr:row>
      <xdr:rowOff>114300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C07FF1C-76C8-A023-C33E-1968274E3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215128</xdr:colOff>
      <xdr:row>48</xdr:row>
      <xdr:rowOff>92097</xdr:rowOff>
    </xdr:from>
    <xdr:to>
      <xdr:col>14</xdr:col>
      <xdr:colOff>529939</xdr:colOff>
      <xdr:row>63</xdr:row>
      <xdr:rowOff>47253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1466490-01D6-4C2A-AE54-4B72E5D81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252812</xdr:colOff>
      <xdr:row>100</xdr:row>
      <xdr:rowOff>7122</xdr:rowOff>
    </xdr:from>
    <xdr:to>
      <xdr:col>6</xdr:col>
      <xdr:colOff>92578</xdr:colOff>
      <xdr:row>112</xdr:row>
      <xdr:rowOff>4274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852C1782-B4C1-E2EA-BACF-D53C28900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b2ori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b2or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b2or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51">
          <cell r="A51">
            <v>16</v>
          </cell>
          <cell r="B51">
            <v>-1.0498221244986778</v>
          </cell>
        </row>
        <row r="52">
          <cell r="A52">
            <v>23</v>
          </cell>
          <cell r="B52">
            <v>-0.56211891815354131</v>
          </cell>
        </row>
        <row r="53">
          <cell r="A53">
            <v>26</v>
          </cell>
          <cell r="B53">
            <v>-0.49429632181478012</v>
          </cell>
        </row>
        <row r="54">
          <cell r="A54">
            <v>28</v>
          </cell>
          <cell r="B54">
            <v>-0.37106368139083207</v>
          </cell>
        </row>
        <row r="55">
          <cell r="A55">
            <v>30</v>
          </cell>
          <cell r="B55">
            <v>-0.2876820724517809</v>
          </cell>
        </row>
        <row r="56">
          <cell r="A56">
            <v>36</v>
          </cell>
          <cell r="B56">
            <v>-0.21072103131565253</v>
          </cell>
        </row>
        <row r="57">
          <cell r="A57">
            <v>40</v>
          </cell>
          <cell r="B57">
            <v>-6.1875403718087529E-2</v>
          </cell>
        </row>
        <row r="93">
          <cell r="A93">
            <v>2.7725887222397811</v>
          </cell>
          <cell r="B93">
            <v>-0.35</v>
          </cell>
        </row>
        <row r="94">
          <cell r="A94">
            <v>3.1354942159291497</v>
          </cell>
          <cell r="B94">
            <v>-0.56999999999999995</v>
          </cell>
        </row>
        <row r="95">
          <cell r="A95">
            <v>3.2580965380214821</v>
          </cell>
          <cell r="B95">
            <v>-0.61</v>
          </cell>
        </row>
        <row r="96">
          <cell r="A96">
            <v>3.3322045101752038</v>
          </cell>
          <cell r="B96">
            <v>-0.69</v>
          </cell>
        </row>
        <row r="97">
          <cell r="A97">
            <v>3.4011973816621555</v>
          </cell>
          <cell r="B97">
            <v>-0.75</v>
          </cell>
        </row>
        <row r="98">
          <cell r="A98">
            <v>3.5835189384561099</v>
          </cell>
          <cell r="B98">
            <v>-0.81</v>
          </cell>
        </row>
        <row r="99">
          <cell r="A99">
            <v>3.6888794541139363</v>
          </cell>
          <cell r="B99">
            <v>-0.94</v>
          </cell>
        </row>
        <row r="100">
          <cell r="A100">
            <v>5.2933048247244923</v>
          </cell>
          <cell r="B100">
            <v>-4.72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EA76-C152-4E6C-A908-D8FEA7BF919E}">
  <dimension ref="A1:P129"/>
  <sheetViews>
    <sheetView tabSelected="1" topLeftCell="A116" zoomScale="119" zoomScaleNormal="130" workbookViewId="0">
      <selection activeCell="D129" sqref="D129"/>
    </sheetView>
  </sheetViews>
  <sheetFormatPr defaultRowHeight="14.4" x14ac:dyDescent="0.3"/>
  <cols>
    <col min="1" max="1" width="13.77734375" customWidth="1"/>
    <col min="2" max="2" width="7.6640625" customWidth="1"/>
  </cols>
  <sheetData>
    <row r="1" spans="1:8" x14ac:dyDescent="0.3">
      <c r="A1" t="s">
        <v>0</v>
      </c>
      <c r="C1" t="s">
        <v>1</v>
      </c>
    </row>
    <row r="2" spans="1:8" x14ac:dyDescent="0.3">
      <c r="A2" s="1" t="s">
        <v>2</v>
      </c>
      <c r="B2" s="1">
        <v>16</v>
      </c>
      <c r="C2" s="1">
        <v>23</v>
      </c>
      <c r="D2" s="1">
        <v>26</v>
      </c>
      <c r="E2" s="1">
        <v>28</v>
      </c>
      <c r="F2" s="1">
        <v>30</v>
      </c>
      <c r="G2" s="1">
        <v>36</v>
      </c>
      <c r="H2" s="1">
        <v>40</v>
      </c>
    </row>
    <row r="3" spans="1:8" x14ac:dyDescent="0.3">
      <c r="A3" s="1" t="s">
        <v>3</v>
      </c>
      <c r="B3" s="1">
        <v>-0.35</v>
      </c>
      <c r="C3" s="1">
        <v>-0.56999999999999995</v>
      </c>
      <c r="D3" s="1">
        <v>-0.61</v>
      </c>
      <c r="E3" s="1">
        <v>-0.69</v>
      </c>
      <c r="F3" s="1">
        <v>-0.75</v>
      </c>
      <c r="G3" s="1">
        <v>-0.81</v>
      </c>
      <c r="H3" s="1">
        <v>-0.94</v>
      </c>
    </row>
    <row r="5" spans="1:8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8" x14ac:dyDescent="0.3">
      <c r="A6" s="4">
        <f>B2</f>
        <v>16</v>
      </c>
      <c r="B6" s="4">
        <f>B3</f>
        <v>-0.35</v>
      </c>
      <c r="C6" s="3">
        <f>A6*B6</f>
        <v>-5.6</v>
      </c>
      <c r="D6" s="3">
        <f>A6^2</f>
        <v>256</v>
      </c>
      <c r="E6" s="3">
        <f>B6^2</f>
        <v>0.12249999999999998</v>
      </c>
    </row>
    <row r="7" spans="1:8" x14ac:dyDescent="0.3">
      <c r="A7" s="4">
        <f>C2</f>
        <v>23</v>
      </c>
      <c r="B7" s="4">
        <f>C3</f>
        <v>-0.56999999999999995</v>
      </c>
      <c r="C7" s="3">
        <f t="shared" ref="C7:C12" si="0">A7*B7</f>
        <v>-13.11</v>
      </c>
      <c r="D7" s="3">
        <f t="shared" ref="D7:D12" si="1">A7^2</f>
        <v>529</v>
      </c>
      <c r="E7" s="3">
        <f t="shared" ref="E7:E12" si="2">B7^2</f>
        <v>0.32489999999999997</v>
      </c>
    </row>
    <row r="8" spans="1:8" x14ac:dyDescent="0.3">
      <c r="A8" s="4">
        <f>D2</f>
        <v>26</v>
      </c>
      <c r="B8" s="4">
        <f>D3</f>
        <v>-0.61</v>
      </c>
      <c r="C8" s="3">
        <f t="shared" si="0"/>
        <v>-15.86</v>
      </c>
      <c r="D8" s="3">
        <f t="shared" si="1"/>
        <v>676</v>
      </c>
      <c r="E8" s="3">
        <f t="shared" si="2"/>
        <v>0.37209999999999999</v>
      </c>
    </row>
    <row r="9" spans="1:8" x14ac:dyDescent="0.3">
      <c r="A9" s="4">
        <f>E2</f>
        <v>28</v>
      </c>
      <c r="B9" s="4">
        <f>E3</f>
        <v>-0.69</v>
      </c>
      <c r="C9" s="3">
        <f t="shared" si="0"/>
        <v>-19.32</v>
      </c>
      <c r="D9" s="3">
        <f t="shared" si="1"/>
        <v>784</v>
      </c>
      <c r="E9" s="3">
        <f t="shared" si="2"/>
        <v>0.47609999999999991</v>
      </c>
    </row>
    <row r="10" spans="1:8" x14ac:dyDescent="0.3">
      <c r="A10" s="4">
        <f>F2</f>
        <v>30</v>
      </c>
      <c r="B10" s="4">
        <f>F3</f>
        <v>-0.75</v>
      </c>
      <c r="C10" s="3">
        <f t="shared" si="0"/>
        <v>-22.5</v>
      </c>
      <c r="D10" s="3">
        <f t="shared" si="1"/>
        <v>900</v>
      </c>
      <c r="E10" s="3">
        <f t="shared" si="2"/>
        <v>0.5625</v>
      </c>
    </row>
    <row r="11" spans="1:8" x14ac:dyDescent="0.3">
      <c r="A11" s="4">
        <f>G2</f>
        <v>36</v>
      </c>
      <c r="B11" s="4">
        <f>G3</f>
        <v>-0.81</v>
      </c>
      <c r="C11" s="3">
        <f t="shared" si="0"/>
        <v>-29.160000000000004</v>
      </c>
      <c r="D11" s="3">
        <f t="shared" si="1"/>
        <v>1296</v>
      </c>
      <c r="E11" s="3">
        <f t="shared" si="2"/>
        <v>0.65610000000000013</v>
      </c>
    </row>
    <row r="12" spans="1:8" x14ac:dyDescent="0.3">
      <c r="A12" s="4">
        <f>H2</f>
        <v>40</v>
      </c>
      <c r="B12" s="4">
        <f>H3</f>
        <v>-0.94</v>
      </c>
      <c r="C12" s="3">
        <f t="shared" si="0"/>
        <v>-37.599999999999994</v>
      </c>
      <c r="D12" s="3">
        <f t="shared" si="1"/>
        <v>1600</v>
      </c>
      <c r="E12" s="3">
        <f t="shared" si="2"/>
        <v>0.88359999999999994</v>
      </c>
    </row>
    <row r="13" spans="1:8" x14ac:dyDescent="0.3">
      <c r="A13" s="6">
        <f>SUM(A6:A12)</f>
        <v>199</v>
      </c>
      <c r="B13" s="6">
        <f>SUM(B6:B12)</f>
        <v>-4.72</v>
      </c>
      <c r="C13" s="6">
        <f>SUM(C6:C12)</f>
        <v>-143.15</v>
      </c>
      <c r="D13" s="6">
        <f>SUM(D6:D12)</f>
        <v>6041</v>
      </c>
      <c r="E13" s="6">
        <f>SUM(E6:E12)</f>
        <v>3.3977999999999997</v>
      </c>
    </row>
    <row r="14" spans="1:8" x14ac:dyDescent="0.3">
      <c r="A14" s="7" t="s">
        <v>9</v>
      </c>
      <c r="B14" s="8">
        <v>7</v>
      </c>
    </row>
    <row r="15" spans="1:8" x14ac:dyDescent="0.3">
      <c r="A15" s="9" t="s">
        <v>10</v>
      </c>
      <c r="B15" s="10">
        <f>CORREL(A6:A12,B6:B12)</f>
        <v>-0.98686512776392155</v>
      </c>
      <c r="C15" s="9" t="s">
        <v>11</v>
      </c>
      <c r="D15" s="10">
        <f>ABS(B15)*SQRT((B14-2)/(1-B15^2))</f>
        <v>13.659842282339053</v>
      </c>
      <c r="E15" s="9" t="s">
        <v>12</v>
      </c>
      <c r="F15" s="10">
        <f>_xlfn.T.INV.2T(0.05,B14-2)</f>
        <v>2.570581835636315</v>
      </c>
    </row>
    <row r="17" spans="1:7" x14ac:dyDescent="0.3">
      <c r="A17" t="s">
        <v>13</v>
      </c>
    </row>
    <row r="18" spans="1:7" x14ac:dyDescent="0.3">
      <c r="A18" s="11">
        <v>7</v>
      </c>
      <c r="B18" s="12">
        <v>199</v>
      </c>
      <c r="C18" s="13"/>
      <c r="D18" s="14">
        <v>-4.72</v>
      </c>
    </row>
    <row r="19" spans="1:7" x14ac:dyDescent="0.3">
      <c r="A19" s="15">
        <v>199</v>
      </c>
      <c r="B19" s="16">
        <v>6041</v>
      </c>
      <c r="C19" s="13"/>
      <c r="D19" s="17">
        <v>-143.15</v>
      </c>
    </row>
    <row r="22" spans="1:7" x14ac:dyDescent="0.3">
      <c r="A22">
        <f t="array" ref="A22:B23">MINVERSE(A18:B19)</f>
        <v>2.2490692479523466</v>
      </c>
      <c r="B22">
        <v>-7.4087862993298614E-2</v>
      </c>
      <c r="C22" s="19" t="s">
        <v>14</v>
      </c>
      <c r="D22" s="18">
        <f t="array" ref="D22:D23">MMULT(A22:B23,D18:D19)</f>
        <v>-9.929262844377007E-3</v>
      </c>
    </row>
    <row r="23" spans="1:7" x14ac:dyDescent="0.3">
      <c r="A23">
        <v>-7.4087862993298614E-2</v>
      </c>
      <c r="B23">
        <v>2.6061057334326146E-3</v>
      </c>
      <c r="C23" s="19" t="s">
        <v>15</v>
      </c>
      <c r="D23" s="18">
        <v>-2.3369322412509386E-2</v>
      </c>
    </row>
    <row r="25" spans="1:7" x14ac:dyDescent="0.3">
      <c r="A25" t="s">
        <v>4</v>
      </c>
      <c r="B25" t="s">
        <v>16</v>
      </c>
      <c r="F25" t="s">
        <v>24</v>
      </c>
      <c r="G25" t="s">
        <v>5</v>
      </c>
    </row>
    <row r="26" spans="1:7" x14ac:dyDescent="0.3">
      <c r="A26">
        <v>16</v>
      </c>
      <c r="B26">
        <f>1/B6</f>
        <v>-2.8571428571428572</v>
      </c>
      <c r="F26">
        <f>1/A6</f>
        <v>6.25E-2</v>
      </c>
      <c r="G26">
        <f>B6</f>
        <v>-0.35</v>
      </c>
    </row>
    <row r="27" spans="1:7" x14ac:dyDescent="0.3">
      <c r="A27">
        <v>23</v>
      </c>
      <c r="B27">
        <f>1/B7</f>
        <v>-1.7543859649122808</v>
      </c>
      <c r="F27">
        <f t="shared" ref="F27:F32" si="3">1/A7</f>
        <v>4.3478260869565216E-2</v>
      </c>
      <c r="G27">
        <f t="shared" ref="G27:G32" si="4">B7</f>
        <v>-0.56999999999999995</v>
      </c>
    </row>
    <row r="28" spans="1:7" x14ac:dyDescent="0.3">
      <c r="A28">
        <v>26</v>
      </c>
      <c r="B28">
        <f t="shared" ref="B28:B32" si="5">1/B8</f>
        <v>-1.639344262295082</v>
      </c>
      <c r="F28">
        <f t="shared" si="3"/>
        <v>3.8461538461538464E-2</v>
      </c>
      <c r="G28">
        <f t="shared" si="4"/>
        <v>-0.61</v>
      </c>
    </row>
    <row r="29" spans="1:7" x14ac:dyDescent="0.3">
      <c r="A29">
        <v>28</v>
      </c>
      <c r="B29">
        <f t="shared" si="5"/>
        <v>-1.4492753623188408</v>
      </c>
      <c r="F29">
        <f t="shared" si="3"/>
        <v>3.5714285714285712E-2</v>
      </c>
      <c r="G29">
        <f t="shared" si="4"/>
        <v>-0.69</v>
      </c>
    </row>
    <row r="30" spans="1:7" x14ac:dyDescent="0.3">
      <c r="A30">
        <v>30</v>
      </c>
      <c r="B30">
        <f t="shared" si="5"/>
        <v>-1.3333333333333333</v>
      </c>
      <c r="F30">
        <f t="shared" si="3"/>
        <v>3.3333333333333333E-2</v>
      </c>
      <c r="G30">
        <f t="shared" si="4"/>
        <v>-0.75</v>
      </c>
    </row>
    <row r="31" spans="1:7" x14ac:dyDescent="0.3">
      <c r="A31">
        <v>36</v>
      </c>
      <c r="B31">
        <f t="shared" si="5"/>
        <v>-1.2345679012345678</v>
      </c>
      <c r="F31">
        <f t="shared" si="3"/>
        <v>2.7777777777777776E-2</v>
      </c>
      <c r="G31">
        <f t="shared" si="4"/>
        <v>-0.81</v>
      </c>
    </row>
    <row r="32" spans="1:7" x14ac:dyDescent="0.3">
      <c r="A32">
        <v>40</v>
      </c>
      <c r="B32">
        <f t="shared" si="5"/>
        <v>-1.0638297872340425</v>
      </c>
      <c r="F32">
        <f t="shared" si="3"/>
        <v>2.5000000000000001E-2</v>
      </c>
      <c r="G32">
        <f t="shared" si="4"/>
        <v>-0.94</v>
      </c>
    </row>
    <row r="49" spans="1:16" x14ac:dyDescent="0.3">
      <c r="A49" s="41"/>
      <c r="B49" s="41"/>
      <c r="C49" s="41"/>
      <c r="D49" s="41"/>
      <c r="E49" s="41"/>
      <c r="F49" s="41" t="s">
        <v>36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1:16" x14ac:dyDescent="0.3">
      <c r="A50" s="4" t="s">
        <v>17</v>
      </c>
      <c r="B50" s="4" t="s">
        <v>18</v>
      </c>
      <c r="C50" s="4" t="s">
        <v>19</v>
      </c>
      <c r="D50" s="4" t="s">
        <v>20</v>
      </c>
      <c r="E50" s="4" t="s">
        <v>21</v>
      </c>
    </row>
    <row r="51" spans="1:16" x14ac:dyDescent="0.3">
      <c r="A51" s="3">
        <v>16</v>
      </c>
      <c r="B51" s="3">
        <f>LN(-B6)</f>
        <v>-1.0498221244986778</v>
      </c>
      <c r="C51" s="3">
        <f>A51*B51</f>
        <v>-16.797153991978846</v>
      </c>
      <c r="D51" s="3">
        <f>A51^2</f>
        <v>256</v>
      </c>
      <c r="E51" s="3">
        <f>(B51)^2</f>
        <v>1.1021264930869175</v>
      </c>
    </row>
    <row r="52" spans="1:16" x14ac:dyDescent="0.3">
      <c r="A52" s="3">
        <v>23</v>
      </c>
      <c r="B52" s="3">
        <f t="shared" ref="B52:B57" si="6">LN(-B7)</f>
        <v>-0.56211891815354131</v>
      </c>
      <c r="C52" s="3">
        <f t="shared" ref="C52:C57" si="7">A52*B52</f>
        <v>-12.928735117531451</v>
      </c>
      <c r="D52" s="3">
        <f t="shared" ref="D52:D57" si="8">A52^2</f>
        <v>529</v>
      </c>
      <c r="E52" s="3">
        <f t="shared" ref="E52:E57" si="9">(B52)^2</f>
        <v>0.31597767814610767</v>
      </c>
    </row>
    <row r="53" spans="1:16" x14ac:dyDescent="0.3">
      <c r="A53" s="3">
        <v>26</v>
      </c>
      <c r="B53" s="3">
        <f t="shared" si="6"/>
        <v>-0.49429632181478012</v>
      </c>
      <c r="C53" s="3">
        <f t="shared" si="7"/>
        <v>-12.851704367184283</v>
      </c>
      <c r="D53" s="3">
        <f t="shared" si="8"/>
        <v>676</v>
      </c>
      <c r="E53" s="3">
        <f t="shared" si="9"/>
        <v>0.24432885375962066</v>
      </c>
    </row>
    <row r="54" spans="1:16" x14ac:dyDescent="0.3">
      <c r="A54" s="3">
        <v>28</v>
      </c>
      <c r="B54" s="3">
        <f t="shared" si="6"/>
        <v>-0.37106368139083207</v>
      </c>
      <c r="C54" s="3">
        <f t="shared" si="7"/>
        <v>-10.389783078943298</v>
      </c>
      <c r="D54" s="3">
        <f t="shared" si="8"/>
        <v>784</v>
      </c>
      <c r="E54" s="3">
        <f t="shared" si="9"/>
        <v>0.13768825564731693</v>
      </c>
    </row>
    <row r="55" spans="1:16" x14ac:dyDescent="0.3">
      <c r="A55" s="3">
        <v>30</v>
      </c>
      <c r="B55" s="3">
        <f t="shared" si="6"/>
        <v>-0.2876820724517809</v>
      </c>
      <c r="C55" s="3">
        <f t="shared" si="7"/>
        <v>-8.6304621735534273</v>
      </c>
      <c r="D55" s="3">
        <f t="shared" si="8"/>
        <v>900</v>
      </c>
      <c r="E55" s="3">
        <f t="shared" si="9"/>
        <v>8.2760974810151711E-2</v>
      </c>
    </row>
    <row r="56" spans="1:16" x14ac:dyDescent="0.3">
      <c r="A56" s="3">
        <v>36</v>
      </c>
      <c r="B56" s="3">
        <f t="shared" si="6"/>
        <v>-0.21072103131565253</v>
      </c>
      <c r="C56" s="3">
        <f t="shared" si="7"/>
        <v>-7.5859571273634909</v>
      </c>
      <c r="D56" s="3">
        <f t="shared" si="8"/>
        <v>1296</v>
      </c>
      <c r="E56" s="3">
        <f t="shared" si="9"/>
        <v>4.4403353038732218E-2</v>
      </c>
    </row>
    <row r="57" spans="1:16" x14ac:dyDescent="0.3">
      <c r="A57" s="3">
        <v>40</v>
      </c>
      <c r="B57" s="3">
        <f t="shared" si="6"/>
        <v>-6.1875403718087529E-2</v>
      </c>
      <c r="C57" s="3">
        <f t="shared" si="7"/>
        <v>-2.4750161487235012</v>
      </c>
      <c r="D57" s="3">
        <f t="shared" si="8"/>
        <v>1600</v>
      </c>
      <c r="E57" s="3">
        <f t="shared" si="9"/>
        <v>3.8285655852763199E-3</v>
      </c>
    </row>
    <row r="58" spans="1:16" x14ac:dyDescent="0.3">
      <c r="A58" s="42">
        <f>SUM(A51:A57)</f>
        <v>199</v>
      </c>
      <c r="B58" s="42">
        <f>SUM(B51:B57)</f>
        <v>-3.0375795533433525</v>
      </c>
      <c r="C58" s="42">
        <f>SUM(C51:C57)</f>
        <v>-71.658812005278293</v>
      </c>
      <c r="D58" s="42">
        <f>SUM(D51:D57)</f>
        <v>6041</v>
      </c>
      <c r="E58" s="42">
        <f>SUM(E51:E57)</f>
        <v>1.9311141740741229</v>
      </c>
    </row>
    <row r="59" spans="1:16" x14ac:dyDescent="0.3">
      <c r="A59" s="10" t="s">
        <v>9</v>
      </c>
      <c r="B59" s="10">
        <v>7</v>
      </c>
    </row>
    <row r="60" spans="1:16" x14ac:dyDescent="0.3">
      <c r="A60" s="5" t="s">
        <v>10</v>
      </c>
      <c r="B60" s="5">
        <f>CORREL(A51:A57,B51:B57)</f>
        <v>0.95817954149576245</v>
      </c>
      <c r="C60" s="5" t="s">
        <v>11</v>
      </c>
      <c r="D60" s="5">
        <f>ABS(B60)*SQRT((B59-2)/(1-B60^2))</f>
        <v>7.4870588460875558</v>
      </c>
      <c r="E60" s="5" t="s">
        <v>22</v>
      </c>
      <c r="F60" s="5">
        <f>_xlfn.T.INV.2T(0.05,B59-2)</f>
        <v>2.570581835636315</v>
      </c>
    </row>
    <row r="62" spans="1:16" ht="15" thickBot="1" x14ac:dyDescent="0.35">
      <c r="A62" t="s">
        <v>13</v>
      </c>
    </row>
    <row r="63" spans="1:16" x14ac:dyDescent="0.3">
      <c r="A63" s="21">
        <v>7</v>
      </c>
      <c r="B63" s="23">
        <v>199</v>
      </c>
      <c r="D63" s="29">
        <f>B58</f>
        <v>-3.0375795533433525</v>
      </c>
    </row>
    <row r="64" spans="1:16" ht="15" thickBot="1" x14ac:dyDescent="0.35">
      <c r="A64" s="26">
        <v>199</v>
      </c>
      <c r="B64" s="28">
        <v>6041</v>
      </c>
      <c r="D64" s="30">
        <f>C58</f>
        <v>-71.658812005278293</v>
      </c>
    </row>
    <row r="66" spans="1:16" x14ac:dyDescent="0.3">
      <c r="A66">
        <f t="array" ref="A66:B67">MINVERSE(A63:B64)</f>
        <v>2.2490692479523466</v>
      </c>
      <c r="B66">
        <v>-7.4087862993298614E-2</v>
      </c>
      <c r="C66" s="43" t="s">
        <v>14</v>
      </c>
      <c r="D66" s="44">
        <f t="array" ref="D66:D67">MMULT(A66:B67,D63:D64)</f>
        <v>-1.5226785155237588</v>
      </c>
      <c r="E66" s="46" t="s">
        <v>23</v>
      </c>
      <c r="F66" s="47">
        <f>EXP(D66)</f>
        <v>0.21812684763600559</v>
      </c>
    </row>
    <row r="67" spans="1:16" x14ac:dyDescent="0.3">
      <c r="A67">
        <v>-7.4087862993298614E-2</v>
      </c>
      <c r="B67">
        <v>2.6061057334326146E-3</v>
      </c>
      <c r="C67" s="48" t="s">
        <v>15</v>
      </c>
      <c r="D67" s="45">
        <v>3.8297336961421874E-2</v>
      </c>
      <c r="E67" s="49" t="s">
        <v>33</v>
      </c>
      <c r="F67" s="50">
        <f>D67</f>
        <v>3.8297336961421874E-2</v>
      </c>
    </row>
    <row r="68" spans="1:16" x14ac:dyDescent="0.3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</row>
    <row r="70" spans="1:16" x14ac:dyDescent="0.3">
      <c r="A70" s="4" t="s">
        <v>17</v>
      </c>
      <c r="B70" s="4" t="s">
        <v>20</v>
      </c>
      <c r="C70" s="4" t="s">
        <v>25</v>
      </c>
      <c r="D70" s="4" t="s">
        <v>26</v>
      </c>
      <c r="E70" s="4" t="s">
        <v>27</v>
      </c>
      <c r="F70" s="4" t="s">
        <v>19</v>
      </c>
      <c r="G70" s="4" t="s">
        <v>28</v>
      </c>
    </row>
    <row r="71" spans="1:16" x14ac:dyDescent="0.3">
      <c r="A71" s="3">
        <f t="shared" ref="A71:A77" si="10">A51</f>
        <v>16</v>
      </c>
      <c r="B71" s="3">
        <f>A71^2</f>
        <v>256</v>
      </c>
      <c r="C71" s="3">
        <f>A71^3</f>
        <v>4096</v>
      </c>
      <c r="D71" s="3">
        <f>A71^4</f>
        <v>65536</v>
      </c>
      <c r="E71" s="3">
        <f t="shared" ref="E71:E77" si="11">B6</f>
        <v>-0.35</v>
      </c>
      <c r="F71" s="3">
        <f>A71*E71</f>
        <v>-5.6</v>
      </c>
      <c r="G71" s="3">
        <f>B71*E71</f>
        <v>-89.6</v>
      </c>
    </row>
    <row r="72" spans="1:16" x14ac:dyDescent="0.3">
      <c r="A72" s="3">
        <f t="shared" si="10"/>
        <v>23</v>
      </c>
      <c r="B72" s="3">
        <f t="shared" ref="B72:B77" si="12">A72^2</f>
        <v>529</v>
      </c>
      <c r="C72" s="3">
        <f t="shared" ref="C72:C77" si="13">A72^3</f>
        <v>12167</v>
      </c>
      <c r="D72" s="3">
        <f t="shared" ref="D72:D77" si="14">A72^4</f>
        <v>279841</v>
      </c>
      <c r="E72" s="3">
        <f t="shared" si="11"/>
        <v>-0.56999999999999995</v>
      </c>
      <c r="F72" s="3">
        <f t="shared" ref="F72:F77" si="15">A72*E72</f>
        <v>-13.11</v>
      </c>
      <c r="G72" s="3">
        <f t="shared" ref="G72:G77" si="16">B72*E72</f>
        <v>-301.52999999999997</v>
      </c>
    </row>
    <row r="73" spans="1:16" x14ac:dyDescent="0.3">
      <c r="A73" s="3">
        <f t="shared" si="10"/>
        <v>26</v>
      </c>
      <c r="B73" s="3">
        <f t="shared" si="12"/>
        <v>676</v>
      </c>
      <c r="C73" s="3">
        <f t="shared" si="13"/>
        <v>17576</v>
      </c>
      <c r="D73" s="3">
        <f t="shared" si="14"/>
        <v>456976</v>
      </c>
      <c r="E73" s="3">
        <f t="shared" si="11"/>
        <v>-0.61</v>
      </c>
      <c r="F73" s="3">
        <f t="shared" si="15"/>
        <v>-15.86</v>
      </c>
      <c r="G73" s="3">
        <f t="shared" si="16"/>
        <v>-412.36</v>
      </c>
    </row>
    <row r="74" spans="1:16" x14ac:dyDescent="0.3">
      <c r="A74" s="3">
        <f t="shared" si="10"/>
        <v>28</v>
      </c>
      <c r="B74" s="3">
        <f t="shared" si="12"/>
        <v>784</v>
      </c>
      <c r="C74" s="3">
        <f t="shared" si="13"/>
        <v>21952</v>
      </c>
      <c r="D74" s="3">
        <f t="shared" si="14"/>
        <v>614656</v>
      </c>
      <c r="E74" s="3">
        <f t="shared" si="11"/>
        <v>-0.69</v>
      </c>
      <c r="F74" s="3">
        <f t="shared" si="15"/>
        <v>-19.32</v>
      </c>
      <c r="G74" s="3">
        <f t="shared" si="16"/>
        <v>-540.95999999999992</v>
      </c>
    </row>
    <row r="75" spans="1:16" x14ac:dyDescent="0.3">
      <c r="A75" s="3">
        <f t="shared" si="10"/>
        <v>30</v>
      </c>
      <c r="B75" s="3">
        <f t="shared" si="12"/>
        <v>900</v>
      </c>
      <c r="C75" s="3">
        <f t="shared" si="13"/>
        <v>27000</v>
      </c>
      <c r="D75" s="3">
        <f t="shared" si="14"/>
        <v>810000</v>
      </c>
      <c r="E75" s="3">
        <f t="shared" si="11"/>
        <v>-0.75</v>
      </c>
      <c r="F75" s="3">
        <f t="shared" si="15"/>
        <v>-22.5</v>
      </c>
      <c r="G75" s="3">
        <f t="shared" si="16"/>
        <v>-675</v>
      </c>
    </row>
    <row r="76" spans="1:16" x14ac:dyDescent="0.3">
      <c r="A76" s="3">
        <f t="shared" si="10"/>
        <v>36</v>
      </c>
      <c r="B76" s="3">
        <f t="shared" si="12"/>
        <v>1296</v>
      </c>
      <c r="C76" s="3">
        <f t="shared" si="13"/>
        <v>46656</v>
      </c>
      <c r="D76" s="3">
        <f t="shared" si="14"/>
        <v>1679616</v>
      </c>
      <c r="E76" s="3">
        <f t="shared" si="11"/>
        <v>-0.81</v>
      </c>
      <c r="F76" s="3">
        <f t="shared" si="15"/>
        <v>-29.160000000000004</v>
      </c>
      <c r="G76" s="3">
        <f t="shared" si="16"/>
        <v>-1049.76</v>
      </c>
    </row>
    <row r="77" spans="1:16" x14ac:dyDescent="0.3">
      <c r="A77" s="3">
        <f t="shared" si="10"/>
        <v>40</v>
      </c>
      <c r="B77" s="3">
        <f t="shared" si="12"/>
        <v>1600</v>
      </c>
      <c r="C77" s="3">
        <f t="shared" si="13"/>
        <v>64000</v>
      </c>
      <c r="D77" s="3">
        <f t="shared" si="14"/>
        <v>2560000</v>
      </c>
      <c r="E77" s="3">
        <f t="shared" si="11"/>
        <v>-0.94</v>
      </c>
      <c r="F77" s="3">
        <f t="shared" si="15"/>
        <v>-37.599999999999994</v>
      </c>
      <c r="G77" s="3">
        <f t="shared" si="16"/>
        <v>-1504</v>
      </c>
    </row>
    <row r="78" spans="1:16" x14ac:dyDescent="0.3">
      <c r="A78" s="20">
        <f t="shared" ref="A78:G78" si="17">SUM(A71:A77)</f>
        <v>199</v>
      </c>
      <c r="B78" s="20">
        <f t="shared" si="17"/>
        <v>6041</v>
      </c>
      <c r="C78" s="20">
        <f t="shared" si="17"/>
        <v>193447</v>
      </c>
      <c r="D78" s="20">
        <f t="shared" si="17"/>
        <v>6466625</v>
      </c>
      <c r="E78" s="20">
        <f t="shared" si="17"/>
        <v>-4.72</v>
      </c>
      <c r="F78" s="20">
        <f t="shared" si="17"/>
        <v>-143.15</v>
      </c>
      <c r="G78" s="20">
        <f t="shared" si="17"/>
        <v>-4573.21</v>
      </c>
    </row>
    <row r="79" spans="1:16" x14ac:dyDescent="0.3">
      <c r="A79" s="5" t="s">
        <v>9</v>
      </c>
      <c r="B79" s="5">
        <v>7</v>
      </c>
    </row>
    <row r="80" spans="1:16" x14ac:dyDescent="0.3">
      <c r="A80" s="20" t="s">
        <v>10</v>
      </c>
      <c r="B80" s="20">
        <f>CORREL(A71:A77,E71:E77)</f>
        <v>-0.98686512776392155</v>
      </c>
      <c r="C80" s="20" t="s">
        <v>11</v>
      </c>
      <c r="D80" s="20">
        <f>ABS(B80)*SQRT((B79-2)/(1-B80^2))</f>
        <v>13.659842282339053</v>
      </c>
      <c r="E80" s="20" t="s">
        <v>22</v>
      </c>
      <c r="F80" s="20">
        <f>_xlfn.T.INV.2T(0.05,B79-2)</f>
        <v>2.570581835636315</v>
      </c>
    </row>
    <row r="82" spans="1:16" ht="15" thickBot="1" x14ac:dyDescent="0.35">
      <c r="A82" t="s">
        <v>29</v>
      </c>
    </row>
    <row r="83" spans="1:16" x14ac:dyDescent="0.3">
      <c r="A83" s="21">
        <f>D78</f>
        <v>6466625</v>
      </c>
      <c r="B83" s="22">
        <f>C78</f>
        <v>193447</v>
      </c>
      <c r="C83" s="23">
        <f>B78</f>
        <v>6041</v>
      </c>
      <c r="E83" s="29">
        <f>G78</f>
        <v>-4573.21</v>
      </c>
    </row>
    <row r="84" spans="1:16" x14ac:dyDescent="0.3">
      <c r="A84" s="24">
        <f>C78</f>
        <v>193447</v>
      </c>
      <c r="B84" s="20">
        <f>B78</f>
        <v>6041</v>
      </c>
      <c r="C84" s="25">
        <f>A78</f>
        <v>199</v>
      </c>
      <c r="E84" s="31">
        <f>F78</f>
        <v>-143.15</v>
      </c>
    </row>
    <row r="85" spans="1:16" ht="15" thickBot="1" x14ac:dyDescent="0.35">
      <c r="A85" s="26">
        <f>B78</f>
        <v>6041</v>
      </c>
      <c r="B85" s="27">
        <f>A78</f>
        <v>199</v>
      </c>
      <c r="C85" s="28">
        <f>B79</f>
        <v>7</v>
      </c>
      <c r="E85" s="30">
        <f>E78</f>
        <v>-4.72</v>
      </c>
    </row>
    <row r="86" spans="1:16" ht="15" thickBot="1" x14ac:dyDescent="0.35"/>
    <row r="87" spans="1:16" x14ac:dyDescent="0.3">
      <c r="A87" s="32">
        <f t="array" ref="A87:C89">MINVERSE(A83:C85)</f>
        <v>4.0125897917805294E-5</v>
      </c>
      <c r="B87" s="33">
        <v>-2.270265341239345E-3</v>
      </c>
      <c r="C87" s="34">
        <v>2.991175051216682E-2</v>
      </c>
      <c r="D87" s="40" t="s">
        <v>30</v>
      </c>
      <c r="E87" s="29">
        <f t="array" ref="E87:E89">MMULT(A87:C89,E83:E85)</f>
        <v>3.0086356429853689E-4</v>
      </c>
    </row>
    <row r="88" spans="1:16" x14ac:dyDescent="0.3">
      <c r="A88" s="35">
        <v>-2.2702653412393441E-3</v>
      </c>
      <c r="B88">
        <v>0.13105443928076829</v>
      </c>
      <c r="C88" s="36">
        <v>-1.7664514986351441</v>
      </c>
      <c r="D88" s="40" t="s">
        <v>31</v>
      </c>
      <c r="E88" s="31">
        <v>-4.0391748274922534E-2</v>
      </c>
    </row>
    <row r="89" spans="1:16" ht="15" thickBot="1" x14ac:dyDescent="0.35">
      <c r="A89" s="37">
        <v>2.991175051216682E-2</v>
      </c>
      <c r="B89" s="38">
        <v>-1.7664514986351441</v>
      </c>
      <c r="C89" s="39">
        <v>24.546709054913421</v>
      </c>
      <c r="D89" s="40" t="s">
        <v>32</v>
      </c>
      <c r="E89" s="30">
        <v>0.21434873068312754</v>
      </c>
    </row>
    <row r="91" spans="1:16" x14ac:dyDescent="0.3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</row>
    <row r="92" spans="1:16" x14ac:dyDescent="0.3">
      <c r="A92" s="20" t="s">
        <v>34</v>
      </c>
      <c r="B92" s="20" t="s">
        <v>5</v>
      </c>
      <c r="C92" s="41"/>
      <c r="D92" s="41"/>
      <c r="E92" s="20" t="s">
        <v>34</v>
      </c>
      <c r="F92" s="20" t="s">
        <v>35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</row>
    <row r="93" spans="1:16" x14ac:dyDescent="0.3">
      <c r="A93" s="41">
        <f>LN(A71)</f>
        <v>2.7725887222397811</v>
      </c>
      <c r="B93" s="41">
        <f>0.35</f>
        <v>0.35</v>
      </c>
      <c r="C93" s="41"/>
      <c r="D93" s="41"/>
      <c r="E93" s="41">
        <f>A93</f>
        <v>2.7725887222397811</v>
      </c>
      <c r="F93" s="41">
        <f>LN(B93)</f>
        <v>-1.0498221244986778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1:16" x14ac:dyDescent="0.3">
      <c r="A94" s="41">
        <f t="shared" ref="A94:A99" si="18">LN(A72)</f>
        <v>3.1354942159291497</v>
      </c>
      <c r="B94" s="41">
        <f>0.57</f>
        <v>0.56999999999999995</v>
      </c>
      <c r="C94" s="41"/>
      <c r="D94" s="41"/>
      <c r="E94" s="41">
        <f t="shared" ref="E94:E100" si="19">A94</f>
        <v>3.1354942159291497</v>
      </c>
      <c r="F94" s="41">
        <f>LN(B94)</f>
        <v>-0.56211891815354131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1:16" x14ac:dyDescent="0.3">
      <c r="A95" s="41">
        <f t="shared" si="18"/>
        <v>3.2580965380214821</v>
      </c>
      <c r="B95" s="41">
        <f>0.61</f>
        <v>0.61</v>
      </c>
      <c r="C95" s="41"/>
      <c r="D95" s="41"/>
      <c r="E95" s="41">
        <f t="shared" si="19"/>
        <v>3.2580965380214821</v>
      </c>
      <c r="F95" s="41">
        <f t="shared" ref="F95:F100" si="20">LN(B95)</f>
        <v>-0.49429632181478012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</row>
    <row r="96" spans="1:16" x14ac:dyDescent="0.3">
      <c r="A96" s="41">
        <f t="shared" si="18"/>
        <v>3.3322045101752038</v>
      </c>
      <c r="B96" s="41">
        <f>0.69</f>
        <v>0.69</v>
      </c>
      <c r="C96" s="41"/>
      <c r="D96" s="41"/>
      <c r="E96" s="41">
        <f t="shared" si="19"/>
        <v>3.3322045101752038</v>
      </c>
      <c r="F96" s="41">
        <f t="shared" si="20"/>
        <v>-0.37106368139083207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</row>
    <row r="97" spans="1:16" x14ac:dyDescent="0.3">
      <c r="A97" s="41">
        <f t="shared" si="18"/>
        <v>3.4011973816621555</v>
      </c>
      <c r="B97" s="41">
        <v>0.75</v>
      </c>
      <c r="C97" s="41"/>
      <c r="D97" s="41"/>
      <c r="E97" s="41">
        <f t="shared" si="19"/>
        <v>3.4011973816621555</v>
      </c>
      <c r="F97" s="41">
        <f t="shared" si="20"/>
        <v>-0.2876820724517809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</row>
    <row r="98" spans="1:16" x14ac:dyDescent="0.3">
      <c r="A98" s="41">
        <f t="shared" si="18"/>
        <v>3.5835189384561099</v>
      </c>
      <c r="B98" s="41">
        <v>0.81</v>
      </c>
      <c r="C98" s="41"/>
      <c r="D98" s="41"/>
      <c r="E98" s="41">
        <f t="shared" si="19"/>
        <v>3.5835189384561099</v>
      </c>
      <c r="F98" s="41">
        <f t="shared" si="20"/>
        <v>-0.21072103131565253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1:16" x14ac:dyDescent="0.3">
      <c r="A99" s="41">
        <f t="shared" si="18"/>
        <v>3.6888794541139363</v>
      </c>
      <c r="B99" s="41">
        <v>0.94</v>
      </c>
      <c r="C99" s="41"/>
      <c r="D99" s="41"/>
      <c r="E99" s="41">
        <f t="shared" si="19"/>
        <v>3.6888794541139363</v>
      </c>
      <c r="F99" s="41">
        <f t="shared" si="20"/>
        <v>-6.1875403718087529E-2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1:16" x14ac:dyDescent="0.3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</row>
    <row r="101" spans="1:16" x14ac:dyDescent="0.3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</row>
    <row r="102" spans="1:16" x14ac:dyDescent="0.3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</row>
    <row r="103" spans="1:16" x14ac:dyDescent="0.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</row>
    <row r="104" spans="1:16" x14ac:dyDescent="0.3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</row>
    <row r="105" spans="1:16" x14ac:dyDescent="0.3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</row>
    <row r="106" spans="1:16" x14ac:dyDescent="0.3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</row>
    <row r="107" spans="1:16" x14ac:dyDescent="0.3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</row>
    <row r="108" spans="1:16" x14ac:dyDescent="0.3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</row>
    <row r="109" spans="1:16" x14ac:dyDescent="0.3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</row>
    <row r="110" spans="1:16" x14ac:dyDescent="0.3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</row>
    <row r="111" spans="1:16" x14ac:dyDescent="0.3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</row>
    <row r="112" spans="1:16" x14ac:dyDescent="0.3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</row>
    <row r="113" spans="1:16" x14ac:dyDescent="0.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</row>
    <row r="116" spans="1:16" x14ac:dyDescent="0.3">
      <c r="A116" s="1" t="s">
        <v>2</v>
      </c>
      <c r="B116" s="1">
        <v>16</v>
      </c>
      <c r="C116" s="1">
        <v>23</v>
      </c>
      <c r="D116" s="1">
        <v>26</v>
      </c>
      <c r="E116" s="1">
        <v>28</v>
      </c>
      <c r="F116" s="1">
        <v>30</v>
      </c>
      <c r="G116" s="1">
        <v>36</v>
      </c>
      <c r="H116" s="1">
        <v>40</v>
      </c>
    </row>
    <row r="117" spans="1:16" x14ac:dyDescent="0.3">
      <c r="A117" s="1" t="s">
        <v>3</v>
      </c>
      <c r="B117" s="1">
        <v>0.35</v>
      </c>
      <c r="C117" s="1">
        <v>0.56999999999999995</v>
      </c>
      <c r="D117" s="1">
        <v>0.61</v>
      </c>
      <c r="E117" s="1">
        <v>0.69</v>
      </c>
      <c r="F117" s="1">
        <v>0.75</v>
      </c>
      <c r="G117" s="1">
        <v>0.81</v>
      </c>
      <c r="H117" s="1">
        <v>0.94</v>
      </c>
    </row>
    <row r="119" spans="1:16" x14ac:dyDescent="0.3">
      <c r="A119" s="2" t="s">
        <v>4</v>
      </c>
      <c r="B119" s="2" t="s">
        <v>5</v>
      </c>
      <c r="C119" s="2" t="s">
        <v>6</v>
      </c>
      <c r="D119" s="2" t="s">
        <v>7</v>
      </c>
      <c r="E119" s="2" t="s">
        <v>8</v>
      </c>
    </row>
    <row r="120" spans="1:16" x14ac:dyDescent="0.3">
      <c r="A120" s="4">
        <f>B116</f>
        <v>16</v>
      </c>
      <c r="B120" s="4">
        <f>B117</f>
        <v>0.35</v>
      </c>
      <c r="C120" s="3">
        <f>A120*B120</f>
        <v>5.6</v>
      </c>
      <c r="D120" s="3">
        <f>A120^2</f>
        <v>256</v>
      </c>
      <c r="E120" s="3">
        <f>B120^2</f>
        <v>0.12249999999999998</v>
      </c>
    </row>
    <row r="121" spans="1:16" x14ac:dyDescent="0.3">
      <c r="A121" s="4">
        <f>C116</f>
        <v>23</v>
      </c>
      <c r="B121" s="4">
        <f>C117</f>
        <v>0.56999999999999995</v>
      </c>
      <c r="C121" s="3">
        <f t="shared" ref="C121:C126" si="21">A121*B121</f>
        <v>13.11</v>
      </c>
      <c r="D121" s="3">
        <f t="shared" ref="D121:D126" si="22">A121^2</f>
        <v>529</v>
      </c>
      <c r="E121" s="3">
        <f t="shared" ref="E121:E126" si="23">B121^2</f>
        <v>0.32489999999999997</v>
      </c>
    </row>
    <row r="122" spans="1:16" x14ac:dyDescent="0.3">
      <c r="A122" s="4">
        <f>D116</f>
        <v>26</v>
      </c>
      <c r="B122" s="4">
        <f>D117</f>
        <v>0.61</v>
      </c>
      <c r="C122" s="3">
        <f t="shared" si="21"/>
        <v>15.86</v>
      </c>
      <c r="D122" s="3">
        <f t="shared" si="22"/>
        <v>676</v>
      </c>
      <c r="E122" s="3">
        <f t="shared" si="23"/>
        <v>0.37209999999999999</v>
      </c>
    </row>
    <row r="123" spans="1:16" x14ac:dyDescent="0.3">
      <c r="A123" s="4">
        <f>E116</f>
        <v>28</v>
      </c>
      <c r="B123" s="4">
        <f>E117</f>
        <v>0.69</v>
      </c>
      <c r="C123" s="3">
        <f t="shared" si="21"/>
        <v>19.32</v>
      </c>
      <c r="D123" s="3">
        <f t="shared" si="22"/>
        <v>784</v>
      </c>
      <c r="E123" s="3">
        <f t="shared" si="23"/>
        <v>0.47609999999999991</v>
      </c>
    </row>
    <row r="124" spans="1:16" x14ac:dyDescent="0.3">
      <c r="A124" s="4">
        <f>F116</f>
        <v>30</v>
      </c>
      <c r="B124" s="4">
        <f>F117</f>
        <v>0.75</v>
      </c>
      <c r="C124" s="3">
        <f t="shared" si="21"/>
        <v>22.5</v>
      </c>
      <c r="D124" s="3">
        <f t="shared" si="22"/>
        <v>900</v>
      </c>
      <c r="E124" s="3">
        <f t="shared" si="23"/>
        <v>0.5625</v>
      </c>
    </row>
    <row r="125" spans="1:16" x14ac:dyDescent="0.3">
      <c r="A125" s="4">
        <f>G116</f>
        <v>36</v>
      </c>
      <c r="B125" s="4">
        <f>G117</f>
        <v>0.81</v>
      </c>
      <c r="C125" s="3">
        <f t="shared" si="21"/>
        <v>29.160000000000004</v>
      </c>
      <c r="D125" s="3">
        <f t="shared" si="22"/>
        <v>1296</v>
      </c>
      <c r="E125" s="3">
        <f t="shared" si="23"/>
        <v>0.65610000000000013</v>
      </c>
    </row>
    <row r="126" spans="1:16" x14ac:dyDescent="0.3">
      <c r="A126" s="4">
        <f>H116</f>
        <v>40</v>
      </c>
      <c r="B126" s="4">
        <f>H117</f>
        <v>0.94</v>
      </c>
      <c r="C126" s="3">
        <f t="shared" si="21"/>
        <v>37.599999999999994</v>
      </c>
      <c r="D126" s="3">
        <f t="shared" si="22"/>
        <v>1600</v>
      </c>
      <c r="E126" s="3">
        <f t="shared" si="23"/>
        <v>0.88359999999999994</v>
      </c>
    </row>
    <row r="127" spans="1:16" x14ac:dyDescent="0.3">
      <c r="A127" s="6">
        <f>SUM(A120:A126)</f>
        <v>199</v>
      </c>
      <c r="B127" s="6">
        <f>SUM(B120:B126)</f>
        <v>4.72</v>
      </c>
      <c r="C127" s="6">
        <f>SUM(C120:C126)</f>
        <v>143.15</v>
      </c>
      <c r="D127" s="6">
        <f>SUM(D120:D126)</f>
        <v>6041</v>
      </c>
      <c r="E127" s="6">
        <f>SUM(E120:E126)</f>
        <v>3.3977999999999997</v>
      </c>
    </row>
    <row r="128" spans="1:16" x14ac:dyDescent="0.3">
      <c r="A128" s="7" t="s">
        <v>9</v>
      </c>
      <c r="B128" s="8">
        <v>7</v>
      </c>
    </row>
    <row r="129" spans="1:6" x14ac:dyDescent="0.3">
      <c r="A129" s="9" t="s">
        <v>10</v>
      </c>
      <c r="B129" s="10">
        <f>CORREL(A120:A126,B120:B126)</f>
        <v>0.98686512776392155</v>
      </c>
      <c r="C129" s="9" t="s">
        <v>11</v>
      </c>
      <c r="D129" s="10">
        <f>ABS(B129)*SQRT((B128-2)/(1-B129^2))</f>
        <v>13.659842282339053</v>
      </c>
      <c r="E129" s="9" t="s">
        <v>12</v>
      </c>
      <c r="F129" s="10">
        <f>_xlfn.T.INV.2T(0.05,B128-2)</f>
        <v>2.570581835636315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darja15042004@gmail.com</dc:creator>
  <cp:lastModifiedBy>XE</cp:lastModifiedBy>
  <dcterms:created xsi:type="dcterms:W3CDTF">2022-11-23T16:15:48Z</dcterms:created>
  <dcterms:modified xsi:type="dcterms:W3CDTF">2022-12-24T08:07:42Z</dcterms:modified>
</cp:coreProperties>
</file>