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лабы\ТерВер\3 лаба\"/>
    </mc:Choice>
  </mc:AlternateContent>
  <xr:revisionPtr revIDLastSave="0" documentId="13_ncr:1_{6F97AF5A-D9FE-4891-8B96-45422F8AC0A6}" xr6:coauthVersionLast="47" xr6:coauthVersionMax="47" xr10:uidLastSave="{00000000-0000-0000-0000-000000000000}"/>
  <bookViews>
    <workbookView xWindow="-108" yWindow="-108" windowWidth="23256" windowHeight="12576" activeTab="2" xr2:uid="{3D47644E-B54C-4CA0-9AF2-8000999D32ED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F2" i="3"/>
  <c r="B6" i="1"/>
  <c r="L8" i="1"/>
  <c r="L5" i="1" l="1"/>
  <c r="H2" i="3" l="1"/>
  <c r="H1" i="3"/>
  <c r="J2" i="3" s="1"/>
  <c r="F1" i="3"/>
  <c r="J4" i="3" l="1"/>
  <c r="J1" i="3" s="1"/>
  <c r="C18" i="1"/>
  <c r="C16" i="1"/>
  <c r="N2" i="1"/>
  <c r="K5" i="1"/>
  <c r="N4" i="1" s="1"/>
  <c r="M2" i="1"/>
  <c r="L4" i="1"/>
  <c r="L3" i="1"/>
  <c r="B5" i="1" s="1"/>
  <c r="L2" i="1"/>
  <c r="K4" i="1"/>
  <c r="K3" i="1"/>
  <c r="N3" i="1" s="1"/>
  <c r="K2" i="1"/>
  <c r="J4" i="1"/>
  <c r="M4" i="1" s="1"/>
  <c r="J3" i="1"/>
  <c r="M3" i="1" s="1"/>
  <c r="J2" i="1"/>
  <c r="D6" i="1" s="1"/>
  <c r="K5" i="2"/>
  <c r="J5" i="2"/>
  <c r="I5" i="2"/>
  <c r="H5" i="2"/>
  <c r="G5" i="2"/>
  <c r="F5" i="2"/>
  <c r="F6" i="2" s="1"/>
  <c r="E5" i="2"/>
  <c r="D5" i="2"/>
  <c r="C5" i="2"/>
  <c r="B5" i="2"/>
  <c r="D6" i="2" s="1"/>
  <c r="D5" i="1" l="1"/>
  <c r="B6" i="2"/>
  <c r="H6" i="2" s="1"/>
  <c r="D7" i="2" s="1"/>
  <c r="J5" i="1"/>
  <c r="M6" i="1" s="1"/>
  <c r="L6" i="1" s="1"/>
  <c r="M5" i="1"/>
  <c r="B7" i="2" l="1"/>
</calcChain>
</file>

<file path=xl/sharedStrings.xml><?xml version="1.0" encoding="utf-8"?>
<sst xmlns="http://schemas.openxmlformats.org/spreadsheetml/2006/main" count="110" uniqueCount="74">
  <si>
    <t>Задача 1</t>
  </si>
  <si>
    <t>alpha=</t>
  </si>
  <si>
    <t>1-</t>
  </si>
  <si>
    <t>2-</t>
  </si>
  <si>
    <t>3-</t>
  </si>
  <si>
    <t>delta x_i</t>
  </si>
  <si>
    <t>n=</t>
  </si>
  <si>
    <t>x-mean=</t>
  </si>
  <si>
    <t>s2=</t>
  </si>
  <si>
    <t>f=</t>
  </si>
  <si>
    <t>t-rasch=</t>
  </si>
  <si>
    <t>t-tabl=</t>
  </si>
  <si>
    <t>Среднее</t>
  </si>
  <si>
    <t>Дисперсия</t>
  </si>
  <si>
    <t>Наблюдения</t>
  </si>
  <si>
    <t>Корреляция Пирсона</t>
  </si>
  <si>
    <t>df</t>
  </si>
  <si>
    <t>t-статистика</t>
  </si>
  <si>
    <t>P(T&lt;=t) одностороннее</t>
  </si>
  <si>
    <t>t критическое одностороннее</t>
  </si>
  <si>
    <t>Парный двухвыборочный t-тест для средних</t>
  </si>
  <si>
    <t>Гипотетическая разность средних</t>
  </si>
  <si>
    <t>P(T&lt;=t) двухстороннее</t>
  </si>
  <si>
    <t>t критическое двухстороннее</t>
  </si>
  <si>
    <t>Задача 2</t>
  </si>
  <si>
    <t>№ измерений</t>
  </si>
  <si>
    <t>Механический</t>
  </si>
  <si>
    <t>Оптический</t>
  </si>
  <si>
    <t>x-mean</t>
  </si>
  <si>
    <t>n</t>
  </si>
  <si>
    <t>s2</t>
  </si>
  <si>
    <t>f</t>
  </si>
  <si>
    <t>N=</t>
  </si>
  <si>
    <t>Delta x-mean</t>
  </si>
  <si>
    <t>s2факт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</si>
  <si>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</si>
  <si>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</si>
  <si>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</si>
  <si>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</si>
  <si>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</si>
  <si>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</si>
  <si>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Однофакторный дисперсионный анализ</t>
  </si>
  <si>
    <t>ИТОГИ</t>
  </si>
  <si>
    <t>Группы</t>
  </si>
  <si>
    <t>Счет</t>
  </si>
  <si>
    <t>Сумма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</si>
  <si>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</si>
  <si>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</si>
  <si>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</si>
  <si>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</si>
  <si>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</si>
  <si>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</si>
  <si>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</si>
  <si>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</si>
  <si>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</si>
  <si>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Задача 3</t>
  </si>
  <si>
    <t>Марка</t>
  </si>
  <si>
    <t>si2</t>
  </si>
  <si>
    <t>ni</t>
  </si>
  <si>
    <t>A</t>
  </si>
  <si>
    <t>B</t>
  </si>
  <si>
    <t>F-rasch</t>
  </si>
  <si>
    <t>F-tabl</t>
  </si>
  <si>
    <t>f1=</t>
  </si>
  <si>
    <t>f2=</t>
  </si>
  <si>
    <t>Поскольку Fрасч = 1,16 &lt; Fтабл = 1,35, то на уровне значимости 0,05 гипотеза H0 о равенстве дисперсий должна быть принята.</t>
  </si>
  <si>
    <t>F-rasch=</t>
  </si>
  <si>
    <t>F-tabl=</t>
  </si>
  <si>
    <t>ф расч &lt; ф табл</t>
  </si>
  <si>
    <t>не принимаем гипотезу</t>
  </si>
  <si>
    <t>примается</t>
  </si>
  <si>
    <t xml:space="preserve">не принимаем </t>
  </si>
  <si>
    <t>принимаем гипотизу что дисперсии равны</t>
  </si>
  <si>
    <t>где s2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</si>
</sst>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righ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556260</xdr:colOff>
      <xdr:row>6</xdr:row>
      <xdr:rowOff>51362</xdr:rowOff>
    </xdr:from>
    <xdr:to>
      <xdr:col>6</xdr:col>
      <xdr:colOff>251651</xdr:colOff>
      <xdr:row>9</xdr:row>
      <xdr:rowOff>152458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FA3DF2-4015-4377-9E3E-3E90ACD1B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1148642"/>
          <a:ext cx="2133791" cy="649736"/>
        </a:xfrm>
        <a:prstGeom prst="rect">
          <a:avLst/>
        </a:prstGeom>
      </xdr:spPr>
    </xdr:pic>
    <xdr:clientData/>
  </xdr:twoCellAnchor>
  <xdr:twoCellAnchor editAs="oneCell">
    <xdr:from>
      <xdr:col>3</xdr:col>
      <xdr:colOff>30481</xdr:colOff>
      <xdr:row>10</xdr:row>
      <xdr:rowOff>39476</xdr:rowOff>
    </xdr:from>
    <xdr:to>
      <xdr:col>6</xdr:col>
      <xdr:colOff>457201</xdr:colOff>
      <xdr:row>11</xdr:row>
      <xdr:rowOff>68603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571AAFB-3219-4A1A-ACAF-BD945C40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1" y="1875896"/>
          <a:ext cx="2255520" cy="212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CD2C-B575-406D-A3A7-7AAF92D9C83D}">
  <dimension ref="A1:N34"/>
  <sheetViews>
    <sheetView zoomScale="129" workbookViewId="0">
      <selection activeCell="K8" sqref="K8"/>
    </sheetView>
  </sheetViews>
  <sheetFormatPr defaultRowHeight="14.4" x14ac:dyDescent="0.3"/>
  <cols>
    <col min="1" max="1" width="26.33203125" customWidth="1"/>
    <col min="2" max="2" width="9.33203125" customWidth="1"/>
    <col min="7" max="7" width="6.77734375" customWidth="1"/>
    <col min="8" max="8" width="16.5546875" customWidth="1"/>
    <col min="10" max="10" width="9" customWidth="1"/>
    <col min="13" max="13" width="14" customWidth="1"/>
    <col min="14" max="14" width="13" customWidth="1"/>
  </cols>
  <sheetData>
    <row r="1" spans="1:14" x14ac:dyDescent="0.3">
      <c r="A1" s="2" t="s">
        <v>0</v>
      </c>
      <c r="B1" s="2" t="s">
        <v>1</v>
      </c>
      <c r="C1" s="2">
        <v>0.05</v>
      </c>
      <c r="D1" s="2"/>
      <c r="E1" s="2"/>
      <c r="F1" s="2"/>
      <c r="G1" s="2"/>
      <c r="H1" s="2"/>
      <c r="I1" s="2"/>
      <c r="J1" s="8" t="s">
        <v>29</v>
      </c>
      <c r="K1" s="8" t="s">
        <v>28</v>
      </c>
      <c r="L1" s="8" t="s">
        <v>30</v>
      </c>
      <c r="M1" s="8" t="s">
        <v>31</v>
      </c>
      <c r="N1" s="8" t="s">
        <v>33</v>
      </c>
    </row>
    <row r="2" spans="1:14" x14ac:dyDescent="0.3">
      <c r="A2" s="1" t="s">
        <v>2</v>
      </c>
      <c r="B2" s="1">
        <v>81.599999999999994</v>
      </c>
      <c r="C2" s="1">
        <v>81.3</v>
      </c>
      <c r="D2" s="1">
        <v>82</v>
      </c>
      <c r="E2" s="1">
        <v>79.599999999999994</v>
      </c>
      <c r="F2" s="1">
        <v>78.400000000000006</v>
      </c>
      <c r="G2" s="1">
        <v>81.8</v>
      </c>
      <c r="H2" s="1">
        <v>80.2</v>
      </c>
      <c r="I2" s="1">
        <v>80.7</v>
      </c>
      <c r="J2" s="8">
        <f>COUNT(B2:I2)</f>
        <v>8</v>
      </c>
      <c r="K2" s="8">
        <f>AVERAGE(B2:I2)</f>
        <v>80.7</v>
      </c>
      <c r="L2" s="8">
        <f>_xlfn.VAR.S(B2:I2)</f>
        <v>1.5457142857142803</v>
      </c>
      <c r="M2" s="8">
        <f>J2-1</f>
        <v>7</v>
      </c>
      <c r="N2" s="8">
        <f>K2-K5</f>
        <v>-1.11666666666666</v>
      </c>
    </row>
    <row r="3" spans="1:14" x14ac:dyDescent="0.3">
      <c r="A3" s="1" t="s">
        <v>3</v>
      </c>
      <c r="B3" s="1">
        <v>81.8</v>
      </c>
      <c r="C3" s="1">
        <v>84.7</v>
      </c>
      <c r="D3" s="1">
        <v>82</v>
      </c>
      <c r="E3" s="1">
        <v>85.6</v>
      </c>
      <c r="F3" s="1">
        <v>79.900000000000006</v>
      </c>
      <c r="G3" s="1">
        <v>83.2</v>
      </c>
      <c r="H3" s="1">
        <v>84.1</v>
      </c>
      <c r="I3" s="1">
        <v>85</v>
      </c>
      <c r="J3" s="8">
        <f>COUNT(B3:I3)</f>
        <v>8</v>
      </c>
      <c r="K3" s="8">
        <f>AVERAGE(B3:I3)</f>
        <v>83.287499999999994</v>
      </c>
      <c r="L3" s="8">
        <f>_xlfn.VAR.S(B3:I3)</f>
        <v>3.7555357142857062</v>
      </c>
      <c r="M3" s="8">
        <f>J3-1</f>
        <v>7</v>
      </c>
      <c r="N3" s="8">
        <f>K3-K5</f>
        <v>1.4708333333333314</v>
      </c>
    </row>
    <row r="4" spans="1:14" x14ac:dyDescent="0.3">
      <c r="A4" s="1" t="s">
        <v>4</v>
      </c>
      <c r="B4" s="1">
        <v>82.1</v>
      </c>
      <c r="C4" s="1">
        <v>79.599999999999994</v>
      </c>
      <c r="D4" s="1">
        <v>83.1</v>
      </c>
      <c r="E4" s="1">
        <v>80.7</v>
      </c>
      <c r="F4" s="1">
        <v>81.8</v>
      </c>
      <c r="G4" s="1">
        <v>79.900000000000006</v>
      </c>
      <c r="H4" s="1">
        <v>82.6</v>
      </c>
      <c r="I4" s="1">
        <v>81.900000000000006</v>
      </c>
      <c r="J4" s="8">
        <f>COUNT(B4:I4)</f>
        <v>8</v>
      </c>
      <c r="K4" s="8">
        <f>AVERAGE(B4:I4)</f>
        <v>81.462500000000006</v>
      </c>
      <c r="L4" s="8">
        <f>_xlfn.VAR.S(B4:I4)</f>
        <v>1.5969642857142805</v>
      </c>
      <c r="M4" s="8">
        <f>J4-1</f>
        <v>7</v>
      </c>
      <c r="N4" s="8">
        <f>K4-K5</f>
        <v>-0.35416666666665719</v>
      </c>
    </row>
    <row r="5" spans="1:14" x14ac:dyDescent="0.3">
      <c r="A5" s="15" t="s">
        <v>66</v>
      </c>
      <c r="B5" s="15">
        <f>L3/L2</f>
        <v>2.4296441774491715</v>
      </c>
      <c r="C5" s="15" t="s">
        <v>67</v>
      </c>
      <c r="D5" s="15">
        <f>_xlfn.F.INV.RT(C1/2,M2,M3)</f>
        <v>4.9949092190632376</v>
      </c>
      <c r="I5" s="3" t="s">
        <v>32</v>
      </c>
      <c r="J5" s="3">
        <f>COUNT(J2:J4)</f>
        <v>3</v>
      </c>
      <c r="K5" s="3">
        <f>AVERAGE(B2:I4)</f>
        <v>81.816666666666663</v>
      </c>
      <c r="L5" s="3">
        <f>_xlfn.VAR.S(B2:I4)</f>
        <v>3.3292753623188358</v>
      </c>
      <c r="M5" s="3">
        <f>SUM(M2:M4)</f>
        <v>21</v>
      </c>
    </row>
    <row r="6" spans="1:14" x14ac:dyDescent="0.3">
      <c r="A6" s="15" t="s">
        <v>10</v>
      </c>
      <c r="B6" s="15">
        <f>ABS((K2-K3)/SQRT(L8*(1/J2+1/J4)))</f>
        <v>3.1786024165235891</v>
      </c>
      <c r="C6" s="15" t="s">
        <v>11</v>
      </c>
      <c r="D6" s="15">
        <f>_xlfn.T.INV.2T(C1,J2+J4-2)</f>
        <v>2.1447866879178044</v>
      </c>
      <c r="H6" t="s">
        <v>68</v>
      </c>
      <c r="K6" s="3" t="s">
        <v>34</v>
      </c>
      <c r="L6" s="3">
        <f>(SUMPRODUCT((N2:N4)^2,J2:J4))/M6</f>
        <v>14.142916666666556</v>
      </c>
      <c r="M6" s="3">
        <f>J5-1</f>
        <v>2</v>
      </c>
    </row>
    <row r="7" spans="1:14" x14ac:dyDescent="0.3">
      <c r="A7" s="4"/>
      <c r="B7" t="s">
        <v>69</v>
      </c>
      <c r="D7" s="10"/>
      <c r="H7" t="s">
        <v>72</v>
      </c>
    </row>
    <row r="8" spans="1:14" x14ac:dyDescent="0.3">
      <c r="K8" t="s">
        <v>73</v>
      </c>
      <c r="L8">
        <f>(7*L2+7*L3)/14</f>
        <v>2.6506249999999931</v>
      </c>
    </row>
    <row r="9" spans="1:14" x14ac:dyDescent="0.3">
      <c r="A9" t="s">
        <v>35</v>
      </c>
    </row>
    <row r="10" spans="1:14" ht="15" thickBot="1" x14ac:dyDescent="0.35"/>
    <row r="11" spans="1:14" x14ac:dyDescent="0.3">
      <c r="A11" s="6"/>
      <c r="B11" s="6" t="s">
        <v>2</v>
      </c>
      <c r="C11" s="6" t="s">
        <v>3</v>
      </c>
    </row>
    <row r="12" spans="1:14" x14ac:dyDescent="0.3">
      <c r="A12" t="s">
        <v>12</v>
      </c>
      <c r="B12">
        <v>80.7</v>
      </c>
      <c r="C12">
        <v>83.287499999999994</v>
      </c>
      <c r="H12" t="s">
        <v>41</v>
      </c>
    </row>
    <row r="13" spans="1:14" x14ac:dyDescent="0.3">
      <c r="A13" t="s">
        <v>13</v>
      </c>
      <c r="B13">
        <v>1.5457142857142803</v>
      </c>
      <c r="C13">
        <v>3.7555357142857062</v>
      </c>
    </row>
    <row r="14" spans="1:14" ht="15" thickBot="1" x14ac:dyDescent="0.35">
      <c r="A14" t="s">
        <v>14</v>
      </c>
      <c r="B14">
        <v>8</v>
      </c>
      <c r="C14">
        <v>8</v>
      </c>
      <c r="H14" t="s">
        <v>42</v>
      </c>
    </row>
    <row r="15" spans="1:14" x14ac:dyDescent="0.3">
      <c r="A15" t="s">
        <v>16</v>
      </c>
      <c r="B15">
        <v>7</v>
      </c>
      <c r="C15">
        <v>7</v>
      </c>
      <c r="H15" s="6" t="s">
        <v>43</v>
      </c>
      <c r="I15" s="6" t="s">
        <v>44</v>
      </c>
      <c r="J15" s="6" t="s">
        <v>45</v>
      </c>
      <c r="K15" s="6" t="s">
        <v>12</v>
      </c>
      <c r="L15" s="6" t="s">
        <v>13</v>
      </c>
    </row>
    <row r="16" spans="1:14" x14ac:dyDescent="0.3">
      <c r="A16" t="s">
        <v>36</v>
      </c>
      <c r="B16">
        <v>0.41158290143122001</v>
      </c>
      <c r="C16">
        <f>1/B16</f>
        <v>2.4296441774491715</v>
      </c>
      <c r="H16" t="s">
        <v>2</v>
      </c>
      <c r="I16">
        <v>8</v>
      </c>
      <c r="J16">
        <v>645.6</v>
      </c>
      <c r="K16">
        <v>80.7</v>
      </c>
      <c r="L16">
        <v>1.5457142857142803</v>
      </c>
    </row>
    <row r="17" spans="1:14" x14ac:dyDescent="0.3">
      <c r="A17" t="s">
        <v>37</v>
      </c>
      <c r="B17">
        <v>0.13217767082987719</v>
      </c>
      <c r="H17" t="s">
        <v>3</v>
      </c>
      <c r="I17">
        <v>8</v>
      </c>
      <c r="J17">
        <v>666.3</v>
      </c>
      <c r="K17">
        <v>83.287499999999994</v>
      </c>
      <c r="L17">
        <v>3.7555357142857062</v>
      </c>
    </row>
    <row r="18" spans="1:14" ht="15" thickBot="1" x14ac:dyDescent="0.35">
      <c r="A18" s="5" t="s">
        <v>38</v>
      </c>
      <c r="B18" s="5">
        <v>0.20020383877718279</v>
      </c>
      <c r="C18" s="5">
        <f>1/B18</f>
        <v>4.9949092190632358</v>
      </c>
      <c r="H18" s="5" t="s">
        <v>4</v>
      </c>
      <c r="I18" s="5">
        <v>8</v>
      </c>
      <c r="J18" s="5">
        <v>651.70000000000005</v>
      </c>
      <c r="K18" s="5">
        <v>81.462500000000006</v>
      </c>
      <c r="L18" s="5">
        <v>1.5969642857142805</v>
      </c>
    </row>
    <row r="21" spans="1:14" ht="15" thickBot="1" x14ac:dyDescent="0.35">
      <c r="A21" t="s">
        <v>39</v>
      </c>
      <c r="H21" t="s">
        <v>46</v>
      </c>
    </row>
    <row r="22" spans="1:14" ht="15" thickBot="1" x14ac:dyDescent="0.35">
      <c r="H22" s="6" t="s">
        <v>47</v>
      </c>
      <c r="I22" s="6" t="s">
        <v>48</v>
      </c>
      <c r="J22" s="6" t="s">
        <v>16</v>
      </c>
      <c r="K22" s="6" t="s">
        <v>49</v>
      </c>
      <c r="L22" s="6" t="s">
        <v>36</v>
      </c>
      <c r="M22" s="6" t="s">
        <v>50</v>
      </c>
      <c r="N22" s="6" t="s">
        <v>51</v>
      </c>
    </row>
    <row r="23" spans="1:14" x14ac:dyDescent="0.3">
      <c r="A23" s="6"/>
      <c r="B23" s="6" t="s">
        <v>2</v>
      </c>
      <c r="C23" s="6" t="s">
        <v>3</v>
      </c>
      <c r="H23" t="s">
        <v>52</v>
      </c>
      <c r="I23">
        <v>28.285833333333358</v>
      </c>
      <c r="J23">
        <v>2</v>
      </c>
      <c r="K23">
        <v>14.142916666666679</v>
      </c>
      <c r="L23">
        <v>6.1506859953404307</v>
      </c>
      <c r="M23">
        <v>7.89678414195376E-3</v>
      </c>
      <c r="N23">
        <v>3.4668001115424172</v>
      </c>
    </row>
    <row r="24" spans="1:14" x14ac:dyDescent="0.3">
      <c r="A24" t="s">
        <v>12</v>
      </c>
      <c r="B24">
        <v>80.7</v>
      </c>
      <c r="C24">
        <v>83.287499999999994</v>
      </c>
      <c r="H24" t="s">
        <v>53</v>
      </c>
      <c r="I24">
        <v>48.287499999999866</v>
      </c>
      <c r="J24">
        <v>21</v>
      </c>
      <c r="K24">
        <v>2.2994047619047557</v>
      </c>
    </row>
    <row r="25" spans="1:14" x14ac:dyDescent="0.3">
      <c r="A25" t="s">
        <v>13</v>
      </c>
      <c r="B25">
        <v>1.5457142857142803</v>
      </c>
      <c r="C25">
        <v>3.7555357142857062</v>
      </c>
    </row>
    <row r="26" spans="1:14" ht="15" thickBot="1" x14ac:dyDescent="0.35">
      <c r="A26" t="s">
        <v>14</v>
      </c>
      <c r="B26">
        <v>8</v>
      </c>
      <c r="C26">
        <v>8</v>
      </c>
      <c r="H26" s="5" t="s">
        <v>54</v>
      </c>
      <c r="I26" s="5">
        <v>76.573333333333224</v>
      </c>
      <c r="J26" s="5">
        <v>23</v>
      </c>
      <c r="K26" s="5"/>
      <c r="L26" s="5"/>
      <c r="M26" s="5"/>
      <c r="N26" s="5"/>
    </row>
    <row r="27" spans="1:14" x14ac:dyDescent="0.3">
      <c r="A27" t="s">
        <v>40</v>
      </c>
      <c r="B27">
        <v>2.6506249999999931</v>
      </c>
    </row>
    <row r="28" spans="1:14" x14ac:dyDescent="0.3">
      <c r="A28" t="s">
        <v>21</v>
      </c>
      <c r="B28">
        <v>0</v>
      </c>
    </row>
    <row r="29" spans="1:14" x14ac:dyDescent="0.3">
      <c r="A29" t="s">
        <v>16</v>
      </c>
      <c r="B29">
        <v>14</v>
      </c>
    </row>
    <row r="30" spans="1:14" x14ac:dyDescent="0.3">
      <c r="A30" t="s">
        <v>17</v>
      </c>
      <c r="B30">
        <v>-3.1786024165235891</v>
      </c>
    </row>
    <row r="31" spans="1:14" x14ac:dyDescent="0.3">
      <c r="A31" t="s">
        <v>18</v>
      </c>
      <c r="B31">
        <v>3.3498180056479557E-3</v>
      </c>
    </row>
    <row r="32" spans="1:14" x14ac:dyDescent="0.3">
      <c r="A32" t="s">
        <v>19</v>
      </c>
      <c r="B32">
        <v>1.7613101357748921</v>
      </c>
    </row>
    <row r="33" spans="1:3" x14ac:dyDescent="0.3">
      <c r="A33" t="s">
        <v>22</v>
      </c>
      <c r="B33">
        <v>6.6996360112959114E-3</v>
      </c>
    </row>
    <row r="34" spans="1:3" ht="15" thickBot="1" x14ac:dyDescent="0.35">
      <c r="A34" s="5" t="s">
        <v>23</v>
      </c>
      <c r="B34" s="5">
        <v>2.1447866879178044</v>
      </c>
      <c r="C34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2BA3-10AE-4C43-B5E0-1542DA081213}">
  <dimension ref="A1:K23"/>
  <sheetViews>
    <sheetView workbookViewId="0">
      <selection activeCell="B7" sqref="B7"/>
    </sheetView>
  </sheetViews>
  <sheetFormatPr defaultRowHeight="14.4" x14ac:dyDescent="0.3"/>
  <cols>
    <col min="1" max="1" width="30.77734375" customWidth="1"/>
    <col min="2" max="2" width="12.44140625" customWidth="1"/>
    <col min="3" max="3" width="12.77734375" customWidth="1"/>
  </cols>
  <sheetData>
    <row r="1" spans="1:11" x14ac:dyDescent="0.3">
      <c r="A1" t="s">
        <v>24</v>
      </c>
      <c r="B1" t="s">
        <v>1</v>
      </c>
      <c r="C1">
        <v>0.05</v>
      </c>
    </row>
    <row r="2" spans="1:11" x14ac:dyDescent="0.3">
      <c r="A2" s="7" t="s">
        <v>25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</row>
    <row r="3" spans="1:11" x14ac:dyDescent="0.3">
      <c r="A3" s="7" t="s">
        <v>26</v>
      </c>
      <c r="B3" s="7">
        <v>6</v>
      </c>
      <c r="C3" s="7">
        <v>7</v>
      </c>
      <c r="D3" s="7">
        <v>5</v>
      </c>
      <c r="E3" s="7">
        <v>6</v>
      </c>
      <c r="F3" s="7">
        <v>7</v>
      </c>
      <c r="G3" s="7">
        <v>7</v>
      </c>
      <c r="H3" s="7">
        <v>8</v>
      </c>
      <c r="I3" s="7">
        <v>7</v>
      </c>
      <c r="J3" s="7">
        <v>8</v>
      </c>
      <c r="K3" s="7">
        <v>7</v>
      </c>
    </row>
    <row r="4" spans="1:11" x14ac:dyDescent="0.3">
      <c r="A4" s="7" t="s">
        <v>27</v>
      </c>
      <c r="B4" s="7">
        <v>7</v>
      </c>
      <c r="C4" s="7">
        <v>6</v>
      </c>
      <c r="D4" s="7">
        <v>7</v>
      </c>
      <c r="E4" s="7">
        <v>7</v>
      </c>
      <c r="F4" s="7">
        <v>8</v>
      </c>
      <c r="G4" s="7">
        <v>7</v>
      </c>
      <c r="H4" s="7">
        <v>8</v>
      </c>
      <c r="I4" s="7">
        <v>7</v>
      </c>
      <c r="J4" s="7">
        <v>8</v>
      </c>
      <c r="K4" s="7">
        <v>7</v>
      </c>
    </row>
    <row r="5" spans="1:11" x14ac:dyDescent="0.3">
      <c r="A5" s="8" t="s">
        <v>5</v>
      </c>
      <c r="B5" s="8">
        <f t="shared" ref="B5:K5" si="0">B3-B4</f>
        <v>-1</v>
      </c>
      <c r="C5" s="8">
        <f t="shared" si="0"/>
        <v>1</v>
      </c>
      <c r="D5" s="8">
        <f t="shared" si="0"/>
        <v>-2</v>
      </c>
      <c r="E5" s="8">
        <f t="shared" si="0"/>
        <v>-1</v>
      </c>
      <c r="F5" s="8">
        <f t="shared" si="0"/>
        <v>-1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</row>
    <row r="6" spans="1:11" x14ac:dyDescent="0.3">
      <c r="A6" s="3" t="s">
        <v>6</v>
      </c>
      <c r="B6" s="3">
        <f>COUNT(B5:K5)</f>
        <v>10</v>
      </c>
      <c r="C6" s="3" t="s">
        <v>7</v>
      </c>
      <c r="D6" s="3">
        <f>AVERAGE(B5:K5)</f>
        <v>-0.4</v>
      </c>
      <c r="E6" s="3" t="s">
        <v>8</v>
      </c>
      <c r="F6" s="3">
        <f>_xlfn.VAR.S(B5:K5)</f>
        <v>0.71111111111111114</v>
      </c>
      <c r="G6" s="3" t="s">
        <v>9</v>
      </c>
      <c r="H6" s="3">
        <f>B6-1</f>
        <v>9</v>
      </c>
    </row>
    <row r="7" spans="1:11" x14ac:dyDescent="0.3">
      <c r="A7" s="9" t="s">
        <v>10</v>
      </c>
      <c r="B7" s="9">
        <f>ABS(D6)/SQRT(F6/B6)</f>
        <v>1.5</v>
      </c>
      <c r="C7" s="9" t="s">
        <v>11</v>
      </c>
      <c r="D7" s="9">
        <f>_xlfn.T.INV.2T(C1,H6)</f>
        <v>2.2621571627982053</v>
      </c>
    </row>
    <row r="8" spans="1:11" x14ac:dyDescent="0.3">
      <c r="B8" t="s">
        <v>70</v>
      </c>
    </row>
    <row r="10" spans="1:11" x14ac:dyDescent="0.3">
      <c r="A10" t="s">
        <v>20</v>
      </c>
    </row>
    <row r="11" spans="1:11" ht="15" thickBot="1" x14ac:dyDescent="0.35"/>
    <row r="12" spans="1:11" x14ac:dyDescent="0.3">
      <c r="A12" s="6"/>
      <c r="B12" s="6" t="s">
        <v>26</v>
      </c>
      <c r="C12" s="6" t="s">
        <v>27</v>
      </c>
    </row>
    <row r="13" spans="1:11" x14ac:dyDescent="0.3">
      <c r="A13" t="s">
        <v>12</v>
      </c>
      <c r="B13">
        <v>6.8</v>
      </c>
      <c r="C13">
        <v>7.2</v>
      </c>
    </row>
    <row r="14" spans="1:11" x14ac:dyDescent="0.3">
      <c r="A14" t="s">
        <v>13</v>
      </c>
      <c r="B14">
        <v>0.844444444444447</v>
      </c>
      <c r="C14">
        <v>0.39999999999999997</v>
      </c>
    </row>
    <row r="15" spans="1:11" x14ac:dyDescent="0.3">
      <c r="A15" t="s">
        <v>14</v>
      </c>
      <c r="B15">
        <v>10</v>
      </c>
      <c r="C15">
        <v>10</v>
      </c>
    </row>
    <row r="16" spans="1:11" x14ac:dyDescent="0.3">
      <c r="A16" t="s">
        <v>15</v>
      </c>
      <c r="B16">
        <v>0.45883146774112366</v>
      </c>
    </row>
    <row r="17" spans="1:3" x14ac:dyDescent="0.3">
      <c r="A17" t="s">
        <v>21</v>
      </c>
      <c r="B17">
        <v>0</v>
      </c>
    </row>
    <row r="18" spans="1:3" x14ac:dyDescent="0.3">
      <c r="A18" t="s">
        <v>16</v>
      </c>
      <c r="B18">
        <v>9</v>
      </c>
    </row>
    <row r="19" spans="1:3" x14ac:dyDescent="0.3">
      <c r="A19" t="s">
        <v>17</v>
      </c>
      <c r="B19">
        <v>-1.5</v>
      </c>
    </row>
    <row r="20" spans="1:3" x14ac:dyDescent="0.3">
      <c r="A20" t="s">
        <v>18</v>
      </c>
      <c r="B20">
        <v>8.3925328028537471E-2</v>
      </c>
    </row>
    <row r="21" spans="1:3" x14ac:dyDescent="0.3">
      <c r="A21" t="s">
        <v>19</v>
      </c>
      <c r="B21">
        <v>1.8331129326562374</v>
      </c>
    </row>
    <row r="22" spans="1:3" x14ac:dyDescent="0.3">
      <c r="A22" t="s">
        <v>22</v>
      </c>
      <c r="B22">
        <v>0.16785065605707494</v>
      </c>
    </row>
    <row r="23" spans="1:3" ht="15" thickBot="1" x14ac:dyDescent="0.35">
      <c r="A23" s="5" t="s">
        <v>23</v>
      </c>
      <c r="B23" s="5">
        <v>2.2621571627982053</v>
      </c>
      <c r="C2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1013-FA12-4790-A07F-09563358F54F}">
  <dimension ref="A1:K10"/>
  <sheetViews>
    <sheetView tabSelected="1" workbookViewId="0">
      <selection activeCell="J4" sqref="J4"/>
    </sheetView>
  </sheetViews>
  <sheetFormatPr defaultRowHeight="14.4" x14ac:dyDescent="0.3"/>
  <sheetData>
    <row r="1" spans="1:11" x14ac:dyDescent="0.3">
      <c r="A1" t="s">
        <v>55</v>
      </c>
      <c r="B1" t="s">
        <v>1</v>
      </c>
      <c r="C1">
        <v>0.05</v>
      </c>
      <c r="E1" s="12" t="s">
        <v>61</v>
      </c>
      <c r="F1" s="12">
        <f>C4/C3</f>
        <v>1.1568075117370893</v>
      </c>
      <c r="G1" s="14" t="s">
        <v>63</v>
      </c>
      <c r="H1" s="12">
        <f>D3-1</f>
        <v>144</v>
      </c>
      <c r="I1" s="12" t="s">
        <v>10</v>
      </c>
      <c r="J1" s="12">
        <f>(B3-B4)/SQRT(J4*(1/D3+1/D4))</f>
        <v>4.1959633865224024</v>
      </c>
    </row>
    <row r="2" spans="1:11" x14ac:dyDescent="0.3">
      <c r="A2" s="11" t="s">
        <v>56</v>
      </c>
      <c r="B2" s="11" t="s">
        <v>5</v>
      </c>
      <c r="C2" s="11" t="s">
        <v>57</v>
      </c>
      <c r="D2" s="11" t="s">
        <v>58</v>
      </c>
      <c r="E2" s="13" t="s">
        <v>62</v>
      </c>
      <c r="F2" s="12">
        <f>_xlfn.F.INV.RT(C1/2,H2,H1)</f>
        <v>1.360791796073918</v>
      </c>
      <c r="G2" s="14" t="s">
        <v>64</v>
      </c>
      <c r="H2" s="12">
        <f>D4-1</f>
        <v>199</v>
      </c>
      <c r="I2" s="12" t="s">
        <v>11</v>
      </c>
      <c r="J2" s="12">
        <f>_xlfn.T.INV.2T(C1,J3)</f>
        <v>1.9669042814877109</v>
      </c>
      <c r="K2" t="s">
        <v>71</v>
      </c>
    </row>
    <row r="3" spans="1:11" x14ac:dyDescent="0.3">
      <c r="A3" s="11" t="s">
        <v>59</v>
      </c>
      <c r="B3" s="11">
        <v>31.4</v>
      </c>
      <c r="C3" s="11">
        <v>10.65</v>
      </c>
      <c r="D3" s="11">
        <v>145</v>
      </c>
      <c r="I3" t="s">
        <v>9</v>
      </c>
      <c r="J3">
        <f>D3+D4-2</f>
        <v>343</v>
      </c>
    </row>
    <row r="4" spans="1:11" x14ac:dyDescent="0.3">
      <c r="A4" s="11" t="s">
        <v>60</v>
      </c>
      <c r="B4" s="11">
        <v>29.84</v>
      </c>
      <c r="C4" s="11">
        <v>12.32</v>
      </c>
      <c r="D4" s="11">
        <v>200</v>
      </c>
      <c r="I4" t="s">
        <v>8</v>
      </c>
      <c r="J4">
        <f>((D3-1)*C3+(D4-1)*C4)/J3</f>
        <v>11.618892128279883</v>
      </c>
    </row>
    <row r="5" spans="1:11" x14ac:dyDescent="0.3">
      <c r="E5" s="16" t="s">
        <v>65</v>
      </c>
      <c r="F5" s="16"/>
      <c r="G5" s="16"/>
      <c r="H5" s="16"/>
    </row>
    <row r="6" spans="1:11" x14ac:dyDescent="0.3">
      <c r="E6" s="16"/>
      <c r="F6" s="16"/>
      <c r="G6" s="16"/>
      <c r="H6" s="16"/>
    </row>
    <row r="7" spans="1:11" x14ac:dyDescent="0.3">
      <c r="E7" s="16"/>
      <c r="F7" s="16"/>
      <c r="G7" s="16"/>
      <c r="H7" s="16"/>
    </row>
    <row r="8" spans="1:11" x14ac:dyDescent="0.3">
      <c r="E8" s="16"/>
      <c r="F8" s="16"/>
      <c r="G8" s="16"/>
      <c r="H8" s="16"/>
    </row>
    <row r="9" spans="1:11" x14ac:dyDescent="0.3">
      <c r="E9" s="16"/>
      <c r="F9" s="16"/>
      <c r="G9" s="16"/>
      <c r="H9" s="16"/>
    </row>
    <row r="10" spans="1:11" x14ac:dyDescent="0.3">
      <c r="E10" s="16"/>
      <c r="F10" s="16"/>
      <c r="G10" s="16"/>
      <c r="H10" s="16"/>
    </row>
  </sheetData>
  <mergeCells count="1">
    <mergeCell ref="E5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darja15042004@gmail.com</dc:creator>
  <cp:lastModifiedBy>XE</cp:lastModifiedBy>
  <dcterms:created xsi:type="dcterms:W3CDTF">2022-12-06T19:38:58Z</dcterms:created>
  <dcterms:modified xsi:type="dcterms:W3CDTF">2022-12-26T10:30:09Z</dcterms:modified>
</cp:coreProperties>
</file>