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univer\Управление IT проектами\"/>
    </mc:Choice>
  </mc:AlternateContent>
  <xr:revisionPtr revIDLastSave="0" documentId="13_ncr:1_{C1072AAD-2187-435A-A19A-4CEE162411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46" i="1"/>
  <c r="B48" i="1"/>
  <c r="B46" i="1"/>
  <c r="B43" i="1"/>
  <c r="H28" i="1"/>
  <c r="G28" i="1"/>
  <c r="F23" i="1"/>
  <c r="F24" i="1"/>
  <c r="F25" i="1"/>
  <c r="F26" i="1"/>
  <c r="F27" i="1"/>
  <c r="F22" i="1"/>
  <c r="E23" i="1"/>
  <c r="E24" i="1"/>
  <c r="E25" i="1"/>
  <c r="E26" i="1"/>
  <c r="E27" i="1"/>
  <c r="E22" i="1"/>
  <c r="D22" i="1"/>
  <c r="C22" i="1"/>
  <c r="B25" i="1"/>
  <c r="B27" i="1"/>
  <c r="E2" i="1"/>
  <c r="E13" i="1" l="1"/>
  <c r="E12" i="1"/>
  <c r="E3" i="1" l="1"/>
  <c r="E4" i="1"/>
  <c r="E5" i="1"/>
  <c r="B24" i="1" s="1"/>
  <c r="E6" i="1"/>
  <c r="E7" i="1"/>
  <c r="E8" i="1"/>
  <c r="E9" i="1"/>
  <c r="E10" i="1"/>
  <c r="E11" i="1"/>
  <c r="E14" i="1"/>
  <c r="E15" i="1"/>
  <c r="C16" i="1"/>
  <c r="C17" i="1" s="1"/>
  <c r="B37" i="1" s="1"/>
  <c r="C24" i="1" l="1"/>
  <c r="D24" i="1" s="1"/>
  <c r="B26" i="1"/>
  <c r="B22" i="1"/>
  <c r="E16" i="1"/>
  <c r="B23" i="1" s="1"/>
  <c r="C23" i="1" l="1"/>
  <c r="D23" i="1" s="1"/>
  <c r="C27" i="1"/>
  <c r="C25" i="1"/>
  <c r="D25" i="1" s="1"/>
  <c r="C26" i="1"/>
  <c r="B38" i="1"/>
  <c r="D26" i="1" l="1"/>
  <c r="G26" i="1"/>
  <c r="D27" i="1"/>
  <c r="B40" i="1" s="1"/>
  <c r="B39" i="1"/>
  <c r="G24" i="1"/>
  <c r="G25" i="1" l="1"/>
  <c r="B42" i="1"/>
  <c r="B41" i="1"/>
  <c r="G22" i="1"/>
  <c r="G23" i="1"/>
  <c r="G27" i="1"/>
  <c r="B44" i="1" l="1"/>
  <c r="B45" i="1" l="1"/>
  <c r="B47" i="1" l="1"/>
  <c r="B49" i="1" s="1"/>
</calcChain>
</file>

<file path=xl/sharedStrings.xml><?xml version="1.0" encoding="utf-8"?>
<sst xmlns="http://schemas.openxmlformats.org/spreadsheetml/2006/main" count="74" uniqueCount="59">
  <si>
    <t xml:space="preserve">Содержание работ </t>
  </si>
  <si>
    <t>Исполнитель</t>
  </si>
  <si>
    <t xml:space="preserve">Трудозатраты, часов </t>
  </si>
  <si>
    <t>Всего</t>
  </si>
  <si>
    <t>Ставка/час</t>
  </si>
  <si>
    <t>Дополнительная заработная плата(10%)</t>
  </si>
  <si>
    <t>ФСЗН+Белгосстрах) 6.6 формула</t>
  </si>
  <si>
    <t>Зарплата основная</t>
  </si>
  <si>
    <t>рса</t>
  </si>
  <si>
    <t>Разработка UX/UI</t>
  </si>
  <si>
    <t>Утверждение дизайна</t>
  </si>
  <si>
    <t>Backend-разработка</t>
  </si>
  <si>
    <t>Функциональное тестирование</t>
  </si>
  <si>
    <t xml:space="preserve"> Анализ собранных данных</t>
  </si>
  <si>
    <t>Анализ требований</t>
  </si>
  <si>
    <t>BA</t>
  </si>
  <si>
    <t>PM</t>
  </si>
  <si>
    <t>UI/UX</t>
  </si>
  <si>
    <t>Backend-dev</t>
  </si>
  <si>
    <t>Frontend-dev</t>
  </si>
  <si>
    <t>QA</t>
  </si>
  <si>
    <t xml:space="preserve">BA </t>
  </si>
  <si>
    <t>Накладные расходы     (40-60%)</t>
  </si>
  <si>
    <t>Прочие прямые (20-30%)</t>
  </si>
  <si>
    <t>Итого</t>
  </si>
  <si>
    <t>Формирование технического документа</t>
  </si>
  <si>
    <t>Утверждение документации</t>
  </si>
  <si>
    <t>Проектирование базы данных</t>
  </si>
  <si>
    <t>Устранения дефектов backend-части</t>
  </si>
  <si>
    <t>Устранения дефектов frontend-части</t>
  </si>
  <si>
    <t>Управление проектом</t>
  </si>
  <si>
    <t>Наименование показателя</t>
  </si>
  <si>
    <t>Значение</t>
  </si>
  <si>
    <t>Время разработки, ч.</t>
  </si>
  <si>
    <t>Основная заработная плата, руб.</t>
  </si>
  <si>
    <t>Дополнительная заработная плата, руб.</t>
  </si>
  <si>
    <t>Отчисления в Фонд социальной защиты населения и БРУСП</t>
  </si>
  <si>
    <t>Прочие прямые затраты, руб.</t>
  </si>
  <si>
    <t>Накладные расходы, руб.</t>
  </si>
  <si>
    <t>Себестоимость разработки программного средства, руб.</t>
  </si>
  <si>
    <t>Полная себестоимость, руб.</t>
  </si>
  <si>
    <t>Сбор данных обратной связи</t>
  </si>
  <si>
    <t>Frontend-разработка</t>
  </si>
  <si>
    <t>Нагрузочное тестирование</t>
  </si>
  <si>
    <t>Прибыль от реализации</t>
  </si>
  <si>
    <t>уровень рентабельности</t>
  </si>
  <si>
    <t>Цена разработки</t>
  </si>
  <si>
    <t>НДС</t>
  </si>
  <si>
    <t>ставка НДС</t>
  </si>
  <si>
    <t xml:space="preserve">Планируемая отпускная цена с НДС </t>
  </si>
  <si>
    <t>норматив прочих затрат в целом по организации Нп</t>
  </si>
  <si>
    <t>Норматив дополнительной заработной платы</t>
  </si>
  <si>
    <t>Норматив накладных расходов, %</t>
  </si>
  <si>
    <t xml:space="preserve">Норматив расходов на сопровождение и адаптацию, % </t>
  </si>
  <si>
    <t xml:space="preserve">Налог на прибыль, % </t>
  </si>
  <si>
    <t xml:space="preserve">Ставка отчислений в Фонд социальной защиты населения, Ставка отчислений по обязательному страхованию в БРУСП «Белгосстрах», </t>
  </si>
  <si>
    <t>Расходы на сопровождение и адаптацию, руб.</t>
  </si>
  <si>
    <t>чистая прибыль</t>
  </si>
  <si>
    <t>рентабельность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</si>
</sst>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rgb="FF3F3F3F"/>
      <name val="Arial"/>
      <family val="2"/>
      <charset val="204"/>
    </font>
    <font>
      <sz val="12"/>
      <name val="Arial"/>
      <family val="2"/>
      <charset val="204"/>
    </font>
    <font>
      <sz val="12"/>
      <color rgb="FF3F3F3F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2" applyNumberFormat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/>
    <xf numFmtId="0" fontId="4" fillId="5" borderId="0" xfId="0" applyFont="1" applyFill="1"/>
    <xf numFmtId="0" fontId="4" fillId="2" borderId="0" xfId="0" applyFont="1" applyFill="1"/>
    <xf numFmtId="0" fontId="5" fillId="6" borderId="2" xfId="2" applyFont="1" applyFill="1"/>
    <xf numFmtId="0" fontId="4" fillId="7" borderId="1" xfId="0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6" fillId="6" borderId="2" xfId="2" applyFont="1" applyFill="1" applyAlignment="1">
      <alignment vertical="center" wrapText="1"/>
    </xf>
    <xf numFmtId="0" fontId="7" fillId="6" borderId="2" xfId="2" applyFont="1" applyFill="1"/>
    <xf numFmtId="0" fontId="4" fillId="0" borderId="3" xfId="0" applyFont="1" applyBorder="1" applyAlignment="1">
      <alignment horizontal="justify" vertical="center" wrapText="1"/>
    </xf>
    <xf numFmtId="0" fontId="4" fillId="7" borderId="0" xfId="0" applyFont="1" applyFill="1"/>
    <xf numFmtId="0" fontId="6" fillId="6" borderId="4" xfId="2" applyFont="1" applyFill="1" applyBorder="1" applyAlignment="1">
      <alignment vertical="center" wrapText="1"/>
    </xf>
    <xf numFmtId="0" fontId="6" fillId="6" borderId="6" xfId="2" applyFont="1" applyFill="1" applyBorder="1" applyAlignment="1">
      <alignment vertical="center" wrapText="1"/>
    </xf>
    <xf numFmtId="0" fontId="6" fillId="6" borderId="5" xfId="2" applyFont="1" applyFill="1" applyBorder="1" applyAlignment="1">
      <alignment vertical="center" wrapText="1"/>
    </xf>
    <xf numFmtId="0" fontId="6" fillId="0" borderId="5" xfId="2" applyFont="1" applyFill="1" applyBorder="1" applyAlignment="1">
      <alignment vertical="center" wrapText="1"/>
    </xf>
    <xf numFmtId="0" fontId="6" fillId="0" borderId="5" xfId="2" applyNumberFormat="1" applyFont="1" applyFill="1" applyBorder="1" applyAlignment="1">
      <alignment vertical="center" wrapText="1"/>
    </xf>
    <xf numFmtId="0" fontId="6" fillId="7" borderId="1" xfId="2" applyFont="1" applyFill="1" applyBorder="1" applyAlignment="1">
      <alignment vertical="center" wrapText="1"/>
    </xf>
  </cellXfs>
  <cellStyles count="3">
    <cellStyle name="Вывод" xfId="2" builtinId="21"/>
    <cellStyle name="Нейтральный" xfId="1" builtinId="28"/>
    <cellStyle name="Обычный" xfId="0" builtinId="0"/>
  </cellStyles>
  <dxfs count="0"/>
  <tableStyles count="0" defaultTableStyle="TableStyleMedium2" defaultPivotStyle="PivotStyleLight16"/>
  <colors>
    <mruColors>
      <color rgb="FF66FF33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topLeftCell="A17" zoomScale="93" zoomScaleNormal="43" workbookViewId="0">
      <selection activeCell="F24" sqref="F24"/>
    </sheetView>
  </sheetViews>
  <sheetFormatPr defaultRowHeight="15" x14ac:dyDescent="0.25"/>
  <cols>
    <col min="1" max="1" width="40.5546875" style="4" customWidth="1"/>
    <col min="2" max="2" width="23" style="4" customWidth="1"/>
    <col min="3" max="3" width="24.33203125" style="4" customWidth="1"/>
    <col min="4" max="4" width="28.5546875" style="4" customWidth="1"/>
    <col min="5" max="5" width="25.21875" style="4" customWidth="1"/>
    <col min="6" max="6" width="28.109375" style="4" customWidth="1"/>
    <col min="7" max="7" width="21.109375" style="4" customWidth="1"/>
    <col min="8" max="8" width="19.21875" style="4" customWidth="1"/>
    <col min="9" max="9" width="17.33203125" style="4" customWidth="1"/>
    <col min="10" max="16384" width="8.88671875" style="4"/>
  </cols>
  <sheetData>
    <row r="1" spans="1:14" ht="34.799999999999997" customHeight="1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7</v>
      </c>
      <c r="N1" s="5"/>
    </row>
    <row r="2" spans="1:14" x14ac:dyDescent="0.25">
      <c r="A2" s="1" t="s">
        <v>14</v>
      </c>
      <c r="B2" s="6" t="s">
        <v>15</v>
      </c>
      <c r="C2" s="6">
        <v>40</v>
      </c>
      <c r="D2" s="6">
        <v>15</v>
      </c>
      <c r="E2" s="6">
        <f>D2*C2</f>
        <v>600</v>
      </c>
      <c r="N2" s="5"/>
    </row>
    <row r="3" spans="1:14" x14ac:dyDescent="0.25">
      <c r="A3" s="1" t="s">
        <v>25</v>
      </c>
      <c r="B3" s="6" t="s">
        <v>15</v>
      </c>
      <c r="C3" s="6">
        <v>30</v>
      </c>
      <c r="D3" s="6">
        <v>15</v>
      </c>
      <c r="E3" s="6">
        <f t="shared" ref="E3:E16" si="0">D3*C3</f>
        <v>450</v>
      </c>
      <c r="N3" s="5"/>
    </row>
    <row r="4" spans="1:14" ht="19.95" customHeight="1" x14ac:dyDescent="0.25">
      <c r="A4" s="2" t="s">
        <v>26</v>
      </c>
      <c r="B4" s="6" t="s">
        <v>16</v>
      </c>
      <c r="C4" s="6">
        <v>24</v>
      </c>
      <c r="D4" s="6">
        <v>18</v>
      </c>
      <c r="E4" s="6">
        <f t="shared" si="0"/>
        <v>432</v>
      </c>
    </row>
    <row r="5" spans="1:14" ht="19.95" customHeight="1" x14ac:dyDescent="0.25">
      <c r="A5" s="2" t="s">
        <v>9</v>
      </c>
      <c r="B5" s="6" t="s">
        <v>17</v>
      </c>
      <c r="C5" s="6">
        <v>40</v>
      </c>
      <c r="D5" s="6">
        <v>12</v>
      </c>
      <c r="E5" s="6">
        <f t="shared" si="0"/>
        <v>480</v>
      </c>
    </row>
    <row r="6" spans="1:14" ht="19.95" customHeight="1" x14ac:dyDescent="0.25">
      <c r="A6" s="2" t="s">
        <v>10</v>
      </c>
      <c r="B6" s="6" t="s">
        <v>16</v>
      </c>
      <c r="C6" s="6">
        <v>8</v>
      </c>
      <c r="D6" s="6">
        <v>18</v>
      </c>
      <c r="E6" s="6">
        <f t="shared" si="0"/>
        <v>144</v>
      </c>
    </row>
    <row r="7" spans="1:14" ht="19.95" customHeight="1" x14ac:dyDescent="0.25">
      <c r="A7" s="2" t="s">
        <v>27</v>
      </c>
      <c r="B7" s="6" t="s">
        <v>18</v>
      </c>
      <c r="C7" s="6">
        <v>50</v>
      </c>
      <c r="D7" s="6">
        <v>15</v>
      </c>
      <c r="E7" s="6">
        <f t="shared" si="0"/>
        <v>750</v>
      </c>
    </row>
    <row r="8" spans="1:14" ht="19.95" customHeight="1" x14ac:dyDescent="0.25">
      <c r="A8" s="2" t="s">
        <v>11</v>
      </c>
      <c r="B8" s="6" t="s">
        <v>18</v>
      </c>
      <c r="C8" s="6">
        <v>120</v>
      </c>
      <c r="D8" s="6">
        <v>15</v>
      </c>
      <c r="E8" s="6">
        <f t="shared" si="0"/>
        <v>1800</v>
      </c>
    </row>
    <row r="9" spans="1:14" ht="19.95" customHeight="1" x14ac:dyDescent="0.25">
      <c r="A9" s="2" t="s">
        <v>42</v>
      </c>
      <c r="B9" s="6" t="s">
        <v>19</v>
      </c>
      <c r="C9" s="6">
        <v>110</v>
      </c>
      <c r="D9" s="6">
        <v>14</v>
      </c>
      <c r="E9" s="6">
        <f t="shared" si="0"/>
        <v>1540</v>
      </c>
    </row>
    <row r="10" spans="1:14" ht="19.95" customHeight="1" x14ac:dyDescent="0.25">
      <c r="A10" s="2" t="s">
        <v>12</v>
      </c>
      <c r="B10" s="6" t="s">
        <v>20</v>
      </c>
      <c r="C10" s="6">
        <v>60</v>
      </c>
      <c r="D10" s="6">
        <v>10</v>
      </c>
      <c r="E10" s="6">
        <f t="shared" si="0"/>
        <v>600</v>
      </c>
    </row>
    <row r="11" spans="1:14" ht="19.95" customHeight="1" x14ac:dyDescent="0.25">
      <c r="A11" s="2" t="s">
        <v>43</v>
      </c>
      <c r="B11" s="6" t="s">
        <v>20</v>
      </c>
      <c r="C11" s="6">
        <v>45</v>
      </c>
      <c r="D11" s="6">
        <v>10</v>
      </c>
      <c r="E11" s="6">
        <f t="shared" si="0"/>
        <v>450</v>
      </c>
    </row>
    <row r="12" spans="1:14" ht="19.95" customHeight="1" x14ac:dyDescent="0.25">
      <c r="A12" s="7" t="s">
        <v>29</v>
      </c>
      <c r="B12" s="6" t="s">
        <v>19</v>
      </c>
      <c r="C12" s="6">
        <v>27</v>
      </c>
      <c r="D12" s="6">
        <v>14</v>
      </c>
      <c r="E12" s="6">
        <f t="shared" si="0"/>
        <v>378</v>
      </c>
    </row>
    <row r="13" spans="1:14" ht="19.95" customHeight="1" x14ac:dyDescent="0.25">
      <c r="A13" s="4" t="s">
        <v>28</v>
      </c>
      <c r="B13" s="6" t="s">
        <v>18</v>
      </c>
      <c r="C13" s="6">
        <v>14</v>
      </c>
      <c r="D13" s="6">
        <v>15</v>
      </c>
      <c r="E13" s="6">
        <f>D13*C13</f>
        <v>210</v>
      </c>
    </row>
    <row r="14" spans="1:14" ht="19.95" customHeight="1" x14ac:dyDescent="0.25">
      <c r="A14" s="2" t="s">
        <v>41</v>
      </c>
      <c r="B14" s="6" t="s">
        <v>15</v>
      </c>
      <c r="C14" s="6">
        <v>20</v>
      </c>
      <c r="D14" s="6">
        <v>15</v>
      </c>
      <c r="E14" s="6">
        <f t="shared" si="0"/>
        <v>300</v>
      </c>
    </row>
    <row r="15" spans="1:14" x14ac:dyDescent="0.25">
      <c r="A15" s="2" t="s">
        <v>13</v>
      </c>
      <c r="B15" s="6" t="s">
        <v>21</v>
      </c>
      <c r="C15" s="6">
        <v>16</v>
      </c>
      <c r="D15" s="6">
        <v>15</v>
      </c>
      <c r="E15" s="6">
        <f t="shared" si="0"/>
        <v>240</v>
      </c>
    </row>
    <row r="16" spans="1:14" x14ac:dyDescent="0.25">
      <c r="A16" s="8" t="s">
        <v>30</v>
      </c>
      <c r="B16" s="6" t="s">
        <v>16</v>
      </c>
      <c r="C16" s="6">
        <f>(C2+C3+C5+C7+C8+C9+C10+C11+C14+C15)/100*20</f>
        <v>106.19999999999999</v>
      </c>
      <c r="D16" s="6">
        <v>18</v>
      </c>
      <c r="E16" s="6">
        <f t="shared" si="0"/>
        <v>1911.6</v>
      </c>
    </row>
    <row r="17" spans="1:8" x14ac:dyDescent="0.25">
      <c r="A17" s="9" t="s">
        <v>3</v>
      </c>
      <c r="B17" s="6"/>
      <c r="C17" s="14">
        <f>SUM(C2:C16)</f>
        <v>710.2</v>
      </c>
      <c r="D17" s="10"/>
      <c r="E17" s="10"/>
    </row>
    <row r="18" spans="1:8" x14ac:dyDescent="0.25">
      <c r="B18" s="5"/>
      <c r="C18" s="5"/>
    </row>
    <row r="21" spans="1:8" ht="45" x14ac:dyDescent="0.25">
      <c r="A21" s="11"/>
      <c r="B21" s="3" t="s">
        <v>7</v>
      </c>
      <c r="C21" s="3" t="s">
        <v>5</v>
      </c>
      <c r="D21" s="3" t="s">
        <v>6</v>
      </c>
      <c r="E21" s="3" t="s">
        <v>23</v>
      </c>
      <c r="F21" s="3" t="s">
        <v>22</v>
      </c>
      <c r="G21" s="3" t="s">
        <v>24</v>
      </c>
      <c r="H21" s="3" t="s">
        <v>8</v>
      </c>
    </row>
    <row r="22" spans="1:8" ht="15.6" x14ac:dyDescent="0.3">
      <c r="A22" s="6" t="s">
        <v>15</v>
      </c>
      <c r="B22" s="17">
        <f>E2+E3+E14+E15</f>
        <v>1590</v>
      </c>
      <c r="C22" s="17">
        <f>G33*B22/100</f>
        <v>159</v>
      </c>
      <c r="D22" s="17">
        <f>(B22+C22)*G34/100</f>
        <v>605.154</v>
      </c>
      <c r="E22" s="17">
        <f>B22*$G$35/100</f>
        <v>397.5</v>
      </c>
      <c r="F22" s="17">
        <f>B22*$G$36/100</f>
        <v>795</v>
      </c>
      <c r="G22" s="17">
        <f>SUM(B22:F22)</f>
        <v>3546.654</v>
      </c>
      <c r="H22" s="13"/>
    </row>
    <row r="23" spans="1:8" ht="15.6" x14ac:dyDescent="0.3">
      <c r="A23" s="6" t="s">
        <v>16</v>
      </c>
      <c r="B23" s="17">
        <f>E4+E6+E16</f>
        <v>2487.6</v>
      </c>
      <c r="C23" s="17">
        <f>G33*B23/100</f>
        <v>248.76</v>
      </c>
      <c r="D23" s="17">
        <f>(B23+C23)*G34/100</f>
        <v>946.78055999999992</v>
      </c>
      <c r="E23" s="17">
        <f t="shared" ref="E23:E27" si="1">B23*$G$35/100</f>
        <v>621.9</v>
      </c>
      <c r="F23" s="17">
        <f t="shared" ref="F23:F27" si="2">B23*$G$36/100</f>
        <v>1243.8</v>
      </c>
      <c r="G23" s="17">
        <f t="shared" ref="G23:G27" si="3">SUM(B23:F23)</f>
        <v>5548.8405599999996</v>
      </c>
      <c r="H23" s="13"/>
    </row>
    <row r="24" spans="1:8" ht="15.6" x14ac:dyDescent="0.3">
      <c r="A24" s="6" t="s">
        <v>17</v>
      </c>
      <c r="B24" s="17">
        <f>E5</f>
        <v>480</v>
      </c>
      <c r="C24" s="17">
        <f>G33*B24/100</f>
        <v>48</v>
      </c>
      <c r="D24" s="17">
        <f>(B24+C24)*G34/100</f>
        <v>182.68799999999999</v>
      </c>
      <c r="E24" s="17">
        <f t="shared" si="1"/>
        <v>120</v>
      </c>
      <c r="F24" s="17">
        <f t="shared" si="2"/>
        <v>240</v>
      </c>
      <c r="G24" s="17">
        <f t="shared" si="3"/>
        <v>1070.6880000000001</v>
      </c>
      <c r="H24" s="13"/>
    </row>
    <row r="25" spans="1:8" ht="15.6" x14ac:dyDescent="0.3">
      <c r="A25" s="6" t="s">
        <v>18</v>
      </c>
      <c r="B25" s="17">
        <f>E7+E8+E13</f>
        <v>2760</v>
      </c>
      <c r="C25" s="17">
        <f>G33*B25/100</f>
        <v>276</v>
      </c>
      <c r="D25" s="17">
        <f>(B25+C25)*G34/100</f>
        <v>1050.4560000000001</v>
      </c>
      <c r="E25" s="17">
        <f t="shared" si="1"/>
        <v>690</v>
      </c>
      <c r="F25" s="17">
        <f t="shared" si="2"/>
        <v>1380</v>
      </c>
      <c r="G25" s="17">
        <f t="shared" si="3"/>
        <v>6156.4560000000001</v>
      </c>
      <c r="H25" s="13"/>
    </row>
    <row r="26" spans="1:8" ht="15.6" x14ac:dyDescent="0.3">
      <c r="A26" s="6" t="s">
        <v>19</v>
      </c>
      <c r="B26" s="17">
        <f>E9+E12</f>
        <v>1918</v>
      </c>
      <c r="C26" s="17">
        <f>G33*B26/100</f>
        <v>191.8</v>
      </c>
      <c r="D26" s="17">
        <f>(B26+C26)*G34/100</f>
        <v>729.99080000000015</v>
      </c>
      <c r="E26" s="17">
        <f t="shared" si="1"/>
        <v>479.5</v>
      </c>
      <c r="F26" s="17">
        <f t="shared" si="2"/>
        <v>959</v>
      </c>
      <c r="G26" s="17">
        <f t="shared" si="3"/>
        <v>4278.2908000000007</v>
      </c>
      <c r="H26" s="13"/>
    </row>
    <row r="27" spans="1:8" ht="15.6" x14ac:dyDescent="0.3">
      <c r="A27" s="6" t="s">
        <v>20</v>
      </c>
      <c r="B27" s="17">
        <f>E10+E11</f>
        <v>1050</v>
      </c>
      <c r="C27" s="17">
        <f>G33*B27/100</f>
        <v>105</v>
      </c>
      <c r="D27" s="17">
        <f>(B27+C27)*G34/100</f>
        <v>399.63</v>
      </c>
      <c r="E27" s="17">
        <f t="shared" si="1"/>
        <v>262.5</v>
      </c>
      <c r="F27" s="17">
        <f t="shared" si="2"/>
        <v>525</v>
      </c>
      <c r="G27" s="17">
        <f t="shared" si="3"/>
        <v>2342.13</v>
      </c>
      <c r="H27" s="13"/>
    </row>
    <row r="28" spans="1:8" x14ac:dyDescent="0.25">
      <c r="G28" s="12">
        <f>SUM(G22:G27)</f>
        <v>22943.059360000003</v>
      </c>
      <c r="H28" s="19">
        <f>G28*G37/100</f>
        <v>2294.3059360000002</v>
      </c>
    </row>
    <row r="33" spans="1:7" ht="15" customHeight="1" x14ac:dyDescent="0.25">
      <c r="D33" s="4" t="s">
        <v>51</v>
      </c>
      <c r="G33" s="4">
        <v>10</v>
      </c>
    </row>
    <row r="34" spans="1:7" ht="18" customHeight="1" x14ac:dyDescent="0.25">
      <c r="D34" s="4" t="s">
        <v>55</v>
      </c>
      <c r="G34" s="4">
        <v>34.6</v>
      </c>
    </row>
    <row r="35" spans="1:7" ht="30.6" customHeight="1" x14ac:dyDescent="0.25">
      <c r="D35" s="4" t="s">
        <v>50</v>
      </c>
      <c r="G35" s="4">
        <v>25</v>
      </c>
    </row>
    <row r="36" spans="1:7" ht="51" customHeight="1" x14ac:dyDescent="0.25">
      <c r="A36" s="15" t="s">
        <v>31</v>
      </c>
      <c r="B36" s="15" t="s">
        <v>32</v>
      </c>
      <c r="D36" s="4" t="s">
        <v>52</v>
      </c>
      <c r="G36" s="4">
        <v>50</v>
      </c>
    </row>
    <row r="37" spans="1:7" x14ac:dyDescent="0.25">
      <c r="A37" s="16" t="s">
        <v>33</v>
      </c>
      <c r="B37" s="16">
        <f>C17</f>
        <v>710.2</v>
      </c>
      <c r="D37" s="4" t="s">
        <v>53</v>
      </c>
      <c r="G37" s="4">
        <v>10</v>
      </c>
    </row>
    <row r="38" spans="1:7" x14ac:dyDescent="0.25">
      <c r="A38" s="16" t="s">
        <v>34</v>
      </c>
      <c r="B38" s="16">
        <f>SUM(B22:B27)</f>
        <v>10285.6</v>
      </c>
      <c r="D38" s="4" t="s">
        <v>45</v>
      </c>
      <c r="G38" s="4">
        <v>20</v>
      </c>
    </row>
    <row r="39" spans="1:7" ht="30.6" thickBot="1" x14ac:dyDescent="0.3">
      <c r="A39" s="16" t="s">
        <v>35</v>
      </c>
      <c r="B39" s="16">
        <f>SUM(C22:C27)</f>
        <v>1028.56</v>
      </c>
      <c r="D39" s="4" t="s">
        <v>48</v>
      </c>
      <c r="G39" s="4">
        <v>20</v>
      </c>
    </row>
    <row r="40" spans="1:7" ht="30.6" thickBot="1" x14ac:dyDescent="0.3">
      <c r="A40" s="16" t="s">
        <v>36</v>
      </c>
      <c r="B40" s="16">
        <f>SUM(D22:D27)</f>
        <v>3914.6993600000001</v>
      </c>
      <c r="D40" s="18" t="s">
        <v>54</v>
      </c>
      <c r="G40" s="4">
        <v>20</v>
      </c>
    </row>
    <row r="41" spans="1:7" x14ac:dyDescent="0.25">
      <c r="A41" s="16" t="s">
        <v>37</v>
      </c>
      <c r="B41" s="16">
        <f>SUM(E22:E27)</f>
        <v>2571.4</v>
      </c>
    </row>
    <row r="42" spans="1:7" x14ac:dyDescent="0.25">
      <c r="A42" s="16" t="s">
        <v>38</v>
      </c>
      <c r="B42" s="16">
        <f>SUM(F22:F27)</f>
        <v>5142.8</v>
      </c>
    </row>
    <row r="43" spans="1:7" ht="30" x14ac:dyDescent="0.25">
      <c r="A43" s="16" t="s">
        <v>39</v>
      </c>
      <c r="B43" s="16">
        <f>SUM(B38:B42)</f>
        <v>22943.059359999999</v>
      </c>
    </row>
    <row r="44" spans="1:7" ht="30" x14ac:dyDescent="0.25">
      <c r="A44" s="16" t="s">
        <v>56</v>
      </c>
      <c r="B44" s="16">
        <f>H28</f>
        <v>2294.3059360000002</v>
      </c>
    </row>
    <row r="45" spans="1:7" x14ac:dyDescent="0.25">
      <c r="A45" s="16" t="s">
        <v>40</v>
      </c>
      <c r="B45" s="16">
        <f>B43+B44</f>
        <v>25237.365296</v>
      </c>
    </row>
    <row r="46" spans="1:7" ht="18" customHeight="1" x14ac:dyDescent="0.25">
      <c r="A46" s="4" t="s">
        <v>44</v>
      </c>
      <c r="B46" s="16">
        <f>B45*G38/100</f>
        <v>5047.4730592000005</v>
      </c>
      <c r="C46" s="4" t="s">
        <v>57</v>
      </c>
      <c r="D46" s="4">
        <f>B46*(1-G40/100)</f>
        <v>4037.9784473600007</v>
      </c>
    </row>
    <row r="47" spans="1:7" x14ac:dyDescent="0.25">
      <c r="A47" s="16" t="s">
        <v>46</v>
      </c>
      <c r="B47" s="16">
        <f>B45+B46</f>
        <v>30284.838355200001</v>
      </c>
    </row>
    <row r="48" spans="1:7" x14ac:dyDescent="0.25">
      <c r="A48" s="20" t="s">
        <v>47</v>
      </c>
      <c r="B48" s="20">
        <f>B47*G39/100</f>
        <v>6056.9676710400008</v>
      </c>
      <c r="C48" s="4" t="s">
        <v>58</v>
      </c>
      <c r="D48" s="4">
        <f>D46/B45</f>
        <v>0.16000000000000003</v>
      </c>
    </row>
    <row r="49" spans="1:2" x14ac:dyDescent="0.25">
      <c r="A49" s="25" t="s">
        <v>49</v>
      </c>
      <c r="B49" s="25">
        <f>B47+B48</f>
        <v>36341.806026240003</v>
      </c>
    </row>
    <row r="50" spans="1:2" x14ac:dyDescent="0.25">
      <c r="A50" s="21"/>
      <c r="B50" s="21"/>
    </row>
    <row r="51" spans="1:2" x14ac:dyDescent="0.25">
      <c r="A51" s="22"/>
      <c r="B51" s="22"/>
    </row>
    <row r="52" spans="1:2" x14ac:dyDescent="0.25">
      <c r="A52" s="23"/>
      <c r="B52" s="24"/>
    </row>
    <row r="53" spans="1:2" x14ac:dyDescent="0.25">
      <c r="A53" s="22"/>
      <c r="B53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 Гурина</dc:creator>
  <cp:lastModifiedBy>Kristina Gurina</cp:lastModifiedBy>
  <dcterms:created xsi:type="dcterms:W3CDTF">2024-11-26T08:47:35Z</dcterms:created>
  <dcterms:modified xsi:type="dcterms:W3CDTF">2024-12-11T07:21:08Z</dcterms:modified>
</cp:coreProperties>
</file>