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univer\Управление IT проектами\"/>
    </mc:Choice>
  </mc:AlternateContent>
  <xr:revisionPtr revIDLastSave="0" documentId="13_ncr:1_{6BF89158-BC78-44E0-BE50-21804859A3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_______________________________" sheetId="1" r:id="rId1"/>
  </sheets>
  <calcPr calcId="191029"/>
</workbook>
</file>

<file path=xl/calcChain.xml><?xml version="1.0" encoding="utf-8"?>
<calcChain xmlns="http://schemas.openxmlformats.org/spreadsheetml/2006/main">
  <c r="B39" i="1" l="1"/>
  <c r="B37" i="1"/>
  <c r="B35" i="1"/>
  <c r="B34" i="1"/>
  <c r="B32" i="1"/>
  <c r="B31" i="1"/>
  <c r="G4" i="1"/>
  <c r="D22" i="1"/>
  <c r="F2" i="1"/>
  <c r="C15" i="1"/>
  <c r="B22" i="1"/>
  <c r="E22" i="1" s="1"/>
  <c r="H4" i="1"/>
  <c r="H5" i="1"/>
  <c r="H6" i="1"/>
  <c r="H7" i="1"/>
  <c r="H12" i="1"/>
  <c r="H13" i="1"/>
  <c r="H2" i="1"/>
  <c r="F4" i="1"/>
  <c r="C22" i="1" s="1"/>
  <c r="F5" i="1"/>
  <c r="C23" i="1" s="1"/>
  <c r="F6" i="1"/>
  <c r="F7" i="1"/>
  <c r="F12" i="1"/>
  <c r="F13" i="1"/>
  <c r="E3" i="1"/>
  <c r="I3" i="1" s="1"/>
  <c r="E4" i="1"/>
  <c r="I4" i="1" s="1"/>
  <c r="E5" i="1"/>
  <c r="B23" i="1" s="1"/>
  <c r="E6" i="1"/>
  <c r="I6" i="1" s="1"/>
  <c r="E7" i="1"/>
  <c r="E8" i="1"/>
  <c r="H8" i="1" s="1"/>
  <c r="E9" i="1"/>
  <c r="H9" i="1" s="1"/>
  <c r="E10" i="1"/>
  <c r="E11" i="1"/>
  <c r="I11" i="1" s="1"/>
  <c r="E12" i="1"/>
  <c r="I12" i="1" s="1"/>
  <c r="E13" i="1"/>
  <c r="I13" i="1" s="1"/>
  <c r="E2" i="1"/>
  <c r="J6" i="1" l="1"/>
  <c r="K6" i="1" s="1"/>
  <c r="E23" i="1"/>
  <c r="F23" i="1"/>
  <c r="J2" i="1"/>
  <c r="K2" i="1" s="1"/>
  <c r="I9" i="1"/>
  <c r="J9" i="1" s="1"/>
  <c r="K9" i="1" s="1"/>
  <c r="B26" i="1"/>
  <c r="F10" i="1"/>
  <c r="G2" i="1"/>
  <c r="G6" i="1"/>
  <c r="H10" i="1"/>
  <c r="I2" i="1"/>
  <c r="B25" i="1"/>
  <c r="G11" i="1"/>
  <c r="J11" i="1" s="1"/>
  <c r="K11" i="1" s="1"/>
  <c r="G10" i="1"/>
  <c r="J10" i="1" s="1"/>
  <c r="K10" i="1" s="1"/>
  <c r="B21" i="1"/>
  <c r="G9" i="1"/>
  <c r="D25" i="1" s="1"/>
  <c r="I8" i="1"/>
  <c r="F3" i="1"/>
  <c r="G3" i="1" s="1"/>
  <c r="G7" i="1"/>
  <c r="H3" i="1"/>
  <c r="I7" i="1"/>
  <c r="F9" i="1"/>
  <c r="C25" i="1" s="1"/>
  <c r="G13" i="1"/>
  <c r="J13" i="1" s="1"/>
  <c r="K13" i="1" s="1"/>
  <c r="G5" i="1"/>
  <c r="I5" i="1"/>
  <c r="B24" i="1"/>
  <c r="F22" i="1"/>
  <c r="I10" i="1"/>
  <c r="F11" i="1"/>
  <c r="H11" i="1"/>
  <c r="F8" i="1"/>
  <c r="G8" i="1" s="1"/>
  <c r="G12" i="1"/>
  <c r="J12" i="1" s="1"/>
  <c r="K12" i="1" s="1"/>
  <c r="E24" i="1" l="1"/>
  <c r="F24" i="1"/>
  <c r="C24" i="1"/>
  <c r="G24" i="1" s="1"/>
  <c r="H24" i="1" s="1"/>
  <c r="D24" i="1"/>
  <c r="J3" i="1"/>
  <c r="K3" i="1" s="1"/>
  <c r="J5" i="1"/>
  <c r="K5" i="1" s="1"/>
  <c r="D23" i="1"/>
  <c r="G23" i="1" s="1"/>
  <c r="H23" i="1" s="1"/>
  <c r="J7" i="1"/>
  <c r="K7" i="1" s="1"/>
  <c r="J4" i="1"/>
  <c r="K4" i="1" s="1"/>
  <c r="G22" i="1"/>
  <c r="H22" i="1" s="1"/>
  <c r="F26" i="1"/>
  <c r="E26" i="1"/>
  <c r="G26" i="1" s="1"/>
  <c r="H26" i="1" s="1"/>
  <c r="F21" i="1"/>
  <c r="G21" i="1" s="1"/>
  <c r="H21" i="1" s="1"/>
  <c r="E21" i="1"/>
  <c r="C21" i="1"/>
  <c r="E25" i="1"/>
  <c r="G25" i="1" s="1"/>
  <c r="H25" i="1" s="1"/>
  <c r="F25" i="1"/>
  <c r="J8" i="1"/>
  <c r="K8" i="1" s="1"/>
  <c r="B36" i="1"/>
  <c r="D21" i="1"/>
  <c r="D26" i="1"/>
  <c r="C26" i="1"/>
</calcChain>
</file>

<file path=xl/sharedStrings.xml><?xml version="1.0" encoding="utf-8"?>
<sst xmlns="http://schemas.openxmlformats.org/spreadsheetml/2006/main" count="64" uniqueCount="44">
  <si>
    <t>Содержание работ</t>
  </si>
  <si>
    <t>Исполнитель</t>
  </si>
  <si>
    <t>Трудозатраты, часов</t>
  </si>
  <si>
    <t>Ставка/час</t>
  </si>
  <si>
    <t>Зарплата основная</t>
  </si>
  <si>
    <t>Дополнительная заработная плата (10%)</t>
  </si>
  <si>
    <t>ФСЗН+Белгосстрах (6.6 формула)</t>
  </si>
  <si>
    <t>Прочие прямые (20-30%)</t>
  </si>
  <si>
    <t>Накладные расходы (40-60%)</t>
  </si>
  <si>
    <t>Итого</t>
  </si>
  <si>
    <t>РСА</t>
  </si>
  <si>
    <t>Сбор и анализ требований</t>
  </si>
  <si>
    <t>BA</t>
  </si>
  <si>
    <t>Создание технического задания</t>
  </si>
  <si>
    <t>Утверждение документации</t>
  </si>
  <si>
    <t>PM</t>
  </si>
  <si>
    <t>Разработка интерфейса (UX/UI)</t>
  </si>
  <si>
    <t>UI/UX</t>
  </si>
  <si>
    <t>Утверждение дизайна</t>
  </si>
  <si>
    <t>Проектирование базы данных</t>
  </si>
  <si>
    <t>Backend-dev</t>
  </si>
  <si>
    <t>Разработка серверной логики</t>
  </si>
  <si>
    <t>Разработка клиентского приложения</t>
  </si>
  <si>
    <t>Frontend-dev</t>
  </si>
  <si>
    <t>Функциональное тестирование</t>
  </si>
  <si>
    <t>QA</t>
  </si>
  <si>
    <t>Нагрузочное тестирование</t>
  </si>
  <si>
    <t>Сбор и анализ обратной связи</t>
  </si>
  <si>
    <t>Управление проектом</t>
  </si>
  <si>
    <t>Наименование показателя</t>
  </si>
  <si>
    <t>Значение</t>
  </si>
  <si>
    <t>Время разработки, ч.</t>
  </si>
  <si>
    <t>Основная заработная плата, руб.</t>
  </si>
  <si>
    <t>Дополнительная заработная плата, руб.</t>
  </si>
  <si>
    <t>Отчисления в Фонд социальной защиты населения и БРУСП</t>
  </si>
  <si>
    <t>Прочие прямые затраты, руб.</t>
  </si>
  <si>
    <t>Накладные расходы, руб.</t>
  </si>
  <si>
    <t>Себестоимость разработки программного средства, руб.</t>
  </si>
  <si>
    <t>Расходы на реализацию, руб.</t>
  </si>
  <si>
    <t>Полная себестоимость, руб.</t>
  </si>
  <si>
    <t>Чистая прибыль, руб.</t>
  </si>
  <si>
    <t>Годовые денежные поступления от рекламы/установок, руб.</t>
  </si>
  <si>
    <t>Срок окупаемости, лет</t>
  </si>
  <si>
    <t>Количество пользователей, необходимых для окупаемости продукта,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</si>
</sst>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0" fillId="6" borderId="5" xfId="10" applyAlignment="1">
      <alignment horizontal="center" vertical="center" wrapText="1"/>
    </xf>
    <xf numFmtId="0" fontId="10" fillId="6" borderId="5" xfId="10" applyAlignment="1">
      <alignment horizontal="left"/>
    </xf>
    <xf numFmtId="0" fontId="10" fillId="6" borderId="5" xfId="10"/>
    <xf numFmtId="0" fontId="10" fillId="6" borderId="5" xfId="10" applyAlignment="1">
      <alignment horizontal="left" vertical="center" wrapText="1"/>
    </xf>
    <xf numFmtId="0" fontId="10" fillId="6" borderId="5" xfId="10" applyAlignment="1">
      <alignment horizontal="justify" vertical="center" wrapText="1"/>
    </xf>
    <xf numFmtId="0" fontId="8" fillId="4" borderId="5" xfId="8" applyBorder="1" applyAlignment="1">
      <alignment horizontal="center" vertical="center" wrapText="1"/>
    </xf>
    <xf numFmtId="0" fontId="10" fillId="6" borderId="5" xfId="10" applyAlignment="1">
      <alignment vertical="center" wrapText="1"/>
    </xf>
    <xf numFmtId="0" fontId="10" fillId="6" borderId="5" xfId="10" applyNumberFormat="1" applyAlignment="1">
      <alignment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9" zoomScale="95" workbookViewId="0">
      <selection activeCell="B40" sqref="B40"/>
    </sheetView>
  </sheetViews>
  <sheetFormatPr defaultRowHeight="14.4" x14ac:dyDescent="0.3"/>
  <cols>
    <col min="1" max="1" width="25.33203125" customWidth="1"/>
    <col min="2" max="2" width="20.6640625" customWidth="1"/>
    <col min="3" max="3" width="24.5546875" customWidth="1"/>
    <col min="4" max="4" width="10.44140625" customWidth="1"/>
    <col min="5" max="5" width="17.77734375" customWidth="1"/>
    <col min="6" max="6" width="26" customWidth="1"/>
    <col min="7" max="7" width="30.5546875" customWidth="1"/>
    <col min="8" max="8" width="24.6640625" customWidth="1"/>
    <col min="9" max="9" width="17.109375" customWidth="1"/>
    <col min="10" max="10" width="14.21875" customWidth="1"/>
    <col min="11" max="11" width="15.109375" customWidth="1"/>
  </cols>
  <sheetData>
    <row r="1" spans="1:11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">
      <c r="A2" s="2" t="s">
        <v>11</v>
      </c>
      <c r="B2" s="1" t="s">
        <v>12</v>
      </c>
      <c r="C2" s="1">
        <v>40</v>
      </c>
      <c r="D2" s="1">
        <v>15</v>
      </c>
      <c r="E2" s="1">
        <f>C2*D2</f>
        <v>600</v>
      </c>
      <c r="F2" s="1">
        <f>E2*0.1</f>
        <v>60</v>
      </c>
      <c r="G2" s="1">
        <f>(E2+F2)*0.346</f>
        <v>228.35999999999999</v>
      </c>
      <c r="H2" s="1">
        <f>E2*0.2</f>
        <v>120</v>
      </c>
      <c r="I2" s="1">
        <f>E2*0.4</f>
        <v>240</v>
      </c>
      <c r="J2" s="1">
        <f>SUM(E2:I2)</f>
        <v>1248.3600000000001</v>
      </c>
      <c r="K2" s="3">
        <f>J2*0.1</f>
        <v>124.83600000000001</v>
      </c>
    </row>
    <row r="3" spans="1:11" x14ac:dyDescent="0.3">
      <c r="A3" s="2" t="s">
        <v>13</v>
      </c>
      <c r="B3" s="1" t="s">
        <v>12</v>
      </c>
      <c r="C3" s="1">
        <v>50</v>
      </c>
      <c r="D3" s="1">
        <v>15</v>
      </c>
      <c r="E3" s="1">
        <f t="shared" ref="E3:E13" si="0">C3*D3</f>
        <v>750</v>
      </c>
      <c r="F3" s="1">
        <f t="shared" ref="F3:F13" si="1">E3*0.1</f>
        <v>75</v>
      </c>
      <c r="G3" s="1">
        <f t="shared" ref="G3:G13" si="2">(E3+F3)*0.346</f>
        <v>285.45</v>
      </c>
      <c r="H3" s="1">
        <f t="shared" ref="H3:H13" si="3">E3*0.2</f>
        <v>150</v>
      </c>
      <c r="I3" s="1">
        <f t="shared" ref="I3:I13" si="4">E3*0.4</f>
        <v>300</v>
      </c>
      <c r="J3" s="1">
        <f t="shared" ref="J3:J12" si="5">SUM(E3:I3)</f>
        <v>1560.45</v>
      </c>
      <c r="K3" s="3">
        <f t="shared" ref="K3:K13" si="6">J3*0.1</f>
        <v>156.04500000000002</v>
      </c>
    </row>
    <row r="4" spans="1:11" ht="28.8" x14ac:dyDescent="0.3">
      <c r="A4" s="4" t="s">
        <v>14</v>
      </c>
      <c r="B4" s="1" t="s">
        <v>15</v>
      </c>
      <c r="C4" s="1">
        <v>20</v>
      </c>
      <c r="D4" s="1">
        <v>20</v>
      </c>
      <c r="E4" s="1">
        <f t="shared" si="0"/>
        <v>400</v>
      </c>
      <c r="F4" s="1">
        <f t="shared" si="1"/>
        <v>40</v>
      </c>
      <c r="G4" s="1">
        <f>(E4+F4)*0.346</f>
        <v>152.23999999999998</v>
      </c>
      <c r="H4" s="1">
        <f t="shared" si="3"/>
        <v>80</v>
      </c>
      <c r="I4" s="1">
        <f t="shared" si="4"/>
        <v>160</v>
      </c>
      <c r="J4" s="1">
        <f t="shared" si="5"/>
        <v>832.24</v>
      </c>
      <c r="K4" s="3">
        <f t="shared" si="6"/>
        <v>83.224000000000004</v>
      </c>
    </row>
    <row r="5" spans="1:11" ht="28.8" x14ac:dyDescent="0.3">
      <c r="A5" s="4" t="s">
        <v>16</v>
      </c>
      <c r="B5" s="1" t="s">
        <v>17</v>
      </c>
      <c r="C5" s="1">
        <v>60</v>
      </c>
      <c r="D5" s="1">
        <v>18</v>
      </c>
      <c r="E5" s="1">
        <f t="shared" si="0"/>
        <v>1080</v>
      </c>
      <c r="F5" s="1">
        <f t="shared" si="1"/>
        <v>108</v>
      </c>
      <c r="G5" s="1">
        <f t="shared" si="2"/>
        <v>411.04799999999994</v>
      </c>
      <c r="H5" s="1">
        <f t="shared" si="3"/>
        <v>216</v>
      </c>
      <c r="I5" s="1">
        <f t="shared" si="4"/>
        <v>432</v>
      </c>
      <c r="J5" s="1">
        <f t="shared" si="5"/>
        <v>2247.0479999999998</v>
      </c>
      <c r="K5" s="3">
        <f t="shared" si="6"/>
        <v>224.70479999999998</v>
      </c>
    </row>
    <row r="6" spans="1:11" x14ac:dyDescent="0.3">
      <c r="A6" s="4" t="s">
        <v>18</v>
      </c>
      <c r="B6" s="1" t="s">
        <v>15</v>
      </c>
      <c r="C6" s="1">
        <v>10</v>
      </c>
      <c r="D6" s="1">
        <v>20</v>
      </c>
      <c r="E6" s="1">
        <f t="shared" si="0"/>
        <v>200</v>
      </c>
      <c r="F6" s="1">
        <f t="shared" si="1"/>
        <v>20</v>
      </c>
      <c r="G6" s="1">
        <f t="shared" si="2"/>
        <v>76.11999999999999</v>
      </c>
      <c r="H6" s="1">
        <f t="shared" si="3"/>
        <v>40</v>
      </c>
      <c r="I6" s="1">
        <f t="shared" si="4"/>
        <v>80</v>
      </c>
      <c r="J6" s="1">
        <f t="shared" si="5"/>
        <v>416.12</v>
      </c>
      <c r="K6" s="3">
        <f t="shared" si="6"/>
        <v>41.612000000000002</v>
      </c>
    </row>
    <row r="7" spans="1:11" ht="28.8" x14ac:dyDescent="0.3">
      <c r="A7" s="4" t="s">
        <v>19</v>
      </c>
      <c r="B7" s="1" t="s">
        <v>20</v>
      </c>
      <c r="C7" s="1">
        <v>70</v>
      </c>
      <c r="D7" s="1">
        <v>25</v>
      </c>
      <c r="E7" s="1">
        <f t="shared" si="0"/>
        <v>1750</v>
      </c>
      <c r="F7" s="1">
        <f t="shared" si="1"/>
        <v>175</v>
      </c>
      <c r="G7" s="1">
        <f t="shared" si="2"/>
        <v>666.05</v>
      </c>
      <c r="H7" s="1">
        <f t="shared" si="3"/>
        <v>350</v>
      </c>
      <c r="I7" s="1">
        <f t="shared" si="4"/>
        <v>700</v>
      </c>
      <c r="J7" s="1">
        <f t="shared" si="5"/>
        <v>3641.05</v>
      </c>
      <c r="K7" s="3">
        <f t="shared" si="6"/>
        <v>364.10500000000002</v>
      </c>
    </row>
    <row r="8" spans="1:11" ht="28.8" x14ac:dyDescent="0.3">
      <c r="A8" s="4" t="s">
        <v>21</v>
      </c>
      <c r="B8" s="1" t="s">
        <v>20</v>
      </c>
      <c r="C8" s="1">
        <v>90</v>
      </c>
      <c r="D8" s="1">
        <v>25</v>
      </c>
      <c r="E8" s="1">
        <f t="shared" si="0"/>
        <v>2250</v>
      </c>
      <c r="F8" s="1">
        <f t="shared" si="1"/>
        <v>225</v>
      </c>
      <c r="G8" s="1">
        <f t="shared" si="2"/>
        <v>856.34999999999991</v>
      </c>
      <c r="H8" s="1">
        <f t="shared" si="3"/>
        <v>450</v>
      </c>
      <c r="I8" s="1">
        <f t="shared" si="4"/>
        <v>900</v>
      </c>
      <c r="J8" s="1">
        <f t="shared" si="5"/>
        <v>4681.3500000000004</v>
      </c>
      <c r="K8" s="3">
        <f t="shared" si="6"/>
        <v>468.13500000000005</v>
      </c>
    </row>
    <row r="9" spans="1:11" ht="28.8" x14ac:dyDescent="0.3">
      <c r="A9" s="4" t="s">
        <v>22</v>
      </c>
      <c r="B9" s="1" t="s">
        <v>23</v>
      </c>
      <c r="C9" s="1">
        <v>80</v>
      </c>
      <c r="D9" s="1">
        <v>22</v>
      </c>
      <c r="E9" s="1">
        <f t="shared" si="0"/>
        <v>1760</v>
      </c>
      <c r="F9" s="1">
        <f t="shared" si="1"/>
        <v>176</v>
      </c>
      <c r="G9" s="1">
        <f t="shared" si="2"/>
        <v>669.85599999999999</v>
      </c>
      <c r="H9" s="1">
        <f t="shared" si="3"/>
        <v>352</v>
      </c>
      <c r="I9" s="1">
        <f t="shared" si="4"/>
        <v>704</v>
      </c>
      <c r="J9" s="1">
        <f t="shared" si="5"/>
        <v>3661.8559999999998</v>
      </c>
      <c r="K9" s="3">
        <f t="shared" si="6"/>
        <v>366.18560000000002</v>
      </c>
    </row>
    <row r="10" spans="1:11" ht="28.8" x14ac:dyDescent="0.3">
      <c r="A10" s="4" t="s">
        <v>24</v>
      </c>
      <c r="B10" s="1" t="s">
        <v>25</v>
      </c>
      <c r="C10" s="1">
        <v>50</v>
      </c>
      <c r="D10" s="1">
        <v>15</v>
      </c>
      <c r="E10" s="1">
        <f t="shared" si="0"/>
        <v>750</v>
      </c>
      <c r="F10" s="1">
        <f t="shared" si="1"/>
        <v>75</v>
      </c>
      <c r="G10" s="1">
        <f t="shared" si="2"/>
        <v>285.45</v>
      </c>
      <c r="H10" s="1">
        <f t="shared" si="3"/>
        <v>150</v>
      </c>
      <c r="I10" s="1">
        <f t="shared" si="4"/>
        <v>300</v>
      </c>
      <c r="J10" s="1">
        <f t="shared" si="5"/>
        <v>1560.45</v>
      </c>
      <c r="K10" s="3">
        <f t="shared" si="6"/>
        <v>156.04500000000002</v>
      </c>
    </row>
    <row r="11" spans="1:11" x14ac:dyDescent="0.3">
      <c r="A11" s="4" t="s">
        <v>26</v>
      </c>
      <c r="B11" s="1" t="s">
        <v>25</v>
      </c>
      <c r="C11" s="1">
        <v>40</v>
      </c>
      <c r="D11" s="1">
        <v>15</v>
      </c>
      <c r="E11" s="1">
        <f t="shared" si="0"/>
        <v>600</v>
      </c>
      <c r="F11" s="1">
        <f t="shared" si="1"/>
        <v>60</v>
      </c>
      <c r="G11" s="1">
        <f t="shared" si="2"/>
        <v>228.35999999999999</v>
      </c>
      <c r="H11" s="1">
        <f t="shared" si="3"/>
        <v>120</v>
      </c>
      <c r="I11" s="1">
        <f t="shared" si="4"/>
        <v>240</v>
      </c>
      <c r="J11" s="1">
        <f t="shared" si="5"/>
        <v>1248.3600000000001</v>
      </c>
      <c r="K11" s="3">
        <f t="shared" si="6"/>
        <v>124.83600000000001</v>
      </c>
    </row>
    <row r="12" spans="1:11" ht="28.8" x14ac:dyDescent="0.3">
      <c r="A12" s="4" t="s">
        <v>27</v>
      </c>
      <c r="B12" s="1" t="s">
        <v>12</v>
      </c>
      <c r="C12" s="1">
        <v>30</v>
      </c>
      <c r="D12" s="1">
        <v>15</v>
      </c>
      <c r="E12" s="1">
        <f t="shared" si="0"/>
        <v>450</v>
      </c>
      <c r="F12" s="1">
        <f t="shared" si="1"/>
        <v>45</v>
      </c>
      <c r="G12" s="1">
        <f t="shared" si="2"/>
        <v>171.26999999999998</v>
      </c>
      <c r="H12" s="1">
        <f t="shared" si="3"/>
        <v>90</v>
      </c>
      <c r="I12" s="1">
        <f t="shared" si="4"/>
        <v>180</v>
      </c>
      <c r="J12" s="1">
        <f t="shared" si="5"/>
        <v>936.27</v>
      </c>
      <c r="K12" s="3">
        <f t="shared" si="6"/>
        <v>93.62700000000001</v>
      </c>
    </row>
    <row r="13" spans="1:11" x14ac:dyDescent="0.3">
      <c r="A13" s="4" t="s">
        <v>28</v>
      </c>
      <c r="B13" s="1" t="s">
        <v>15</v>
      </c>
      <c r="C13" s="1">
        <v>60</v>
      </c>
      <c r="D13" s="1">
        <v>20</v>
      </c>
      <c r="E13" s="1">
        <f t="shared" si="0"/>
        <v>1200</v>
      </c>
      <c r="F13" s="1">
        <f t="shared" si="1"/>
        <v>120</v>
      </c>
      <c r="G13" s="1">
        <f t="shared" si="2"/>
        <v>456.71999999999997</v>
      </c>
      <c r="H13" s="1">
        <f t="shared" si="3"/>
        <v>240</v>
      </c>
      <c r="I13" s="1">
        <f t="shared" si="4"/>
        <v>480</v>
      </c>
      <c r="J13" s="1">
        <f>SUM(E13:I13)</f>
        <v>2496.7200000000003</v>
      </c>
      <c r="K13" s="3">
        <f t="shared" si="6"/>
        <v>249.67200000000003</v>
      </c>
    </row>
    <row r="14" spans="1:11" x14ac:dyDescent="0.3">
      <c r="A14" s="4"/>
      <c r="B14" s="1"/>
      <c r="C14" s="1"/>
      <c r="D14" s="1"/>
      <c r="E14" s="1"/>
      <c r="F14" s="1"/>
      <c r="G14" s="1"/>
      <c r="H14" s="3"/>
      <c r="I14" s="3"/>
      <c r="J14" s="3"/>
      <c r="K14" s="3"/>
    </row>
    <row r="15" spans="1:11" x14ac:dyDescent="0.3">
      <c r="A15" s="5"/>
      <c r="B15" s="1"/>
      <c r="C15" s="1">
        <f>SUM(C2:C13)</f>
        <v>600</v>
      </c>
      <c r="D15" s="3"/>
      <c r="E15" s="3"/>
      <c r="F15" s="3"/>
      <c r="G15" s="3"/>
      <c r="H15" s="3"/>
      <c r="I15" s="3"/>
      <c r="J15" s="3"/>
      <c r="K15" s="3"/>
    </row>
    <row r="20" spans="1:8" ht="57.6" x14ac:dyDescent="0.3">
      <c r="A20" s="6" t="s">
        <v>1</v>
      </c>
      <c r="B20" s="6" t="s">
        <v>4</v>
      </c>
      <c r="C20" s="6" t="s">
        <v>5</v>
      </c>
      <c r="D20" s="6" t="s">
        <v>6</v>
      </c>
      <c r="E20" s="6" t="s">
        <v>7</v>
      </c>
      <c r="F20" s="6" t="s">
        <v>8</v>
      </c>
      <c r="G20" s="6" t="s">
        <v>9</v>
      </c>
      <c r="H20" s="6" t="s">
        <v>10</v>
      </c>
    </row>
    <row r="21" spans="1:8" x14ac:dyDescent="0.3">
      <c r="A21" s="2" t="s">
        <v>12</v>
      </c>
      <c r="B21" s="1">
        <f>SUM(E2,E3,E12)</f>
        <v>1800</v>
      </c>
      <c r="C21" s="1">
        <f>SUM(F2,F3,F12)</f>
        <v>180</v>
      </c>
      <c r="D21" s="1">
        <f>SUM(G2,G3,G12)</f>
        <v>685.07999999999993</v>
      </c>
      <c r="E21" s="1">
        <f>B21*0.2</f>
        <v>360</v>
      </c>
      <c r="F21" s="1">
        <f>B21*0.4</f>
        <v>720</v>
      </c>
      <c r="G21" s="1">
        <f>SUM(B21:F21)</f>
        <v>3745.08</v>
      </c>
      <c r="H21" s="1">
        <f>G21*0.1</f>
        <v>374.50800000000004</v>
      </c>
    </row>
    <row r="22" spans="1:8" x14ac:dyDescent="0.3">
      <c r="A22" s="2" t="s">
        <v>15</v>
      </c>
      <c r="B22" s="1">
        <f>SUM(E4,E6,E13)</f>
        <v>1800</v>
      </c>
      <c r="C22" s="1">
        <f>SUM(F4,F6,F13)</f>
        <v>180</v>
      </c>
      <c r="D22" s="1">
        <f>SUM(G4,G6,G13)</f>
        <v>685.07999999999993</v>
      </c>
      <c r="E22" s="1">
        <f t="shared" ref="E22:E26" si="7">B22*0.2</f>
        <v>360</v>
      </c>
      <c r="F22" s="1">
        <f t="shared" ref="F22:F26" si="8">B22*0.4</f>
        <v>720</v>
      </c>
      <c r="G22" s="1">
        <f t="shared" ref="G22:G26" si="9">SUM(B22:F22)</f>
        <v>3745.08</v>
      </c>
      <c r="H22" s="1">
        <f t="shared" ref="H22:H26" si="10">G22*0.1</f>
        <v>374.50800000000004</v>
      </c>
    </row>
    <row r="23" spans="1:8" x14ac:dyDescent="0.3">
      <c r="A23" s="4" t="s">
        <v>17</v>
      </c>
      <c r="B23" s="1">
        <f>SUM(E5)</f>
        <v>1080</v>
      </c>
      <c r="C23" s="1">
        <f>SUM(F5)</f>
        <v>108</v>
      </c>
      <c r="D23" s="1">
        <f>SUM(G5)</f>
        <v>411.04799999999994</v>
      </c>
      <c r="E23" s="1">
        <f t="shared" si="7"/>
        <v>216</v>
      </c>
      <c r="F23" s="1">
        <f t="shared" si="8"/>
        <v>432</v>
      </c>
      <c r="G23" s="1">
        <f t="shared" si="9"/>
        <v>2247.0479999999998</v>
      </c>
      <c r="H23" s="1">
        <f t="shared" si="10"/>
        <v>224.70479999999998</v>
      </c>
    </row>
    <row r="24" spans="1:8" x14ac:dyDescent="0.3">
      <c r="A24" s="4" t="s">
        <v>20</v>
      </c>
      <c r="B24" s="1">
        <f>SUM(E7,E8)</f>
        <v>4000</v>
      </c>
      <c r="C24" s="1">
        <f>SUM(F7,F8)</f>
        <v>400</v>
      </c>
      <c r="D24" s="1">
        <f>SUM(G7,G8)</f>
        <v>1522.3999999999999</v>
      </c>
      <c r="E24" s="1">
        <f t="shared" si="7"/>
        <v>800</v>
      </c>
      <c r="F24" s="1">
        <f t="shared" si="8"/>
        <v>1600</v>
      </c>
      <c r="G24" s="1">
        <f t="shared" si="9"/>
        <v>8322.4</v>
      </c>
      <c r="H24" s="1">
        <f t="shared" si="10"/>
        <v>832.24</v>
      </c>
    </row>
    <row r="25" spans="1:8" x14ac:dyDescent="0.3">
      <c r="A25" s="4" t="s">
        <v>23</v>
      </c>
      <c r="B25" s="1">
        <f>SUM(E9)</f>
        <v>1760</v>
      </c>
      <c r="C25" s="1">
        <f>SUM(F9)</f>
        <v>176</v>
      </c>
      <c r="D25" s="1">
        <f>SUM(G9)</f>
        <v>669.85599999999999</v>
      </c>
      <c r="E25" s="1">
        <f t="shared" si="7"/>
        <v>352</v>
      </c>
      <c r="F25" s="1">
        <f t="shared" si="8"/>
        <v>704</v>
      </c>
      <c r="G25" s="1">
        <f t="shared" si="9"/>
        <v>3661.8559999999998</v>
      </c>
      <c r="H25" s="1">
        <f t="shared" si="10"/>
        <v>366.18560000000002</v>
      </c>
    </row>
    <row r="26" spans="1:8" x14ac:dyDescent="0.3">
      <c r="A26" s="4" t="s">
        <v>25</v>
      </c>
      <c r="B26" s="1">
        <f>SUM(E10,E11)</f>
        <v>1350</v>
      </c>
      <c r="C26" s="1">
        <f>SUM(F10,F11)</f>
        <v>135</v>
      </c>
      <c r="D26" s="1">
        <f>SUM(G10,G11)</f>
        <v>513.80999999999995</v>
      </c>
      <c r="E26" s="1">
        <f t="shared" si="7"/>
        <v>270</v>
      </c>
      <c r="F26" s="1">
        <f t="shared" si="8"/>
        <v>540</v>
      </c>
      <c r="G26" s="1">
        <f t="shared" si="9"/>
        <v>2808.81</v>
      </c>
      <c r="H26" s="1">
        <f t="shared" si="10"/>
        <v>280.88100000000003</v>
      </c>
    </row>
    <row r="30" spans="1:8" x14ac:dyDescent="0.3">
      <c r="A30" s="6" t="s">
        <v>29</v>
      </c>
      <c r="B30" s="6" t="s">
        <v>30</v>
      </c>
    </row>
    <row r="31" spans="1:8" x14ac:dyDescent="0.3">
      <c r="A31" s="7" t="s">
        <v>31</v>
      </c>
      <c r="B31" s="7">
        <f>C15</f>
        <v>600</v>
      </c>
    </row>
    <row r="32" spans="1:8" ht="28.8" x14ac:dyDescent="0.3">
      <c r="A32" s="7" t="s">
        <v>32</v>
      </c>
      <c r="B32" s="7">
        <f>SUM(E2:E13)</f>
        <v>11790</v>
      </c>
    </row>
    <row r="33" spans="1:2" ht="28.8" x14ac:dyDescent="0.3">
      <c r="A33" s="7" t="s">
        <v>33</v>
      </c>
      <c r="B33" s="7">
        <v>1179</v>
      </c>
    </row>
    <row r="34" spans="1:2" ht="43.2" x14ac:dyDescent="0.3">
      <c r="A34" s="7" t="s">
        <v>34</v>
      </c>
      <c r="B34" s="7">
        <f>SUM(G2:G13)</f>
        <v>4487.2739999999994</v>
      </c>
    </row>
    <row r="35" spans="1:2" ht="28.8" x14ac:dyDescent="0.3">
      <c r="A35" s="7" t="s">
        <v>35</v>
      </c>
      <c r="B35" s="7">
        <f>SUM(H2:H13)</f>
        <v>2358</v>
      </c>
    </row>
    <row r="36" spans="1:2" x14ac:dyDescent="0.3">
      <c r="A36" s="7" t="s">
        <v>36</v>
      </c>
      <c r="B36" s="7">
        <f>SUM(I2:I13)</f>
        <v>4716</v>
      </c>
    </row>
    <row r="37" spans="1:2" ht="43.2" x14ac:dyDescent="0.3">
      <c r="A37" s="7" t="s">
        <v>37</v>
      </c>
      <c r="B37" s="7">
        <f>SUM(B32:B36)</f>
        <v>24530.273999999998</v>
      </c>
    </row>
    <row r="38" spans="1:2" ht="28.8" x14ac:dyDescent="0.3">
      <c r="A38" s="7" t="s">
        <v>38</v>
      </c>
      <c r="B38" s="7"/>
    </row>
    <row r="39" spans="1:2" ht="28.8" x14ac:dyDescent="0.3">
      <c r="A39" s="7" t="s">
        <v>39</v>
      </c>
      <c r="B39" s="7">
        <f>B37+B38</f>
        <v>24530.273999999998</v>
      </c>
    </row>
    <row r="40" spans="1:2" x14ac:dyDescent="0.3">
      <c r="A40" s="7" t="s">
        <v>40</v>
      </c>
      <c r="B40" s="7"/>
    </row>
    <row r="41" spans="1:2" ht="43.2" x14ac:dyDescent="0.3">
      <c r="A41" s="7" t="s">
        <v>41</v>
      </c>
      <c r="B41" s="7"/>
    </row>
    <row r="42" spans="1:2" x14ac:dyDescent="0.3">
      <c r="A42" s="7" t="s">
        <v>42</v>
      </c>
      <c r="B42" s="8"/>
    </row>
    <row r="43" spans="1:2" ht="72" x14ac:dyDescent="0.3">
      <c r="A43" s="7" t="s">
        <v>43</v>
      </c>
      <c r="B4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_______________________________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Avdeeva</dc:creator>
  <cp:lastModifiedBy>Kristina Gurina</cp:lastModifiedBy>
  <dcterms:created xsi:type="dcterms:W3CDTF">2024-12-09T10:53:34Z</dcterms:created>
  <dcterms:modified xsi:type="dcterms:W3CDTF">2024-12-09T16:25:42Z</dcterms:modified>
</cp:coreProperties>
</file>