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ithrichmond/Desktop/Maven Analytics/Udemy Advanced Excel Formulas-Functions/Excel Homework Workbooks/"/>
    </mc:Choice>
  </mc:AlternateContent>
  <xr:revisionPtr revIDLastSave="0" documentId="13_ncr:1_{D0D5C6FC-87F6-5D4D-A4D9-21230222BB17}" xr6:coauthVersionLast="47" xr6:coauthVersionMax="47" xr10:uidLastSave="{00000000-0000-0000-0000-000000000000}"/>
  <bookViews>
    <workbookView xWindow="2700" yWindow="2640" windowWidth="31300" windowHeight="16580" tabRatio="709" activeTab="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M11" i="26" a="1"/>
  <c r="M11" i="26" s="1"/>
  <c r="N5" i="26" a="1"/>
  <c r="N5" i="26" s="1"/>
  <c r="M5" i="26" a="1"/>
  <c r="M5" i="26" s="1"/>
  <c r="N2" i="26" a="1"/>
  <c r="N2" i="26" s="1"/>
  <c r="G2" i="26" a="1"/>
  <c r="G2" i="26" s="1"/>
  <c r="C4" i="21" l="1"/>
  <c r="E7" i="21" s="1"/>
  <c r="C3" i="21"/>
  <c r="B7" i="21" s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15" i="16"/>
  <c r="E15" i="16"/>
  <c r="F14" i="16"/>
  <c r="E14" i="16"/>
  <c r="F13" i="16"/>
  <c r="E13" i="16"/>
  <c r="F12" i="16"/>
  <c r="E12" i="16"/>
  <c r="F11" i="16"/>
  <c r="E11" i="16"/>
  <c r="F10" i="16"/>
  <c r="E10" i="16"/>
  <c r="F9" i="16"/>
  <c r="E9" i="16"/>
  <c r="F8" i="16"/>
  <c r="E8" i="16"/>
  <c r="F7" i="16"/>
  <c r="E7" i="16"/>
  <c r="F6" i="16"/>
  <c r="E6" i="16"/>
  <c r="F5" i="16"/>
  <c r="E5" i="16"/>
  <c r="F4" i="16"/>
  <c r="E4" i="16"/>
  <c r="F3" i="16"/>
  <c r="E3" i="16"/>
  <c r="F2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10" i="25"/>
  <c r="D8" i="25"/>
  <c r="D6" i="25"/>
  <c r="D4" i="25"/>
  <c r="D2" i="25"/>
  <c r="C15" i="21" l="1"/>
  <c r="C14" i="21"/>
  <c r="C12" i="21"/>
  <c r="C11" i="21"/>
  <c r="C9" i="21"/>
  <c r="G7" i="21"/>
  <c r="F7" i="21"/>
  <c r="D7" i="21"/>
  <c r="C7" i="21"/>
  <c r="C16" i="21" s="1"/>
  <c r="G5" i="14" l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J8" i="10"/>
  <c r="J9" i="10"/>
  <c r="J10" i="10"/>
  <c r="I8" i="10"/>
  <c r="I9" i="10"/>
  <c r="I10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11" i="19"/>
  <c r="E17" i="19"/>
  <c r="E7" i="19"/>
  <c r="E3" i="19"/>
  <c r="E4" i="19"/>
  <c r="E5" i="19"/>
  <c r="E6" i="19"/>
  <c r="E8" i="19"/>
  <c r="E9" i="19"/>
  <c r="E10" i="19"/>
  <c r="E12" i="19"/>
  <c r="E13" i="19"/>
  <c r="E14" i="19"/>
  <c r="E15" i="19"/>
  <c r="E16" i="19"/>
  <c r="E18" i="19"/>
  <c r="E19" i="19"/>
  <c r="E20" i="19"/>
  <c r="E21" i="19"/>
  <c r="E22" i="19"/>
  <c r="E23" i="19"/>
  <c r="E24" i="19"/>
  <c r="E25" i="19"/>
  <c r="E26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<sst xmlns="http://schemas.openxmlformats.org/spreadsheetml/2006/main" count="858" uniqueCount="234">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</sst>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dddd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4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2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2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2" fillId="0" borderId="0" xfId="0" applyNumberFormat="1" applyFont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66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4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2" fillId="4" borderId="3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quotePrefix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168" fontId="2" fillId="4" borderId="3" xfId="0" applyNumberFormat="1" applyFont="1" applyFill="1" applyBorder="1" applyAlignment="1">
      <alignment horizontal="center"/>
    </xf>
    <xf numFmtId="14" fontId="1" fillId="4" borderId="3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166" fontId="0" fillId="0" borderId="0" xfId="2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ont>
        <color theme="1"/>
      </font>
      <fill>
        <patternFill>
          <bgColor theme="7" tint="0.59996337778862885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125" zoomScaleNormal="125" workbookViewId="0">
      <selection activeCell="E2" sqref="E2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39" customWidth="1"/>
  </cols>
  <sheetData>
    <row r="1" spans="1:6" x14ac:dyDescent="0.2">
      <c r="A1" s="31" t="s">
        <v>126</v>
      </c>
      <c r="B1" s="31" t="s">
        <v>174</v>
      </c>
      <c r="C1" s="31" t="s">
        <v>173</v>
      </c>
      <c r="D1" s="31" t="s">
        <v>114</v>
      </c>
      <c r="E1" s="38" t="s">
        <v>175</v>
      </c>
      <c r="F1" s="38" t="s">
        <v>176</v>
      </c>
    </row>
    <row r="2" spans="1:6" x14ac:dyDescent="0.2">
      <c r="A2" s="29">
        <v>42370</v>
      </c>
      <c r="B2" s="2">
        <v>146</v>
      </c>
      <c r="C2" s="2">
        <v>77</v>
      </c>
      <c r="D2" s="2">
        <v>18</v>
      </c>
      <c r="E2" s="54">
        <f>IFERROR(C2/$B2,"-")</f>
        <v>0.5273972602739726</v>
      </c>
      <c r="F2" s="54">
        <f>IFERROR(D2/$B2,"-")</f>
        <v>0.12328767123287671</v>
      </c>
    </row>
    <row r="3" spans="1:6" x14ac:dyDescent="0.2">
      <c r="A3" s="29">
        <v>42370</v>
      </c>
      <c r="B3" s="2">
        <v>169</v>
      </c>
      <c r="C3" s="2">
        <v>72</v>
      </c>
      <c r="D3" s="2">
        <v>15</v>
      </c>
      <c r="E3" s="54">
        <f t="shared" ref="E3:E26" si="0">IFERROR(C3/$B3,"-")</f>
        <v>0.42603550295857989</v>
      </c>
      <c r="F3" s="54">
        <f t="shared" ref="F3:F26" si="1">IFERROR(D3/$B3,"-")</f>
        <v>8.8757396449704137E-2</v>
      </c>
    </row>
    <row r="4" spans="1:6" x14ac:dyDescent="0.2">
      <c r="A4" s="29">
        <v>42370</v>
      </c>
      <c r="B4" s="2">
        <v>199</v>
      </c>
      <c r="C4" s="2">
        <v>71</v>
      </c>
      <c r="D4" s="2">
        <v>19</v>
      </c>
      <c r="E4" s="54">
        <f t="shared" si="0"/>
        <v>0.35678391959798994</v>
      </c>
      <c r="F4" s="54">
        <f t="shared" si="1"/>
        <v>9.5477386934673364E-2</v>
      </c>
    </row>
    <row r="5" spans="1:6" x14ac:dyDescent="0.2">
      <c r="A5" s="29">
        <v>42371</v>
      </c>
      <c r="B5" s="2">
        <v>281</v>
      </c>
      <c r="C5" s="2">
        <v>66</v>
      </c>
      <c r="D5" s="2">
        <v>10</v>
      </c>
      <c r="E5" s="54">
        <f t="shared" si="0"/>
        <v>0.23487544483985764</v>
      </c>
      <c r="F5" s="54">
        <f t="shared" si="1"/>
        <v>3.5587188612099648E-2</v>
      </c>
    </row>
    <row r="6" spans="1:6" x14ac:dyDescent="0.2">
      <c r="A6" s="29">
        <v>42371</v>
      </c>
      <c r="B6" s="2">
        <v>266</v>
      </c>
      <c r="C6" s="2">
        <v>53</v>
      </c>
      <c r="D6" s="2">
        <v>19</v>
      </c>
      <c r="E6" s="54">
        <f t="shared" si="0"/>
        <v>0.19924812030075187</v>
      </c>
      <c r="F6" s="54">
        <f t="shared" si="1"/>
        <v>7.1428571428571425E-2</v>
      </c>
    </row>
    <row r="7" spans="1:6" x14ac:dyDescent="0.2">
      <c r="A7" s="29">
        <v>42371</v>
      </c>
      <c r="B7" s="2">
        <v>277</v>
      </c>
      <c r="C7" s="2">
        <v>84</v>
      </c>
      <c r="D7" s="2">
        <v>15</v>
      </c>
      <c r="E7" s="54">
        <f>IFERROR(C7/$B7,"-")</f>
        <v>0.30324909747292417</v>
      </c>
      <c r="F7" s="54">
        <f t="shared" si="1"/>
        <v>5.4151624548736461E-2</v>
      </c>
    </row>
    <row r="8" spans="1:6" x14ac:dyDescent="0.2">
      <c r="A8" s="29">
        <v>42372</v>
      </c>
      <c r="B8" s="2">
        <v>145</v>
      </c>
      <c r="C8" s="2">
        <v>73</v>
      </c>
      <c r="D8" s="2">
        <v>15</v>
      </c>
      <c r="E8" s="54">
        <f t="shared" si="0"/>
        <v>0.50344827586206897</v>
      </c>
      <c r="F8" s="54">
        <f t="shared" si="1"/>
        <v>0.10344827586206896</v>
      </c>
    </row>
    <row r="9" spans="1:6" x14ac:dyDescent="0.2">
      <c r="A9" s="29">
        <v>42372</v>
      </c>
      <c r="B9" s="2">
        <v>227</v>
      </c>
      <c r="C9" s="2">
        <v>69</v>
      </c>
      <c r="D9" s="2">
        <v>12</v>
      </c>
      <c r="E9" s="54">
        <f t="shared" si="0"/>
        <v>0.30396475770925108</v>
      </c>
      <c r="F9" s="54">
        <f t="shared" si="1"/>
        <v>5.2863436123348019E-2</v>
      </c>
    </row>
    <row r="10" spans="1:6" x14ac:dyDescent="0.2">
      <c r="A10" s="29">
        <v>42372</v>
      </c>
      <c r="B10" s="2">
        <v>180</v>
      </c>
      <c r="C10" s="2">
        <v>79</v>
      </c>
      <c r="D10" s="2">
        <v>16</v>
      </c>
      <c r="E10" s="54">
        <f t="shared" si="0"/>
        <v>0.43888888888888888</v>
      </c>
      <c r="F10" s="54">
        <f t="shared" si="1"/>
        <v>8.8888888888888892E-2</v>
      </c>
    </row>
    <row r="11" spans="1:6" x14ac:dyDescent="0.2">
      <c r="A11" s="29">
        <v>42373</v>
      </c>
      <c r="B11" s="2">
        <v>0</v>
      </c>
      <c r="C11" s="2">
        <v>0</v>
      </c>
      <c r="D11" s="2">
        <v>0</v>
      </c>
      <c r="E11" s="54" t="str">
        <f>IFERROR(C11/$B11,"-")</f>
        <v>-</v>
      </c>
      <c r="F11" s="54" t="str">
        <f t="shared" si="1"/>
        <v>-</v>
      </c>
    </row>
    <row r="12" spans="1:6" x14ac:dyDescent="0.2">
      <c r="A12" s="29">
        <v>42374</v>
      </c>
      <c r="B12" s="2">
        <v>242</v>
      </c>
      <c r="C12" s="2">
        <v>75</v>
      </c>
      <c r="D12" s="2">
        <v>10</v>
      </c>
      <c r="E12" s="54">
        <f t="shared" si="0"/>
        <v>0.30991735537190085</v>
      </c>
      <c r="F12" s="54">
        <f t="shared" si="1"/>
        <v>4.1322314049586778E-2</v>
      </c>
    </row>
    <row r="13" spans="1:6" x14ac:dyDescent="0.2">
      <c r="A13" s="29">
        <v>42374</v>
      </c>
      <c r="B13" s="2">
        <v>215</v>
      </c>
      <c r="C13" s="2">
        <v>75</v>
      </c>
      <c r="D13" s="2">
        <v>16</v>
      </c>
      <c r="E13" s="54">
        <f t="shared" si="0"/>
        <v>0.34883720930232559</v>
      </c>
      <c r="F13" s="54">
        <f t="shared" si="1"/>
        <v>7.441860465116279E-2</v>
      </c>
    </row>
    <row r="14" spans="1:6" x14ac:dyDescent="0.2">
      <c r="A14" s="29">
        <v>42374</v>
      </c>
      <c r="B14" s="2">
        <v>244</v>
      </c>
      <c r="C14" s="2">
        <v>82</v>
      </c>
      <c r="D14" s="2">
        <v>16</v>
      </c>
      <c r="E14" s="54">
        <f t="shared" si="0"/>
        <v>0.33606557377049179</v>
      </c>
      <c r="F14" s="54">
        <f t="shared" si="1"/>
        <v>6.5573770491803282E-2</v>
      </c>
    </row>
    <row r="15" spans="1:6" x14ac:dyDescent="0.2">
      <c r="A15" s="29">
        <v>42374</v>
      </c>
      <c r="B15" s="2">
        <v>179</v>
      </c>
      <c r="C15" s="2">
        <v>71</v>
      </c>
      <c r="D15" s="2">
        <v>13</v>
      </c>
      <c r="E15" s="54">
        <f t="shared" si="0"/>
        <v>0.39664804469273746</v>
      </c>
      <c r="F15" s="54">
        <f t="shared" si="1"/>
        <v>7.2625698324022353E-2</v>
      </c>
    </row>
    <row r="16" spans="1:6" x14ac:dyDescent="0.2">
      <c r="A16" s="29">
        <v>42374</v>
      </c>
      <c r="B16" s="2">
        <v>276</v>
      </c>
      <c r="C16" s="2">
        <v>72</v>
      </c>
      <c r="D16" s="2">
        <v>14</v>
      </c>
      <c r="E16" s="54">
        <f t="shared" si="0"/>
        <v>0.2608695652173913</v>
      </c>
      <c r="F16" s="54">
        <f t="shared" si="1"/>
        <v>5.0724637681159424E-2</v>
      </c>
    </row>
    <row r="17" spans="1:6" x14ac:dyDescent="0.2">
      <c r="A17" s="29">
        <v>42375</v>
      </c>
      <c r="B17" s="2">
        <v>127</v>
      </c>
      <c r="C17" s="2">
        <v>78</v>
      </c>
      <c r="D17" s="2">
        <v>20</v>
      </c>
      <c r="E17" s="54">
        <f>IFERROR(C17/$B17,"-")</f>
        <v>0.61417322834645671</v>
      </c>
      <c r="F17" s="54">
        <f t="shared" si="1"/>
        <v>0.15748031496062992</v>
      </c>
    </row>
    <row r="18" spans="1:6" x14ac:dyDescent="0.2">
      <c r="A18" s="29">
        <v>42375</v>
      </c>
      <c r="B18" s="2">
        <v>283</v>
      </c>
      <c r="C18" s="2">
        <v>78</v>
      </c>
      <c r="D18" s="2">
        <v>18</v>
      </c>
      <c r="E18" s="54">
        <f t="shared" si="0"/>
        <v>0.2756183745583039</v>
      </c>
      <c r="F18" s="54">
        <f t="shared" si="1"/>
        <v>6.3604240282685506E-2</v>
      </c>
    </row>
    <row r="19" spans="1:6" x14ac:dyDescent="0.2">
      <c r="A19" s="29">
        <v>42375</v>
      </c>
      <c r="B19" s="2">
        <v>126</v>
      </c>
      <c r="C19" s="2">
        <v>76</v>
      </c>
      <c r="D19" s="2">
        <v>20</v>
      </c>
      <c r="E19" s="54">
        <f t="shared" si="0"/>
        <v>0.60317460317460314</v>
      </c>
      <c r="F19" s="54">
        <f t="shared" si="1"/>
        <v>0.15873015873015872</v>
      </c>
    </row>
    <row r="20" spans="1:6" x14ac:dyDescent="0.2">
      <c r="A20" s="29">
        <v>42376</v>
      </c>
      <c r="B20" s="2">
        <v>262</v>
      </c>
      <c r="C20" s="2">
        <v>81</v>
      </c>
      <c r="D20" s="2">
        <v>19</v>
      </c>
      <c r="E20" s="54">
        <f t="shared" si="0"/>
        <v>0.30916030534351147</v>
      </c>
      <c r="F20" s="54">
        <f t="shared" si="1"/>
        <v>7.2519083969465645E-2</v>
      </c>
    </row>
    <row r="21" spans="1:6" x14ac:dyDescent="0.2">
      <c r="A21" s="29">
        <v>42376</v>
      </c>
      <c r="B21" s="2">
        <v>287</v>
      </c>
      <c r="C21" s="2">
        <v>81</v>
      </c>
      <c r="D21" s="2">
        <v>14</v>
      </c>
      <c r="E21" s="54">
        <f t="shared" si="0"/>
        <v>0.28222996515679444</v>
      </c>
      <c r="F21" s="54">
        <f t="shared" si="1"/>
        <v>4.878048780487805E-2</v>
      </c>
    </row>
    <row r="22" spans="1:6" x14ac:dyDescent="0.2">
      <c r="A22" s="29">
        <v>42376</v>
      </c>
      <c r="B22" s="2">
        <v>269</v>
      </c>
      <c r="C22" s="2">
        <v>82</v>
      </c>
      <c r="D22" s="2">
        <v>14</v>
      </c>
      <c r="E22" s="54">
        <f t="shared" si="0"/>
        <v>0.30483271375464682</v>
      </c>
      <c r="F22" s="54">
        <f t="shared" si="1"/>
        <v>5.204460966542751E-2</v>
      </c>
    </row>
    <row r="23" spans="1:6" x14ac:dyDescent="0.2">
      <c r="A23" s="29">
        <v>42377</v>
      </c>
      <c r="B23" s="2">
        <v>272</v>
      </c>
      <c r="C23" s="2">
        <v>54</v>
      </c>
      <c r="D23" s="2">
        <v>10</v>
      </c>
      <c r="E23" s="54">
        <f t="shared" si="0"/>
        <v>0.19852941176470587</v>
      </c>
      <c r="F23" s="54">
        <f t="shared" si="1"/>
        <v>3.6764705882352942E-2</v>
      </c>
    </row>
    <row r="24" spans="1:6" x14ac:dyDescent="0.2">
      <c r="A24" s="29">
        <v>42377</v>
      </c>
      <c r="B24" s="2">
        <v>204</v>
      </c>
      <c r="C24" s="2">
        <v>69</v>
      </c>
      <c r="D24" s="2">
        <v>11</v>
      </c>
      <c r="E24" s="54">
        <f t="shared" si="0"/>
        <v>0.33823529411764708</v>
      </c>
      <c r="F24" s="54">
        <f t="shared" si="1"/>
        <v>5.3921568627450983E-2</v>
      </c>
    </row>
    <row r="25" spans="1:6" x14ac:dyDescent="0.2">
      <c r="A25" s="29">
        <v>42377</v>
      </c>
      <c r="B25" s="2">
        <v>150</v>
      </c>
      <c r="C25" s="2">
        <v>72</v>
      </c>
      <c r="D25" s="2">
        <v>20</v>
      </c>
      <c r="E25" s="54">
        <f t="shared" si="0"/>
        <v>0.48</v>
      </c>
      <c r="F25" s="54">
        <f t="shared" si="1"/>
        <v>0.13333333333333333</v>
      </c>
    </row>
    <row r="26" spans="1:6" x14ac:dyDescent="0.2">
      <c r="A26" s="29">
        <v>42377</v>
      </c>
      <c r="B26" s="2">
        <v>261</v>
      </c>
      <c r="C26" s="2">
        <v>90</v>
      </c>
      <c r="D26" s="2">
        <v>19</v>
      </c>
      <c r="E26" s="54">
        <f t="shared" si="0"/>
        <v>0.34482758620689657</v>
      </c>
      <c r="F26" s="54">
        <f t="shared" si="1"/>
        <v>7.2796934865900387E-2</v>
      </c>
    </row>
    <row r="27" spans="1:6" x14ac:dyDescent="0.2">
      <c r="A27" s="37"/>
    </row>
    <row r="28" spans="1:6" x14ac:dyDescent="0.2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tabSelected="1" workbookViewId="0">
      <selection activeCell="G2" sqref="G2:G16"/>
    </sheetView>
  </sheetViews>
  <sheetFormatPr baseColWidth="10" defaultColWidth="8.83203125" defaultRowHeight="15" x14ac:dyDescent="0.2"/>
  <cols>
    <col min="1" max="2" width="14.83203125" style="35" customWidth="1"/>
    <col min="3" max="3" width="13.33203125" style="35" customWidth="1"/>
    <col min="4" max="4" width="14" style="35" customWidth="1"/>
    <col min="5" max="5" width="12" style="35" customWidth="1"/>
    <col min="6" max="6" width="14.33203125" style="35" customWidth="1"/>
    <col min="7" max="7" width="16.5" style="35" customWidth="1"/>
  </cols>
  <sheetData>
    <row r="1" spans="1:7" x14ac:dyDescent="0.2">
      <c r="A1" s="31" t="s">
        <v>152</v>
      </c>
      <c r="B1" s="31" t="s">
        <v>55</v>
      </c>
      <c r="C1" s="31" t="s">
        <v>153</v>
      </c>
      <c r="D1" s="31" t="s">
        <v>154</v>
      </c>
      <c r="E1" s="31" t="s">
        <v>155</v>
      </c>
      <c r="F1" s="31" t="s">
        <v>157</v>
      </c>
      <c r="G1" s="31" t="s">
        <v>158</v>
      </c>
    </row>
    <row r="2" spans="1:7" x14ac:dyDescent="0.2">
      <c r="A2" s="35" t="s">
        <v>156</v>
      </c>
      <c r="B2" s="35" t="s">
        <v>66</v>
      </c>
      <c r="C2" s="35">
        <v>90</v>
      </c>
      <c r="D2" s="53" t="str">
        <f>IF(C2&gt;=60,"PASS","FAIL")</f>
        <v>PASS</v>
      </c>
      <c r="E2" s="67" t="str">
        <f>IF(C2&gt;=90,"A",IF(C2&gt;=80,"B",IF(C2&gt;=70,"C",IF(C2&gt;=60,"D",IF(C2&lt;60,"F")))))</f>
        <v>A</v>
      </c>
      <c r="F2" s="53" t="str">
        <f>IF(OR(C2&gt;90,C2&lt;60),"OUTLIER","AVG")</f>
        <v>AVG</v>
      </c>
      <c r="G2" s="53" t="str">
        <f>IF(AND(C2&gt;95,B2="F"),"Female Achiever",IF(AND(C2&gt;95,B2="M"),"Male Achiever","None"))</f>
        <v>None</v>
      </c>
    </row>
    <row r="3" spans="1:7" x14ac:dyDescent="0.2">
      <c r="A3" s="35" t="s">
        <v>159</v>
      </c>
      <c r="B3" s="35" t="s">
        <v>59</v>
      </c>
      <c r="C3" s="35">
        <v>80</v>
      </c>
      <c r="D3" s="53" t="str">
        <f t="shared" ref="D3:D16" si="0">IF(C3&gt;=60,"PASS","FAIL")</f>
        <v>PASS</v>
      </c>
      <c r="E3" s="67" t="str">
        <f t="shared" ref="E3:E16" si="1">IF(C3&gt;=90,"A",IF(C3&gt;=80,"B",IF(C3&gt;=70,"C",IF(C3&gt;=60,"D",IF(C3&lt;60,"F")))))</f>
        <v>B</v>
      </c>
      <c r="F3" s="53" t="str">
        <f t="shared" ref="F3:F16" si="2">IF(OR(C3&gt;90,C3&lt;60),"OUTLIER","AVG")</f>
        <v>AVG</v>
      </c>
      <c r="G3" s="53" t="str">
        <f t="shared" ref="G3:G16" si="3">IF(AND(C3&gt;95,B3="F"),"Female Achiever",IF(AND(C3&gt;95,B3="M"),"Male Achiever","None"))</f>
        <v>None</v>
      </c>
    </row>
    <row r="4" spans="1:7" x14ac:dyDescent="0.2">
      <c r="A4" s="35" t="s">
        <v>160</v>
      </c>
      <c r="B4" s="35" t="s">
        <v>66</v>
      </c>
      <c r="C4" s="35">
        <v>96</v>
      </c>
      <c r="D4" s="53" t="str">
        <f t="shared" si="0"/>
        <v>PASS</v>
      </c>
      <c r="E4" s="67" t="str">
        <f t="shared" si="1"/>
        <v>A</v>
      </c>
      <c r="F4" s="53" t="str">
        <f t="shared" si="2"/>
        <v>OUTLIER</v>
      </c>
      <c r="G4" s="53" t="str">
        <f t="shared" si="3"/>
        <v>Female Achiever</v>
      </c>
    </row>
    <row r="5" spans="1:7" x14ac:dyDescent="0.2">
      <c r="A5" s="35" t="s">
        <v>161</v>
      </c>
      <c r="B5" s="35" t="s">
        <v>59</v>
      </c>
      <c r="C5" s="35">
        <v>72</v>
      </c>
      <c r="D5" s="53" t="str">
        <f t="shared" si="0"/>
        <v>PASS</v>
      </c>
      <c r="E5" s="67" t="str">
        <f t="shared" si="1"/>
        <v>C</v>
      </c>
      <c r="F5" s="53" t="str">
        <f t="shared" si="2"/>
        <v>AVG</v>
      </c>
      <c r="G5" s="53" t="str">
        <f t="shared" si="3"/>
        <v>None</v>
      </c>
    </row>
    <row r="6" spans="1:7" x14ac:dyDescent="0.2">
      <c r="A6" s="36" t="s">
        <v>162</v>
      </c>
      <c r="B6" s="35" t="s">
        <v>59</v>
      </c>
      <c r="C6" s="35">
        <v>69</v>
      </c>
      <c r="D6" s="53" t="str">
        <f t="shared" si="0"/>
        <v>PASS</v>
      </c>
      <c r="E6" s="67" t="str">
        <f t="shared" si="1"/>
        <v>D</v>
      </c>
      <c r="F6" s="53" t="str">
        <f t="shared" si="2"/>
        <v>AVG</v>
      </c>
      <c r="G6" s="53" t="str">
        <f t="shared" si="3"/>
        <v>None</v>
      </c>
    </row>
    <row r="7" spans="1:7" x14ac:dyDescent="0.2">
      <c r="A7" s="36" t="s">
        <v>163</v>
      </c>
      <c r="B7" s="35" t="s">
        <v>66</v>
      </c>
      <c r="C7" s="35">
        <v>52</v>
      </c>
      <c r="D7" s="53" t="str">
        <f t="shared" si="0"/>
        <v>FAIL</v>
      </c>
      <c r="E7" s="67" t="str">
        <f t="shared" si="1"/>
        <v>F</v>
      </c>
      <c r="F7" s="53" t="str">
        <f t="shared" si="2"/>
        <v>OUTLIER</v>
      </c>
      <c r="G7" s="53" t="str">
        <f t="shared" si="3"/>
        <v>None</v>
      </c>
    </row>
    <row r="8" spans="1:7" x14ac:dyDescent="0.2">
      <c r="A8" s="36" t="s">
        <v>164</v>
      </c>
      <c r="B8" s="35" t="s">
        <v>59</v>
      </c>
      <c r="C8" s="35">
        <v>99</v>
      </c>
      <c r="D8" s="53" t="str">
        <f t="shared" si="0"/>
        <v>PASS</v>
      </c>
      <c r="E8" s="67" t="str">
        <f t="shared" si="1"/>
        <v>A</v>
      </c>
      <c r="F8" s="53" t="str">
        <f t="shared" si="2"/>
        <v>OUTLIER</v>
      </c>
      <c r="G8" s="53" t="str">
        <f t="shared" si="3"/>
        <v>Male Achiever</v>
      </c>
    </row>
    <row r="9" spans="1:7" x14ac:dyDescent="0.2">
      <c r="A9" s="36" t="s">
        <v>165</v>
      </c>
      <c r="B9" s="35" t="s">
        <v>66</v>
      </c>
      <c r="C9" s="35">
        <v>82</v>
      </c>
      <c r="D9" s="53" t="str">
        <f t="shared" si="0"/>
        <v>PASS</v>
      </c>
      <c r="E9" s="67" t="str">
        <f t="shared" si="1"/>
        <v>B</v>
      </c>
      <c r="F9" s="53" t="str">
        <f t="shared" si="2"/>
        <v>AVG</v>
      </c>
      <c r="G9" s="53" t="str">
        <f t="shared" si="3"/>
        <v>None</v>
      </c>
    </row>
    <row r="10" spans="1:7" x14ac:dyDescent="0.2">
      <c r="A10" s="36" t="s">
        <v>166</v>
      </c>
      <c r="B10" s="35" t="s">
        <v>66</v>
      </c>
      <c r="C10" s="35">
        <v>67</v>
      </c>
      <c r="D10" s="53" t="str">
        <f t="shared" si="0"/>
        <v>PASS</v>
      </c>
      <c r="E10" s="67" t="str">
        <f t="shared" si="1"/>
        <v>D</v>
      </c>
      <c r="F10" s="53" t="str">
        <f t="shared" si="2"/>
        <v>AVG</v>
      </c>
      <c r="G10" s="53" t="str">
        <f t="shared" si="3"/>
        <v>None</v>
      </c>
    </row>
    <row r="11" spans="1:7" x14ac:dyDescent="0.2">
      <c r="A11" s="36" t="s">
        <v>167</v>
      </c>
      <c r="B11" s="35" t="s">
        <v>59</v>
      </c>
      <c r="C11" s="35">
        <v>90</v>
      </c>
      <c r="D11" s="53" t="str">
        <f t="shared" si="0"/>
        <v>PASS</v>
      </c>
      <c r="E11" s="67" t="str">
        <f t="shared" si="1"/>
        <v>A</v>
      </c>
      <c r="F11" s="53" t="str">
        <f t="shared" si="2"/>
        <v>AVG</v>
      </c>
      <c r="G11" s="53" t="str">
        <f t="shared" si="3"/>
        <v>None</v>
      </c>
    </row>
    <row r="12" spans="1:7" x14ac:dyDescent="0.2">
      <c r="A12" s="36" t="s">
        <v>168</v>
      </c>
      <c r="B12" s="35" t="s">
        <v>59</v>
      </c>
      <c r="C12" s="35">
        <v>83</v>
      </c>
      <c r="D12" s="53" t="str">
        <f t="shared" si="0"/>
        <v>PASS</v>
      </c>
      <c r="E12" s="67" t="str">
        <f t="shared" si="1"/>
        <v>B</v>
      </c>
      <c r="F12" s="53" t="str">
        <f t="shared" si="2"/>
        <v>AVG</v>
      </c>
      <c r="G12" s="53" t="str">
        <f t="shared" si="3"/>
        <v>None</v>
      </c>
    </row>
    <row r="13" spans="1:7" x14ac:dyDescent="0.2">
      <c r="A13" s="36" t="s">
        <v>169</v>
      </c>
      <c r="B13" s="35" t="s">
        <v>66</v>
      </c>
      <c r="C13" s="35">
        <v>89</v>
      </c>
      <c r="D13" s="53" t="str">
        <f t="shared" si="0"/>
        <v>PASS</v>
      </c>
      <c r="E13" s="67" t="str">
        <f t="shared" si="1"/>
        <v>B</v>
      </c>
      <c r="F13" s="53" t="str">
        <f t="shared" si="2"/>
        <v>AVG</v>
      </c>
      <c r="G13" s="53" t="str">
        <f t="shared" si="3"/>
        <v>None</v>
      </c>
    </row>
    <row r="14" spans="1:7" x14ac:dyDescent="0.2">
      <c r="A14" s="36" t="s">
        <v>170</v>
      </c>
      <c r="B14" s="35" t="s">
        <v>66</v>
      </c>
      <c r="C14" s="35">
        <v>60</v>
      </c>
      <c r="D14" s="53" t="str">
        <f t="shared" si="0"/>
        <v>PASS</v>
      </c>
      <c r="E14" s="67" t="str">
        <f t="shared" si="1"/>
        <v>D</v>
      </c>
      <c r="F14" s="53" t="str">
        <f t="shared" si="2"/>
        <v>AVG</v>
      </c>
      <c r="G14" s="53" t="str">
        <f t="shared" si="3"/>
        <v>None</v>
      </c>
    </row>
    <row r="15" spans="1:7" x14ac:dyDescent="0.2">
      <c r="A15" s="36" t="s">
        <v>171</v>
      </c>
      <c r="B15" s="35" t="s">
        <v>66</v>
      </c>
      <c r="C15" s="35">
        <v>63</v>
      </c>
      <c r="D15" s="53" t="str">
        <f t="shared" si="0"/>
        <v>PASS</v>
      </c>
      <c r="E15" s="67" t="str">
        <f t="shared" si="1"/>
        <v>D</v>
      </c>
      <c r="F15" s="53" t="str">
        <f t="shared" si="2"/>
        <v>AVG</v>
      </c>
      <c r="G15" s="53" t="str">
        <f t="shared" si="3"/>
        <v>None</v>
      </c>
    </row>
    <row r="16" spans="1:7" x14ac:dyDescent="0.2">
      <c r="A16" s="36" t="s">
        <v>172</v>
      </c>
      <c r="B16" s="35" t="s">
        <v>59</v>
      </c>
      <c r="C16" s="35">
        <v>59</v>
      </c>
      <c r="D16" s="53" t="str">
        <f t="shared" si="0"/>
        <v>FAIL</v>
      </c>
      <c r="E16" s="67" t="str">
        <f t="shared" si="1"/>
        <v>F</v>
      </c>
      <c r="F16" s="53" t="str">
        <f t="shared" si="2"/>
        <v>OUTLIER</v>
      </c>
      <c r="G16" s="53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F3" sqref="F3"/>
    </sheetView>
  </sheetViews>
  <sheetFormatPr baseColWidth="10" defaultColWidth="8.66406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66406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6" thickBot="1" x14ac:dyDescent="0.25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121</v>
      </c>
      <c r="I2" s="11"/>
      <c r="M2" s="2" t="s">
        <v>118</v>
      </c>
    </row>
    <row r="3" spans="1:13" x14ac:dyDescent="0.2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2"/>
      <c r="H3" s="3"/>
      <c r="M3" s="2" t="s">
        <v>119</v>
      </c>
    </row>
    <row r="4" spans="1:13" ht="16" thickBot="1" x14ac:dyDescent="0.25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3" t="s">
        <v>120</v>
      </c>
      <c r="M4" s="2" t="s">
        <v>121</v>
      </c>
    </row>
    <row r="5" spans="1:13" ht="16" thickBot="1" x14ac:dyDescent="0.25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46">
        <f>SUMIF(A:A,$H$2,D:D)</f>
        <v>3325</v>
      </c>
    </row>
    <row r="6" spans="1:13" x14ac:dyDescent="0.2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6" thickBot="1" x14ac:dyDescent="0.25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3" t="s">
        <v>120</v>
      </c>
      <c r="I7" s="13" t="s">
        <v>122</v>
      </c>
      <c r="J7" s="13" t="s">
        <v>229</v>
      </c>
    </row>
    <row r="8" spans="1:13" ht="16" thickBot="1" x14ac:dyDescent="0.25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14" t="s">
        <v>79</v>
      </c>
      <c r="H8" s="46">
        <f>SUMIFS($D:$D,$A:$A,$H$2,$C:$C,$G8)</f>
        <v>1080</v>
      </c>
      <c r="I8" s="68">
        <f>SUMIFS($E:$E,$A:$A,$H$2,$C:$C,$G8)</f>
        <v>96137</v>
      </c>
      <c r="J8" s="46">
        <f>COUNTIFS($A:$A,$H$2,$C:$C,$G8)</f>
        <v>9</v>
      </c>
    </row>
    <row r="9" spans="1:13" ht="16" thickBot="1" x14ac:dyDescent="0.25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14" t="s">
        <v>71</v>
      </c>
      <c r="H9" s="46">
        <f t="shared" ref="H9:H10" si="0">SUMIFS($D:$D,$A:$A,$H$2,$C:$C,$G9)</f>
        <v>1568</v>
      </c>
      <c r="I9" s="68">
        <f t="shared" ref="I9:I10" si="1">SUMIFS($E:$E,$A:$A,$H$2,$C:$C,$G9)</f>
        <v>97796</v>
      </c>
      <c r="J9" s="46">
        <f t="shared" ref="J9:J10" si="2">COUNTIFS($A:$A,$H$2,$C:$C,$G9)</f>
        <v>17</v>
      </c>
    </row>
    <row r="10" spans="1:13" ht="16" thickBot="1" x14ac:dyDescent="0.25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46">
        <f t="shared" si="0"/>
        <v>677</v>
      </c>
      <c r="I10" s="68">
        <f t="shared" si="1"/>
        <v>41514</v>
      </c>
      <c r="J10" s="46">
        <f t="shared" si="2"/>
        <v>6</v>
      </c>
    </row>
    <row r="11" spans="1:13" x14ac:dyDescent="0.2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/>
  </sheetViews>
  <sheetFormatPr baseColWidth="10" defaultColWidth="8.66406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s="4" t="s">
        <v>233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123</v>
      </c>
      <c r="G1" s="7" t="s">
        <v>124</v>
      </c>
    </row>
    <row r="2" spans="1:7" x14ac:dyDescent="0.2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55" t="str">
        <f>VLOOKUP(B2,'State Abbreviations'!$A$2:$B$52,2,FALSE)</f>
        <v>AL</v>
      </c>
      <c r="G2" s="52">
        <f>IFERROR(VLOOKUP(A2,'State Income (2001-2004)'!$A$2:$D$190,4,FALSE),"NO INCOME DATA")</f>
        <v>24477</v>
      </c>
    </row>
    <row r="3" spans="1:7" x14ac:dyDescent="0.2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55" t="str">
        <f>VLOOKUP(B3,'State Abbreviations'!$A$2:$B$52,2,FALSE)</f>
        <v>AK</v>
      </c>
      <c r="G3" s="52">
        <f>IFERROR(VLOOKUP(A3,'State Income (2001-2004)'!$A$2:$D$190,4,FALSE),"NO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55" t="str">
        <f>VLOOKUP(B4,'State Abbreviations'!$A$2:$B$52,2,FALSE)</f>
        <v>AZ</v>
      </c>
      <c r="G4" s="52">
        <f>IFERROR(VLOOKUP(A4,'State Income (2001-2004)'!$A$2:$D$190,4,FALSE),"NO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55" t="str">
        <f>VLOOKUP(B5,'State Abbreviations'!$A$2:$B$52,2,FALSE)</f>
        <v>AR</v>
      </c>
      <c r="G5" s="52">
        <f>IFERROR(VLOOKUP(A5,'State Income (2001-2004)'!$A$2:$D$190,4,FALSE),"NO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55" t="str">
        <f>VLOOKUP(B6,'State Abbreviations'!$A$2:$B$52,2,FALSE)</f>
        <v>CA</v>
      </c>
      <c r="G6" s="52">
        <f>IFERROR(VLOOKUP(A6,'State Income (2001-2004)'!$A$2:$D$190,4,FALSE),"NO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55" t="str">
        <f>VLOOKUP(B7,'State Abbreviations'!$A$2:$B$52,2,FALSE)</f>
        <v>CO</v>
      </c>
      <c r="G7" s="52">
        <f>IFERROR(VLOOKUP(A7,'State Income (2001-2004)'!$A$2:$D$190,4,FALSE),"NO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55" t="str">
        <f>VLOOKUP(B8,'State Abbreviations'!$A$2:$B$52,2,FALSE)</f>
        <v>CT</v>
      </c>
      <c r="G8" s="52" t="str">
        <f>IFERROR(VLOOKUP(A8,'State Income (2001-2004)'!$A$2:$D$190,4,FALSE),"NO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55" t="str">
        <f>VLOOKUP(B9,'State Abbreviations'!$A$2:$B$52,2,FALSE)</f>
        <v>DC</v>
      </c>
      <c r="G9" s="52">
        <f>IFERROR(VLOOKUP(A9,'State Income (2001-2004)'!$A$2:$D$190,4,FALSE),"NO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55" t="str">
        <f>VLOOKUP(B10,'State Abbreviations'!$A$2:$B$52,2,FALSE)</f>
        <v>DE</v>
      </c>
      <c r="G10" s="52">
        <f>IFERROR(VLOOKUP(A10,'State Income (2001-2004)'!$A$2:$D$190,4,FALSE),"NO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55" t="str">
        <f>VLOOKUP(B11,'State Abbreviations'!$A$2:$B$52,2,FALSE)</f>
        <v>FL</v>
      </c>
      <c r="G11" s="52">
        <f>IFERROR(VLOOKUP(A11,'State Income (2001-2004)'!$A$2:$D$190,4,FALSE),"NO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55" t="str">
        <f>VLOOKUP(B12,'State Abbreviations'!$A$2:$B$52,2,FALSE)</f>
        <v>GA</v>
      </c>
      <c r="G12" s="52">
        <f>IFERROR(VLOOKUP(A12,'State Income (2001-2004)'!$A$2:$D$190,4,FALSE),"NO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55" t="str">
        <f>VLOOKUP(B13,'State Abbreviations'!$A$2:$B$52,2,FALSE)</f>
        <v>HI</v>
      </c>
      <c r="G13" s="52">
        <f>IFERROR(VLOOKUP(A13,'State Income (2001-2004)'!$A$2:$D$190,4,FALSE),"NO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55" t="str">
        <f>VLOOKUP(B14,'State Abbreviations'!$A$2:$B$52,2,FALSE)</f>
        <v>ID</v>
      </c>
      <c r="G14" s="52">
        <f>IFERROR(VLOOKUP(A14,'State Income (2001-2004)'!$A$2:$D$190,4,FALSE),"NO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55" t="str">
        <f>VLOOKUP(B15,'State Abbreviations'!$A$2:$B$52,2,FALSE)</f>
        <v>IL</v>
      </c>
      <c r="G15" s="52" t="str">
        <f>IFERROR(VLOOKUP(A15,'State Income (2001-2004)'!$A$2:$D$190,4,FALSE),"NO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55" t="str">
        <f>VLOOKUP(B16,'State Abbreviations'!$A$2:$B$52,2,FALSE)</f>
        <v>IN</v>
      </c>
      <c r="G16" s="52">
        <f>IFERROR(VLOOKUP(A16,'State Income (2001-2004)'!$A$2:$D$190,4,FALSE),"NO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55" t="str">
        <f>VLOOKUP(B17,'State Abbreviations'!$A$2:$B$52,2,FALSE)</f>
        <v>IA</v>
      </c>
      <c r="G17" s="52">
        <f>IFERROR(VLOOKUP(A17,'State Income (2001-2004)'!$A$2:$D$190,4,FALSE),"NO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55" t="str">
        <f>VLOOKUP(B18,'State Abbreviations'!$A$2:$B$52,2,FALSE)</f>
        <v>KS</v>
      </c>
      <c r="G18" s="52">
        <f>IFERROR(VLOOKUP(A18,'State Income (2001-2004)'!$A$2:$D$190,4,FALSE),"NO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55" t="str">
        <f>VLOOKUP(B19,'State Abbreviations'!$A$2:$B$52,2,FALSE)</f>
        <v>KY</v>
      </c>
      <c r="G19" s="52" t="str">
        <f>IFERROR(VLOOKUP(A19,'State Income (2001-2004)'!$A$2:$D$190,4,FALSE),"NO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55" t="str">
        <f>VLOOKUP(B20,'State Abbreviations'!$A$2:$B$52,2,FALSE)</f>
        <v>LA</v>
      </c>
      <c r="G20" s="52" t="str">
        <f>IFERROR(VLOOKUP(A20,'State Income (2001-2004)'!$A$2:$D$190,4,FALSE),"NO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55" t="str">
        <f>VLOOKUP(B21,'State Abbreviations'!$A$2:$B$52,2,FALSE)</f>
        <v>ME</v>
      </c>
      <c r="G21" s="52" t="str">
        <f>IFERROR(VLOOKUP(A21,'State Income (2001-2004)'!$A$2:$D$190,4,FALSE),"NO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55" t="str">
        <f>VLOOKUP(B22,'State Abbreviations'!$A$2:$B$52,2,FALSE)</f>
        <v>MD</v>
      </c>
      <c r="G22" s="52">
        <f>IFERROR(VLOOKUP(A22,'State Income (2001-2004)'!$A$2:$D$190,4,FALSE),"NO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55" t="str">
        <f>VLOOKUP(B23,'State Abbreviations'!$A$2:$B$52,2,FALSE)</f>
        <v>MA</v>
      </c>
      <c r="G23" s="52">
        <f>IFERROR(VLOOKUP(A23,'State Income (2001-2004)'!$A$2:$D$190,4,FALSE),"NO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55" t="str">
        <f>VLOOKUP(B24,'State Abbreviations'!$A$2:$B$52,2,FALSE)</f>
        <v>MI</v>
      </c>
      <c r="G24" s="52">
        <f>IFERROR(VLOOKUP(A24,'State Income (2001-2004)'!$A$2:$D$190,4,FALSE),"NO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55" t="str">
        <f>VLOOKUP(B25,'State Abbreviations'!$A$2:$B$52,2,FALSE)</f>
        <v>MN</v>
      </c>
      <c r="G25" s="52">
        <f>IFERROR(VLOOKUP(A25,'State Income (2001-2004)'!$A$2:$D$190,4,FALSE),"NO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55" t="str">
        <f>VLOOKUP(B26,'State Abbreviations'!$A$2:$B$52,2,FALSE)</f>
        <v>MS</v>
      </c>
      <c r="G26" s="52">
        <f>IFERROR(VLOOKUP(A26,'State Income (2001-2004)'!$A$2:$D$190,4,FALSE),"NO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55" t="str">
        <f>VLOOKUP(B27,'State Abbreviations'!$A$2:$B$52,2,FALSE)</f>
        <v>MO</v>
      </c>
      <c r="G27" s="52">
        <f>IFERROR(VLOOKUP(A27,'State Income (2001-2004)'!$A$2:$D$190,4,FALSE),"NO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55" t="str">
        <f>VLOOKUP(B28,'State Abbreviations'!$A$2:$B$52,2,FALSE)</f>
        <v>MT</v>
      </c>
      <c r="G28" s="52">
        <f>IFERROR(VLOOKUP(A28,'State Income (2001-2004)'!$A$2:$D$190,4,FALSE),"NO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55" t="str">
        <f>VLOOKUP(B29,'State Abbreviations'!$A$2:$B$52,2,FALSE)</f>
        <v>NE</v>
      </c>
      <c r="G29" s="52">
        <f>IFERROR(VLOOKUP(A29,'State Income (2001-2004)'!$A$2:$D$190,4,FALSE),"NO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55" t="str">
        <f>VLOOKUP(B30,'State Abbreviations'!$A$2:$B$52,2,FALSE)</f>
        <v>NV</v>
      </c>
      <c r="G30" s="52">
        <f>IFERROR(VLOOKUP(A30,'State Income (2001-2004)'!$A$2:$D$190,4,FALSE),"NO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55" t="str">
        <f>VLOOKUP(B31,'State Abbreviations'!$A$2:$B$52,2,FALSE)</f>
        <v>NH</v>
      </c>
      <c r="G31" s="52">
        <f>IFERROR(VLOOKUP(A31,'State Income (2001-2004)'!$A$2:$D$190,4,FALSE),"NO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55" t="str">
        <f>VLOOKUP(B32,'State Abbreviations'!$A$2:$B$52,2,FALSE)</f>
        <v>NJ</v>
      </c>
      <c r="G32" s="52">
        <f>IFERROR(VLOOKUP(A32,'State Income (2001-2004)'!$A$2:$D$190,4,FALSE),"NO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55" t="str">
        <f>VLOOKUP(B33,'State Abbreviations'!$A$2:$B$52,2,FALSE)</f>
        <v>NM</v>
      </c>
      <c r="G33" s="52">
        <f>IFERROR(VLOOKUP(A33,'State Income (2001-2004)'!$A$2:$D$190,4,FALSE),"NO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55" t="str">
        <f>VLOOKUP(B34,'State Abbreviations'!$A$2:$B$52,2,FALSE)</f>
        <v>NY</v>
      </c>
      <c r="G34" s="52">
        <f>IFERROR(VLOOKUP(A34,'State Income (2001-2004)'!$A$2:$D$190,4,FALSE),"NO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55" t="str">
        <f>VLOOKUP(B35,'State Abbreviations'!$A$2:$B$52,2,FALSE)</f>
        <v>NC</v>
      </c>
      <c r="G35" s="52">
        <f>IFERROR(VLOOKUP(A35,'State Income (2001-2004)'!$A$2:$D$190,4,FALSE),"NO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55" t="str">
        <f>VLOOKUP(B36,'State Abbreviations'!$A$2:$B$52,2,FALSE)</f>
        <v>ND</v>
      </c>
      <c r="G36" s="52">
        <f>IFERROR(VLOOKUP(A36,'State Income (2001-2004)'!$A$2:$D$190,4,FALSE),"NO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55" t="str">
        <f>VLOOKUP(B37,'State Abbreviations'!$A$2:$B$52,2,FALSE)</f>
        <v>OH</v>
      </c>
      <c r="G37" s="52">
        <f>IFERROR(VLOOKUP(A37,'State Income (2001-2004)'!$A$2:$D$190,4,FALSE),"NO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55" t="str">
        <f>VLOOKUP(B38,'State Abbreviations'!$A$2:$B$52,2,FALSE)</f>
        <v>OK</v>
      </c>
      <c r="G38" s="52">
        <f>IFERROR(VLOOKUP(A38,'State Income (2001-2004)'!$A$2:$D$190,4,FALSE),"NO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55" t="str">
        <f>VLOOKUP(B39,'State Abbreviations'!$A$2:$B$52,2,FALSE)</f>
        <v>OR</v>
      </c>
      <c r="G39" s="52">
        <f>IFERROR(VLOOKUP(A39,'State Income (2001-2004)'!$A$2:$D$190,4,FALSE),"NO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55" t="str">
        <f>VLOOKUP(B40,'State Abbreviations'!$A$2:$B$52,2,FALSE)</f>
        <v>PA</v>
      </c>
      <c r="G40" s="52">
        <f>IFERROR(VLOOKUP(A40,'State Income (2001-2004)'!$A$2:$D$190,4,FALSE),"NO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55" t="str">
        <f>VLOOKUP(B41,'State Abbreviations'!$A$2:$B$52,2,FALSE)</f>
        <v>RI</v>
      </c>
      <c r="G41" s="52">
        <f>IFERROR(VLOOKUP(A41,'State Income (2001-2004)'!$A$2:$D$190,4,FALSE),"NO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55" t="str">
        <f>VLOOKUP(B42,'State Abbreviations'!$A$2:$B$52,2,FALSE)</f>
        <v>SC</v>
      </c>
      <c r="G42" s="52">
        <f>IFERROR(VLOOKUP(A42,'State Income (2001-2004)'!$A$2:$D$190,4,FALSE),"NO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55" t="str">
        <f>VLOOKUP(B43,'State Abbreviations'!$A$2:$B$52,2,FALSE)</f>
        <v>SD</v>
      </c>
      <c r="G43" s="52">
        <f>IFERROR(VLOOKUP(A43,'State Income (2001-2004)'!$A$2:$D$190,4,FALSE),"NO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55" t="str">
        <f>VLOOKUP(B44,'State Abbreviations'!$A$2:$B$52,2,FALSE)</f>
        <v>TN</v>
      </c>
      <c r="G44" s="52">
        <f>IFERROR(VLOOKUP(A44,'State Income (2001-2004)'!$A$2:$D$190,4,FALSE),"NO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55" t="str">
        <f>VLOOKUP(B45,'State Abbreviations'!$A$2:$B$52,2,FALSE)</f>
        <v>TX</v>
      </c>
      <c r="G45" s="52">
        <f>IFERROR(VLOOKUP(A45,'State Income (2001-2004)'!$A$2:$D$190,4,FALSE),"NO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55" t="str">
        <f>VLOOKUP(B46,'State Abbreviations'!$A$2:$B$52,2,FALSE)</f>
        <v>UT</v>
      </c>
      <c r="G46" s="52">
        <f>IFERROR(VLOOKUP(A46,'State Income (2001-2004)'!$A$2:$D$190,4,FALSE),"NO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55" t="str">
        <f>VLOOKUP(B47,'State Abbreviations'!$A$2:$B$52,2,FALSE)</f>
        <v>VT</v>
      </c>
      <c r="G47" s="52">
        <f>IFERROR(VLOOKUP(A47,'State Income (2001-2004)'!$A$2:$D$190,4,FALSE),"NO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55" t="str">
        <f>VLOOKUP(B48,'State Abbreviations'!$A$2:$B$52,2,FALSE)</f>
        <v>VA</v>
      </c>
      <c r="G48" s="52">
        <f>IFERROR(VLOOKUP(A48,'State Income (2001-2004)'!$A$2:$D$190,4,FALSE),"NO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55" t="str">
        <f>VLOOKUP(B49,'State Abbreviations'!$A$2:$B$52,2,FALSE)</f>
        <v>WA</v>
      </c>
      <c r="G49" s="52">
        <f>IFERROR(VLOOKUP(A49,'State Income (2001-2004)'!$A$2:$D$190,4,FALSE),"NO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55" t="str">
        <f>VLOOKUP(B50,'State Abbreviations'!$A$2:$B$52,2,FALSE)</f>
        <v>WV</v>
      </c>
      <c r="G50" s="52">
        <f>IFERROR(VLOOKUP(A50,'State Income (2001-2004)'!$A$2:$D$190,4,FALSE),"NO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55" t="str">
        <f>VLOOKUP(B51,'State Abbreviations'!$A$2:$B$52,2,FALSE)</f>
        <v>WI</v>
      </c>
      <c r="G51" s="52">
        <f>IFERROR(VLOOKUP(A51,'State Income (2001-2004)'!$A$2:$D$190,4,FALSE),"NO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55" t="str">
        <f>VLOOKUP(B52,'State Abbreviations'!$A$2:$B$52,2,FALSE)</f>
        <v>WY</v>
      </c>
      <c r="G52" s="52">
        <f>IFERROR(VLOOKUP(A52,'State Income (2001-2004)'!$A$2:$D$190,4,FALSE),"NO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55" t="str">
        <f>VLOOKUP(B53,'State Abbreviations'!$A$2:$B$52,2,FALSE)</f>
        <v>AL</v>
      </c>
      <c r="G53" s="52">
        <f>IFERROR(VLOOKUP(A53,'State Income (2001-2004)'!$A$2:$D$190,4,FALSE),"NO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55" t="str">
        <f>VLOOKUP(B54,'State Abbreviations'!$A$2:$B$52,2,FALSE)</f>
        <v>AK</v>
      </c>
      <c r="G54" s="52">
        <f>IFERROR(VLOOKUP(A54,'State Income (2001-2004)'!$A$2:$D$190,4,FALSE),"NO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55" t="str">
        <f>VLOOKUP(B55,'State Abbreviations'!$A$2:$B$52,2,FALSE)</f>
        <v>AZ</v>
      </c>
      <c r="G55" s="52">
        <f>IFERROR(VLOOKUP(A55,'State Income (2001-2004)'!$A$2:$D$190,4,FALSE),"NO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55" t="str">
        <f>VLOOKUP(B56,'State Abbreviations'!$A$2:$B$52,2,FALSE)</f>
        <v>AR</v>
      </c>
      <c r="G56" s="52">
        <f>IFERROR(VLOOKUP(A56,'State Income (2001-2004)'!$A$2:$D$190,4,FALSE),"NO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55" t="str">
        <f>VLOOKUP(B57,'State Abbreviations'!$A$2:$B$52,2,FALSE)</f>
        <v>CA</v>
      </c>
      <c r="G57" s="52">
        <f>IFERROR(VLOOKUP(A57,'State Income (2001-2004)'!$A$2:$D$190,4,FALSE),"NO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55" t="str">
        <f>VLOOKUP(B58,'State Abbreviations'!$A$2:$B$52,2,FALSE)</f>
        <v>CO</v>
      </c>
      <c r="G58" s="52">
        <f>IFERROR(VLOOKUP(A58,'State Income (2001-2004)'!$A$2:$D$190,4,FALSE),"NO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55" t="str">
        <f>VLOOKUP(B59,'State Abbreviations'!$A$2:$B$52,2,FALSE)</f>
        <v>CT</v>
      </c>
      <c r="G59" s="52">
        <f>IFERROR(VLOOKUP(A59,'State Income (2001-2004)'!$A$2:$D$190,4,FALSE),"NO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55" t="str">
        <f>VLOOKUP(B60,'State Abbreviations'!$A$2:$B$52,2,FALSE)</f>
        <v>DC</v>
      </c>
      <c r="G60" s="52" t="str">
        <f>IFERROR(VLOOKUP(A60,'State Income (2001-2004)'!$A$2:$D$190,4,FALSE),"NO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55" t="str">
        <f>VLOOKUP(B61,'State Abbreviations'!$A$2:$B$52,2,FALSE)</f>
        <v>DE</v>
      </c>
      <c r="G61" s="52">
        <f>IFERROR(VLOOKUP(A61,'State Income (2001-2004)'!$A$2:$D$190,4,FALSE),"NO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55" t="str">
        <f>VLOOKUP(B62,'State Abbreviations'!$A$2:$B$52,2,FALSE)</f>
        <v>FL</v>
      </c>
      <c r="G62" s="52">
        <f>IFERROR(VLOOKUP(A62,'State Income (2001-2004)'!$A$2:$D$190,4,FALSE),"NO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55" t="str">
        <f>VLOOKUP(B63,'State Abbreviations'!$A$2:$B$52,2,FALSE)</f>
        <v>GA</v>
      </c>
      <c r="G63" s="52">
        <f>IFERROR(VLOOKUP(A63,'State Income (2001-2004)'!$A$2:$D$190,4,FALSE),"NO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55" t="str">
        <f>VLOOKUP(B64,'State Abbreviations'!$A$2:$B$52,2,FALSE)</f>
        <v>HI</v>
      </c>
      <c r="G64" s="52">
        <f>IFERROR(VLOOKUP(A64,'State Income (2001-2004)'!$A$2:$D$190,4,FALSE),"NO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55" t="str">
        <f>VLOOKUP(B65,'State Abbreviations'!$A$2:$B$52,2,FALSE)</f>
        <v>ID</v>
      </c>
      <c r="G65" s="52">
        <f>IFERROR(VLOOKUP(A65,'State Income (2001-2004)'!$A$2:$D$190,4,FALSE),"NO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55" t="str">
        <f>VLOOKUP(B66,'State Abbreviations'!$A$2:$B$52,2,FALSE)</f>
        <v>IL</v>
      </c>
      <c r="G66" s="52">
        <f>IFERROR(VLOOKUP(A66,'State Income (2001-2004)'!$A$2:$D$190,4,FALSE),"NO INCOME DATA")</f>
        <v>33404</v>
      </c>
    </row>
    <row r="67" spans="1:7" x14ac:dyDescent="0.2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55" t="str">
        <f>VLOOKUP(B67,'State Abbreviations'!$A$2:$B$52,2,FALSE)</f>
        <v>IN</v>
      </c>
      <c r="G67" s="52">
        <f>IFERROR(VLOOKUP(A67,'State Income (2001-2004)'!$A$2:$D$190,4,FALSE),"NO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55" t="str">
        <f>VLOOKUP(B68,'State Abbreviations'!$A$2:$B$52,2,FALSE)</f>
        <v>IA</v>
      </c>
      <c r="G68" s="52">
        <f>IFERROR(VLOOKUP(A68,'State Income (2001-2004)'!$A$2:$D$190,4,FALSE),"NO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55" t="str">
        <f>VLOOKUP(B69,'State Abbreviations'!$A$2:$B$52,2,FALSE)</f>
        <v>KS</v>
      </c>
      <c r="G69" s="52">
        <f>IFERROR(VLOOKUP(A69,'State Income (2001-2004)'!$A$2:$D$190,4,FALSE),"NO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55" t="str">
        <f>VLOOKUP(B70,'State Abbreviations'!$A$2:$B$52,2,FALSE)</f>
        <v>KY</v>
      </c>
      <c r="G70" s="52" t="str">
        <f>IFERROR(VLOOKUP(A70,'State Income (2001-2004)'!$A$2:$D$190,4,FALSE),"NO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55" t="str">
        <f>VLOOKUP(B71,'State Abbreviations'!$A$2:$B$52,2,FALSE)</f>
        <v>LA</v>
      </c>
      <c r="G71" s="52">
        <f>IFERROR(VLOOKUP(A71,'State Income (2001-2004)'!$A$2:$D$190,4,FALSE),"NO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55" t="str">
        <f>VLOOKUP(B72,'State Abbreviations'!$A$2:$B$52,2,FALSE)</f>
        <v>ME</v>
      </c>
      <c r="G72" s="52">
        <f>IFERROR(VLOOKUP(A72,'State Income (2001-2004)'!$A$2:$D$190,4,FALSE),"NO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55" t="str">
        <f>VLOOKUP(B73,'State Abbreviations'!$A$2:$B$52,2,FALSE)</f>
        <v>MD</v>
      </c>
      <c r="G73" s="52" t="str">
        <f>IFERROR(VLOOKUP(A73,'State Income (2001-2004)'!$A$2:$D$190,4,FALSE),"NO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55" t="str">
        <f>VLOOKUP(B74,'State Abbreviations'!$A$2:$B$52,2,FALSE)</f>
        <v>MA</v>
      </c>
      <c r="G74" s="52">
        <f>IFERROR(VLOOKUP(A74,'State Income (2001-2004)'!$A$2:$D$190,4,FALSE),"NO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55" t="str">
        <f>VLOOKUP(B75,'State Abbreviations'!$A$2:$B$52,2,FALSE)</f>
        <v>MI</v>
      </c>
      <c r="G75" s="52">
        <f>IFERROR(VLOOKUP(A75,'State Income (2001-2004)'!$A$2:$D$190,4,FALSE),"NO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55" t="str">
        <f>VLOOKUP(B76,'State Abbreviations'!$A$2:$B$52,2,FALSE)</f>
        <v>MN</v>
      </c>
      <c r="G76" s="52">
        <f>IFERROR(VLOOKUP(A76,'State Income (2001-2004)'!$A$2:$D$190,4,FALSE),"NO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55" t="str">
        <f>VLOOKUP(B77,'State Abbreviations'!$A$2:$B$52,2,FALSE)</f>
        <v>MS</v>
      </c>
      <c r="G77" s="52">
        <f>IFERROR(VLOOKUP(A77,'State Income (2001-2004)'!$A$2:$D$190,4,FALSE),"NO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55" t="str">
        <f>VLOOKUP(B78,'State Abbreviations'!$A$2:$B$52,2,FALSE)</f>
        <v>MO</v>
      </c>
      <c r="G78" s="52">
        <f>IFERROR(VLOOKUP(A78,'State Income (2001-2004)'!$A$2:$D$190,4,FALSE),"NO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55" t="str">
        <f>VLOOKUP(B79,'State Abbreviations'!$A$2:$B$52,2,FALSE)</f>
        <v>MT</v>
      </c>
      <c r="G79" s="52">
        <f>IFERROR(VLOOKUP(A79,'State Income (2001-2004)'!$A$2:$D$190,4,FALSE),"NO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55" t="str">
        <f>VLOOKUP(B80,'State Abbreviations'!$A$2:$B$52,2,FALSE)</f>
        <v>NE</v>
      </c>
      <c r="G80" s="52">
        <f>IFERROR(VLOOKUP(A80,'State Income (2001-2004)'!$A$2:$D$190,4,FALSE),"NO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55" t="str">
        <f>VLOOKUP(B81,'State Abbreviations'!$A$2:$B$52,2,FALSE)</f>
        <v>NV</v>
      </c>
      <c r="G81" s="52">
        <f>IFERROR(VLOOKUP(A81,'State Income (2001-2004)'!$A$2:$D$190,4,FALSE),"NO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55" t="str">
        <f>VLOOKUP(B82,'State Abbreviations'!$A$2:$B$52,2,FALSE)</f>
        <v>NH</v>
      </c>
      <c r="G82" s="52">
        <f>IFERROR(VLOOKUP(A82,'State Income (2001-2004)'!$A$2:$D$190,4,FALSE),"NO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55" t="str">
        <f>VLOOKUP(B83,'State Abbreviations'!$A$2:$B$52,2,FALSE)</f>
        <v>NJ</v>
      </c>
      <c r="G83" s="52">
        <f>IFERROR(VLOOKUP(A83,'State Income (2001-2004)'!$A$2:$D$190,4,FALSE),"NO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55" t="str">
        <f>VLOOKUP(B84,'State Abbreviations'!$A$2:$B$52,2,FALSE)</f>
        <v>NM</v>
      </c>
      <c r="G84" s="52">
        <f>IFERROR(VLOOKUP(A84,'State Income (2001-2004)'!$A$2:$D$190,4,FALSE),"NO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55" t="str">
        <f>VLOOKUP(B85,'State Abbreviations'!$A$2:$B$52,2,FALSE)</f>
        <v>NY</v>
      </c>
      <c r="G85" s="52">
        <f>IFERROR(VLOOKUP(A85,'State Income (2001-2004)'!$A$2:$D$190,4,FALSE),"NO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55" t="str">
        <f>VLOOKUP(B86,'State Abbreviations'!$A$2:$B$52,2,FALSE)</f>
        <v>NC</v>
      </c>
      <c r="G86" s="52">
        <f>IFERROR(VLOOKUP(A86,'State Income (2001-2004)'!$A$2:$D$190,4,FALSE),"NO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55" t="str">
        <f>VLOOKUP(B87,'State Abbreviations'!$A$2:$B$52,2,FALSE)</f>
        <v>ND</v>
      </c>
      <c r="G87" s="52">
        <f>IFERROR(VLOOKUP(A87,'State Income (2001-2004)'!$A$2:$D$190,4,FALSE),"NO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55" t="str">
        <f>VLOOKUP(B88,'State Abbreviations'!$A$2:$B$52,2,FALSE)</f>
        <v>OH</v>
      </c>
      <c r="G88" s="52">
        <f>IFERROR(VLOOKUP(A88,'State Income (2001-2004)'!$A$2:$D$190,4,FALSE),"NO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55" t="str">
        <f>VLOOKUP(B89,'State Abbreviations'!$A$2:$B$52,2,FALSE)</f>
        <v>OK</v>
      </c>
      <c r="G89" s="52">
        <f>IFERROR(VLOOKUP(A89,'State Income (2001-2004)'!$A$2:$D$190,4,FALSE),"NO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55" t="str">
        <f>VLOOKUP(B90,'State Abbreviations'!$A$2:$B$52,2,FALSE)</f>
        <v>OR</v>
      </c>
      <c r="G90" s="52">
        <f>IFERROR(VLOOKUP(A90,'State Income (2001-2004)'!$A$2:$D$190,4,FALSE),"NO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55" t="str">
        <f>VLOOKUP(B91,'State Abbreviations'!$A$2:$B$52,2,FALSE)</f>
        <v>PA</v>
      </c>
      <c r="G91" s="52">
        <f>IFERROR(VLOOKUP(A91,'State Income (2001-2004)'!$A$2:$D$190,4,FALSE),"NO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55" t="str">
        <f>VLOOKUP(B92,'State Abbreviations'!$A$2:$B$52,2,FALSE)</f>
        <v>RI</v>
      </c>
      <c r="G92" s="52">
        <f>IFERROR(VLOOKUP(A92,'State Income (2001-2004)'!$A$2:$D$190,4,FALSE),"NO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55" t="str">
        <f>VLOOKUP(B93,'State Abbreviations'!$A$2:$B$52,2,FALSE)</f>
        <v>SC</v>
      </c>
      <c r="G93" s="52">
        <f>IFERROR(VLOOKUP(A93,'State Income (2001-2004)'!$A$2:$D$190,4,FALSE),"NO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55" t="str">
        <f>VLOOKUP(B94,'State Abbreviations'!$A$2:$B$52,2,FALSE)</f>
        <v>SD</v>
      </c>
      <c r="G94" s="52">
        <f>IFERROR(VLOOKUP(A94,'State Income (2001-2004)'!$A$2:$D$190,4,FALSE),"NO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55" t="str">
        <f>VLOOKUP(B95,'State Abbreviations'!$A$2:$B$52,2,FALSE)</f>
        <v>TN</v>
      </c>
      <c r="G95" s="52">
        <f>IFERROR(VLOOKUP(A95,'State Income (2001-2004)'!$A$2:$D$190,4,FALSE),"NO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55" t="str">
        <f>VLOOKUP(B96,'State Abbreviations'!$A$2:$B$52,2,FALSE)</f>
        <v>TX</v>
      </c>
      <c r="G96" s="52">
        <f>IFERROR(VLOOKUP(A96,'State Income (2001-2004)'!$A$2:$D$190,4,FALSE),"NO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55" t="str">
        <f>VLOOKUP(B97,'State Abbreviations'!$A$2:$B$52,2,FALSE)</f>
        <v>UT</v>
      </c>
      <c r="G97" s="52">
        <f>IFERROR(VLOOKUP(A97,'State Income (2001-2004)'!$A$2:$D$190,4,FALSE),"NO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55" t="str">
        <f>VLOOKUP(B98,'State Abbreviations'!$A$2:$B$52,2,FALSE)</f>
        <v>VT</v>
      </c>
      <c r="G98" s="52">
        <f>IFERROR(VLOOKUP(A98,'State Income (2001-2004)'!$A$2:$D$190,4,FALSE),"NO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55" t="str">
        <f>VLOOKUP(B99,'State Abbreviations'!$A$2:$B$52,2,FALSE)</f>
        <v>VA</v>
      </c>
      <c r="G99" s="52">
        <f>IFERROR(VLOOKUP(A99,'State Income (2001-2004)'!$A$2:$D$190,4,FALSE),"NO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55" t="str">
        <f>VLOOKUP(B100,'State Abbreviations'!$A$2:$B$52,2,FALSE)</f>
        <v>WA</v>
      </c>
      <c r="G100" s="52">
        <f>IFERROR(VLOOKUP(A100,'State Income (2001-2004)'!$A$2:$D$190,4,FALSE),"NO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55" t="str">
        <f>VLOOKUP(B101,'State Abbreviations'!$A$2:$B$52,2,FALSE)</f>
        <v>WV</v>
      </c>
      <c r="G101" s="52">
        <f>IFERROR(VLOOKUP(A101,'State Income (2001-2004)'!$A$2:$D$190,4,FALSE),"NO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55" t="str">
        <f>VLOOKUP(B102,'State Abbreviations'!$A$2:$B$52,2,FALSE)</f>
        <v>WI</v>
      </c>
      <c r="G102" s="52">
        <f>IFERROR(VLOOKUP(A102,'State Income (2001-2004)'!$A$2:$D$190,4,FALSE),"NO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55" t="str">
        <f>VLOOKUP(B103,'State Abbreviations'!$A$2:$B$52,2,FALSE)</f>
        <v>WY</v>
      </c>
      <c r="G103" s="52">
        <f>IFERROR(VLOOKUP(A103,'State Income (2001-2004)'!$A$2:$D$190,4,FALSE),"NO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55" t="str">
        <f>VLOOKUP(B104,'State Abbreviations'!$A$2:$B$52,2,FALSE)</f>
        <v>AL</v>
      </c>
      <c r="G104" s="52">
        <f>IFERROR(VLOOKUP(A104,'State Income (2001-2004)'!$A$2:$D$190,4,FALSE),"NO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55" t="str">
        <f>VLOOKUP(B105,'State Abbreviations'!$A$2:$B$52,2,FALSE)</f>
        <v>AK</v>
      </c>
      <c r="G105" s="52">
        <f>IFERROR(VLOOKUP(A105,'State Income (2001-2004)'!$A$2:$D$190,4,FALSE),"NO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55" t="str">
        <f>VLOOKUP(B106,'State Abbreviations'!$A$2:$B$52,2,FALSE)</f>
        <v>AZ</v>
      </c>
      <c r="G106" s="52">
        <f>IFERROR(VLOOKUP(A106,'State Income (2001-2004)'!$A$2:$D$190,4,FALSE),"NO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55" t="str">
        <f>VLOOKUP(B107,'State Abbreviations'!$A$2:$B$52,2,FALSE)</f>
        <v>AR</v>
      </c>
      <c r="G107" s="52">
        <f>IFERROR(VLOOKUP(A107,'State Income (2001-2004)'!$A$2:$D$190,4,FALSE),"NO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55" t="str">
        <f>VLOOKUP(B108,'State Abbreviations'!$A$2:$B$52,2,FALSE)</f>
        <v>CA</v>
      </c>
      <c r="G108" s="52">
        <f>IFERROR(VLOOKUP(A108,'State Income (2001-2004)'!$A$2:$D$190,4,FALSE),"NO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55" t="str">
        <f>VLOOKUP(B109,'State Abbreviations'!$A$2:$B$52,2,FALSE)</f>
        <v>CO</v>
      </c>
      <c r="G109" s="52">
        <f>IFERROR(VLOOKUP(A109,'State Income (2001-2004)'!$A$2:$D$190,4,FALSE),"NO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55" t="str">
        <f>VLOOKUP(B110,'State Abbreviations'!$A$2:$B$52,2,FALSE)</f>
        <v>CT</v>
      </c>
      <c r="G110" s="52">
        <f>IFERROR(VLOOKUP(A110,'State Income (2001-2004)'!$A$2:$D$190,4,FALSE),"NO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55" t="str">
        <f>VLOOKUP(B111,'State Abbreviations'!$A$2:$B$52,2,FALSE)</f>
        <v>DC</v>
      </c>
      <c r="G111" s="52" t="str">
        <f>IFERROR(VLOOKUP(A111,'State Income (2001-2004)'!$A$2:$D$190,4,FALSE),"NO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55" t="str">
        <f>VLOOKUP(B112,'State Abbreviations'!$A$2:$B$52,2,FALSE)</f>
        <v>DE</v>
      </c>
      <c r="G112" s="52">
        <f>IFERROR(VLOOKUP(A112,'State Income (2001-2004)'!$A$2:$D$190,4,FALSE),"NO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55" t="str">
        <f>VLOOKUP(B113,'State Abbreviations'!$A$2:$B$52,2,FALSE)</f>
        <v>FL</v>
      </c>
      <c r="G113" s="52">
        <f>IFERROR(VLOOKUP(A113,'State Income (2001-2004)'!$A$2:$D$190,4,FALSE),"NO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55" t="str">
        <f>VLOOKUP(B114,'State Abbreviations'!$A$2:$B$52,2,FALSE)</f>
        <v>GA</v>
      </c>
      <c r="G114" s="52">
        <f>IFERROR(VLOOKUP(A114,'State Income (2001-2004)'!$A$2:$D$190,4,FALSE),"NO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55" t="str">
        <f>VLOOKUP(B115,'State Abbreviations'!$A$2:$B$52,2,FALSE)</f>
        <v>HI</v>
      </c>
      <c r="G115" s="52">
        <f>IFERROR(VLOOKUP(A115,'State Income (2001-2004)'!$A$2:$D$190,4,FALSE),"NO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55" t="str">
        <f>VLOOKUP(B116,'State Abbreviations'!$A$2:$B$52,2,FALSE)</f>
        <v>ID</v>
      </c>
      <c r="G116" s="52" t="str">
        <f>IFERROR(VLOOKUP(A116,'State Income (2001-2004)'!$A$2:$D$190,4,FALSE),"NO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55" t="str">
        <f>VLOOKUP(B117,'State Abbreviations'!$A$2:$B$52,2,FALSE)</f>
        <v>IL</v>
      </c>
      <c r="G117" s="52" t="str">
        <f>IFERROR(VLOOKUP(A117,'State Income (2001-2004)'!$A$2:$D$190,4,FALSE),"NO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55" t="str">
        <f>VLOOKUP(B118,'State Abbreviations'!$A$2:$B$52,2,FALSE)</f>
        <v>IN</v>
      </c>
      <c r="G118" s="52">
        <f>IFERROR(VLOOKUP(A118,'State Income (2001-2004)'!$A$2:$D$190,4,FALSE),"NO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55" t="str">
        <f>VLOOKUP(B119,'State Abbreviations'!$A$2:$B$52,2,FALSE)</f>
        <v>IA</v>
      </c>
      <c r="G119" s="52">
        <f>IFERROR(VLOOKUP(A119,'State Income (2001-2004)'!$A$2:$D$190,4,FALSE),"NO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55" t="str">
        <f>VLOOKUP(B120,'State Abbreviations'!$A$2:$B$52,2,FALSE)</f>
        <v>KS</v>
      </c>
      <c r="G120" s="52">
        <f>IFERROR(VLOOKUP(A120,'State Income (2001-2004)'!$A$2:$D$190,4,FALSE),"NO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55" t="str">
        <f>VLOOKUP(B121,'State Abbreviations'!$A$2:$B$52,2,FALSE)</f>
        <v>KY</v>
      </c>
      <c r="G121" s="52">
        <f>IFERROR(VLOOKUP(A121,'State Income (2001-2004)'!$A$2:$D$190,4,FALSE),"NO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55" t="str">
        <f>VLOOKUP(B122,'State Abbreviations'!$A$2:$B$52,2,FALSE)</f>
        <v>LA</v>
      </c>
      <c r="G122" s="52">
        <f>IFERROR(VLOOKUP(A122,'State Income (2001-2004)'!$A$2:$D$190,4,FALSE),"NO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55" t="str">
        <f>VLOOKUP(B123,'State Abbreviations'!$A$2:$B$52,2,FALSE)</f>
        <v>ME</v>
      </c>
      <c r="G123" s="52">
        <f>IFERROR(VLOOKUP(A123,'State Income (2001-2004)'!$A$2:$D$190,4,FALSE),"NO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55" t="str">
        <f>VLOOKUP(B124,'State Abbreviations'!$A$2:$B$52,2,FALSE)</f>
        <v>MD</v>
      </c>
      <c r="G124" s="52">
        <f>IFERROR(VLOOKUP(A124,'State Income (2001-2004)'!$A$2:$D$190,4,FALSE),"NO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55" t="str">
        <f>VLOOKUP(B125,'State Abbreviations'!$A$2:$B$52,2,FALSE)</f>
        <v>MA</v>
      </c>
      <c r="G125" s="52">
        <f>IFERROR(VLOOKUP(A125,'State Income (2001-2004)'!$A$2:$D$190,4,FALSE),"NO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55" t="str">
        <f>VLOOKUP(B126,'State Abbreviations'!$A$2:$B$52,2,FALSE)</f>
        <v>MI</v>
      </c>
      <c r="G126" s="52">
        <f>IFERROR(VLOOKUP(A126,'State Income (2001-2004)'!$A$2:$D$190,4,FALSE),"NO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55" t="str">
        <f>VLOOKUP(B127,'State Abbreviations'!$A$2:$B$52,2,FALSE)</f>
        <v>MN</v>
      </c>
      <c r="G127" s="52">
        <f>IFERROR(VLOOKUP(A127,'State Income (2001-2004)'!$A$2:$D$190,4,FALSE),"NO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55" t="str">
        <f>VLOOKUP(B128,'State Abbreviations'!$A$2:$B$52,2,FALSE)</f>
        <v>MS</v>
      </c>
      <c r="G128" s="52">
        <f>IFERROR(VLOOKUP(A128,'State Income (2001-2004)'!$A$2:$D$190,4,FALSE),"NO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55" t="str">
        <f>VLOOKUP(B129,'State Abbreviations'!$A$2:$B$52,2,FALSE)</f>
        <v>MO</v>
      </c>
      <c r="G129" s="52">
        <f>IFERROR(VLOOKUP(A129,'State Income (2001-2004)'!$A$2:$D$190,4,FALSE),"NO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55" t="str">
        <f>VLOOKUP(B130,'State Abbreviations'!$A$2:$B$52,2,FALSE)</f>
        <v>MT</v>
      </c>
      <c r="G130" s="52">
        <f>IFERROR(VLOOKUP(A130,'State Income (2001-2004)'!$A$2:$D$190,4,FALSE),"NO INCOME DATA")</f>
        <v>25920</v>
      </c>
    </row>
    <row r="131" spans="1:7" x14ac:dyDescent="0.2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55" t="str">
        <f>VLOOKUP(B131,'State Abbreviations'!$A$2:$B$52,2,FALSE)</f>
        <v>NE</v>
      </c>
      <c r="G131" s="52">
        <f>IFERROR(VLOOKUP(A131,'State Income (2001-2004)'!$A$2:$D$190,4,FALSE),"NO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55" t="str">
        <f>VLOOKUP(B132,'State Abbreviations'!$A$2:$B$52,2,FALSE)</f>
        <v>NV</v>
      </c>
      <c r="G132" s="52">
        <f>IFERROR(VLOOKUP(A132,'State Income (2001-2004)'!$A$2:$D$190,4,FALSE),"NO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55" t="str">
        <f>VLOOKUP(B133,'State Abbreviations'!$A$2:$B$52,2,FALSE)</f>
        <v>NH</v>
      </c>
      <c r="G133" s="52">
        <f>IFERROR(VLOOKUP(A133,'State Income (2001-2004)'!$A$2:$D$190,4,FALSE),"NO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55" t="str">
        <f>VLOOKUP(B134,'State Abbreviations'!$A$2:$B$52,2,FALSE)</f>
        <v>NJ</v>
      </c>
      <c r="G134" s="52">
        <f>IFERROR(VLOOKUP(A134,'State Income (2001-2004)'!$A$2:$D$190,4,FALSE),"NO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55" t="str">
        <f>VLOOKUP(B135,'State Abbreviations'!$A$2:$B$52,2,FALSE)</f>
        <v>NM</v>
      </c>
      <c r="G135" s="52">
        <f>IFERROR(VLOOKUP(A135,'State Income (2001-2004)'!$A$2:$D$190,4,FALSE),"NO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55" t="str">
        <f>VLOOKUP(B136,'State Abbreviations'!$A$2:$B$52,2,FALSE)</f>
        <v>NY</v>
      </c>
      <c r="G136" s="52">
        <f>IFERROR(VLOOKUP(A136,'State Income (2001-2004)'!$A$2:$D$190,4,FALSE),"NO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55" t="str">
        <f>VLOOKUP(B137,'State Abbreviations'!$A$2:$B$52,2,FALSE)</f>
        <v>NC</v>
      </c>
      <c r="G137" s="52">
        <f>IFERROR(VLOOKUP(A137,'State Income (2001-2004)'!$A$2:$D$190,4,FALSE),"NO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55" t="str">
        <f>VLOOKUP(B138,'State Abbreviations'!$A$2:$B$52,2,FALSE)</f>
        <v>ND</v>
      </c>
      <c r="G138" s="52">
        <f>IFERROR(VLOOKUP(A138,'State Income (2001-2004)'!$A$2:$D$190,4,FALSE),"NO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55" t="str">
        <f>VLOOKUP(B139,'State Abbreviations'!$A$2:$B$52,2,FALSE)</f>
        <v>OH</v>
      </c>
      <c r="G139" s="52">
        <f>IFERROR(VLOOKUP(A139,'State Income (2001-2004)'!$A$2:$D$190,4,FALSE),"NO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55" t="str">
        <f>VLOOKUP(B140,'State Abbreviations'!$A$2:$B$52,2,FALSE)</f>
        <v>OK</v>
      </c>
      <c r="G140" s="52">
        <f>IFERROR(VLOOKUP(A140,'State Income (2001-2004)'!$A$2:$D$190,4,FALSE),"NO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55" t="str">
        <f>VLOOKUP(B141,'State Abbreviations'!$A$2:$B$52,2,FALSE)</f>
        <v>OR</v>
      </c>
      <c r="G141" s="52">
        <f>IFERROR(VLOOKUP(A141,'State Income (2001-2004)'!$A$2:$D$190,4,FALSE),"NO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55" t="str">
        <f>VLOOKUP(B142,'State Abbreviations'!$A$2:$B$52,2,FALSE)</f>
        <v>PA</v>
      </c>
      <c r="G142" s="52">
        <f>IFERROR(VLOOKUP(A142,'State Income (2001-2004)'!$A$2:$D$190,4,FALSE),"NO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55" t="str">
        <f>VLOOKUP(B143,'State Abbreviations'!$A$2:$B$52,2,FALSE)</f>
        <v>RI</v>
      </c>
      <c r="G143" s="52">
        <f>IFERROR(VLOOKUP(A143,'State Income (2001-2004)'!$A$2:$D$190,4,FALSE),"NO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55" t="str">
        <f>VLOOKUP(B144,'State Abbreviations'!$A$2:$B$52,2,FALSE)</f>
        <v>SC</v>
      </c>
      <c r="G144" s="52">
        <f>IFERROR(VLOOKUP(A144,'State Income (2001-2004)'!$A$2:$D$190,4,FALSE),"NO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55" t="str">
        <f>VLOOKUP(B145,'State Abbreviations'!$A$2:$B$52,2,FALSE)</f>
        <v>SD</v>
      </c>
      <c r="G145" s="52">
        <f>IFERROR(VLOOKUP(A145,'State Income (2001-2004)'!$A$2:$D$190,4,FALSE),"NO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55" t="str">
        <f>VLOOKUP(B146,'State Abbreviations'!$A$2:$B$52,2,FALSE)</f>
        <v>TN</v>
      </c>
      <c r="G146" s="52">
        <f>IFERROR(VLOOKUP(A146,'State Income (2001-2004)'!$A$2:$D$190,4,FALSE),"NO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55" t="str">
        <f>VLOOKUP(B147,'State Abbreviations'!$A$2:$B$52,2,FALSE)</f>
        <v>TX</v>
      </c>
      <c r="G147" s="52">
        <f>IFERROR(VLOOKUP(A147,'State Income (2001-2004)'!$A$2:$D$190,4,FALSE),"NO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55" t="str">
        <f>VLOOKUP(B148,'State Abbreviations'!$A$2:$B$52,2,FALSE)</f>
        <v>UT</v>
      </c>
      <c r="G148" s="52">
        <f>IFERROR(VLOOKUP(A148,'State Income (2001-2004)'!$A$2:$D$190,4,FALSE),"NO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55" t="str">
        <f>VLOOKUP(B149,'State Abbreviations'!$A$2:$B$52,2,FALSE)</f>
        <v>VT</v>
      </c>
      <c r="G149" s="52">
        <f>IFERROR(VLOOKUP(A149,'State Income (2001-2004)'!$A$2:$D$190,4,FALSE),"NO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55" t="str">
        <f>VLOOKUP(B150,'State Abbreviations'!$A$2:$B$52,2,FALSE)</f>
        <v>VA</v>
      </c>
      <c r="G150" s="52">
        <f>IFERROR(VLOOKUP(A150,'State Income (2001-2004)'!$A$2:$D$190,4,FALSE),"NO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55" t="str">
        <f>VLOOKUP(B151,'State Abbreviations'!$A$2:$B$52,2,FALSE)</f>
        <v>WA</v>
      </c>
      <c r="G151" s="52">
        <f>IFERROR(VLOOKUP(A151,'State Income (2001-2004)'!$A$2:$D$190,4,FALSE),"NO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55" t="str">
        <f>VLOOKUP(B152,'State Abbreviations'!$A$2:$B$52,2,FALSE)</f>
        <v>WV</v>
      </c>
      <c r="G152" s="52">
        <f>IFERROR(VLOOKUP(A152,'State Income (2001-2004)'!$A$2:$D$190,4,FALSE),"NO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55" t="str">
        <f>VLOOKUP(B153,'State Abbreviations'!$A$2:$B$52,2,FALSE)</f>
        <v>WI</v>
      </c>
      <c r="G153" s="52">
        <f>IFERROR(VLOOKUP(A153,'State Income (2001-2004)'!$A$2:$D$190,4,FALSE),"NO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55" t="str">
        <f>VLOOKUP(B154,'State Abbreviations'!$A$2:$B$52,2,FALSE)</f>
        <v>WY</v>
      </c>
      <c r="G154" s="52">
        <f>IFERROR(VLOOKUP(A154,'State Income (2001-2004)'!$A$2:$D$190,4,FALSE),"NO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55" t="str">
        <f>VLOOKUP(B155,'State Abbreviations'!$A$2:$B$52,2,FALSE)</f>
        <v>AL</v>
      </c>
      <c r="G155" s="52">
        <f>IFERROR(VLOOKUP(A155,'State Income (2001-2004)'!$A$2:$D$190,4,FALSE),"NO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55" t="str">
        <f>VLOOKUP(B156,'State Abbreviations'!$A$2:$B$52,2,FALSE)</f>
        <v>AK</v>
      </c>
      <c r="G156" s="52">
        <f>IFERROR(VLOOKUP(A156,'State Income (2001-2004)'!$A$2:$D$190,4,FALSE),"NO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55" t="str">
        <f>VLOOKUP(B157,'State Abbreviations'!$A$2:$B$52,2,FALSE)</f>
        <v>AZ</v>
      </c>
      <c r="G157" s="52">
        <f>IFERROR(VLOOKUP(A157,'State Income (2001-2004)'!$A$2:$D$190,4,FALSE),"NO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55" t="str">
        <f>VLOOKUP(B158,'State Abbreviations'!$A$2:$B$52,2,FALSE)</f>
        <v>AR</v>
      </c>
      <c r="G158" s="52">
        <f>IFERROR(VLOOKUP(A158,'State Income (2001-2004)'!$A$2:$D$190,4,FALSE),"NO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55" t="str">
        <f>VLOOKUP(B159,'State Abbreviations'!$A$2:$B$52,2,FALSE)</f>
        <v>CA</v>
      </c>
      <c r="G159" s="52">
        <f>IFERROR(VLOOKUP(A159,'State Income (2001-2004)'!$A$2:$D$190,4,FALSE),"NO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55" t="str">
        <f>VLOOKUP(B160,'State Abbreviations'!$A$2:$B$52,2,FALSE)</f>
        <v>CO</v>
      </c>
      <c r="G160" s="52">
        <f>IFERROR(VLOOKUP(A160,'State Income (2001-2004)'!$A$2:$D$190,4,FALSE),"NO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55" t="str">
        <f>VLOOKUP(B161,'State Abbreviations'!$A$2:$B$52,2,FALSE)</f>
        <v>CT</v>
      </c>
      <c r="G161" s="52">
        <f>IFERROR(VLOOKUP(A161,'State Income (2001-2004)'!$A$2:$D$190,4,FALSE),"NO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55" t="str">
        <f>VLOOKUP(B162,'State Abbreviations'!$A$2:$B$52,2,FALSE)</f>
        <v>DC</v>
      </c>
      <c r="G162" s="52">
        <f>IFERROR(VLOOKUP(A162,'State Income (2001-2004)'!$A$2:$D$190,4,FALSE),"NO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55" t="str">
        <f>VLOOKUP(B163,'State Abbreviations'!$A$2:$B$52,2,FALSE)</f>
        <v>DE</v>
      </c>
      <c r="G163" s="52">
        <f>IFERROR(VLOOKUP(A163,'State Income (2001-2004)'!$A$2:$D$190,4,FALSE),"NO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55" t="str">
        <f>VLOOKUP(B164,'State Abbreviations'!$A$2:$B$52,2,FALSE)</f>
        <v>FL</v>
      </c>
      <c r="G164" s="52">
        <f>IFERROR(VLOOKUP(A164,'State Income (2001-2004)'!$A$2:$D$190,4,FALSE),"NO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55" t="str">
        <f>VLOOKUP(B165,'State Abbreviations'!$A$2:$B$52,2,FALSE)</f>
        <v>GA</v>
      </c>
      <c r="G165" s="52">
        <f>IFERROR(VLOOKUP(A165,'State Income (2001-2004)'!$A$2:$D$190,4,FALSE),"NO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55" t="str">
        <f>VLOOKUP(B166,'State Abbreviations'!$A$2:$B$52,2,FALSE)</f>
        <v>HI</v>
      </c>
      <c r="G166" s="52">
        <f>IFERROR(VLOOKUP(A166,'State Income (2001-2004)'!$A$2:$D$190,4,FALSE),"NO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55" t="str">
        <f>VLOOKUP(B167,'State Abbreviations'!$A$2:$B$52,2,FALSE)</f>
        <v>ID</v>
      </c>
      <c r="G167" s="52">
        <f>IFERROR(VLOOKUP(A167,'State Income (2001-2004)'!$A$2:$D$190,4,FALSE),"NO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55" t="str">
        <f>VLOOKUP(B168,'State Abbreviations'!$A$2:$B$52,2,FALSE)</f>
        <v>IL</v>
      </c>
      <c r="G168" s="52">
        <f>IFERROR(VLOOKUP(A168,'State Income (2001-2004)'!$A$2:$D$190,4,FALSE),"NO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55" t="str">
        <f>VLOOKUP(B169,'State Abbreviations'!$A$2:$B$52,2,FALSE)</f>
        <v>IN</v>
      </c>
      <c r="G169" s="52">
        <f>IFERROR(VLOOKUP(A169,'State Income (2001-2004)'!$A$2:$D$190,4,FALSE),"NO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55" t="str">
        <f>VLOOKUP(B170,'State Abbreviations'!$A$2:$B$52,2,FALSE)</f>
        <v>IA</v>
      </c>
      <c r="G170" s="52">
        <f>IFERROR(VLOOKUP(A170,'State Income (2001-2004)'!$A$2:$D$190,4,FALSE),"NO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55" t="str">
        <f>VLOOKUP(B171,'State Abbreviations'!$A$2:$B$52,2,FALSE)</f>
        <v>KS</v>
      </c>
      <c r="G171" s="52">
        <f>IFERROR(VLOOKUP(A171,'State Income (2001-2004)'!$A$2:$D$190,4,FALSE),"NO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55" t="str">
        <f>VLOOKUP(B172,'State Abbreviations'!$A$2:$B$52,2,FALSE)</f>
        <v>KY</v>
      </c>
      <c r="G172" s="52">
        <f>IFERROR(VLOOKUP(A172,'State Income (2001-2004)'!$A$2:$D$190,4,FALSE),"NO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55" t="str">
        <f>VLOOKUP(B173,'State Abbreviations'!$A$2:$B$52,2,FALSE)</f>
        <v>LA</v>
      </c>
      <c r="G173" s="52">
        <f>IFERROR(VLOOKUP(A173,'State Income (2001-2004)'!$A$2:$D$190,4,FALSE),"NO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55" t="str">
        <f>VLOOKUP(B174,'State Abbreviations'!$A$2:$B$52,2,FALSE)</f>
        <v>ME</v>
      </c>
      <c r="G174" s="52">
        <f>IFERROR(VLOOKUP(A174,'State Income (2001-2004)'!$A$2:$D$190,4,FALSE),"NO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55" t="str">
        <f>VLOOKUP(B175,'State Abbreviations'!$A$2:$B$52,2,FALSE)</f>
        <v>MD</v>
      </c>
      <c r="G175" s="52">
        <f>IFERROR(VLOOKUP(A175,'State Income (2001-2004)'!$A$2:$D$190,4,FALSE),"NO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55" t="str">
        <f>VLOOKUP(B176,'State Abbreviations'!$A$2:$B$52,2,FALSE)</f>
        <v>MA</v>
      </c>
      <c r="G176" s="52">
        <f>IFERROR(VLOOKUP(A176,'State Income (2001-2004)'!$A$2:$D$190,4,FALSE),"NO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55" t="str">
        <f>VLOOKUP(B177,'State Abbreviations'!$A$2:$B$52,2,FALSE)</f>
        <v>MI</v>
      </c>
      <c r="G177" s="52">
        <f>IFERROR(VLOOKUP(A177,'State Income (2001-2004)'!$A$2:$D$190,4,FALSE),"NO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55" t="str">
        <f>VLOOKUP(B178,'State Abbreviations'!$A$2:$B$52,2,FALSE)</f>
        <v>MN</v>
      </c>
      <c r="G178" s="52">
        <f>IFERROR(VLOOKUP(A178,'State Income (2001-2004)'!$A$2:$D$190,4,FALSE),"NO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55" t="str">
        <f>VLOOKUP(B179,'State Abbreviations'!$A$2:$B$52,2,FALSE)</f>
        <v>MS</v>
      </c>
      <c r="G179" s="52">
        <f>IFERROR(VLOOKUP(A179,'State Income (2001-2004)'!$A$2:$D$190,4,FALSE),"NO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55" t="str">
        <f>VLOOKUP(B180,'State Abbreviations'!$A$2:$B$52,2,FALSE)</f>
        <v>MO</v>
      </c>
      <c r="G180" s="52">
        <f>IFERROR(VLOOKUP(A180,'State Income (2001-2004)'!$A$2:$D$190,4,FALSE),"NO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55" t="str">
        <f>VLOOKUP(B181,'State Abbreviations'!$A$2:$B$52,2,FALSE)</f>
        <v>MT</v>
      </c>
      <c r="G181" s="52">
        <f>IFERROR(VLOOKUP(A181,'State Income (2001-2004)'!$A$2:$D$190,4,FALSE),"NO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55" t="str">
        <f>VLOOKUP(B182,'State Abbreviations'!$A$2:$B$52,2,FALSE)</f>
        <v>NE</v>
      </c>
      <c r="G182" s="52">
        <f>IFERROR(VLOOKUP(A182,'State Income (2001-2004)'!$A$2:$D$190,4,FALSE),"NO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55" t="str">
        <f>VLOOKUP(B183,'State Abbreviations'!$A$2:$B$52,2,FALSE)</f>
        <v>NV</v>
      </c>
      <c r="G183" s="52" t="str">
        <f>IFERROR(VLOOKUP(A183,'State Income (2001-2004)'!$A$2:$D$190,4,FALSE),"NO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55" t="str">
        <f>VLOOKUP(B184,'State Abbreviations'!$A$2:$B$52,2,FALSE)</f>
        <v>NH</v>
      </c>
      <c r="G184" s="52">
        <f>IFERROR(VLOOKUP(A184,'State Income (2001-2004)'!$A$2:$D$190,4,FALSE),"NO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55" t="str">
        <f>VLOOKUP(B185,'State Abbreviations'!$A$2:$B$52,2,FALSE)</f>
        <v>NJ</v>
      </c>
      <c r="G185" s="52" t="str">
        <f>IFERROR(VLOOKUP(A185,'State Income (2001-2004)'!$A$2:$D$190,4,FALSE),"NO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55" t="str">
        <f>VLOOKUP(B186,'State Abbreviations'!$A$2:$B$52,2,FALSE)</f>
        <v>NM</v>
      </c>
      <c r="G186" s="52">
        <f>IFERROR(VLOOKUP(A186,'State Income (2001-2004)'!$A$2:$D$190,4,FALSE),"NO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55" t="str">
        <f>VLOOKUP(B187,'State Abbreviations'!$A$2:$B$52,2,FALSE)</f>
        <v>NY</v>
      </c>
      <c r="G187" s="52" t="str">
        <f>IFERROR(VLOOKUP(A187,'State Income (2001-2004)'!$A$2:$D$190,4,FALSE),"NO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55" t="str">
        <f>VLOOKUP(B188,'State Abbreviations'!$A$2:$B$52,2,FALSE)</f>
        <v>NC</v>
      </c>
      <c r="G188" s="52">
        <f>IFERROR(VLOOKUP(A188,'State Income (2001-2004)'!$A$2:$D$190,4,FALSE),"NO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55" t="str">
        <f>VLOOKUP(B189,'State Abbreviations'!$A$2:$B$52,2,FALSE)</f>
        <v>ND</v>
      </c>
      <c r="G189" s="52">
        <f>IFERROR(VLOOKUP(A189,'State Income (2001-2004)'!$A$2:$D$190,4,FALSE),"NO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55" t="str">
        <f>VLOOKUP(B190,'State Abbreviations'!$A$2:$B$52,2,FALSE)</f>
        <v>OH</v>
      </c>
      <c r="G190" s="52">
        <f>IFERROR(VLOOKUP(A190,'State Income (2001-2004)'!$A$2:$D$190,4,FALSE),"NO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55" t="str">
        <f>VLOOKUP(B191,'State Abbreviations'!$A$2:$B$52,2,FALSE)</f>
        <v>OK</v>
      </c>
      <c r="G191" s="52">
        <f>IFERROR(VLOOKUP(A191,'State Income (2001-2004)'!$A$2:$D$190,4,FALSE),"NO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55" t="str">
        <f>VLOOKUP(B192,'State Abbreviations'!$A$2:$B$52,2,FALSE)</f>
        <v>OR</v>
      </c>
      <c r="G192" s="52">
        <f>IFERROR(VLOOKUP(A192,'State Income (2001-2004)'!$A$2:$D$190,4,FALSE),"NO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55" t="str">
        <f>VLOOKUP(B193,'State Abbreviations'!$A$2:$B$52,2,FALSE)</f>
        <v>PA</v>
      </c>
      <c r="G193" s="52">
        <f>IFERROR(VLOOKUP(A193,'State Income (2001-2004)'!$A$2:$D$190,4,FALSE),"NO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55" t="str">
        <f>VLOOKUP(B194,'State Abbreviations'!$A$2:$B$52,2,FALSE)</f>
        <v>RI</v>
      </c>
      <c r="G194" s="52">
        <f>IFERROR(VLOOKUP(A194,'State Income (2001-2004)'!$A$2:$D$190,4,FALSE),"NO INCOME DATA")</f>
        <v>36153</v>
      </c>
    </row>
    <row r="195" spans="1:7" x14ac:dyDescent="0.2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55" t="str">
        <f>VLOOKUP(B195,'State Abbreviations'!$A$2:$B$52,2,FALSE)</f>
        <v>SC</v>
      </c>
      <c r="G195" s="52">
        <f>IFERROR(VLOOKUP(A195,'State Income (2001-2004)'!$A$2:$D$190,4,FALSE),"NO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55" t="str">
        <f>VLOOKUP(B196,'State Abbreviations'!$A$2:$B$52,2,FALSE)</f>
        <v>SD</v>
      </c>
      <c r="G196" s="52">
        <f>IFERROR(VLOOKUP(A196,'State Income (2001-2004)'!$A$2:$D$190,4,FALSE),"NO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55" t="str">
        <f>VLOOKUP(B197,'State Abbreviations'!$A$2:$B$52,2,FALSE)</f>
        <v>TN</v>
      </c>
      <c r="G197" s="52">
        <f>IFERROR(VLOOKUP(A197,'State Income (2001-2004)'!$A$2:$D$190,4,FALSE),"NO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55" t="str">
        <f>VLOOKUP(B198,'State Abbreviations'!$A$2:$B$52,2,FALSE)</f>
        <v>TX</v>
      </c>
      <c r="G198" s="52">
        <f>IFERROR(VLOOKUP(A198,'State Income (2001-2004)'!$A$2:$D$190,4,FALSE),"NO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55" t="str">
        <f>VLOOKUP(B199,'State Abbreviations'!$A$2:$B$52,2,FALSE)</f>
        <v>UT</v>
      </c>
      <c r="G199" s="52" t="str">
        <f>IFERROR(VLOOKUP(A199,'State Income (2001-2004)'!$A$2:$D$190,4,FALSE),"NO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55" t="str">
        <f>VLOOKUP(B200,'State Abbreviations'!$A$2:$B$52,2,FALSE)</f>
        <v>VT</v>
      </c>
      <c r="G200" s="52">
        <f>IFERROR(VLOOKUP(A200,'State Income (2001-2004)'!$A$2:$D$190,4,FALSE),"NO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55" t="str">
        <f>VLOOKUP(B201,'State Abbreviations'!$A$2:$B$52,2,FALSE)</f>
        <v>VA</v>
      </c>
      <c r="G201" s="52">
        <f>IFERROR(VLOOKUP(A201,'State Income (2001-2004)'!$A$2:$D$190,4,FALSE),"NO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55" t="str">
        <f>VLOOKUP(B202,'State Abbreviations'!$A$2:$B$52,2,FALSE)</f>
        <v>WA</v>
      </c>
      <c r="G202" s="52">
        <f>IFERROR(VLOOKUP(A202,'State Income (2001-2004)'!$A$2:$D$190,4,FALSE),"NO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55" t="str">
        <f>VLOOKUP(B203,'State Abbreviations'!$A$2:$B$52,2,FALSE)</f>
        <v>WV</v>
      </c>
      <c r="G203" s="52">
        <f>IFERROR(VLOOKUP(A203,'State Income (2001-2004)'!$A$2:$D$190,4,FALSE),"NO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55" t="str">
        <f>VLOOKUP(B204,'State Abbreviations'!$A$2:$B$52,2,FALSE)</f>
        <v>WI</v>
      </c>
      <c r="G204" s="52">
        <f>IFERROR(VLOOKUP(A204,'State Income (2001-2004)'!$A$2:$D$190,4,FALSE),"NO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55" t="str">
        <f>VLOOKUP(B205,'State Abbreviations'!$A$2:$B$52,2,FALSE)</f>
        <v>WY</v>
      </c>
      <c r="G205" s="52">
        <f>IFERROR(VLOOKUP(A205,'State Income (2001-2004)'!$A$2:$D$190,4,FALSE),"NO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topLeftCell="A14" workbookViewId="0"/>
  </sheetViews>
  <sheetFormatPr baseColWidth="10" defaultColWidth="8.6640625" defaultRowHeight="15" x14ac:dyDescent="0.2"/>
  <cols>
    <col min="1" max="1" width="17.5" style="2" customWidth="1"/>
    <col min="2" max="2" width="16.6640625" style="2" customWidth="1"/>
  </cols>
  <sheetData>
    <row r="1" spans="1:2" x14ac:dyDescent="0.2">
      <c r="A1" s="4" t="s">
        <v>0</v>
      </c>
      <c r="B1" s="16" t="s">
        <v>123</v>
      </c>
    </row>
    <row r="2" spans="1:2" x14ac:dyDescent="0.2">
      <c r="A2" s="2" t="s">
        <v>4</v>
      </c>
      <c r="B2" s="18" t="s">
        <v>64</v>
      </c>
    </row>
    <row r="3" spans="1:2" x14ac:dyDescent="0.2">
      <c r="A3" s="2" t="s">
        <v>5</v>
      </c>
      <c r="B3" s="18" t="s">
        <v>95</v>
      </c>
    </row>
    <row r="4" spans="1:2" x14ac:dyDescent="0.2">
      <c r="A4" s="2" t="s">
        <v>6</v>
      </c>
      <c r="B4" s="18" t="s">
        <v>84</v>
      </c>
    </row>
    <row r="5" spans="1:2" x14ac:dyDescent="0.2">
      <c r="A5" s="2" t="s">
        <v>7</v>
      </c>
      <c r="B5" s="18" t="s">
        <v>104</v>
      </c>
    </row>
    <row r="6" spans="1:2" x14ac:dyDescent="0.2">
      <c r="A6" s="2" t="s">
        <v>8</v>
      </c>
      <c r="B6" s="18" t="s">
        <v>57</v>
      </c>
    </row>
    <row r="7" spans="1:2" x14ac:dyDescent="0.2">
      <c r="A7" s="2" t="s">
        <v>9</v>
      </c>
      <c r="B7" s="18" t="s">
        <v>86</v>
      </c>
    </row>
    <row r="8" spans="1:2" x14ac:dyDescent="0.2">
      <c r="A8" s="2" t="s">
        <v>10</v>
      </c>
      <c r="B8" s="18" t="s">
        <v>108</v>
      </c>
    </row>
    <row r="9" spans="1:2" x14ac:dyDescent="0.2">
      <c r="A9" s="2" t="s">
        <v>11</v>
      </c>
      <c r="B9" s="18" t="s">
        <v>106</v>
      </c>
    </row>
    <row r="10" spans="1:2" x14ac:dyDescent="0.2">
      <c r="A10" s="2" t="s">
        <v>12</v>
      </c>
      <c r="B10" s="18" t="s">
        <v>105</v>
      </c>
    </row>
    <row r="11" spans="1:2" x14ac:dyDescent="0.2">
      <c r="A11" s="2" t="s">
        <v>13</v>
      </c>
      <c r="B11" s="18" t="s">
        <v>72</v>
      </c>
    </row>
    <row r="12" spans="1:2" x14ac:dyDescent="0.2">
      <c r="A12" s="2" t="s">
        <v>14</v>
      </c>
      <c r="B12" s="18" t="s">
        <v>76</v>
      </c>
    </row>
    <row r="13" spans="1:2" x14ac:dyDescent="0.2">
      <c r="A13" s="2" t="s">
        <v>15</v>
      </c>
      <c r="B13" s="18" t="s">
        <v>102</v>
      </c>
    </row>
    <row r="14" spans="1:2" x14ac:dyDescent="0.2">
      <c r="A14" s="2" t="s">
        <v>16</v>
      </c>
      <c r="B14" s="18" t="s">
        <v>82</v>
      </c>
    </row>
    <row r="15" spans="1:2" x14ac:dyDescent="0.2">
      <c r="A15" s="2" t="s">
        <v>17</v>
      </c>
      <c r="B15" s="18" t="s">
        <v>56</v>
      </c>
    </row>
    <row r="16" spans="1:2" x14ac:dyDescent="0.2">
      <c r="A16" s="2" t="s">
        <v>18</v>
      </c>
      <c r="B16" s="18" t="s">
        <v>89</v>
      </c>
    </row>
    <row r="17" spans="1:2" x14ac:dyDescent="0.2">
      <c r="A17" s="2" t="s">
        <v>19</v>
      </c>
      <c r="B17" s="18" t="s">
        <v>92</v>
      </c>
    </row>
    <row r="18" spans="1:2" x14ac:dyDescent="0.2">
      <c r="A18" s="2" t="s">
        <v>20</v>
      </c>
      <c r="B18" s="18" t="s">
        <v>99</v>
      </c>
    </row>
    <row r="19" spans="1:2" x14ac:dyDescent="0.2">
      <c r="A19" s="2" t="s">
        <v>21</v>
      </c>
      <c r="B19" s="18" t="s">
        <v>93</v>
      </c>
    </row>
    <row r="20" spans="1:2" x14ac:dyDescent="0.2">
      <c r="A20" s="2" t="s">
        <v>22</v>
      </c>
      <c r="B20" s="18" t="s">
        <v>61</v>
      </c>
    </row>
    <row r="21" spans="1:2" x14ac:dyDescent="0.2">
      <c r="A21" s="2" t="s">
        <v>23</v>
      </c>
      <c r="B21" s="18" t="s">
        <v>100</v>
      </c>
    </row>
    <row r="22" spans="1:2" x14ac:dyDescent="0.2">
      <c r="A22" s="2" t="s">
        <v>24</v>
      </c>
      <c r="B22" s="18" t="s">
        <v>85</v>
      </c>
    </row>
    <row r="23" spans="1:2" x14ac:dyDescent="0.2">
      <c r="A23" s="2" t="s">
        <v>25</v>
      </c>
      <c r="B23" s="18" t="s">
        <v>78</v>
      </c>
    </row>
    <row r="24" spans="1:2" x14ac:dyDescent="0.2">
      <c r="A24" s="2" t="s">
        <v>26</v>
      </c>
      <c r="B24" s="18" t="s">
        <v>69</v>
      </c>
    </row>
    <row r="25" spans="1:2" x14ac:dyDescent="0.2">
      <c r="A25" s="2" t="s">
        <v>27</v>
      </c>
      <c r="B25" s="18" t="s">
        <v>81</v>
      </c>
    </row>
    <row r="26" spans="1:2" x14ac:dyDescent="0.2">
      <c r="A26" s="2" t="s">
        <v>28</v>
      </c>
      <c r="B26" s="18" t="s">
        <v>90</v>
      </c>
    </row>
    <row r="27" spans="1:2" x14ac:dyDescent="0.2">
      <c r="A27" s="2" t="s">
        <v>29</v>
      </c>
      <c r="B27" s="18" t="s">
        <v>83</v>
      </c>
    </row>
    <row r="28" spans="1:2" x14ac:dyDescent="0.2">
      <c r="A28" s="2" t="s">
        <v>30</v>
      </c>
      <c r="B28" s="18" t="s">
        <v>103</v>
      </c>
    </row>
    <row r="29" spans="1:2" x14ac:dyDescent="0.2">
      <c r="A29" s="2" t="s">
        <v>31</v>
      </c>
      <c r="B29" s="18" t="s">
        <v>73</v>
      </c>
    </row>
    <row r="30" spans="1:2" x14ac:dyDescent="0.2">
      <c r="A30" s="2" t="s">
        <v>32</v>
      </c>
      <c r="B30" s="18" t="s">
        <v>107</v>
      </c>
    </row>
    <row r="31" spans="1:2" x14ac:dyDescent="0.2">
      <c r="A31" s="2" t="s">
        <v>33</v>
      </c>
      <c r="B31" s="18" t="s">
        <v>94</v>
      </c>
    </row>
    <row r="32" spans="1:2" x14ac:dyDescent="0.2">
      <c r="A32" s="2" t="s">
        <v>34</v>
      </c>
      <c r="B32" s="18" t="s">
        <v>58</v>
      </c>
    </row>
    <row r="33" spans="1:2" x14ac:dyDescent="0.2">
      <c r="A33" s="2" t="s">
        <v>35</v>
      </c>
      <c r="B33" s="18" t="s">
        <v>110</v>
      </c>
    </row>
    <row r="34" spans="1:2" x14ac:dyDescent="0.2">
      <c r="A34" s="2" t="s">
        <v>36</v>
      </c>
      <c r="B34" s="18" t="s">
        <v>65</v>
      </c>
    </row>
    <row r="35" spans="1:2" x14ac:dyDescent="0.2">
      <c r="A35" s="2" t="s">
        <v>37</v>
      </c>
      <c r="B35" s="18" t="s">
        <v>77</v>
      </c>
    </row>
    <row r="36" spans="1:2" x14ac:dyDescent="0.2">
      <c r="A36" s="2" t="s">
        <v>38</v>
      </c>
      <c r="B36" s="18" t="s">
        <v>97</v>
      </c>
    </row>
    <row r="37" spans="1:2" x14ac:dyDescent="0.2">
      <c r="A37" s="2" t="s">
        <v>39</v>
      </c>
      <c r="B37" s="18" t="s">
        <v>80</v>
      </c>
    </row>
    <row r="38" spans="1:2" x14ac:dyDescent="0.2">
      <c r="A38" s="2" t="s">
        <v>40</v>
      </c>
      <c r="B38" s="18" t="s">
        <v>87</v>
      </c>
    </row>
    <row r="39" spans="1:2" x14ac:dyDescent="0.2">
      <c r="A39" s="2" t="s">
        <v>41</v>
      </c>
      <c r="B39" s="18" t="s">
        <v>62</v>
      </c>
    </row>
    <row r="40" spans="1:2" x14ac:dyDescent="0.2">
      <c r="A40" s="2" t="s">
        <v>42</v>
      </c>
      <c r="B40" s="18" t="s">
        <v>91</v>
      </c>
    </row>
    <row r="41" spans="1:2" x14ac:dyDescent="0.2">
      <c r="A41" s="2" t="s">
        <v>43</v>
      </c>
      <c r="B41" s="18" t="s">
        <v>67</v>
      </c>
    </row>
    <row r="42" spans="1:2" x14ac:dyDescent="0.2">
      <c r="A42" s="2" t="s">
        <v>44</v>
      </c>
      <c r="B42" s="18" t="s">
        <v>101</v>
      </c>
    </row>
    <row r="43" spans="1:2" x14ac:dyDescent="0.2">
      <c r="A43" s="2" t="s">
        <v>45</v>
      </c>
      <c r="B43" s="18" t="s">
        <v>88</v>
      </c>
    </row>
    <row r="44" spans="1:2" x14ac:dyDescent="0.2">
      <c r="A44" s="2" t="s">
        <v>46</v>
      </c>
      <c r="B44" s="18" t="s">
        <v>70</v>
      </c>
    </row>
    <row r="45" spans="1:2" x14ac:dyDescent="0.2">
      <c r="A45" s="2" t="s">
        <v>47</v>
      </c>
      <c r="B45" s="18" t="s">
        <v>63</v>
      </c>
    </row>
    <row r="46" spans="1:2" x14ac:dyDescent="0.2">
      <c r="A46" s="2" t="s">
        <v>48</v>
      </c>
      <c r="B46" s="18" t="s">
        <v>74</v>
      </c>
    </row>
    <row r="47" spans="1:2" x14ac:dyDescent="0.2">
      <c r="A47" s="2" t="s">
        <v>49</v>
      </c>
      <c r="B47" s="18" t="s">
        <v>96</v>
      </c>
    </row>
    <row r="48" spans="1:2" x14ac:dyDescent="0.2">
      <c r="A48" s="2" t="s">
        <v>50</v>
      </c>
      <c r="B48" s="18" t="s">
        <v>60</v>
      </c>
    </row>
    <row r="49" spans="1:2" x14ac:dyDescent="0.2">
      <c r="A49" s="2" t="s">
        <v>51</v>
      </c>
      <c r="B49" s="18" t="s">
        <v>98</v>
      </c>
    </row>
    <row r="50" spans="1:2" x14ac:dyDescent="0.2">
      <c r="A50" s="2" t="s">
        <v>52</v>
      </c>
      <c r="B50" s="18" t="s">
        <v>75</v>
      </c>
    </row>
    <row r="51" spans="1:2" x14ac:dyDescent="0.2">
      <c r="A51" s="2" t="s">
        <v>53</v>
      </c>
      <c r="B51" s="18" t="s">
        <v>68</v>
      </c>
    </row>
    <row r="52" spans="1:2" x14ac:dyDescent="0.2">
      <c r="A52" s="2" t="s">
        <v>54</v>
      </c>
      <c r="B52" s="18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topLeftCell="A152" workbookViewId="0"/>
  </sheetViews>
  <sheetFormatPr baseColWidth="10" defaultColWidth="8.66406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s="4" t="s">
        <v>233</v>
      </c>
      <c r="B1" s="4" t="s">
        <v>0</v>
      </c>
      <c r="C1" s="4" t="s">
        <v>1</v>
      </c>
      <c r="D1" s="19" t="s">
        <v>124</v>
      </c>
    </row>
    <row r="2" spans="1:4" x14ac:dyDescent="0.2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I4" sqref="I4"/>
    </sheetView>
  </sheetViews>
  <sheetFormatPr baseColWidth="10" defaultColWidth="8.6640625" defaultRowHeight="15" x14ac:dyDescent="0.2"/>
  <cols>
    <col min="2" max="2" width="12.83203125" style="60" customWidth="1"/>
    <col min="3" max="3" width="17.33203125" customWidth="1"/>
    <col min="4" max="4" width="12.83203125" customWidth="1"/>
    <col min="7" max="7" width="12.33203125" customWidth="1"/>
  </cols>
  <sheetData>
    <row r="1" spans="1:7" x14ac:dyDescent="0.2">
      <c r="A1" s="21" t="s">
        <v>1</v>
      </c>
      <c r="B1" s="59" t="s">
        <v>204</v>
      </c>
      <c r="C1" s="21" t="s">
        <v>205</v>
      </c>
      <c r="D1" s="21" t="s">
        <v>148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149</v>
      </c>
      <c r="G2" s="57">
        <v>2009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150</v>
      </c>
      <c r="G3" s="57" t="s">
        <v>204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0" t="s">
        <v>151</v>
      </c>
      <c r="G5" s="58">
        <f>INDEX($A$1:$D$18,MATCH($G$2,$A$1:$A$18,0),MATCH($G$3,$A$1:$D$1,0))</f>
        <v>31634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F9293C55-A491-DE48-BB35-DD2C65BB7C1B}">
      <formula1>$A$2:$A$18</formula1>
    </dataValidation>
    <dataValidation type="list" allowBlank="1" showInputMessage="1" showErrorMessage="1" sqref="G3" xr:uid="{EB7B7F14-94F2-B742-8E54-56E921E38336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zoomScale="125" zoomScaleNormal="125" workbookViewId="0">
      <selection activeCell="D10" sqref="D10"/>
    </sheetView>
  </sheetViews>
  <sheetFormatPr baseColWidth="10" defaultColWidth="8.83203125" defaultRowHeight="15" x14ac:dyDescent="0.2"/>
  <cols>
    <col min="1" max="1" width="12.1640625" style="44" customWidth="1"/>
    <col min="2" max="2" width="11" style="2" customWidth="1"/>
    <col min="3" max="3" width="34.6640625" customWidth="1"/>
    <col min="4" max="4" width="9.5" customWidth="1"/>
  </cols>
  <sheetData>
    <row r="1" spans="1:4" ht="16" thickBot="1" x14ac:dyDescent="0.25">
      <c r="A1" s="42" t="s">
        <v>126</v>
      </c>
      <c r="B1" s="1" t="s">
        <v>182</v>
      </c>
      <c r="D1" s="30"/>
    </row>
    <row r="2" spans="1:4" ht="16" thickBot="1" x14ac:dyDescent="0.25">
      <c r="A2" s="43">
        <v>42370</v>
      </c>
      <c r="B2" s="2">
        <v>50</v>
      </c>
      <c r="C2" s="9" t="s">
        <v>184</v>
      </c>
      <c r="D2" s="46">
        <f>COUNTA(A:A)-1</f>
        <v>20</v>
      </c>
    </row>
    <row r="3" spans="1:4" ht="16" thickBot="1" x14ac:dyDescent="0.25">
      <c r="A3" s="43">
        <v>42371</v>
      </c>
      <c r="B3" s="2">
        <v>11</v>
      </c>
      <c r="D3" s="2"/>
    </row>
    <row r="4" spans="1:4" ht="16" thickBot="1" x14ac:dyDescent="0.25">
      <c r="A4" s="43">
        <v>42372</v>
      </c>
      <c r="B4" s="2">
        <v>79</v>
      </c>
      <c r="C4" s="9" t="s">
        <v>183</v>
      </c>
      <c r="D4" s="47">
        <f ca="1">OFFSET(A1,COUNTA(A:A)-1,0,1,1)</f>
        <v>42389</v>
      </c>
    </row>
    <row r="5" spans="1:4" ht="16" thickBot="1" x14ac:dyDescent="0.25">
      <c r="A5" s="43">
        <v>42373</v>
      </c>
      <c r="B5" s="2">
        <v>51</v>
      </c>
      <c r="D5" s="30"/>
    </row>
    <row r="6" spans="1:4" ht="16" thickBot="1" x14ac:dyDescent="0.25">
      <c r="A6" s="43">
        <v>42374</v>
      </c>
      <c r="B6" s="2">
        <v>87</v>
      </c>
      <c r="C6" s="9" t="s">
        <v>186</v>
      </c>
      <c r="D6" s="46">
        <f ca="1">OFFSET(A1,COUNTA(A:A)-1,1,1,1)</f>
        <v>26</v>
      </c>
    </row>
    <row r="7" spans="1:4" ht="16" thickBot="1" x14ac:dyDescent="0.25">
      <c r="A7" s="43">
        <v>42375</v>
      </c>
      <c r="B7" s="2">
        <v>10</v>
      </c>
      <c r="D7" s="45"/>
    </row>
    <row r="8" spans="1:4" ht="16" thickBot="1" x14ac:dyDescent="0.25">
      <c r="A8" s="43">
        <v>42376</v>
      </c>
      <c r="B8" s="2">
        <v>13</v>
      </c>
      <c r="C8" s="9" t="s">
        <v>185</v>
      </c>
      <c r="D8" s="46">
        <f ca="1">SUM(OFFSET(B1,0,0,COUNTA(B:B),1))</f>
        <v>997</v>
      </c>
    </row>
    <row r="9" spans="1:4" ht="16" thickBot="1" x14ac:dyDescent="0.25">
      <c r="A9" s="43">
        <v>42377</v>
      </c>
      <c r="B9" s="2">
        <v>53</v>
      </c>
      <c r="C9" s="9"/>
      <c r="D9" s="45"/>
    </row>
    <row r="10" spans="1:4" ht="16" thickBot="1" x14ac:dyDescent="0.25">
      <c r="A10" s="43">
        <v>42378</v>
      </c>
      <c r="B10" s="2">
        <v>48</v>
      </c>
      <c r="C10" s="9" t="s">
        <v>187</v>
      </c>
      <c r="D10" s="46">
        <f ca="1">SUM(OFFSET(B1,0,0,COUNTA(B:B)-1,1))</f>
        <v>971</v>
      </c>
    </row>
    <row r="11" spans="1:4" x14ac:dyDescent="0.2">
      <c r="A11" s="43">
        <v>42379</v>
      </c>
      <c r="B11" s="2">
        <v>48</v>
      </c>
      <c r="D11" s="17"/>
    </row>
    <row r="12" spans="1:4" x14ac:dyDescent="0.2">
      <c r="A12" s="43">
        <v>42380</v>
      </c>
      <c r="B12" s="2">
        <v>34</v>
      </c>
    </row>
    <row r="13" spans="1:4" x14ac:dyDescent="0.2">
      <c r="A13" s="43">
        <v>42381</v>
      </c>
      <c r="B13" s="2">
        <v>68</v>
      </c>
    </row>
    <row r="14" spans="1:4" x14ac:dyDescent="0.2">
      <c r="A14" s="43">
        <v>42382</v>
      </c>
      <c r="B14" s="2">
        <v>50</v>
      </c>
    </row>
    <row r="15" spans="1:4" x14ac:dyDescent="0.2">
      <c r="A15" s="43">
        <v>42383</v>
      </c>
      <c r="B15" s="2">
        <v>16</v>
      </c>
    </row>
    <row r="16" spans="1:4" x14ac:dyDescent="0.2">
      <c r="A16" s="43">
        <v>42384</v>
      </c>
      <c r="B16" s="2">
        <v>61</v>
      </c>
    </row>
    <row r="17" spans="1:2" x14ac:dyDescent="0.2">
      <c r="A17" s="43">
        <v>42385</v>
      </c>
      <c r="B17" s="2">
        <v>41</v>
      </c>
    </row>
    <row r="18" spans="1:2" x14ac:dyDescent="0.2">
      <c r="A18" s="43">
        <v>42386</v>
      </c>
      <c r="B18" s="2">
        <v>99</v>
      </c>
    </row>
    <row r="19" spans="1:2" x14ac:dyDescent="0.2">
      <c r="A19" s="43">
        <v>42387</v>
      </c>
      <c r="B19" s="2">
        <v>68</v>
      </c>
    </row>
    <row r="20" spans="1:2" x14ac:dyDescent="0.2">
      <c r="A20" s="43">
        <v>42388</v>
      </c>
      <c r="B20" s="2">
        <v>84</v>
      </c>
    </row>
    <row r="21" spans="1:2" x14ac:dyDescent="0.2">
      <c r="A21" s="4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7.66406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33203125" customWidth="1"/>
    <col min="7" max="7" width="25.5" style="2" customWidth="1"/>
    <col min="8" max="8" width="9.33203125" style="2" customWidth="1"/>
  </cols>
  <sheetData>
    <row r="1" spans="1:8" x14ac:dyDescent="0.2">
      <c r="A1" s="32" t="s">
        <v>177</v>
      </c>
      <c r="B1" s="33" t="s">
        <v>178</v>
      </c>
      <c r="C1" s="33" t="s">
        <v>179</v>
      </c>
      <c r="D1" s="33" t="s">
        <v>112</v>
      </c>
      <c r="E1" s="33" t="s">
        <v>180</v>
      </c>
      <c r="F1" s="33" t="s">
        <v>181</v>
      </c>
      <c r="G1" s="31" t="s">
        <v>201</v>
      </c>
      <c r="H1" s="31" t="s">
        <v>202</v>
      </c>
    </row>
    <row r="2" spans="1:8" x14ac:dyDescent="0.2">
      <c r="A2" s="34" t="s">
        <v>188</v>
      </c>
      <c r="B2" s="53" t="str">
        <f>LEFT(A2,6)</f>
        <v>133462</v>
      </c>
      <c r="C2" s="53" t="str">
        <f>LEFT(A2,SEARCH("-",A2)-1)</f>
        <v>133462</v>
      </c>
      <c r="D2" s="53" t="str">
        <f>MID(A2,SEARCH("-",A2)+1,2)</f>
        <v>AA</v>
      </c>
      <c r="E2" s="56" t="str">
        <f>IF(ISNUMBER(SEARCH("SMALL",A2)),"SMALL",IF(ISNUMBER(SEARCH("MEDIUM",A2)),"MEDIUM",IF(ISNUMBER(SEARCH("LARGE",A2)),"LARGE",IF(ISNUMBER(SEARCH("XL",A2)),"XL"))))</f>
        <v>SMALL</v>
      </c>
      <c r="F2" s="56" t="str">
        <f>RIGHT(A2,LEN(A2)-SEARCH("_",A2))</f>
        <v>SMALL</v>
      </c>
      <c r="G2" s="56" t="str">
        <f>SUBSTITUTE(A2,"-","|",2)</f>
        <v>133462-AA|BOS_SMALL</v>
      </c>
      <c r="H2" s="69" t="str">
        <f>MID(G2,SEARCH("|",G2)+1,3)</f>
        <v>BOS</v>
      </c>
    </row>
    <row r="3" spans="1:8" x14ac:dyDescent="0.2">
      <c r="A3" s="34" t="s">
        <v>189</v>
      </c>
      <c r="B3" s="53" t="str">
        <f t="shared" ref="B3:B15" si="0">LEFT(A3,6)</f>
        <v>191768</v>
      </c>
      <c r="C3" s="53" t="str">
        <f t="shared" ref="C3:C15" si="1">LEFT(A3,SEARCH("-",A3)-1)</f>
        <v>191768</v>
      </c>
      <c r="D3" s="53" t="str">
        <f t="shared" ref="D3:D15" si="2">MID(A3,SEARCH("-",A3)+1,2)</f>
        <v>AC</v>
      </c>
      <c r="E3" s="56" t="str">
        <f t="shared" ref="E3:E15" si="3">IF(ISNUMBER(SEARCH("SMALL",A3)),"SMALL",IF(ISNUMBER(SEARCH("MEDIUM",A3)),"MEDIUM",IF(ISNUMBER(SEARCH("LARGE",A3)),"LARGE",IF(ISNUMBER(SEARCH("XL",A3)),"XL"))))</f>
        <v>MEDIUM</v>
      </c>
      <c r="F3" s="56" t="str">
        <f t="shared" ref="F3:F15" si="4">RIGHT(A3,LEN(A3)-SEARCH("_",A3))</f>
        <v>MEDIUM</v>
      </c>
      <c r="G3" s="56" t="str">
        <f t="shared" ref="G3:G15" si="5">SUBSTITUTE(A3,"-","|",2)</f>
        <v>191768-AC|NYC_MEDIUM</v>
      </c>
      <c r="H3" s="69" t="str">
        <f t="shared" ref="H3:H15" si="6">MID(G3,SEARCH("|",G3)+1,3)</f>
        <v>NYC</v>
      </c>
    </row>
    <row r="4" spans="1:8" x14ac:dyDescent="0.2">
      <c r="A4" s="34" t="s">
        <v>190</v>
      </c>
      <c r="B4" s="53" t="str">
        <f t="shared" si="0"/>
        <v>157263</v>
      </c>
      <c r="C4" s="53" t="str">
        <f t="shared" si="1"/>
        <v>157263</v>
      </c>
      <c r="D4" s="53" t="str">
        <f t="shared" si="2"/>
        <v>BB</v>
      </c>
      <c r="E4" s="56" t="str">
        <f t="shared" si="3"/>
        <v>XL</v>
      </c>
      <c r="F4" s="56" t="str">
        <f t="shared" si="4"/>
        <v>XL</v>
      </c>
      <c r="G4" s="56" t="str">
        <f t="shared" si="5"/>
        <v>157263-BB|BOS_XL</v>
      </c>
      <c r="H4" s="69" t="str">
        <f t="shared" si="6"/>
        <v>BOS</v>
      </c>
    </row>
    <row r="5" spans="1:8" x14ac:dyDescent="0.2">
      <c r="A5" s="34" t="s">
        <v>191</v>
      </c>
      <c r="B5" s="53" t="str">
        <f t="shared" si="0"/>
        <v>173437</v>
      </c>
      <c r="C5" s="53" t="str">
        <f t="shared" si="1"/>
        <v>1734372</v>
      </c>
      <c r="D5" s="53" t="str">
        <f t="shared" si="2"/>
        <v>AA</v>
      </c>
      <c r="E5" s="56" t="str">
        <f t="shared" si="3"/>
        <v>SMALL</v>
      </c>
      <c r="F5" s="56" t="str">
        <f t="shared" si="4"/>
        <v>SMALL</v>
      </c>
      <c r="G5" s="56" t="str">
        <f t="shared" si="5"/>
        <v>1734372-AA|CHI_SMALL</v>
      </c>
      <c r="H5" s="69" t="str">
        <f t="shared" si="6"/>
        <v>CHI</v>
      </c>
    </row>
    <row r="6" spans="1:8" x14ac:dyDescent="0.2">
      <c r="A6" s="34" t="s">
        <v>192</v>
      </c>
      <c r="B6" s="53" t="str">
        <f t="shared" si="0"/>
        <v>135351</v>
      </c>
      <c r="C6" s="53" t="str">
        <f t="shared" si="1"/>
        <v>135351</v>
      </c>
      <c r="D6" s="53" t="str">
        <f t="shared" si="2"/>
        <v>BC</v>
      </c>
      <c r="E6" s="56" t="str">
        <f t="shared" si="3"/>
        <v>XL</v>
      </c>
      <c r="F6" s="56" t="str">
        <f t="shared" si="4"/>
        <v>XL</v>
      </c>
      <c r="G6" s="56" t="str">
        <f t="shared" si="5"/>
        <v>135351-BC|NYC_XL</v>
      </c>
      <c r="H6" s="69" t="str">
        <f t="shared" si="6"/>
        <v>NYC</v>
      </c>
    </row>
    <row r="7" spans="1:8" x14ac:dyDescent="0.2">
      <c r="A7" s="34" t="s">
        <v>193</v>
      </c>
      <c r="B7" s="53" t="str">
        <f t="shared" si="0"/>
        <v>143303</v>
      </c>
      <c r="C7" s="53" t="str">
        <f t="shared" si="1"/>
        <v>14330305</v>
      </c>
      <c r="D7" s="53" t="str">
        <f t="shared" si="2"/>
        <v>AC</v>
      </c>
      <c r="E7" s="56" t="str">
        <f t="shared" si="3"/>
        <v>LARGE</v>
      </c>
      <c r="F7" s="56" t="str">
        <f t="shared" si="4"/>
        <v>LARGE</v>
      </c>
      <c r="G7" s="56" t="str">
        <f t="shared" si="5"/>
        <v>14330305-AC|BOS_LARGE</v>
      </c>
      <c r="H7" s="69" t="str">
        <f t="shared" si="6"/>
        <v>BOS</v>
      </c>
    </row>
    <row r="8" spans="1:8" x14ac:dyDescent="0.2">
      <c r="A8" s="34" t="s">
        <v>194</v>
      </c>
      <c r="B8" s="53" t="str">
        <f t="shared" si="0"/>
        <v>177772</v>
      </c>
      <c r="C8" s="53" t="str">
        <f t="shared" si="1"/>
        <v>177772</v>
      </c>
      <c r="D8" s="53" t="str">
        <f t="shared" si="2"/>
        <v>BB</v>
      </c>
      <c r="E8" s="56" t="str">
        <f t="shared" si="3"/>
        <v>MEDIUM</v>
      </c>
      <c r="F8" s="56" t="str">
        <f t="shared" si="4"/>
        <v>MEDIUM</v>
      </c>
      <c r="G8" s="56" t="str">
        <f t="shared" si="5"/>
        <v>177772-BB|NYC_MEDIUM</v>
      </c>
      <c r="H8" s="69" t="str">
        <f t="shared" si="6"/>
        <v>NYC</v>
      </c>
    </row>
    <row r="9" spans="1:8" x14ac:dyDescent="0.2">
      <c r="A9" s="34" t="s">
        <v>195</v>
      </c>
      <c r="B9" s="53" t="str">
        <f t="shared" si="0"/>
        <v>871928</v>
      </c>
      <c r="C9" s="53" t="str">
        <f t="shared" si="1"/>
        <v>87192837</v>
      </c>
      <c r="D9" s="53" t="str">
        <f t="shared" si="2"/>
        <v>AB</v>
      </c>
      <c r="E9" s="56" t="str">
        <f t="shared" si="3"/>
        <v>XL</v>
      </c>
      <c r="F9" s="56" t="str">
        <f t="shared" si="4"/>
        <v>XL</v>
      </c>
      <c r="G9" s="56" t="str">
        <f t="shared" si="5"/>
        <v>87192837-AB|CHI_XL</v>
      </c>
      <c r="H9" s="69" t="str">
        <f t="shared" si="6"/>
        <v>CHI</v>
      </c>
    </row>
    <row r="10" spans="1:8" x14ac:dyDescent="0.2">
      <c r="A10" s="34" t="s">
        <v>196</v>
      </c>
      <c r="B10" s="53" t="str">
        <f t="shared" si="0"/>
        <v>161266</v>
      </c>
      <c r="C10" s="53" t="str">
        <f t="shared" si="1"/>
        <v>161266</v>
      </c>
      <c r="D10" s="53" t="str">
        <f t="shared" si="2"/>
        <v>BB</v>
      </c>
      <c r="E10" s="56" t="str">
        <f t="shared" si="3"/>
        <v>SMALL</v>
      </c>
      <c r="F10" s="56" t="str">
        <f t="shared" si="4"/>
        <v>SMALL</v>
      </c>
      <c r="G10" s="56" t="str">
        <f t="shared" si="5"/>
        <v>161266-BB|CHI_SMALL</v>
      </c>
      <c r="H10" s="69" t="str">
        <f t="shared" si="6"/>
        <v>CHI</v>
      </c>
    </row>
    <row r="11" spans="1:8" x14ac:dyDescent="0.2">
      <c r="A11" s="34" t="s">
        <v>197</v>
      </c>
      <c r="B11" s="53" t="str">
        <f t="shared" si="0"/>
        <v>122892</v>
      </c>
      <c r="C11" s="53" t="str">
        <f t="shared" si="1"/>
        <v>122892</v>
      </c>
      <c r="D11" s="53" t="str">
        <f t="shared" si="2"/>
        <v>AA</v>
      </c>
      <c r="E11" s="56" t="str">
        <f t="shared" si="3"/>
        <v>MEDIUM</v>
      </c>
      <c r="F11" s="56" t="str">
        <f t="shared" si="4"/>
        <v>MEDIUM</v>
      </c>
      <c r="G11" s="56" t="str">
        <f t="shared" si="5"/>
        <v>122892-AA|NYC_MEDIUM</v>
      </c>
      <c r="H11" s="69" t="str">
        <f t="shared" si="6"/>
        <v>NYC</v>
      </c>
    </row>
    <row r="12" spans="1:8" x14ac:dyDescent="0.2">
      <c r="A12" s="34" t="s">
        <v>198</v>
      </c>
      <c r="B12" s="53" t="str">
        <f t="shared" si="0"/>
        <v>128919</v>
      </c>
      <c r="C12" s="53" t="str">
        <f t="shared" si="1"/>
        <v>128919</v>
      </c>
      <c r="D12" s="53" t="str">
        <f t="shared" si="2"/>
        <v>AC</v>
      </c>
      <c r="E12" s="56" t="str">
        <f t="shared" si="3"/>
        <v>XL</v>
      </c>
      <c r="F12" s="56" t="str">
        <f t="shared" si="4"/>
        <v>XL</v>
      </c>
      <c r="G12" s="56" t="str">
        <f t="shared" si="5"/>
        <v>128919-AC|CHI_XL</v>
      </c>
      <c r="H12" s="69" t="str">
        <f t="shared" si="6"/>
        <v>CHI</v>
      </c>
    </row>
    <row r="13" spans="1:8" x14ac:dyDescent="0.2">
      <c r="A13" s="34" t="s">
        <v>199</v>
      </c>
      <c r="B13" s="53" t="str">
        <f t="shared" si="0"/>
        <v>191999</v>
      </c>
      <c r="C13" s="53" t="str">
        <f t="shared" si="1"/>
        <v>191999</v>
      </c>
      <c r="D13" s="53" t="str">
        <f t="shared" si="2"/>
        <v>BB</v>
      </c>
      <c r="E13" s="56" t="str">
        <f t="shared" si="3"/>
        <v>LARGE</v>
      </c>
      <c r="F13" s="56" t="str">
        <f t="shared" si="4"/>
        <v>LARGE</v>
      </c>
      <c r="G13" s="56" t="str">
        <f t="shared" si="5"/>
        <v>191999-BB|BOS_LARGE</v>
      </c>
      <c r="H13" s="69" t="str">
        <f t="shared" si="6"/>
        <v>BOS</v>
      </c>
    </row>
    <row r="14" spans="1:8" x14ac:dyDescent="0.2">
      <c r="A14" s="34" t="s">
        <v>200</v>
      </c>
      <c r="B14" s="53" t="str">
        <f t="shared" si="0"/>
        <v>117091</v>
      </c>
      <c r="C14" s="53" t="str">
        <f t="shared" si="1"/>
        <v>117091126</v>
      </c>
      <c r="D14" s="53" t="str">
        <f t="shared" si="2"/>
        <v>BC</v>
      </c>
      <c r="E14" s="56" t="str">
        <f t="shared" si="3"/>
        <v>LARGE</v>
      </c>
      <c r="F14" s="56" t="str">
        <f t="shared" si="4"/>
        <v>LARGE</v>
      </c>
      <c r="G14" s="56" t="str">
        <f t="shared" si="5"/>
        <v>117091126-BC|NYC_LARGE</v>
      </c>
      <c r="H14" s="69" t="str">
        <f t="shared" si="6"/>
        <v>NYC</v>
      </c>
    </row>
    <row r="15" spans="1:8" x14ac:dyDescent="0.2">
      <c r="A15" s="34" t="s">
        <v>203</v>
      </c>
      <c r="B15" s="53" t="str">
        <f t="shared" si="0"/>
        <v>112283</v>
      </c>
      <c r="C15" s="53" t="str">
        <f t="shared" si="1"/>
        <v>112283</v>
      </c>
      <c r="D15" s="53" t="str">
        <f t="shared" si="2"/>
        <v>AB</v>
      </c>
      <c r="E15" s="56" t="str">
        <f t="shared" si="3"/>
        <v>MEDIUM</v>
      </c>
      <c r="F15" s="56" t="str">
        <f t="shared" si="4"/>
        <v>MEDIUM</v>
      </c>
      <c r="G15" s="56" t="str">
        <f t="shared" si="5"/>
        <v>112283-AB|BOS_MEDIUM</v>
      </c>
      <c r="H15" s="69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C16" sqref="C16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135</v>
      </c>
      <c r="C2" s="48">
        <v>42005</v>
      </c>
    </row>
    <row r="3" spans="1:7" ht="17" thickBot="1" x14ac:dyDescent="0.25">
      <c r="B3" s="9" t="s">
        <v>136</v>
      </c>
      <c r="C3" s="48">
        <f ca="1">TODAY()</f>
        <v>44736</v>
      </c>
    </row>
    <row r="4" spans="1:7" ht="17" thickBot="1" x14ac:dyDescent="0.25">
      <c r="B4" s="9" t="s">
        <v>137</v>
      </c>
      <c r="C4" s="49">
        <f ca="1">NOW()</f>
        <v>44736.968937152778</v>
      </c>
    </row>
    <row r="6" spans="1:7" ht="16" thickBot="1" x14ac:dyDescent="0.25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6" thickBot="1" x14ac:dyDescent="0.25">
      <c r="B7" s="50">
        <f ca="1">YEAR(C3)</f>
        <v>2022</v>
      </c>
      <c r="C7" s="50">
        <f ca="1">MONTH(C3)</f>
        <v>6</v>
      </c>
      <c r="D7" s="50">
        <f ca="1">DAY(C3)</f>
        <v>24</v>
      </c>
      <c r="E7" s="50">
        <f ca="1">HOUR(C4)</f>
        <v>23</v>
      </c>
      <c r="F7" s="50">
        <f ca="1">MINUTE(C4)</f>
        <v>15</v>
      </c>
      <c r="G7" s="50">
        <f ca="1">SECOND(C4)</f>
        <v>16</v>
      </c>
    </row>
    <row r="8" spans="1:7" ht="16" thickBot="1" x14ac:dyDescent="0.25">
      <c r="A8" s="26"/>
      <c r="B8" s="13"/>
      <c r="C8" s="13"/>
      <c r="D8" s="13"/>
      <c r="E8" s="13"/>
      <c r="F8" s="13"/>
      <c r="G8" s="13"/>
    </row>
    <row r="9" spans="1:7" ht="16" thickBot="1" x14ac:dyDescent="0.25">
      <c r="B9" s="9" t="s">
        <v>142</v>
      </c>
      <c r="C9" s="70">
        <f ca="1">WEEKDAY(C3)</f>
        <v>6</v>
      </c>
    </row>
    <row r="10" spans="1:7" ht="17" thickBot="1" x14ac:dyDescent="0.25">
      <c r="B10" s="9"/>
      <c r="C10" s="27"/>
    </row>
    <row r="11" spans="1:7" ht="17" thickBot="1" x14ac:dyDescent="0.25">
      <c r="B11" s="9" t="s">
        <v>143</v>
      </c>
      <c r="C11" s="48">
        <f ca="1">WORKDAY(C3,60,2)</f>
        <v>44820</v>
      </c>
    </row>
    <row r="12" spans="1:7" ht="17" thickBot="1" x14ac:dyDescent="0.25">
      <c r="B12" s="28" t="s">
        <v>144</v>
      </c>
      <c r="C12" s="51">
        <f ca="1">NETWORKDAYS(C2,C3)</f>
        <v>1952</v>
      </c>
    </row>
    <row r="13" spans="1:7" ht="16" thickBot="1" x14ac:dyDescent="0.25"/>
    <row r="14" spans="1:7" ht="17" thickBot="1" x14ac:dyDescent="0.25">
      <c r="B14" s="28" t="s">
        <v>145</v>
      </c>
      <c r="C14" s="48">
        <f ca="1">EOMONTH(C3,0)</f>
        <v>44742</v>
      </c>
    </row>
    <row r="15" spans="1:7" ht="17" thickBot="1" x14ac:dyDescent="0.25">
      <c r="B15" s="28" t="s">
        <v>146</v>
      </c>
      <c r="C15" s="48">
        <f ca="1">EOMONTH(C3,-1)+1</f>
        <v>44713</v>
      </c>
    </row>
    <row r="16" spans="1:7" ht="17" thickBot="1" x14ac:dyDescent="0.25">
      <c r="B16" s="28" t="s">
        <v>147</v>
      </c>
      <c r="C16" s="71">
        <f ca="1">EOMONTH(C3,(-1*C7))+1</f>
        <v>44562</v>
      </c>
    </row>
    <row r="18" spans="2:2" x14ac:dyDescent="0.2">
      <c r="B18" s="1" t="s">
        <v>126</v>
      </c>
    </row>
    <row r="19" spans="2:2" x14ac:dyDescent="0.2">
      <c r="B19" s="29">
        <v>42005</v>
      </c>
    </row>
    <row r="20" spans="2:2" x14ac:dyDescent="0.2">
      <c r="B20" s="29"/>
    </row>
    <row r="21" spans="2:2" x14ac:dyDescent="0.2">
      <c r="B21" s="29"/>
    </row>
    <row r="22" spans="2:2" x14ac:dyDescent="0.2">
      <c r="B22" s="29"/>
    </row>
    <row r="23" spans="2:2" x14ac:dyDescent="0.2">
      <c r="B23" s="29"/>
    </row>
    <row r="24" spans="2:2" x14ac:dyDescent="0.2">
      <c r="B24" s="29"/>
    </row>
    <row r="25" spans="2:2" x14ac:dyDescent="0.2">
      <c r="B25" s="29"/>
    </row>
    <row r="26" spans="2:2" x14ac:dyDescent="0.2">
      <c r="B26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125" zoomScaleNormal="125" workbookViewId="0">
      <selection activeCell="A2" sqref="A2"/>
    </sheetView>
  </sheetViews>
  <sheetFormatPr baseColWidth="10" defaultColWidth="8.83203125" defaultRowHeight="15" x14ac:dyDescent="0.2"/>
  <cols>
    <col min="1" max="1" width="15.5" customWidth="1"/>
    <col min="2" max="2" width="18.5" style="41" customWidth="1"/>
    <col min="3" max="3" width="17.5" style="41" customWidth="1"/>
    <col min="4" max="5" width="14.83203125" style="41" customWidth="1"/>
    <col min="6" max="6" width="24" style="2" customWidth="1"/>
    <col min="7" max="7" width="16.5" style="62" customWidth="1"/>
  </cols>
  <sheetData>
    <row r="1" spans="1:7" x14ac:dyDescent="0.2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23" t="s">
        <v>130</v>
      </c>
      <c r="G1" s="61" t="s">
        <v>131</v>
      </c>
    </row>
    <row r="2" spans="1:7" x14ac:dyDescent="0.2">
      <c r="A2" s="24">
        <v>41640</v>
      </c>
      <c r="B2" s="72">
        <v>1099</v>
      </c>
      <c r="C2" s="72">
        <v>275</v>
      </c>
      <c r="D2" s="72">
        <v>643</v>
      </c>
      <c r="E2" s="72">
        <f>B2-D2</f>
        <v>456</v>
      </c>
      <c r="F2" s="2" t="s">
        <v>132</v>
      </c>
      <c r="G2" s="74">
        <f>E2/B2</f>
        <v>0.41492265696087355</v>
      </c>
    </row>
    <row r="3" spans="1:7" x14ac:dyDescent="0.2">
      <c r="A3" s="25">
        <v>41671</v>
      </c>
      <c r="B3" s="73">
        <v>1204</v>
      </c>
      <c r="C3" s="73">
        <f>B3-B2</f>
        <v>105</v>
      </c>
      <c r="D3" s="73">
        <v>720</v>
      </c>
      <c r="E3" s="73">
        <v>211</v>
      </c>
      <c r="F3" s="2" t="s">
        <v>133</v>
      </c>
      <c r="G3" s="75">
        <f t="shared" ref="G3:G25" si="0">E3/B3</f>
        <v>0.17524916943521596</v>
      </c>
    </row>
    <row r="4" spans="1:7" x14ac:dyDescent="0.2">
      <c r="A4" s="25">
        <v>41699</v>
      </c>
      <c r="B4" s="73">
        <v>1944</v>
      </c>
      <c r="C4" s="73">
        <f t="shared" ref="C4:C25" si="1">B4-B3</f>
        <v>740</v>
      </c>
      <c r="D4" s="73">
        <v>964</v>
      </c>
      <c r="E4" s="73">
        <f t="shared" ref="E4:E25" si="2">B4-D4</f>
        <v>980</v>
      </c>
      <c r="F4" s="2" t="s">
        <v>134</v>
      </c>
      <c r="G4" s="75">
        <f t="shared" si="0"/>
        <v>0.50411522633744854</v>
      </c>
    </row>
    <row r="5" spans="1:7" x14ac:dyDescent="0.2">
      <c r="A5" s="25">
        <v>41730</v>
      </c>
      <c r="B5" s="73">
        <v>1743</v>
      </c>
      <c r="C5" s="73">
        <f t="shared" si="1"/>
        <v>-201</v>
      </c>
      <c r="D5" s="73">
        <v>830</v>
      </c>
      <c r="E5" s="73">
        <f t="shared" si="2"/>
        <v>913</v>
      </c>
      <c r="F5" s="2" t="s">
        <v>132</v>
      </c>
      <c r="G5" s="75">
        <f t="shared" si="0"/>
        <v>0.52380952380952384</v>
      </c>
    </row>
    <row r="6" spans="1:7" x14ac:dyDescent="0.2">
      <c r="A6" s="25">
        <v>41760</v>
      </c>
      <c r="B6" s="73">
        <v>1609</v>
      </c>
      <c r="C6" s="73">
        <f t="shared" si="1"/>
        <v>-134</v>
      </c>
      <c r="D6" s="73">
        <v>910</v>
      </c>
      <c r="E6" s="73">
        <f t="shared" si="2"/>
        <v>699</v>
      </c>
      <c r="F6" s="2" t="s">
        <v>133</v>
      </c>
      <c r="G6" s="75">
        <f t="shared" si="0"/>
        <v>0.43443132380360472</v>
      </c>
    </row>
    <row r="7" spans="1:7" x14ac:dyDescent="0.2">
      <c r="A7" s="25">
        <v>41791</v>
      </c>
      <c r="B7" s="73">
        <v>1494</v>
      </c>
      <c r="C7" s="73">
        <f t="shared" si="1"/>
        <v>-115</v>
      </c>
      <c r="D7" s="73">
        <v>909</v>
      </c>
      <c r="E7" s="73">
        <f t="shared" si="2"/>
        <v>585</v>
      </c>
      <c r="F7" s="2" t="s">
        <v>132</v>
      </c>
      <c r="G7" s="75">
        <f t="shared" si="0"/>
        <v>0.39156626506024095</v>
      </c>
    </row>
    <row r="8" spans="1:7" x14ac:dyDescent="0.2">
      <c r="A8" s="25">
        <v>41821</v>
      </c>
      <c r="B8" s="73">
        <v>1959</v>
      </c>
      <c r="C8" s="73">
        <f t="shared" si="1"/>
        <v>465</v>
      </c>
      <c r="D8" s="73">
        <v>830</v>
      </c>
      <c r="E8" s="73">
        <f t="shared" si="2"/>
        <v>1129</v>
      </c>
      <c r="F8" s="2" t="s">
        <v>133</v>
      </c>
      <c r="G8" s="75">
        <f t="shared" si="0"/>
        <v>0.57631444614599281</v>
      </c>
    </row>
    <row r="9" spans="1:7" x14ac:dyDescent="0.2">
      <c r="A9" s="25">
        <v>41852</v>
      </c>
      <c r="B9" s="73">
        <v>1868</v>
      </c>
      <c r="C9" s="73">
        <f t="shared" si="1"/>
        <v>-91</v>
      </c>
      <c r="D9" s="73">
        <v>906</v>
      </c>
      <c r="E9" s="73">
        <f t="shared" si="2"/>
        <v>962</v>
      </c>
      <c r="F9" s="2" t="s">
        <v>132</v>
      </c>
      <c r="G9" s="75">
        <f t="shared" si="0"/>
        <v>0.51498929336188437</v>
      </c>
    </row>
    <row r="10" spans="1:7" x14ac:dyDescent="0.2">
      <c r="A10" s="25">
        <v>41883</v>
      </c>
      <c r="B10" s="73">
        <v>1162</v>
      </c>
      <c r="C10" s="73">
        <f t="shared" si="1"/>
        <v>-706</v>
      </c>
      <c r="D10" s="73">
        <v>606</v>
      </c>
      <c r="E10" s="73">
        <f t="shared" si="2"/>
        <v>556</v>
      </c>
      <c r="F10" s="2" t="s">
        <v>134</v>
      </c>
      <c r="G10" s="75">
        <f t="shared" si="0"/>
        <v>0.47848537005163511</v>
      </c>
    </row>
    <row r="11" spans="1:7" x14ac:dyDescent="0.2">
      <c r="A11" s="25">
        <v>41913</v>
      </c>
      <c r="B11" s="73">
        <v>1424</v>
      </c>
      <c r="C11" s="73">
        <f t="shared" si="1"/>
        <v>262</v>
      </c>
      <c r="D11" s="73">
        <v>943</v>
      </c>
      <c r="E11" s="73">
        <f t="shared" si="2"/>
        <v>481</v>
      </c>
      <c r="F11" s="2" t="s">
        <v>134</v>
      </c>
      <c r="G11" s="75">
        <f t="shared" si="0"/>
        <v>0.3377808988764045</v>
      </c>
    </row>
    <row r="12" spans="1:7" x14ac:dyDescent="0.2">
      <c r="A12" s="25">
        <v>41944</v>
      </c>
      <c r="B12" s="73">
        <v>1232</v>
      </c>
      <c r="C12" s="73">
        <f t="shared" si="1"/>
        <v>-192</v>
      </c>
      <c r="D12" s="73">
        <v>801</v>
      </c>
      <c r="E12" s="73">
        <f t="shared" si="2"/>
        <v>431</v>
      </c>
      <c r="F12" s="2" t="s">
        <v>133</v>
      </c>
      <c r="G12" s="75">
        <f t="shared" si="0"/>
        <v>0.34983766233766234</v>
      </c>
    </row>
    <row r="13" spans="1:7" x14ac:dyDescent="0.2">
      <c r="A13" s="25">
        <v>41974</v>
      </c>
      <c r="B13" s="73">
        <v>1738</v>
      </c>
      <c r="C13" s="73">
        <f t="shared" si="1"/>
        <v>506</v>
      </c>
      <c r="D13" s="73">
        <v>786</v>
      </c>
      <c r="E13" s="73">
        <f t="shared" si="2"/>
        <v>952</v>
      </c>
      <c r="F13" s="2" t="s">
        <v>132</v>
      </c>
      <c r="G13" s="75">
        <f t="shared" si="0"/>
        <v>0.54775604142692746</v>
      </c>
    </row>
    <row r="14" spans="1:7" x14ac:dyDescent="0.2">
      <c r="A14" s="25">
        <v>42005</v>
      </c>
      <c r="B14" s="73">
        <v>1435</v>
      </c>
      <c r="C14" s="73">
        <f t="shared" si="1"/>
        <v>-303</v>
      </c>
      <c r="D14" s="73">
        <v>575</v>
      </c>
      <c r="E14" s="73">
        <f t="shared" si="2"/>
        <v>860</v>
      </c>
      <c r="F14" s="2" t="s">
        <v>133</v>
      </c>
      <c r="G14" s="75">
        <f t="shared" si="0"/>
        <v>0.5993031358885017</v>
      </c>
    </row>
    <row r="15" spans="1:7" x14ac:dyDescent="0.2">
      <c r="A15" s="25">
        <v>42036</v>
      </c>
      <c r="B15" s="73">
        <v>1865</v>
      </c>
      <c r="C15" s="73">
        <f t="shared" si="1"/>
        <v>430</v>
      </c>
      <c r="D15" s="73">
        <v>754</v>
      </c>
      <c r="E15" s="73">
        <f t="shared" si="2"/>
        <v>1111</v>
      </c>
      <c r="F15" s="2" t="s">
        <v>133</v>
      </c>
      <c r="G15" s="75">
        <f t="shared" si="0"/>
        <v>0.59571045576407511</v>
      </c>
    </row>
    <row r="16" spans="1:7" x14ac:dyDescent="0.2">
      <c r="A16" s="25">
        <v>42064</v>
      </c>
      <c r="B16" s="73">
        <v>1234</v>
      </c>
      <c r="C16" s="73">
        <f t="shared" si="1"/>
        <v>-631</v>
      </c>
      <c r="D16" s="73">
        <v>599</v>
      </c>
      <c r="E16" s="73">
        <f t="shared" si="2"/>
        <v>635</v>
      </c>
      <c r="F16" s="2" t="s">
        <v>132</v>
      </c>
      <c r="G16" s="75">
        <f t="shared" si="0"/>
        <v>0.51458670988654787</v>
      </c>
    </row>
    <row r="17" spans="1:7" x14ac:dyDescent="0.2">
      <c r="A17" s="25">
        <v>42095</v>
      </c>
      <c r="B17" s="73">
        <v>1577</v>
      </c>
      <c r="C17" s="73">
        <f t="shared" si="1"/>
        <v>343</v>
      </c>
      <c r="D17" s="73">
        <v>940</v>
      </c>
      <c r="E17" s="73">
        <f t="shared" si="2"/>
        <v>637</v>
      </c>
      <c r="F17" s="2" t="s">
        <v>133</v>
      </c>
      <c r="G17" s="75">
        <f t="shared" si="0"/>
        <v>0.40393151553582751</v>
      </c>
    </row>
    <row r="18" spans="1:7" x14ac:dyDescent="0.2">
      <c r="A18" s="25">
        <v>42125</v>
      </c>
      <c r="B18" s="73">
        <v>1983</v>
      </c>
      <c r="C18" s="73">
        <f t="shared" si="1"/>
        <v>406</v>
      </c>
      <c r="D18" s="73">
        <v>954</v>
      </c>
      <c r="E18" s="73">
        <f t="shared" si="2"/>
        <v>1029</v>
      </c>
      <c r="F18" s="2" t="s">
        <v>132</v>
      </c>
      <c r="G18" s="75">
        <f t="shared" si="0"/>
        <v>0.51891074130105896</v>
      </c>
    </row>
    <row r="19" spans="1:7" x14ac:dyDescent="0.2">
      <c r="A19" s="25">
        <v>42156</v>
      </c>
      <c r="B19" s="73">
        <v>1356</v>
      </c>
      <c r="C19" s="73">
        <f t="shared" si="1"/>
        <v>-627</v>
      </c>
      <c r="D19" s="73">
        <v>577</v>
      </c>
      <c r="E19" s="73">
        <f t="shared" si="2"/>
        <v>779</v>
      </c>
      <c r="F19" s="2" t="s">
        <v>134</v>
      </c>
      <c r="G19" s="75">
        <f t="shared" si="0"/>
        <v>0.57448377581120946</v>
      </c>
    </row>
    <row r="20" spans="1:7" x14ac:dyDescent="0.2">
      <c r="A20" s="25">
        <v>42186</v>
      </c>
      <c r="B20" s="73">
        <v>1874</v>
      </c>
      <c r="C20" s="73">
        <f t="shared" si="1"/>
        <v>518</v>
      </c>
      <c r="D20" s="73">
        <v>865</v>
      </c>
      <c r="E20" s="73">
        <v>883</v>
      </c>
      <c r="F20" s="2" t="s">
        <v>133</v>
      </c>
      <c r="G20" s="75">
        <f t="shared" si="0"/>
        <v>0.47118463180362863</v>
      </c>
    </row>
    <row r="21" spans="1:7" x14ac:dyDescent="0.2">
      <c r="A21" s="25">
        <v>42217</v>
      </c>
      <c r="B21" s="73">
        <v>1479</v>
      </c>
      <c r="C21" s="73">
        <f t="shared" si="1"/>
        <v>-395</v>
      </c>
      <c r="D21" s="73">
        <v>588</v>
      </c>
      <c r="E21" s="73">
        <f t="shared" si="2"/>
        <v>891</v>
      </c>
      <c r="F21" s="2" t="s">
        <v>132</v>
      </c>
      <c r="G21" s="75">
        <f t="shared" si="0"/>
        <v>0.60243407707910746</v>
      </c>
    </row>
    <row r="22" spans="1:7" x14ac:dyDescent="0.2">
      <c r="A22" s="25">
        <v>42248</v>
      </c>
      <c r="B22" s="73">
        <v>1943</v>
      </c>
      <c r="C22" s="73">
        <f t="shared" si="1"/>
        <v>464</v>
      </c>
      <c r="D22" s="73">
        <v>785</v>
      </c>
      <c r="E22" s="73">
        <v>712</v>
      </c>
      <c r="F22" s="2" t="s">
        <v>133</v>
      </c>
      <c r="G22" s="75">
        <f t="shared" si="0"/>
        <v>0.36644364384971695</v>
      </c>
    </row>
    <row r="23" spans="1:7" x14ac:dyDescent="0.2">
      <c r="A23" s="25">
        <v>42278</v>
      </c>
      <c r="B23" s="73">
        <v>1444</v>
      </c>
      <c r="C23" s="73">
        <f t="shared" si="1"/>
        <v>-499</v>
      </c>
      <c r="D23" s="73">
        <v>657</v>
      </c>
      <c r="E23" s="73">
        <f t="shared" si="2"/>
        <v>787</v>
      </c>
      <c r="F23" s="2" t="s">
        <v>132</v>
      </c>
      <c r="G23" s="75">
        <f t="shared" si="0"/>
        <v>0.54501385041551242</v>
      </c>
    </row>
    <row r="24" spans="1:7" x14ac:dyDescent="0.2">
      <c r="A24" s="25">
        <v>42309</v>
      </c>
      <c r="B24" s="73">
        <v>1493</v>
      </c>
      <c r="C24" s="73">
        <f t="shared" si="1"/>
        <v>49</v>
      </c>
      <c r="D24" s="73">
        <v>880</v>
      </c>
      <c r="E24" s="73">
        <f t="shared" si="2"/>
        <v>613</v>
      </c>
      <c r="F24" s="2" t="s">
        <v>134</v>
      </c>
      <c r="G24" s="75">
        <f t="shared" si="0"/>
        <v>0.4105827193569993</v>
      </c>
    </row>
    <row r="25" spans="1:7" x14ac:dyDescent="0.2">
      <c r="A25" s="25">
        <v>42339</v>
      </c>
      <c r="B25" s="73">
        <v>1738</v>
      </c>
      <c r="C25" s="73">
        <f t="shared" si="1"/>
        <v>245</v>
      </c>
      <c r="D25" s="73">
        <v>580</v>
      </c>
      <c r="E25" s="73">
        <f t="shared" si="2"/>
        <v>1158</v>
      </c>
      <c r="F25" s="2" t="s">
        <v>133</v>
      </c>
      <c r="G25" s="75">
        <f t="shared" si="0"/>
        <v>0.66628308400460301</v>
      </c>
    </row>
  </sheetData>
  <conditionalFormatting sqref="G2:G2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25">
    <cfRule type="iconSet" priority="4">
      <iconSet iconSet="3Arrows">
        <cfvo type="percent" val="0"/>
        <cfvo type="num" val="-200"/>
        <cfvo type="num" val="200"/>
      </iconSet>
    </cfRule>
  </conditionalFormatting>
  <conditionalFormatting sqref="A2:A25">
    <cfRule type="expression" dxfId="1" priority="2">
      <formula>$G2&lt;0.4</formula>
    </cfRule>
  </conditionalFormatting>
  <conditionalFormatting sqref="A2:G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zoomScale="125" zoomScaleNormal="125" workbookViewId="0"/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15.5" customWidth="1"/>
    <col min="8" max="8" width="11.83203125" customWidth="1"/>
    <col min="9" max="9" width="13.5" customWidth="1"/>
    <col min="10" max="10" width="12.5" customWidth="1"/>
    <col min="11" max="11" width="15.33203125" customWidth="1"/>
    <col min="13" max="13" width="20.5" bestFit="1" customWidth="1"/>
    <col min="14" max="15" width="14.33203125" customWidth="1"/>
    <col min="16" max="17" width="12" customWidth="1"/>
  </cols>
  <sheetData>
    <row r="1" spans="1:17" ht="16" thickBot="1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64" t="s">
        <v>206</v>
      </c>
      <c r="H1" s="64" t="s">
        <v>207</v>
      </c>
      <c r="I1" s="64" t="s">
        <v>208</v>
      </c>
      <c r="J1" s="64" t="s">
        <v>209</v>
      </c>
      <c r="K1" s="64" t="s">
        <v>210</v>
      </c>
    </row>
    <row r="2" spans="1:17" ht="16" thickBot="1" x14ac:dyDescent="0.25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56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63" t="str" cm="1">
        <f t="array" ref="N2">_xlfn._xlws.FILTER(A2:A16,E2:E16=MAX(E2:E16))</f>
        <v>Sam</v>
      </c>
    </row>
    <row r="3" spans="1:17" x14ac:dyDescent="0.2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64" t="s">
        <v>208</v>
      </c>
      <c r="N4" s="64" t="s">
        <v>210</v>
      </c>
    </row>
    <row r="5" spans="1:17" x14ac:dyDescent="0.2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56" t="str" cm="1">
        <f t="array" ref="M5:M6">_xlfn._xlws.SORT(_xlfn.UNIQUE(C2:C16))</f>
        <v>Apparel</v>
      </c>
      <c r="N5" s="52" cm="1">
        <f t="array" ref="N5:N6">SUMIFS(E2:E16,C2:C16,_xlfn.ANCHORARRAY(M5))</f>
        <v>136990</v>
      </c>
    </row>
    <row r="6" spans="1:17" x14ac:dyDescent="0.2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65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65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66" t="s">
        <v>223</v>
      </c>
    </row>
    <row r="9" spans="1:17" x14ac:dyDescent="0.2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64" t="s">
        <v>206</v>
      </c>
      <c r="N10" s="64" t="s">
        <v>207</v>
      </c>
      <c r="O10" s="64" t="s">
        <v>208</v>
      </c>
      <c r="P10" s="64" t="s">
        <v>209</v>
      </c>
      <c r="Q10" s="64" t="s">
        <v>210</v>
      </c>
    </row>
    <row r="11" spans="1:17" x14ac:dyDescent="0.2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69" t="str" cm="1">
        <f t="array" ref="M11:Q13">_xlfn._xlws.FILTER(A2:E16,(B2:B16=$N$8)*(D2:D16&lt;E2:E16))</f>
        <v>Tina</v>
      </c>
      <c r="N11" s="2" t="str">
        <v>CHI</v>
      </c>
      <c r="O11" s="2" t="str">
        <v>Electronics</v>
      </c>
      <c r="P11" s="8">
        <v>19325</v>
      </c>
      <c r="Q11" s="8">
        <v>26697</v>
      </c>
    </row>
    <row r="12" spans="1:17" x14ac:dyDescent="0.2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Jean</v>
      </c>
      <c r="N12" s="2" t="str">
        <v>CHI</v>
      </c>
      <c r="O12" s="2" t="str">
        <v>Electronics</v>
      </c>
      <c r="P12" s="8">
        <v>23810</v>
      </c>
      <c r="Q12" s="8">
        <v>28543</v>
      </c>
    </row>
    <row r="13" spans="1:17" x14ac:dyDescent="0.2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Sam</v>
      </c>
      <c r="N13" s="2" t="str">
        <v>CHI</v>
      </c>
      <c r="O13" s="2" t="str">
        <v>Apparel</v>
      </c>
      <c r="P13" s="8">
        <v>26508</v>
      </c>
      <c r="Q13" s="8">
        <v>28682</v>
      </c>
    </row>
    <row r="14" spans="1:17" x14ac:dyDescent="0.2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/>
      <c r="N14" s="2"/>
      <c r="O14" s="2"/>
      <c r="P14" s="8"/>
      <c r="Q14" s="8"/>
    </row>
    <row r="15" spans="1:17" x14ac:dyDescent="0.2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">
      <c r="M17" s="64" t="s">
        <v>207</v>
      </c>
      <c r="N17" s="64" t="s">
        <v>232</v>
      </c>
    </row>
    <row r="18" spans="13:14" x14ac:dyDescent="0.2">
      <c r="M18" s="56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40">
        <v>6742</v>
      </c>
    </row>
    <row r="19" spans="13:14" x14ac:dyDescent="0.2">
      <c r="M19" s="2" t="str">
        <v>NYC</v>
      </c>
      <c r="N19" s="40">
        <v>-3494</v>
      </c>
    </row>
    <row r="20" spans="13:14" x14ac:dyDescent="0.2">
      <c r="M20" s="2" t="str">
        <v>BOS</v>
      </c>
      <c r="N20" s="40">
        <v>-3861</v>
      </c>
    </row>
  </sheetData>
  <dataValidations disablePrompts="1"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Microsoft Office User</cp:lastModifiedBy>
  <dcterms:created xsi:type="dcterms:W3CDTF">2015-08-01T18:39:33Z</dcterms:created>
  <dcterms:modified xsi:type="dcterms:W3CDTF">2022-06-25T06:15:42Z</dcterms:modified>
</cp:coreProperties>
</file>