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keithrichmond/Desktop/Maven Analytics/Advanced Excel Dashboard Design/Excel+Dashboard+Datasets/"/>
    </mc:Choice>
  </mc:AlternateContent>
  <xr:revisionPtr revIDLastSave="0" documentId="8_{66A4BC86-96FE-614D-8545-B2BB847CA7C8}" xr6:coauthVersionLast="47" xr6:coauthVersionMax="47" xr10:uidLastSave="{00000000-0000-0000-0000-000000000000}"/>
  <bookViews>
    <workbookView xWindow="3360" yWindow="680" windowWidth="36260" windowHeight="1914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<sst xmlns="http://schemas.openxmlformats.org/spreadsheetml/2006/main" count="26863" uniqueCount="127">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</sst>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-8.7%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1167.46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baseColWidth="10" defaultColWidth="8.83203125" defaultRowHeight="15" x14ac:dyDescent="0.2"/>
  <cols>
    <col min="1" max="1" width="15.83203125" bestFit="1" customWidth="1"/>
    <col min="2" max="2" width="11.5" bestFit="1" customWidth="1"/>
    <col min="4" max="4" width="14.5" bestFit="1" customWidth="1"/>
    <col min="5" max="5" width="12" bestFit="1" customWidth="1"/>
    <col min="13" max="13" width="13.6640625" customWidth="1"/>
    <col min="15" max="15" width="12.1640625" bestFit="1" customWidth="1"/>
    <col min="16" max="16" width="11" bestFit="1" customWidth="1"/>
    <col min="20" max="20" width="11.6640625" bestFit="1" customWidth="1"/>
    <col min="21" max="21" width="11.6640625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61703.64999999998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">
      <c r="A3" t="s">
        <v>4</v>
      </c>
      <c r="B3" t="str">
        <f>Dashboard!C6</f>
        <v>Chicago</v>
      </c>
      <c r="D3" s="8" t="s">
        <v>85</v>
      </c>
      <c r="E3" s="10">
        <f>SUMIFS(Data[Revenue],Data[Region],Region,Data[Month],CurMonth,Data[Year],PrevYear)</f>
        <v>67569.269999999975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63051.609999999993</v>
      </c>
      <c r="J3" s="3">
        <f>IF(G3&gt;CurMonth,NA(),SUMIFS(Data[[Revenue]:[Revenue]],Data[[Region]:[Region]],Region,Data[[Month]:[Month]],'Data Prep'!$G3,Data[[Year]:[Year]],'Data Prep'!J$2))</f>
        <v>81321.820000000022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7721.8800000000019</v>
      </c>
      <c r="Y3" s="13">
        <f t="shared" ref="Y3:Y12" si="4">IF($U3=Region,W3,0)</f>
        <v>-0.23788412342481746</v>
      </c>
      <c r="AA3" t="s">
        <v>13</v>
      </c>
      <c r="AB3" s="3">
        <f>SUMIFS(Data[Revenue],Data[Region],Region,Data[Month],CurMonth,Data[Year],CurYear,Data[Product Name],'Data Prep'!AA3)</f>
        <v>2910.1800000000003</v>
      </c>
      <c r="AC3" s="3">
        <f>SUMIFS(Data[Revenue],Data[Region],Region,Data[Month],PrevMonth,Data[Year],PMYear,Data[Product Name],'Data Prep'!AA3)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3">
        <f t="shared" ref="AJ3:AK8" si="5">INDEX($AA$3:$AD$36,MATCH($AH3,$AE$3:$AE$36,0),MATCH(AJ$2,$AA$2:$AD$2,0))</f>
        <v>4837.58</v>
      </c>
      <c r="AK3" s="3">
        <f t="shared" si="5"/>
        <v>2558.7200000000003</v>
      </c>
    </row>
    <row r="4" spans="1:37" x14ac:dyDescent="0.2">
      <c r="A4" t="s">
        <v>5</v>
      </c>
      <c r="D4" s="8" t="s">
        <v>86</v>
      </c>
      <c r="E4" s="10">
        <f>SUMIFS(Data[Revenue],Data[Region],Region,Data[Month],PrevMonth,Data[Year],PMYear)</f>
        <v>69798.989999999991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65298.220000000023</v>
      </c>
      <c r="J4" s="3">
        <f>IF(G4&gt;CurMonth,NA(),SUMIFS(Data[[Revenue]:[Revenue]],Data[[Region]:[Region]],Region,Data[[Month]:[Month]],'Data Prep'!$G4,Data[[Year]:[Year]],'Data Prep'!J$2))</f>
        <v>87902.16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0</v>
      </c>
      <c r="Y4" s="13">
        <f t="shared" si="4"/>
        <v>0</v>
      </c>
      <c r="AA4" t="s">
        <v>24</v>
      </c>
      <c r="AB4" s="3">
        <f>SUMIFS(Data[Revenue],Data[Region],Region,Data[Month],CurMonth,Data[Year],CurYear,Data[Product Name],'Data Prep'!AA4)</f>
        <v>2623.9799999999996</v>
      </c>
      <c r="AC4" s="3">
        <f>SUMIFS(Data[Revenue],Data[Region],Region,Data[Month],PrevMonth,Data[Year],PMYear,Data[Product Name],'Data Prep'!AA4)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3">
        <f t="shared" si="5"/>
        <v>3378.3099999999995</v>
      </c>
      <c r="AK4" s="3">
        <f t="shared" si="5"/>
        <v>1079.4599999999996</v>
      </c>
    </row>
    <row r="5" spans="1:37" x14ac:dyDescent="0.2">
      <c r="A5" t="s">
        <v>48</v>
      </c>
      <c r="D5" s="8" t="s">
        <v>88</v>
      </c>
      <c r="E5" s="15">
        <f>E2/E3-1</f>
        <v>-8.6808988760719186E-2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64161.95</v>
      </c>
      <c r="J5" s="3">
        <f>IF(G5&gt;CurMonth,NA(),SUMIFS(Data[[Revenue]:[Revenue]],Data[[Region]:[Region]],Region,Data[[Month]:[Month]],'Data Prep'!$G5,Data[[Year]:[Year]],'Data Prep'!J$2))</f>
        <v>105385.7199999999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506.61</v>
      </c>
      <c r="AC5" s="3">
        <f>SUMIFS(Data[Revenue],Data[Region],Region,Data[Month],PrevMonth,Data[Year],PMYear,Data[Product Name],'Data Prep'!AA5)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3">
        <f t="shared" si="5"/>
        <v>2581.5300000000002</v>
      </c>
      <c r="AK5" s="3">
        <f t="shared" si="5"/>
        <v>746.12999999999988</v>
      </c>
    </row>
    <row r="6" spans="1:37" x14ac:dyDescent="0.2">
      <c r="D6" s="8" t="s">
        <v>89</v>
      </c>
      <c r="E6" s="15">
        <f>E2/E4-1</f>
        <v>-0.11598076132620272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80619.25999999998</v>
      </c>
      <c r="J6" s="3">
        <f>IF(G6&gt;CurMonth,NA(),SUMIFS(Data[[Revenue]:[Revenue]],Data[[Region]:[Region]],Region,Data[[Month]:[Month]],'Data Prep'!$G6,Data[[Year]:[Year]],'Data Prep'!J$2))</f>
        <v>99650.11000000003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0</v>
      </c>
      <c r="Y6" s="13">
        <f t="shared" si="4"/>
        <v>0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3">
        <f t="shared" si="5"/>
        <v>2510.4300000000003</v>
      </c>
      <c r="AK6" s="3">
        <f t="shared" si="5"/>
        <v>639.60000000000014</v>
      </c>
    </row>
    <row r="7" spans="1:37" x14ac:dyDescent="0.2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79560.950000000026</v>
      </c>
      <c r="J7" s="3">
        <f>IF(G7&gt;CurMonth,NA(),SUMIFS(Data[[Revenue]:[Revenue]],Data[[Region]:[Region]],Region,Data[[Month]:[Month]],'Data Prep'!$G7,Data[[Year]:[Year]],'Data Prep'!J$2))</f>
        <v>93467.969999999972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2143.5700000000002</v>
      </c>
      <c r="AC7" s="3">
        <f>SUMIFS(Data[Revenue],Data[Region],Region,Data[Month],PrevMonth,Data[Year],PMYear,Data[Product Name],'Data Prep'!AA7)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3">
        <f t="shared" si="5"/>
        <v>2658.67</v>
      </c>
      <c r="AK7" s="3">
        <f t="shared" si="5"/>
        <v>299.85000000000036</v>
      </c>
    </row>
    <row r="8" spans="1:37" x14ac:dyDescent="0.2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85430.399999999965</v>
      </c>
      <c r="J8" s="3">
        <f>IF(G8&gt;CurMonth,NA(),SUMIFS(Data[[Revenue]:[Revenue]],Data[[Region]:[Region]],Region,Data[[Month]:[Month]],'Data Prep'!$G8,Data[[Year]:[Year]],'Data Prep'!J$2))</f>
        <v>91637.330000000016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17505.330000000002</v>
      </c>
      <c r="Y8" s="13">
        <f t="shared" si="4"/>
        <v>2.6734476982343214E-2</v>
      </c>
      <c r="AA8" t="s">
        <v>25</v>
      </c>
      <c r="AB8" s="3">
        <f>SUMIFS(Data[Revenue],Data[Region],Region,Data[Month],CurMonth,Data[Year],CurYear,Data[Product Name],'Data Prep'!AA8)</f>
        <v>2510.4300000000003</v>
      </c>
      <c r="AC8" s="3">
        <f>SUMIFS(Data[Revenue],Data[Region],Region,Data[Month],PrevMonth,Data[Year],PMYear,Data[Product Name],'Data Prep'!AA8)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3">
        <f t="shared" si="5"/>
        <v>249.75</v>
      </c>
      <c r="AK8" s="3">
        <f t="shared" si="5"/>
        <v>249.75</v>
      </c>
    </row>
    <row r="9" spans="1:37" x14ac:dyDescent="0.2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70835.710000000006</v>
      </c>
      <c r="J9" s="3">
        <f>IF(G9&gt;CurMonth,NA(),SUMIFS(Data[[Revenue]:[Revenue]],Data[[Region]:[Region]],Region,Data[[Month]:[Month]],'Data Prep'!$G9,Data[[Year]:[Year]],'Data Prep'!J$2))</f>
        <v>94953.469999999958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0</v>
      </c>
      <c r="Y9" s="13">
        <f t="shared" si="4"/>
        <v>0</v>
      </c>
      <c r="AA9" t="s">
        <v>8</v>
      </c>
      <c r="AB9" s="3">
        <f>SUMIFS(Data[Revenue],Data[Region],Region,Data[Month],CurMonth,Data[Year],CurYear,Data[Product Name],'Data Prep'!AA9)</f>
        <v>1523.8199999999997</v>
      </c>
      <c r="AC9" s="3">
        <f>SUMIFS(Data[Revenue],Data[Region],Region,Data[Month],PrevMonth,Data[Year],PMYear,Data[Product Name],'Data Prep'!AA9)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2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55171.65</v>
      </c>
      <c r="J10" s="3">
        <f>IF(G10&gt;CurMonth,NA(),SUMIFS(Data[[Revenue]:[Revenue]],Data[[Region]:[Region]],Region,Data[[Month]:[Month]],'Data Prep'!$G10,Data[[Year]:[Year]],'Data Prep'!J$2))</f>
        <v>69798.989999999991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18237.980000000003</v>
      </c>
      <c r="Y10" s="13">
        <f t="shared" si="4"/>
        <v>-0.3315731431233282</v>
      </c>
      <c r="AA10" t="s">
        <v>17</v>
      </c>
      <c r="AB10" s="3">
        <f>SUMIFS(Data[Revenue],Data[Region],Region,Data[Month],CurMonth,Data[Year],CurYear,Data[Product Name],'Data Prep'!AA10)</f>
        <v>3967.39</v>
      </c>
      <c r="AC10" s="3">
        <f>SUMIFS(Data[Revenue],Data[Region],Region,Data[Month],PrevMonth,Data[Year],PMYear,Data[Product Name],'Data Prep'!AA10)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  <c r="AH10" s="11" t="s">
        <v>110</v>
      </c>
      <c r="AI10" s="11"/>
      <c r="AJ10" s="11"/>
      <c r="AK10" s="11"/>
    </row>
    <row r="11" spans="1:37" x14ac:dyDescent="0.2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67569.269999999975</v>
      </c>
      <c r="J11" s="3">
        <f>IF(G11&gt;CurMonth,NA(),SUMIFS(Data[[Revenue]:[Revenue]],Data[[Region]:[Region]],Region,Data[[Month]:[Month]],'Data Prep'!$G11,Data[[Year]:[Year]],'Data Prep'!J$2))</f>
        <v>61703.64999999998</v>
      </c>
      <c r="K11" s="3">
        <f t="shared" si="0"/>
        <v>61703.64999999998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18238.46</v>
      </c>
      <c r="Y11" s="13">
        <f t="shared" si="4"/>
        <v>0.18953874088693379</v>
      </c>
      <c r="AA11" t="s">
        <v>28</v>
      </c>
      <c r="AB11" s="3">
        <f>SUMIFS(Data[Revenue],Data[Region],Region,Data[Month],CurMonth,Data[Year],CurYear,Data[Product Name],'Data Prep'!AA11)</f>
        <v>1603.93</v>
      </c>
      <c r="AC11" s="3">
        <f>SUMIFS(Data[Revenue],Data[Region],Region,Data[Month],PrevMonth,Data[Year],PMYear,Data[Product Name],'Data Prep'!AA11)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64882.340000000018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802.27</v>
      </c>
      <c r="AC12" s="3">
        <f>SUMIFS(Data[Revenue],Data[Region],Region,Data[Month],PrevMonth,Data[Year],PMYear,Data[Product Name],'Data Prep'!AA12)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3">
        <f t="shared" ref="AJ12:AK17" si="12">INDEX($AA$3:$AD$36,MATCH($AH12,$AF$3:$AF$36,0),MATCH(AJ$2,$AA$2:$AD$2,0))</f>
        <v>8797.8000000000011</v>
      </c>
      <c r="AK12" s="3">
        <f t="shared" si="12"/>
        <v>-4478.8799999999992</v>
      </c>
    </row>
    <row r="13" spans="1:37" x14ac:dyDescent="0.2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73732.52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2658.67</v>
      </c>
      <c r="AC13" s="3">
        <f>SUMIFS(Data[Revenue],Data[Region],Region,Data[Month],PrevMonth,Data[Year],PMYear,Data[Product Name],'Data Prep'!AA13)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3">
        <f t="shared" si="12"/>
        <v>2143.5700000000002</v>
      </c>
      <c r="AK13" s="3">
        <f t="shared" si="12"/>
        <v>-1723.85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93356.910000000018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8797.8000000000011</v>
      </c>
      <c r="AC14" s="3">
        <f>SUMIFS(Data[Revenue],Data[Region],Region,Data[Month],PrevMonth,Data[Year],PMYear,Data[Product Name],'Data Prep'!AA14)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3">
        <f t="shared" si="12"/>
        <v>1523.8199999999997</v>
      </c>
      <c r="AK14" s="3">
        <f t="shared" si="12"/>
        <v>-1432.9500000000003</v>
      </c>
    </row>
    <row r="15" spans="1:37" x14ac:dyDescent="0.2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482.77</v>
      </c>
      <c r="AK15" s="3">
        <f t="shared" si="12"/>
        <v>-1238.4099999999999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319.83999999999997</v>
      </c>
      <c r="AC16" s="3">
        <f>SUMIFS(Data[Revenue],Data[Region],Region,Data[Month],PrevMonth,Data[Year],PMYear,Data[Product Name],'Data Prep'!AA16)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3">
        <f t="shared" si="12"/>
        <v>59.97</v>
      </c>
      <c r="AK16" s="3">
        <f t="shared" si="12"/>
        <v>-999.49999999999977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1225.9000000000001</v>
      </c>
      <c r="AC17" s="3">
        <f>SUMIFS(Data[Revenue],Data[Region],Region,Data[Month],PrevMonth,Data[Year],PMYear,Data[Product Name],'Data Prep'!AA17)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3">
        <f t="shared" si="12"/>
        <v>1351.48</v>
      </c>
      <c r="AK17" s="3">
        <f t="shared" si="12"/>
        <v>-909.65000000000009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144.71</v>
      </c>
      <c r="AC18" s="3">
        <f>SUMIFS(Data[Revenue],Data[Region],Region,Data[Month],PrevMonth,Data[Year],PMYear,Data[Product Name],'Data Prep'!AA18)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3378.3099999999995</v>
      </c>
      <c r="AC19" s="3">
        <f>SUMIFS(Data[Revenue],Data[Region],Region,Data[Month],PrevMonth,Data[Year],PMYear,Data[Product Name],'Data Prep'!AA19)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1762.04</v>
      </c>
      <c r="AC20" s="3">
        <f>SUMIFS(Data[Revenue],Data[Region],Region,Data[Month],PrevMonth,Data[Year],PMYear,Data[Product Name],'Data Prep'!AA20)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207.84</v>
      </c>
      <c r="AC21" s="3">
        <f>SUMIFS(Data[Revenue],Data[Region],Region,Data[Month],PrevMonth,Data[Year],PMYear,Data[Product Name],'Data Prep'!AA21)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1351.48</v>
      </c>
      <c r="AC22" s="3">
        <f>SUMIFS(Data[Revenue],Data[Region],Region,Data[Month],PrevMonth,Data[Year],PMYear,Data[Product Name],'Data Prep'!AA22)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4837.58</v>
      </c>
      <c r="AC23" s="3">
        <f>SUMIFS(Data[Revenue],Data[Region],Region,Data[Month],PrevMonth,Data[Year],PMYear,Data[Product Name],'Data Prep'!AA23)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2581.5300000000002</v>
      </c>
      <c r="AC26" s="3">
        <f>SUMIFS(Data[Revenue],Data[Region],Region,Data[Month],PrevMonth,Data[Year],PMYear,Data[Product Name],'Data Prep'!AA26)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2">
      <c r="AA30" t="s">
        <v>38</v>
      </c>
      <c r="AB30" s="3">
        <f>SUMIFS(Data[Revenue],Data[Region],Region,Data[Month],CurMonth,Data[Year],CurYear,Data[Product Name],'Data Prep'!AA30)</f>
        <v>19.98</v>
      </c>
      <c r="AC30" s="3">
        <f>SUMIFS(Data[Revenue],Data[Region],Region,Data[Month],PrevMonth,Data[Year],PMYear,Data[Product Name],'Data Prep'!AA30)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2">
      <c r="AA31" t="s">
        <v>39</v>
      </c>
      <c r="AB31" s="3">
        <f>SUMIFS(Data[Revenue],Data[Region],Region,Data[Month],CurMonth,Data[Year],CurYear,Data[Product Name],'Data Prep'!AA31)</f>
        <v>59.97</v>
      </c>
      <c r="AC31" s="3">
        <f>SUMIFS(Data[Revenue],Data[Region],Region,Data[Month],PrevMonth,Data[Year],PMYear,Data[Product Name],'Data Prep'!AA31)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2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">
      <c r="AA33" t="s">
        <v>42</v>
      </c>
      <c r="AB33" s="3">
        <f>SUMIFS(Data[Revenue],Data[Region],Region,Data[Month],CurMonth,Data[Year],CurYear,Data[Product Name],'Data Prep'!AA33)</f>
        <v>5212.7400000000007</v>
      </c>
      <c r="AC33" s="3">
        <f>SUMIFS(Data[Revenue],Data[Region],Region,Data[Month],PrevMonth,Data[Year],PMYear,Data[Product Name],'Data Prep'!AA33)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">
      <c r="AA34" t="s">
        <v>41</v>
      </c>
      <c r="AB34" s="3">
        <f>SUMIFS(Data[Revenue],Data[Region],Region,Data[Month],CurMonth,Data[Year],CurYear,Data[Product Name],'Data Prep'!AA34)</f>
        <v>909.09</v>
      </c>
      <c r="AC34" s="3">
        <f>SUMIFS(Data[Revenue],Data[Region],Region,Data[Month],PrevMonth,Data[Year],PMYear,Data[Product Name],'Data Prep'!AA34)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">
      <c r="AA35" t="s">
        <v>43</v>
      </c>
      <c r="AB35" s="3">
        <f>SUMIFS(Data[Revenue],Data[Region],Region,Data[Month],CurMonth,Data[Year],CurYear,Data[Product Name],'Data Prep'!AA35)</f>
        <v>482.77</v>
      </c>
      <c r="AC35" s="3">
        <f>SUMIFS(Data[Revenue],Data[Region],Region,Data[Month],PrevMonth,Data[Year],PMYear,Data[Product Name],'Data Prep'!AA35)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J6" sqref="J6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5.164062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4" spans="2:18" ht="13.25" customHeight="1" x14ac:dyDescent="0.2"/>
    <row r="5" spans="2:18" ht="9" customHeight="1" x14ac:dyDescent="0.2"/>
    <row r="6" spans="2:18" ht="31" x14ac:dyDescent="0.35">
      <c r="B6" s="23" t="s">
        <v>112</v>
      </c>
      <c r="C6" s="26" t="s">
        <v>48</v>
      </c>
      <c r="D6" s="23" t="s">
        <v>126</v>
      </c>
      <c r="E6" s="25" t="str">
        <f>'Data Prep'!B13&amp;"?"</f>
        <v>September 2021?</v>
      </c>
    </row>
    <row r="13" spans="2:18" ht="9.5" customHeight="1" x14ac:dyDescent="0.2"/>
    <row r="14" spans="2:18" ht="18.5" customHeight="1" x14ac:dyDescent="0.2">
      <c r="P14" s="18" t="s">
        <v>105</v>
      </c>
      <c r="Q14" s="19" t="s">
        <v>46</v>
      </c>
      <c r="R14" s="19" t="s">
        <v>111</v>
      </c>
    </row>
    <row r="15" spans="2:18" ht="18.5" customHeight="1" x14ac:dyDescent="0.2">
      <c r="P15" s="16" t="str">
        <f>'Data Prep'!AI3</f>
        <v>Nerf Gun</v>
      </c>
      <c r="Q15" s="17">
        <f>'Data Prep'!AJ3</f>
        <v>4837.58</v>
      </c>
      <c r="R15" s="17">
        <f>'Data Prep'!AK3</f>
        <v>2558.7200000000003</v>
      </c>
    </row>
    <row r="16" spans="2:18" ht="18.5" customHeight="1" x14ac:dyDescent="0.2">
      <c r="P16" s="16" t="str">
        <f>'Data Prep'!AI4</f>
        <v>Rubik's Cube</v>
      </c>
      <c r="Q16" s="17">
        <f>'Data Prep'!AJ4</f>
        <v>3378.3099999999995</v>
      </c>
      <c r="R16" s="17">
        <f>'Data Prep'!AK4</f>
        <v>1079.4599999999996</v>
      </c>
    </row>
    <row r="17" spans="2:18" ht="18.5" customHeight="1" x14ac:dyDescent="0.2">
      <c r="P17" s="16" t="str">
        <f>'Data Prep'!AI5</f>
        <v>Barrel O' Slime</v>
      </c>
      <c r="Q17" s="17">
        <f>'Data Prep'!AJ5</f>
        <v>2581.5300000000002</v>
      </c>
      <c r="R17" s="17">
        <f>'Data Prep'!AK5</f>
        <v>746.12999999999988</v>
      </c>
    </row>
    <row r="18" spans="2:18" ht="18.5" customHeight="1" x14ac:dyDescent="0.2">
      <c r="P18" s="16" t="str">
        <f>'Data Prep'!AI6</f>
        <v>Dart Gun</v>
      </c>
      <c r="Q18" s="17">
        <f>'Data Prep'!AJ6</f>
        <v>2510.4300000000003</v>
      </c>
      <c r="R18" s="17">
        <f>'Data Prep'!AK6</f>
        <v>639.60000000000014</v>
      </c>
    </row>
    <row r="19" spans="2:18" ht="18.5" customHeight="1" x14ac:dyDescent="0.2">
      <c r="B19" s="27" t="str">
        <f>IF('Data Prep'!E6&gt;0,"  ↑","  ↓")</f>
        <v xml:space="preserve">  ↓</v>
      </c>
      <c r="C19" s="28" t="str">
        <f>IF('Data Prep'!E5&gt;0,"↑  ","↓  ")</f>
        <v xml:space="preserve">↓  </v>
      </c>
      <c r="P19" s="16" t="str">
        <f>'Data Prep'!AI7</f>
        <v>Kids Makeup Kit</v>
      </c>
      <c r="Q19" s="17">
        <f>'Data Prep'!AJ7</f>
        <v>2658.67</v>
      </c>
      <c r="R19" s="17">
        <f>'Data Prep'!AK7</f>
        <v>299.85000000000036</v>
      </c>
    </row>
    <row r="20" spans="2:18" ht="18.5" customHeight="1" x14ac:dyDescent="0.2">
      <c r="B20" s="27"/>
      <c r="C20" s="28"/>
      <c r="P20" s="16" t="str">
        <f>'Data Prep'!AI8</f>
        <v>Classic Dominoes</v>
      </c>
      <c r="Q20" s="17">
        <f>'Data Prep'!AJ8</f>
        <v>249.75</v>
      </c>
      <c r="R20" s="20">
        <f>'Data Prep'!AK8</f>
        <v>249.75</v>
      </c>
    </row>
    <row r="21" spans="2:18" ht="18.5" customHeight="1" x14ac:dyDescent="0.2">
      <c r="P21" s="16"/>
      <c r="Q21" s="16"/>
      <c r="R21" s="21">
        <f>SUM(R15:R20)</f>
        <v>5573.51</v>
      </c>
    </row>
    <row r="22" spans="2:18" ht="18.5" customHeight="1" x14ac:dyDescent="0.2">
      <c r="P22" s="16"/>
      <c r="Q22" s="16"/>
      <c r="R22" s="16"/>
    </row>
    <row r="23" spans="2:18" ht="18.5" customHeight="1" x14ac:dyDescent="0.2">
      <c r="P23" s="16"/>
      <c r="Q23" s="16"/>
      <c r="R23" s="16"/>
    </row>
    <row r="24" spans="2:18" ht="18.5" customHeight="1" x14ac:dyDescent="0.2">
      <c r="P24" s="16"/>
      <c r="Q24" s="16"/>
      <c r="R24" s="16"/>
    </row>
    <row r="25" spans="2:18" ht="11.5" customHeight="1" x14ac:dyDescent="0.2">
      <c r="P25" s="16"/>
      <c r="Q25" s="16"/>
      <c r="R25" s="16"/>
    </row>
    <row r="26" spans="2:18" ht="18.5" customHeight="1" x14ac:dyDescent="0.2">
      <c r="P26" s="18" t="s">
        <v>105</v>
      </c>
      <c r="Q26" s="19" t="s">
        <v>46</v>
      </c>
      <c r="R26" s="19" t="s">
        <v>111</v>
      </c>
    </row>
    <row r="27" spans="2:18" ht="18.5" customHeight="1" x14ac:dyDescent="0.2">
      <c r="P27" s="16" t="str">
        <f>'Data Prep'!AI12</f>
        <v>Lego Bricks</v>
      </c>
      <c r="Q27" s="17">
        <f>'Data Prep'!AJ12</f>
        <v>8797.8000000000011</v>
      </c>
      <c r="R27" s="17">
        <f>'Data Prep'!AK12</f>
        <v>-4478.8799999999992</v>
      </c>
    </row>
    <row r="28" spans="2:18" ht="18.5" customHeight="1" x14ac:dyDescent="0.2">
      <c r="P28" s="16" t="str">
        <f>'Data Prep'!AI13</f>
        <v>Colorbuds</v>
      </c>
      <c r="Q28" s="17">
        <f>'Data Prep'!AJ13</f>
        <v>2143.5700000000002</v>
      </c>
      <c r="R28" s="17">
        <f>'Data Prep'!AK13</f>
        <v>-1723.85</v>
      </c>
    </row>
    <row r="29" spans="2:18" ht="18.5" customHeight="1" x14ac:dyDescent="0.2">
      <c r="P29" s="16" t="str">
        <f>'Data Prep'!AI14</f>
        <v>Deck Of Cards</v>
      </c>
      <c r="Q29" s="17">
        <f>'Data Prep'!AJ14</f>
        <v>1523.8199999999997</v>
      </c>
      <c r="R29" s="17">
        <f>'Data Prep'!AK14</f>
        <v>-1432.9500000000003</v>
      </c>
    </row>
    <row r="30" spans="2:18" ht="18.5" customHeight="1" x14ac:dyDescent="0.2">
      <c r="P30" s="16" t="str">
        <f>'Data Prep'!AI15</f>
        <v>Etch A Sketch</v>
      </c>
      <c r="Q30" s="17">
        <f>'Data Prep'!AJ15</f>
        <v>482.77</v>
      </c>
      <c r="R30" s="17">
        <f>'Data Prep'!AK15</f>
        <v>-1238.4099999999999</v>
      </c>
    </row>
    <row r="31" spans="2:18" ht="18.5" customHeight="1" x14ac:dyDescent="0.2">
      <c r="P31" s="16" t="str">
        <f>'Data Prep'!AI16</f>
        <v>Plush Pony</v>
      </c>
      <c r="Q31" s="17">
        <f>'Data Prep'!AJ16</f>
        <v>59.97</v>
      </c>
      <c r="R31" s="17">
        <f>'Data Prep'!AK16</f>
        <v>-999.49999999999977</v>
      </c>
    </row>
    <row r="32" spans="2:18" ht="18.5" customHeight="1" x14ac:dyDescent="0.2">
      <c r="P32" s="16" t="str">
        <f>'Data Prep'!AI17</f>
        <v>Toy Robot</v>
      </c>
      <c r="Q32" s="17">
        <f>'Data Prep'!AJ17</f>
        <v>1351.48</v>
      </c>
      <c r="R32" s="20">
        <f>'Data Prep'!AK17</f>
        <v>-909.65000000000009</v>
      </c>
    </row>
    <row r="33" spans="16:18" ht="18.5" customHeight="1" x14ac:dyDescent="0.2">
      <c r="P33" s="16"/>
      <c r="Q33" s="16"/>
      <c r="R33" s="22">
        <f>SUM(R27:R32)</f>
        <v>-10783.24</v>
      </c>
    </row>
    <row r="34" spans="16:18" ht="18.5" customHeight="1" x14ac:dyDescent="0.2">
      <c r="P34" s="16"/>
      <c r="Q34" s="16"/>
      <c r="R34" s="16"/>
    </row>
    <row r="35" spans="16:18" ht="18.5" customHeight="1" x14ac:dyDescent="0.2">
      <c r="P35" s="16"/>
      <c r="Q35" s="16"/>
      <c r="R35" s="16"/>
    </row>
    <row r="36" spans="16:18" ht="18.5" customHeight="1" x14ac:dyDescent="0.2">
      <c r="P36" s="16"/>
      <c r="Q36" s="16"/>
      <c r="R36" s="16"/>
    </row>
    <row r="37" spans="16:18" ht="18.5" customHeight="1" x14ac:dyDescent="0.2">
      <c r="P37" s="16"/>
      <c r="Q37" s="16"/>
      <c r="R37" s="16"/>
    </row>
    <row r="38" spans="16:18" ht="16" x14ac:dyDescent="0.2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Microsoft Office User</cp:lastModifiedBy>
  <dcterms:created xsi:type="dcterms:W3CDTF">2021-07-16T18:17:37Z</dcterms:created>
  <dcterms:modified xsi:type="dcterms:W3CDTF">2022-06-25T05:48:07Z</dcterms:modified>
</cp:coreProperties>
</file>