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esja\MRSy-master\Lab2\"/>
    </mc:Choice>
  </mc:AlternateContent>
  <bookViews>
    <workbookView xWindow="5595" yWindow="0" windowWidth="28800" windowHeight="12435"/>
  </bookViews>
  <sheets>
    <sheet name="Arkusz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1" l="1"/>
  <c r="K73" i="1"/>
  <c r="K72" i="1"/>
  <c r="K71" i="1"/>
  <c r="K70" i="1"/>
  <c r="K69" i="1"/>
  <c r="K68" i="1"/>
  <c r="K67" i="1"/>
  <c r="K64" i="1"/>
  <c r="K63" i="1"/>
  <c r="K62" i="1"/>
  <c r="K61" i="1"/>
  <c r="K60" i="1"/>
  <c r="K59" i="1"/>
  <c r="K58" i="1"/>
  <c r="K57" i="1"/>
  <c r="K53" i="1"/>
  <c r="K52" i="1"/>
  <c r="K51" i="1"/>
  <c r="K50" i="1"/>
  <c r="K49" i="1"/>
  <c r="K48" i="1"/>
  <c r="K47" i="1"/>
  <c r="K46" i="1"/>
  <c r="K42" i="1"/>
  <c r="K41" i="1"/>
  <c r="K40" i="1"/>
  <c r="K39" i="1"/>
  <c r="K38" i="1"/>
  <c r="K37" i="1"/>
  <c r="K36" i="1"/>
  <c r="K35" i="1"/>
  <c r="K31" i="1"/>
  <c r="K30" i="1"/>
  <c r="K29" i="1"/>
  <c r="K28" i="1"/>
  <c r="K27" i="1"/>
  <c r="K26" i="1"/>
  <c r="K25" i="1"/>
  <c r="K24" i="1"/>
  <c r="K9" i="1"/>
  <c r="K8" i="1"/>
  <c r="K7" i="1"/>
  <c r="K6" i="1"/>
  <c r="K5" i="1"/>
  <c r="K4" i="1"/>
  <c r="K3" i="1"/>
  <c r="K2" i="1"/>
  <c r="K20" i="1"/>
  <c r="K19" i="1"/>
  <c r="K18" i="1"/>
  <c r="K17" i="1"/>
  <c r="K16" i="1"/>
  <c r="K15" i="1"/>
  <c r="K14" i="1"/>
  <c r="K13" i="1"/>
  <c r="P68" i="1" l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67" i="1"/>
  <c r="Q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67" i="1"/>
  <c r="M67" i="1" s="1"/>
  <c r="N68" i="1" l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67" i="1"/>
  <c r="O67" i="1" s="1"/>
  <c r="L24" i="1" l="1"/>
  <c r="R57" i="1"/>
  <c r="L25" i="1"/>
  <c r="R58" i="1"/>
  <c r="S58" i="1" s="1"/>
  <c r="L26" i="1"/>
  <c r="R59" i="1"/>
  <c r="S59" i="1" s="1"/>
  <c r="L27" i="1"/>
  <c r="R60" i="1"/>
  <c r="L28" i="1"/>
  <c r="R61" i="1"/>
  <c r="S61" i="1" s="1"/>
  <c r="L29" i="1"/>
  <c r="R62" i="1"/>
  <c r="S62" i="1" s="1"/>
  <c r="L30" i="1"/>
  <c r="R63" i="1"/>
  <c r="L31" i="1"/>
  <c r="R64" i="1"/>
  <c r="S64" i="1" s="1"/>
  <c r="L57" i="1"/>
  <c r="M57" i="1" s="1"/>
  <c r="L58" i="1"/>
  <c r="M58" i="1" s="1"/>
  <c r="L59" i="1"/>
  <c r="L60" i="1"/>
  <c r="N28" i="1"/>
  <c r="N29" i="1"/>
  <c r="N30" i="1"/>
  <c r="N31" i="1"/>
  <c r="O31" i="1" s="1"/>
  <c r="R24" i="1"/>
  <c r="R25" i="1"/>
  <c r="R26" i="1"/>
  <c r="R27" i="1"/>
  <c r="S27" i="1" s="1"/>
  <c r="R28" i="1"/>
  <c r="R29" i="1"/>
  <c r="R30" i="1"/>
  <c r="R31" i="1"/>
  <c r="S31" i="1" s="1"/>
  <c r="N24" i="1"/>
  <c r="N25" i="1"/>
  <c r="N26" i="1"/>
  <c r="N27" i="1"/>
  <c r="O27" i="1" s="1"/>
  <c r="L61" i="1"/>
  <c r="L62" i="1"/>
  <c r="M62" i="1" s="1"/>
  <c r="L63" i="1"/>
  <c r="M63" i="1" s="1"/>
  <c r="L64" i="1"/>
  <c r="M64" i="1" s="1"/>
  <c r="C2" i="1"/>
  <c r="B2" i="1"/>
  <c r="A2" i="1"/>
  <c r="A9" i="1"/>
  <c r="A8" i="1"/>
  <c r="A7" i="1"/>
  <c r="A6" i="1"/>
  <c r="A5" i="1"/>
  <c r="A4" i="1"/>
  <c r="A3" i="1"/>
  <c r="P16" i="1" l="1"/>
  <c r="Q16" i="1" s="1"/>
  <c r="P38" i="1"/>
  <c r="Q38" i="1" s="1"/>
  <c r="P60" i="1"/>
  <c r="Q60" i="1" s="1"/>
  <c r="N60" i="1"/>
  <c r="O60" i="1" s="1"/>
  <c r="P27" i="1"/>
  <c r="Q27" i="1" s="1"/>
  <c r="P20" i="1"/>
  <c r="Q20" i="1" s="1"/>
  <c r="P42" i="1"/>
  <c r="Q42" i="1" s="1"/>
  <c r="P64" i="1"/>
  <c r="Q64" i="1" s="1"/>
  <c r="N64" i="1"/>
  <c r="O64" i="1" s="1"/>
  <c r="P31" i="1"/>
  <c r="Q31" i="1" s="1"/>
  <c r="P17" i="1"/>
  <c r="Q17" i="1" s="1"/>
  <c r="P61" i="1"/>
  <c r="Q61" i="1" s="1"/>
  <c r="P39" i="1"/>
  <c r="Q39" i="1" s="1"/>
  <c r="N61" i="1"/>
  <c r="O61" i="1" s="1"/>
  <c r="P28" i="1"/>
  <c r="Q28" i="1" s="1"/>
  <c r="P35" i="1"/>
  <c r="Q35" i="1" s="1"/>
  <c r="P57" i="1"/>
  <c r="Q57" i="1" s="1"/>
  <c r="N57" i="1"/>
  <c r="O57" i="1" s="1"/>
  <c r="P24" i="1"/>
  <c r="Q24" i="1" s="1"/>
  <c r="O26" i="1"/>
  <c r="S30" i="1"/>
  <c r="S26" i="1"/>
  <c r="O30" i="1"/>
  <c r="M31" i="1"/>
  <c r="M29" i="1"/>
  <c r="M27" i="1"/>
  <c r="M25" i="1"/>
  <c r="P15" i="1"/>
  <c r="Q15" i="1" s="1"/>
  <c r="P37" i="1"/>
  <c r="Q37" i="1" s="1"/>
  <c r="P59" i="1"/>
  <c r="Q59" i="1" s="1"/>
  <c r="N59" i="1"/>
  <c r="O59" i="1" s="1"/>
  <c r="P26" i="1"/>
  <c r="Q26" i="1" s="1"/>
  <c r="P14" i="1"/>
  <c r="Q14" i="1" s="1"/>
  <c r="P36" i="1"/>
  <c r="Q36" i="1" s="1"/>
  <c r="P58" i="1"/>
  <c r="Q58" i="1" s="1"/>
  <c r="N58" i="1"/>
  <c r="O58" i="1" s="1"/>
  <c r="P25" i="1"/>
  <c r="Q25" i="1" s="1"/>
  <c r="P62" i="1"/>
  <c r="Q62" i="1" s="1"/>
  <c r="P18" i="1"/>
  <c r="Q18" i="1" s="1"/>
  <c r="P40" i="1"/>
  <c r="Q40" i="1" s="1"/>
  <c r="N62" i="1"/>
  <c r="O62" i="1" s="1"/>
  <c r="P29" i="1"/>
  <c r="Q29" i="1" s="1"/>
  <c r="O25" i="1"/>
  <c r="S29" i="1"/>
  <c r="S25" i="1"/>
  <c r="O29" i="1"/>
  <c r="P19" i="1"/>
  <c r="Q19" i="1" s="1"/>
  <c r="P41" i="1"/>
  <c r="Q41" i="1" s="1"/>
  <c r="P63" i="1"/>
  <c r="Q63" i="1" s="1"/>
  <c r="N63" i="1"/>
  <c r="O63" i="1" s="1"/>
  <c r="P30" i="1"/>
  <c r="Q30" i="1" s="1"/>
  <c r="O24" i="1"/>
  <c r="S28" i="1"/>
  <c r="S24" i="1"/>
  <c r="O28" i="1"/>
  <c r="M30" i="1"/>
  <c r="M28" i="1"/>
  <c r="M26" i="1"/>
  <c r="M24" i="1"/>
  <c r="R42" i="1"/>
  <c r="S42" i="1" s="1"/>
  <c r="N53" i="1"/>
  <c r="O53" i="1" s="1"/>
  <c r="N20" i="1"/>
  <c r="O20" i="1" s="1"/>
  <c r="L37" i="1"/>
  <c r="M37" i="1" s="1"/>
  <c r="N48" i="1"/>
  <c r="O48" i="1" s="1"/>
  <c r="N15" i="1"/>
  <c r="O15" i="1" s="1"/>
  <c r="L5" i="1"/>
  <c r="M5" i="1" s="1"/>
  <c r="N16" i="1"/>
  <c r="O16" i="1" s="1"/>
  <c r="N49" i="1"/>
  <c r="O49" i="1" s="1"/>
  <c r="R6" i="1"/>
  <c r="S6" i="1" s="1"/>
  <c r="N17" i="1"/>
  <c r="O17" i="1" s="1"/>
  <c r="N50" i="1"/>
  <c r="O50" i="1" s="1"/>
  <c r="M61" i="1"/>
  <c r="R36" i="1"/>
  <c r="S36" i="1" s="1"/>
  <c r="N47" i="1"/>
  <c r="O47" i="1" s="1"/>
  <c r="N14" i="1"/>
  <c r="O14" i="1" s="1"/>
  <c r="M60" i="1"/>
  <c r="S63" i="1"/>
  <c r="S60" i="1"/>
  <c r="S57" i="1"/>
  <c r="R35" i="1"/>
  <c r="S35" i="1" s="1"/>
  <c r="N13" i="1"/>
  <c r="O13" i="1" s="1"/>
  <c r="N46" i="1"/>
  <c r="O46" i="1" s="1"/>
  <c r="L40" i="1"/>
  <c r="M40" i="1" s="1"/>
  <c r="N51" i="1"/>
  <c r="O51" i="1" s="1"/>
  <c r="N18" i="1"/>
  <c r="O18" i="1" s="1"/>
  <c r="L41" i="1"/>
  <c r="M41" i="1" s="1"/>
  <c r="N52" i="1"/>
  <c r="O52" i="1" s="1"/>
  <c r="N19" i="1"/>
  <c r="O19" i="1" s="1"/>
  <c r="M59" i="1"/>
  <c r="L7" i="1"/>
  <c r="M7" i="1" s="1"/>
  <c r="R8" i="1"/>
  <c r="S8" i="1" s="1"/>
  <c r="R2" i="1"/>
  <c r="S2" i="1" s="1"/>
  <c r="R4" i="1"/>
  <c r="S4" i="1" s="1"/>
  <c r="R39" i="1"/>
  <c r="S39" i="1" s="1"/>
  <c r="L49" i="1"/>
  <c r="M49" i="1" s="1"/>
  <c r="N5" i="1"/>
  <c r="O5" i="1" s="1"/>
  <c r="P5" i="1"/>
  <c r="Q5" i="1" s="1"/>
  <c r="N38" i="1"/>
  <c r="O38" i="1" s="1"/>
  <c r="L6" i="1"/>
  <c r="M6" i="1" s="1"/>
  <c r="R9" i="1"/>
  <c r="S9" i="1" s="1"/>
  <c r="R3" i="1"/>
  <c r="S3" i="1" s="1"/>
  <c r="R38" i="1"/>
  <c r="S38" i="1" s="1"/>
  <c r="N7" i="1"/>
  <c r="O7" i="1" s="1"/>
  <c r="N40" i="1"/>
  <c r="O40" i="1" s="1"/>
  <c r="P7" i="1"/>
  <c r="Q7" i="1" s="1"/>
  <c r="P51" i="1"/>
  <c r="Q51" i="1" s="1"/>
  <c r="L18" i="1"/>
  <c r="M18" i="1" s="1"/>
  <c r="L51" i="1"/>
  <c r="M51" i="1" s="1"/>
  <c r="R7" i="1"/>
  <c r="S7" i="1" s="1"/>
  <c r="L38" i="1"/>
  <c r="M38" i="1" s="1"/>
  <c r="L13" i="1"/>
  <c r="M13" i="1" s="1"/>
  <c r="N2" i="1"/>
  <c r="O2" i="1" s="1"/>
  <c r="N35" i="1"/>
  <c r="O35" i="1" s="1"/>
  <c r="P2" i="1"/>
  <c r="Q2" i="1" s="1"/>
  <c r="L39" i="1"/>
  <c r="M39" i="1" s="1"/>
  <c r="R37" i="1"/>
  <c r="S37" i="1" s="1"/>
  <c r="P52" i="1"/>
  <c r="Q52" i="1" s="1"/>
  <c r="N8" i="1"/>
  <c r="O8" i="1" s="1"/>
  <c r="N41" i="1"/>
  <c r="O41" i="1" s="1"/>
  <c r="P8" i="1"/>
  <c r="Q8" i="1" s="1"/>
  <c r="P50" i="1"/>
  <c r="Q50" i="1" s="1"/>
  <c r="L17" i="1"/>
  <c r="M17" i="1" s="1"/>
  <c r="L50" i="1"/>
  <c r="M50" i="1" s="1"/>
  <c r="L35" i="1"/>
  <c r="M35" i="1" s="1"/>
  <c r="R41" i="1"/>
  <c r="S41" i="1" s="1"/>
  <c r="L48" i="1"/>
  <c r="M48" i="1" s="1"/>
  <c r="N4" i="1"/>
  <c r="O4" i="1" s="1"/>
  <c r="P4" i="1"/>
  <c r="Q4" i="1" s="1"/>
  <c r="N37" i="1"/>
  <c r="O37" i="1" s="1"/>
  <c r="P48" i="1"/>
  <c r="Q48" i="1" s="1"/>
  <c r="N39" i="1"/>
  <c r="O39" i="1" s="1"/>
  <c r="P6" i="1"/>
  <c r="Q6" i="1" s="1"/>
  <c r="N6" i="1"/>
  <c r="O6" i="1" s="1"/>
  <c r="L46" i="1"/>
  <c r="M46" i="1" s="1"/>
  <c r="L47" i="1"/>
  <c r="M47" i="1" s="1"/>
  <c r="N3" i="1"/>
  <c r="O3" i="1" s="1"/>
  <c r="N36" i="1"/>
  <c r="O36" i="1" s="1"/>
  <c r="P3" i="1"/>
  <c r="Q3" i="1" s="1"/>
  <c r="L9" i="1"/>
  <c r="M9" i="1" s="1"/>
  <c r="N9" i="1"/>
  <c r="O9" i="1" s="1"/>
  <c r="P9" i="1"/>
  <c r="Q9" i="1" s="1"/>
  <c r="N42" i="1"/>
  <c r="O42" i="1" s="1"/>
  <c r="P49" i="1"/>
  <c r="Q49" i="1" s="1"/>
  <c r="P13" i="1"/>
  <c r="Q13" i="1" s="1"/>
  <c r="L2" i="1"/>
  <c r="M2" i="1" s="1"/>
  <c r="R5" i="1"/>
  <c r="S5" i="1" s="1"/>
  <c r="L42" i="1"/>
  <c r="M42" i="1" s="1"/>
  <c r="L36" i="1"/>
  <c r="M36" i="1" s="1"/>
  <c r="R40" i="1"/>
  <c r="S40" i="1" s="1"/>
  <c r="L20" i="1"/>
  <c r="M20" i="1" s="1"/>
  <c r="L53" i="1"/>
  <c r="M53" i="1" s="1"/>
  <c r="L8" i="1"/>
  <c r="M8" i="1" s="1"/>
  <c r="L19" i="1"/>
  <c r="M19" i="1" s="1"/>
  <c r="L52" i="1"/>
  <c r="M52" i="1" s="1"/>
  <c r="P47" i="1"/>
  <c r="Q47" i="1" s="1"/>
  <c r="P46" i="1"/>
  <c r="Q46" i="1" s="1"/>
  <c r="L16" i="1"/>
  <c r="M16" i="1" s="1"/>
  <c r="L4" i="1"/>
  <c r="M4" i="1" s="1"/>
  <c r="P53" i="1"/>
  <c r="Q53" i="1" s="1"/>
  <c r="L15" i="1"/>
  <c r="M15" i="1" s="1"/>
  <c r="L3" i="1"/>
  <c r="M3" i="1" s="1"/>
  <c r="L14" i="1"/>
  <c r="M14" i="1" s="1"/>
</calcChain>
</file>

<file path=xl/comments1.xml><?xml version="1.0" encoding="utf-8"?>
<comments xmlns="http://schemas.openxmlformats.org/spreadsheetml/2006/main">
  <authors>
    <author>student</author>
  </authors>
  <commentList>
    <comment ref="P13" authorId="0" shapeId="0">
      <text>
        <r>
          <rPr>
            <b/>
            <sz val="9"/>
            <color indexed="81"/>
            <rFont val="Tahoma"/>
            <family val="2"/>
            <charset val="238"/>
          </rPr>
          <t>student: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<sst xmlns="http://schemas.openxmlformats.org/spreadsheetml/2006/main" count="75" uniqueCount="44">
  <si>
    <t>h</t>
  </si>
  <si>
    <t>x0</t>
  </si>
  <si>
    <t>f'(x0)</t>
  </si>
  <si>
    <t>f''(x0)</t>
  </si>
  <si>
    <t>Error</t>
  </si>
  <si>
    <t>zestawienie błędów przybliżeń dla II rzędu schematu Dc jest niemożliwe w skali log (ujemne wartości)</t>
  </si>
  <si>
    <t>D- p3, D- p4, Dc p4,  Dc p6, D+ p3, D+ p4 nachodzą na siebie</t>
  </si>
  <si>
    <t>D- p2, D+ p2 nachodzą na siebie</t>
  </si>
  <si>
    <t xml:space="preserve"> </t>
  </si>
  <si>
    <t>D- p2, D- p3,  D- p4, Dc p2, Dc p4, Dc p6,  D+ p2, D+ p3, D+ p4</t>
  </si>
  <si>
    <t xml:space="preserve">D-p2, D+p2, </t>
  </si>
  <si>
    <t>D- p3, D- p4, Dc p4, Dc p6, D+ p3, D+ p4</t>
  </si>
  <si>
    <t>D- p2, D- p3, D- p4, Dc p2, Dc p4, Dc p6, D+ p3, D+ p4</t>
  </si>
  <si>
    <t>x</t>
  </si>
  <si>
    <t>D- p1</t>
  </si>
  <si>
    <t>D- p2</t>
  </si>
  <si>
    <t>D+ p1</t>
  </si>
  <si>
    <t>D+ p2</t>
  </si>
  <si>
    <t>Dc p2</t>
  </si>
  <si>
    <t>ED- p1</t>
  </si>
  <si>
    <t>ED- p2</t>
  </si>
  <si>
    <t>D- p3</t>
  </si>
  <si>
    <t>D- p4</t>
  </si>
  <si>
    <t>ED- p4</t>
  </si>
  <si>
    <t>ED- p3</t>
  </si>
  <si>
    <t>h_rz1</t>
  </si>
  <si>
    <t>EDc p2</t>
  </si>
  <si>
    <t>Edc p4</t>
  </si>
  <si>
    <t>Edc p6</t>
  </si>
  <si>
    <t>Dc p6</t>
  </si>
  <si>
    <t>Dc p4</t>
  </si>
  <si>
    <t>D+ p4</t>
  </si>
  <si>
    <t>D+ p3</t>
  </si>
  <si>
    <t>ED+ p1</t>
  </si>
  <si>
    <t>ED+ p2</t>
  </si>
  <si>
    <t>ED+ p3</t>
  </si>
  <si>
    <t>ED+ p4</t>
  </si>
  <si>
    <t>EDc p4</t>
  </si>
  <si>
    <t>EDc p6</t>
  </si>
  <si>
    <t>Suma</t>
  </si>
  <si>
    <t>Średnia</t>
  </si>
  <si>
    <t>Suma bieżąca</t>
  </si>
  <si>
    <t>Licznik</t>
  </si>
  <si>
    <t>h_rz2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</si>
</sst>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4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164" fontId="0" fillId="0" borderId="0" xfId="0" applyNumberFormat="1"/>
    <xf numFmtId="164" fontId="3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błędów przybliżeń</a:t>
            </a:r>
            <a:r>
              <a:rPr lang="pl-PL" baseline="0"/>
              <a:t> dla I rzędu schematu D- (w skali logarytmicznej)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D- 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366350047147508"/>
                  <c:y val="8.84426061012900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Arkusz1!$M$2:$M$9</c:f>
              <c:numCache>
                <c:formatCode>0.0000E+00</c:formatCode>
                <c:ptCount val="8"/>
                <c:pt idx="0">
                  <c:v>1.3172269537177539E-2</c:v>
                </c:pt>
                <c:pt idx="1">
                  <c:v>6.9884590107262001E-3</c:v>
                </c:pt>
                <c:pt idx="2">
                  <c:v>1.4616665247952909E-3</c:v>
                </c:pt>
                <c:pt idx="3">
                  <c:v>7.3481841375744317E-4</c:v>
                </c:pt>
                <c:pt idx="4">
                  <c:v>1.4760086824616714E-4</c:v>
                </c:pt>
                <c:pt idx="5">
                  <c:v>7.3840244359635321E-5</c:v>
                </c:pt>
                <c:pt idx="6">
                  <c:v>1.4774417907537085E-5</c:v>
                </c:pt>
                <c:pt idx="7">
                  <c:v>7.3876061896793743E-6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66-45AA-87A5-09A644452F89}"/>
            </c:ext>
          </c:extLst>
        </c:ser>
        <c:ser>
          <c:idx val="1"/>
          <c:order val="1"/>
          <c:tx>
            <c:v>E D-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645221054973725"/>
                  <c:y val="0.25299438257335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Arkusz1!$O$2:$O$9</c:f>
              <c:numCache>
                <c:formatCode>0.0000E+00</c:formatCode>
                <c:ptCount val="8"/>
                <c:pt idx="0">
                  <c:v>3.2470781274036575E-3</c:v>
                </c:pt>
                <c:pt idx="1">
                  <c:v>8.0464848427452829E-4</c:v>
                </c:pt>
                <c:pt idx="2">
                  <c:v>3.1917313899176847E-5</c:v>
                </c:pt>
                <c:pt idx="3">
                  <c:v>7.9703027140443083E-6</c:v>
                </c:pt>
                <c:pt idx="4">
                  <c:v>3.185192072319154E-7</c:v>
                </c:pt>
                <c:pt idx="5">
                  <c:v>7.9620417592352055E-8</c:v>
                </c:pt>
                <c:pt idx="6">
                  <c:v>3.1842268821691277E-9</c:v>
                </c:pt>
                <c:pt idx="7">
                  <c:v>7.9391671015116572E-10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66-45AA-87A5-09A644452F89}"/>
            </c:ext>
          </c:extLst>
        </c:ser>
        <c:ser>
          <c:idx val="2"/>
          <c:order val="2"/>
          <c:tx>
            <c:v>E D- 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125973716422914"/>
                  <c:y val="0.36854984387404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Arkusz1!$Q$2:$Q$7</c:f>
              <c:numCache>
                <c:formatCode>0.0000E+00</c:formatCode>
                <c:ptCount val="6"/>
                <c:pt idx="0">
                  <c:v>4.4707817127620508E-5</c:v>
                </c:pt>
                <c:pt idx="1">
                  <c:v>7.4261200243563863E-6</c:v>
                </c:pt>
                <c:pt idx="2">
                  <c:v>7.1007994928429241E-8</c:v>
                </c:pt>
                <c:pt idx="3">
                  <c:v>9.0556960818943821E-9</c:v>
                </c:pt>
                <c:pt idx="4">
                  <c:v>7.372258359339412E-11</c:v>
                </c:pt>
                <c:pt idx="5">
                  <c:v>9.3851593163662983E-12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866-45AA-87A5-09A644452F89}"/>
            </c:ext>
          </c:extLst>
        </c:ser>
        <c:ser>
          <c:idx val="3"/>
          <c:order val="3"/>
          <c:tx>
            <c:v>E D- 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767545886204187"/>
                  <c:y val="0.41675161852984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Arkusz1!$S$2:$S$6</c:f>
              <c:numCache>
                <c:formatCode>0.0000E+00</c:formatCode>
                <c:ptCount val="5"/>
                <c:pt idx="0">
                  <c:v>1.9791029038263019E-5</c:v>
                </c:pt>
                <c:pt idx="1">
                  <c:v>1.2202897929913803E-6</c:v>
                </c:pt>
                <c:pt idx="2">
                  <c:v>1.9202344159197082E-9</c:v>
                </c:pt>
                <c:pt idx="3">
                  <c:v>1.196858168128756E-10</c:v>
                </c:pt>
                <c:pt idx="4">
                  <c:v>3.3684166567127249E-13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866-45AA-87A5-09A64445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3040"/>
        <c:axId val="187041472"/>
      </c:scatterChart>
      <c:valAx>
        <c:axId val="1870430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1472"/>
        <c:crosses val="autoZero"/>
        <c:crossBetween val="midCat"/>
      </c:valAx>
      <c:valAx>
        <c:axId val="187041472"/>
        <c:scaling>
          <c:logBase val="10"/>
          <c:orientation val="minMax"/>
          <c:min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błędów przybliżeń (w skali logarytmicznej)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162904636920385"/>
                  <c:y val="0.2334109798775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Arkusz1!$M$67:$M$74</c:f>
              <c:numCache>
                <c:formatCode>0.0000E+00</c:formatCode>
                <c:ptCount val="8"/>
                <c:pt idx="0">
                  <c:v>4.8929710996700182E-3</c:v>
                </c:pt>
                <c:pt idx="1">
                  <c:v>1.2106857864236931E-3</c:v>
                </c:pt>
                <c:pt idx="2">
                  <c:v>4.7911474861939141E-5</c:v>
                </c:pt>
                <c:pt idx="3">
                  <c:v>1.1959981937037512E-5</c:v>
                </c:pt>
                <c:pt idx="4">
                  <c:v>4.7781562595439198E-7</c:v>
                </c:pt>
                <c:pt idx="5">
                  <c:v>1.1943536359915186E-7</c:v>
                </c:pt>
                <c:pt idx="6">
                  <c:v>4.7759918242462618E-9</c:v>
                </c:pt>
                <c:pt idx="7">
                  <c:v>1.1925258558420637E-9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E6-4346-81C5-C6A47522D85A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607349081364828"/>
                  <c:y val="0.55291921843102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Arkusz1!$O$67:$O$73</c:f>
              <c:numCache>
                <c:formatCode>0.0000E+00</c:formatCode>
                <c:ptCount val="7"/>
                <c:pt idx="0">
                  <c:v>9.2561302723281891E-5</c:v>
                </c:pt>
                <c:pt idx="1">
                  <c:v>1.0416750632291638E-5</c:v>
                </c:pt>
                <c:pt idx="2">
                  <c:v>7.5786971587277208E-8</c:v>
                </c:pt>
                <c:pt idx="3">
                  <c:v>9.3543086610026194E-9</c:v>
                </c:pt>
                <c:pt idx="4">
                  <c:v>7.4066308641818068E-11</c:v>
                </c:pt>
                <c:pt idx="5">
                  <c:v>9.2577057131393303E-12</c:v>
                </c:pt>
                <c:pt idx="6">
                  <c:v>1.0591527654923993E-13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E6-4346-81C5-C6A47522D85A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774015748031495"/>
                  <c:y val="0.37311862058909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Arkusz1!$Q$67:$Q$72</c:f>
              <c:numCache>
                <c:formatCode>0.0000E+00</c:formatCode>
                <c:ptCount val="6"/>
                <c:pt idx="0">
                  <c:v>2.4618476460175343E-4</c:v>
                </c:pt>
                <c:pt idx="1">
                  <c:v>6.1561579403235367E-5</c:v>
                </c:pt>
                <c:pt idx="2">
                  <c:v>2.4626610041766916E-6</c:v>
                </c:pt>
                <c:pt idx="3">
                  <c:v>6.156687135105976E-7</c:v>
                </c:pt>
                <c:pt idx="4">
                  <c:v>2.4660866404513371E-8</c:v>
                </c:pt>
                <c:pt idx="5">
                  <c:v>6.2672455558576701E-9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E6-4346-81C5-C6A47522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51728"/>
        <c:axId val="351748984"/>
      </c:scatterChart>
      <c:valAx>
        <c:axId val="35175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48984"/>
        <c:crosses val="autoZero"/>
        <c:crossBetween val="midCat"/>
      </c:valAx>
      <c:valAx>
        <c:axId val="351748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5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wartości przybliżeń dla schematów "1" oraz "2"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Arkusz1!$L$67:$L$74</c:f>
              <c:numCache>
                <c:formatCode>0.0000E+00</c:formatCode>
                <c:ptCount val="8"/>
                <c:pt idx="0">
                  <c:v>0.960229460225276</c:v>
                </c:pt>
                <c:pt idx="1">
                  <c:v>0.95654717491202967</c:v>
                </c:pt>
                <c:pt idx="2">
                  <c:v>0.95538440060046792</c:v>
                </c:pt>
                <c:pt idx="3">
                  <c:v>0.95534844910754302</c:v>
                </c:pt>
                <c:pt idx="4">
                  <c:v>0.95533696694123194</c:v>
                </c:pt>
                <c:pt idx="5">
                  <c:v>0.95533660856096958</c:v>
                </c:pt>
                <c:pt idx="6">
                  <c:v>0.95533649390159781</c:v>
                </c:pt>
                <c:pt idx="7">
                  <c:v>0.95533649031813184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73-44A1-B81C-F16B0BBB3C89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Arkusz1!$N$67:$N$74</c:f>
              <c:numCache>
                <c:formatCode>0.0000E+00</c:formatCode>
                <c:ptCount val="8"/>
                <c:pt idx="0">
                  <c:v>0.9552439278228827</c:v>
                </c:pt>
                <c:pt idx="1">
                  <c:v>0.95532607237497369</c:v>
                </c:pt>
                <c:pt idx="2">
                  <c:v>0.95533641333863439</c:v>
                </c:pt>
                <c:pt idx="3">
                  <c:v>0.95533647977129732</c:v>
                </c:pt>
                <c:pt idx="4">
                  <c:v>0.95533648905153967</c:v>
                </c:pt>
                <c:pt idx="5">
                  <c:v>0.95533648911634828</c:v>
                </c:pt>
                <c:pt idx="6">
                  <c:v>0.95533648912550007</c:v>
                </c:pt>
                <c:pt idx="7">
                  <c:v>0.95533648912555691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E73-44A1-B81C-F16B0BBB3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52512"/>
        <c:axId val="351749768"/>
      </c:scatterChart>
      <c:valAx>
        <c:axId val="351752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49768"/>
        <c:crosses val="autoZero"/>
        <c:crossBetween val="midCat"/>
      </c:valAx>
      <c:valAx>
        <c:axId val="35174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wartości przybliżeń dla schematów "1" oraz "2"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Arkusz1!$L$67:$L$74</c:f>
              <c:numCache>
                <c:formatCode>0.0000E+00</c:formatCode>
                <c:ptCount val="8"/>
                <c:pt idx="0">
                  <c:v>0.960229460225276</c:v>
                </c:pt>
                <c:pt idx="1">
                  <c:v>0.95654717491202967</c:v>
                </c:pt>
                <c:pt idx="2">
                  <c:v>0.95538440060046792</c:v>
                </c:pt>
                <c:pt idx="3">
                  <c:v>0.95534844910754302</c:v>
                </c:pt>
                <c:pt idx="4">
                  <c:v>0.95533696694123194</c:v>
                </c:pt>
                <c:pt idx="5">
                  <c:v>0.95533660856096958</c:v>
                </c:pt>
                <c:pt idx="6">
                  <c:v>0.95533649390159781</c:v>
                </c:pt>
                <c:pt idx="7">
                  <c:v>0.95533649031813184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800-4B64-9FFF-4D6349EC968E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Arkusz1!$N$67:$N$74</c:f>
              <c:numCache>
                <c:formatCode>0.0000E+00</c:formatCode>
                <c:ptCount val="8"/>
                <c:pt idx="0">
                  <c:v>0.9552439278228827</c:v>
                </c:pt>
                <c:pt idx="1">
                  <c:v>0.95532607237497369</c:v>
                </c:pt>
                <c:pt idx="2">
                  <c:v>0.95533641333863439</c:v>
                </c:pt>
                <c:pt idx="3">
                  <c:v>0.95533647977129732</c:v>
                </c:pt>
                <c:pt idx="4">
                  <c:v>0.95533648905153967</c:v>
                </c:pt>
                <c:pt idx="5">
                  <c:v>0.95533648911634828</c:v>
                </c:pt>
                <c:pt idx="6">
                  <c:v>0.95533648912550007</c:v>
                </c:pt>
                <c:pt idx="7">
                  <c:v>0.95533648912555691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800-4B64-9FFF-4D6349EC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50944"/>
        <c:axId val="351751336"/>
      </c:scatterChart>
      <c:valAx>
        <c:axId val="3517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51336"/>
        <c:crosses val="autoZero"/>
        <c:crossBetween val="midCat"/>
      </c:valAx>
      <c:valAx>
        <c:axId val="3517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błędów przybliżeń dla I rzędu schematu</a:t>
            </a:r>
            <a:r>
              <a:rPr lang="pl-PL" baseline="0"/>
              <a:t> Dc </a:t>
            </a:r>
            <a:r>
              <a:rPr lang="pl-PL" sz="1400" b="0" i="0" u="none" strike="noStrike" baseline="0">
                <a:effectLst/>
              </a:rPr>
              <a:t>(w skali logarytmicznej)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479222995610246"/>
                  <c:y val="0.24643296410877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Arkusz1!$M$13:$M$20</c:f>
              <c:numCache>
                <c:formatCode>0.0000E+00</c:formatCode>
                <c:ptCount val="8"/>
                <c:pt idx="0">
                  <c:v>1.5914315576593951E-3</c:v>
                </c:pt>
                <c:pt idx="1">
                  <c:v>3.980071163219856E-4</c:v>
                </c:pt>
                <c:pt idx="2">
                  <c:v>1.5922195207740408E-5</c:v>
                </c:pt>
                <c:pt idx="3">
                  <c:v>3.9805637268575111E-6</c:v>
                </c:pt>
                <c:pt idx="4">
                  <c:v>1.5922274987367757E-7</c:v>
                </c:pt>
                <c:pt idx="5">
                  <c:v>3.9805718055063721E-8</c:v>
                </c:pt>
                <c:pt idx="6">
                  <c:v>1.592230125524452E-9</c:v>
                </c:pt>
                <c:pt idx="7">
                  <c:v>3.9846281829625241E-10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1-4927-8EF2-F7BB6D33DA49}"/>
            </c:ext>
          </c:extLst>
        </c:ser>
        <c:ser>
          <c:idx val="1"/>
          <c:order val="1"/>
          <c:tx>
            <c:v>Dc 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071918681699777"/>
                  <c:y val="0.2536157084350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Arkusz1!$O$13:$O$17</c:f>
              <c:numCache>
                <c:formatCode>General</c:formatCode>
                <c:ptCount val="5"/>
                <c:pt idx="0">
                  <c:v>3.1806661562328031E-6</c:v>
                </c:pt>
                <c:pt idx="1">
                  <c:v>1.9896920966377962E-7</c:v>
                </c:pt>
                <c:pt idx="2">
                  <c:v>3.1844349379639425E-10</c:v>
                </c:pt>
                <c:pt idx="3">
                  <c:v>1.9899637493381306E-11</c:v>
                </c:pt>
                <c:pt idx="4">
                  <c:v>5.9285909514983359E-14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011-4927-8EF2-F7BB6D33DA49}"/>
            </c:ext>
          </c:extLst>
        </c:ser>
        <c:ser>
          <c:idx val="2"/>
          <c:order val="2"/>
          <c:tx>
            <c:v>Dc 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180853194664658E-2"/>
                  <c:y val="0.21040375150955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Arkusz1!$Q$13:$Q$15</c:f>
              <c:numCache>
                <c:formatCode>0.0000E+00</c:formatCode>
                <c:ptCount val="3"/>
                <c:pt idx="0">
                  <c:v>6.8105757700109848E-9</c:v>
                </c:pt>
                <c:pt idx="1">
                  <c:v>1.0657108528988601E-10</c:v>
                </c:pt>
                <c:pt idx="2">
                  <c:v>9.9920072216264089E-15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011-4927-8EF2-F7BB6D33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0688"/>
        <c:axId val="187043824"/>
      </c:scatterChart>
      <c:valAx>
        <c:axId val="187040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3824"/>
        <c:crosses val="autoZero"/>
        <c:crossBetween val="midCat"/>
      </c:valAx>
      <c:valAx>
        <c:axId val="187043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błędów przybliżeń</a:t>
            </a:r>
            <a:r>
              <a:rPr lang="pl-PL" baseline="0"/>
              <a:t> dla I rzędu schematu D+ </a:t>
            </a:r>
            <a:r>
              <a:rPr lang="pl-PL" sz="1400" b="0" i="0" u="none" strike="noStrike" baseline="0">
                <a:effectLst/>
              </a:rPr>
              <a:t>(w skali logarytmicznej)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D+ 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9284905380372562"/>
                  <c:y val="0.14588824656384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Arkusz1!$M$24:$M$31</c:f>
              <c:numCache>
                <c:formatCode>0.0000E+00</c:formatCode>
                <c:ptCount val="8"/>
                <c:pt idx="0">
                  <c:v>1.6355132652496218E-2</c:v>
                </c:pt>
                <c:pt idx="1">
                  <c:v>7.7844732433700603E-3</c:v>
                </c:pt>
                <c:pt idx="2">
                  <c:v>1.4935109152107717E-3</c:v>
                </c:pt>
                <c:pt idx="3">
                  <c:v>7.4277954121115819E-4</c:v>
                </c:pt>
                <c:pt idx="4">
                  <c:v>1.4791931374591449E-4</c:v>
                </c:pt>
                <c:pt idx="5">
                  <c:v>7.3919855795745448E-5</c:v>
                </c:pt>
                <c:pt idx="6">
                  <c:v>1.4777602367788134E-5</c:v>
                </c:pt>
                <c:pt idx="7">
                  <c:v>7.3884031153159668E-6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30-425F-829E-60311E259E69}"/>
            </c:ext>
          </c:extLst>
        </c:ser>
        <c:ser>
          <c:idx val="1"/>
          <c:order val="1"/>
          <c:tx>
            <c:v>D+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8882162187874645"/>
                  <c:y val="0.3388786550041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Arkusz1!$O$24:$O$31</c:f>
              <c:numCache>
                <c:formatCode>0.0000E+00</c:formatCode>
                <c:ptCount val="8"/>
                <c:pt idx="0">
                  <c:v>3.0995641062965262E-3</c:v>
                </c:pt>
                <c:pt idx="1">
                  <c:v>7.8618616575665268E-4</c:v>
                </c:pt>
                <c:pt idx="2">
                  <c:v>3.1769556276373123E-5</c:v>
                </c:pt>
                <c:pt idx="3">
                  <c:v>7.9518327940064637E-6</c:v>
                </c:pt>
                <c:pt idx="4">
                  <c:v>3.1837154756964026E-7</c:v>
                </c:pt>
                <c:pt idx="5">
                  <c:v>7.9602209934748203E-8</c:v>
                </c:pt>
                <c:pt idx="6">
                  <c:v>3.1850595494375966E-9</c:v>
                </c:pt>
                <c:pt idx="7">
                  <c:v>7.9669226771272861E-10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30-425F-829E-60311E259E69}"/>
            </c:ext>
          </c:extLst>
        </c:ser>
        <c:ser>
          <c:idx val="2"/>
          <c:order val="2"/>
          <c:tx>
            <c:v>D+ 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678041552216264"/>
                  <c:y val="0.37590151354180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Arkusz1!$Q$24:$Q$29</c:f>
              <c:numCache>
                <c:formatCode>0.0000E+00</c:formatCode>
                <c:ptCount val="6"/>
                <c:pt idx="0">
                  <c:v>1.0182359642407768E-4</c:v>
                </c:pt>
                <c:pt idx="1">
                  <c:v>1.1005434376709644E-5</c:v>
                </c:pt>
                <c:pt idx="2">
                  <c:v>7.6739800958236515E-8</c:v>
                </c:pt>
                <c:pt idx="3">
                  <c:v>9.4139658290970374E-9</c:v>
                </c:pt>
                <c:pt idx="4">
                  <c:v>7.418687886229236E-11</c:v>
                </c:pt>
                <c:pt idx="5">
                  <c:v>9.2665874973363316E-12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430-425F-829E-60311E259E69}"/>
            </c:ext>
          </c:extLst>
        </c:ser>
        <c:ser>
          <c:idx val="3"/>
          <c:order val="3"/>
          <c:tx>
            <c:v>D+ 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743383761293397"/>
                  <c:y val="0.46592006623830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Arkusz1!$S$24:$S$28</c:f>
              <c:numCache>
                <c:formatCode>0.0000E+00</c:formatCode>
                <c:ptCount val="5"/>
                <c:pt idx="0">
                  <c:v>1.7833177337500672E-5</c:v>
                </c:pt>
                <c:pt idx="1">
                  <c:v>1.1588192199152303E-6</c:v>
                </c:pt>
                <c:pt idx="2">
                  <c:v>1.9005321760801053E-9</c:v>
                </c:pt>
                <c:pt idx="3">
                  <c:v>1.1909184749470114E-10</c:v>
                </c:pt>
                <c:pt idx="4">
                  <c:v>2.5357493882438575E-13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430-425F-829E-60311E25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4216"/>
        <c:axId val="187043432"/>
      </c:scatterChart>
      <c:valAx>
        <c:axId val="187044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3432"/>
        <c:crosses val="autoZero"/>
        <c:crossBetween val="midCat"/>
      </c:valAx>
      <c:valAx>
        <c:axId val="187043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błędów przybliżeń dla II rzędu schematu D- (w skali logarytmicznej)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 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983051525197376"/>
                  <c:y val="0.2099529270239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Arkusz1!$M$35:$M$42</c:f>
              <c:numCache>
                <c:formatCode>0.0000E+00</c:formatCode>
                <c:ptCount val="8"/>
                <c:pt idx="0">
                  <c:v>9.7016378465871939E-2</c:v>
                </c:pt>
                <c:pt idx="1">
                  <c:v>4.8167785603272728E-2</c:v>
                </c:pt>
                <c:pt idx="2">
                  <c:v>9.5703644832269563E-3</c:v>
                </c:pt>
                <c:pt idx="3">
                  <c:v>4.7809622462004486E-3</c:v>
                </c:pt>
                <c:pt idx="4">
                  <c:v>9.5550858346910017E-4</c:v>
                </c:pt>
                <c:pt idx="5">
                  <c:v>4.7771111521227594E-4</c:v>
                </c:pt>
                <c:pt idx="6">
                  <c:v>9.5533048241225327E-5</c:v>
                </c:pt>
                <c:pt idx="7">
                  <c:v>4.7737947031112338E-5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B6-44D7-BF0F-6567D314E4A5}"/>
            </c:ext>
          </c:extLst>
        </c:ser>
        <c:ser>
          <c:idx val="1"/>
          <c:order val="1"/>
          <c:tx>
            <c:v>D-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874038265890448"/>
                  <c:y val="0.39638753819587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Arkusz1!$O$35:$O$41</c:f>
              <c:numCache>
                <c:formatCode>0.0000E+00</c:formatCode>
                <c:ptCount val="7"/>
                <c:pt idx="0">
                  <c:v>1.73719987009191E-3</c:v>
                </c:pt>
                <c:pt idx="1">
                  <c:v>5.5669065463814782E-4</c:v>
                </c:pt>
                <c:pt idx="2">
                  <c:v>2.6132088612851323E-5</c:v>
                </c:pt>
                <c:pt idx="3">
                  <c:v>6.6527937690463723E-6</c:v>
                </c:pt>
                <c:pt idx="4">
                  <c:v>2.7009495512375636E-7</c:v>
                </c:pt>
                <c:pt idx="5">
                  <c:v>6.7590275432127811E-8</c:v>
                </c:pt>
                <c:pt idx="6">
                  <c:v>3.9080873537322702E-9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B6-44D7-BF0F-6567D314E4A5}"/>
            </c:ext>
          </c:extLst>
        </c:ser>
        <c:ser>
          <c:idx val="2"/>
          <c:order val="2"/>
          <c:tx>
            <c:v>D- 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42545854473266"/>
                  <c:y val="0.4435796264645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Arkusz1!$Q$35:$Q$39</c:f>
              <c:numCache>
                <c:formatCode>0.0000E+00</c:formatCode>
                <c:ptCount val="5"/>
                <c:pt idx="0">
                  <c:v>8.2358430681972461E-4</c:v>
                </c:pt>
                <c:pt idx="1">
                  <c:v>1.0159643768803406E-4</c:v>
                </c:pt>
                <c:pt idx="2">
                  <c:v>7.9990975826449429E-7</c:v>
                </c:pt>
                <c:pt idx="3">
                  <c:v>9.9744554671321595E-8</c:v>
                </c:pt>
                <c:pt idx="4">
                  <c:v>9.7689395461841855E-10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B6-44D7-BF0F-6567D314E4A5}"/>
            </c:ext>
          </c:extLst>
        </c:ser>
        <c:ser>
          <c:idx val="3"/>
          <c:order val="3"/>
          <c:tx>
            <c:v>D- 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9820416369209624E-2"/>
                  <c:y val="0.35430701684460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Arkusz1!$S$35:$S$38</c:f>
              <c:numCache>
                <c:formatCode>0.0000E+00</c:formatCode>
                <c:ptCount val="4"/>
                <c:pt idx="0">
                  <c:v>6.9752961320279638E-6</c:v>
                </c:pt>
                <c:pt idx="1">
                  <c:v>9.2583124744471945E-7</c:v>
                </c:pt>
                <c:pt idx="2">
                  <c:v>2.0917624854455141E-9</c:v>
                </c:pt>
                <c:pt idx="3">
                  <c:v>1.3332907000673799E-10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3B6-44D7-BF0F-6567D314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4608"/>
        <c:axId val="187045000"/>
      </c:scatterChart>
      <c:valAx>
        <c:axId val="187044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5000"/>
        <c:crosses val="autoZero"/>
        <c:crossBetween val="midCat"/>
      </c:valAx>
      <c:valAx>
        <c:axId val="187045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błędów przybliżeń dla II rzędu schematu D+ (w skali logarytmicznej)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D+ 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9086228486476843"/>
                  <c:y val="0.20571002674344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Arkusz1!$M$57:$M$64</c:f>
              <c:numCache>
                <c:formatCode>0.0000E+00</c:formatCode>
                <c:ptCount val="8"/>
                <c:pt idx="0">
                  <c:v>9.3573728514509735E-2</c:v>
                </c:pt>
                <c:pt idx="1">
                  <c:v>4.7306169703706713E-2</c:v>
                </c:pt>
                <c:pt idx="2">
                  <c:v>9.5358876355343125E-3</c:v>
                </c:pt>
                <c:pt idx="3">
                  <c:v>4.7723429385058691E-3</c:v>
                </c:pt>
                <c:pt idx="4">
                  <c:v>9.551638701175702E-4</c:v>
                </c:pt>
                <c:pt idx="5">
                  <c:v>4.7762513933663486E-4</c:v>
                </c:pt>
                <c:pt idx="6">
                  <c:v>9.5536334296764114E-5</c:v>
                </c:pt>
                <c:pt idx="7">
                  <c:v>4.7763437547143628E-5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F3-4773-8D5A-D3C2B48641C5}"/>
            </c:ext>
          </c:extLst>
        </c:ser>
        <c:ser>
          <c:idx val="1"/>
          <c:order val="1"/>
          <c:tx>
            <c:v>D+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444428345212608"/>
                  <c:y val="0.31749651471844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Arkusz1!$O$57:$O$62</c:f>
              <c:numCache>
                <c:formatCode>0.0000E+00</c:formatCode>
                <c:ptCount val="6"/>
                <c:pt idx="0">
                  <c:v>3.641513218352932E-3</c:v>
                </c:pt>
                <c:pt idx="1">
                  <c:v>7.9532582094343773E-4</c:v>
                </c:pt>
                <c:pt idx="2">
                  <c:v>2.8042695840835297E-5</c:v>
                </c:pt>
                <c:pt idx="3">
                  <c:v>6.8916316074418837E-6</c:v>
                </c:pt>
                <c:pt idx="4">
                  <c:v>2.7187131196315661E-7</c:v>
                </c:pt>
                <c:pt idx="5">
                  <c:v>6.7812320037052842E-8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F3-4773-8D5A-D3C2B48641C5}"/>
            </c:ext>
          </c:extLst>
        </c:ser>
        <c:ser>
          <c:idx val="2"/>
          <c:order val="2"/>
          <c:tx>
            <c:v>D+ 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765328415844722"/>
                  <c:y val="0.42048319548747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Arkusz1!$Q$57:$Q$61</c:f>
              <c:numCache>
                <c:formatCode>0.0000E+00</c:formatCode>
                <c:ptCount val="5"/>
                <c:pt idx="0">
                  <c:v>7.4590181951239565E-4</c:v>
                </c:pt>
                <c:pt idx="1">
                  <c:v>9.6719442712833725E-5</c:v>
                </c:pt>
                <c:pt idx="2">
                  <c:v>7.9209371522948047E-7</c:v>
                </c:pt>
                <c:pt idx="3">
                  <c:v>9.9267363384836216E-8</c:v>
                </c:pt>
                <c:pt idx="4">
                  <c:v>6.3292943108805844E-10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4F3-4773-8D5A-D3C2B48641C5}"/>
            </c:ext>
          </c:extLst>
        </c:ser>
        <c:ser>
          <c:idx val="3"/>
          <c:order val="3"/>
          <c:tx>
            <c:v>D+ 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736441042024087"/>
                  <c:y val="0.1109075484463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Arkusz1!$S$57:$S$60</c:f>
              <c:numCache>
                <c:formatCode>0.0000E+00</c:formatCode>
                <c:ptCount val="4"/>
                <c:pt idx="0">
                  <c:v>3.6943377448528381E-5</c:v>
                </c:pt>
                <c:pt idx="1">
                  <c:v>1.8689896432722009E-6</c:v>
                </c:pt>
                <c:pt idx="2">
                  <c:v>2.395963594192807E-9</c:v>
                </c:pt>
                <c:pt idx="3">
                  <c:v>1.3332907000673799E-10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4F3-4773-8D5A-D3C2B486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5784"/>
        <c:axId val="187046176"/>
      </c:scatterChart>
      <c:valAx>
        <c:axId val="1870457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6176"/>
        <c:crosses val="autoZero"/>
        <c:crossBetween val="midCat"/>
      </c:valAx>
      <c:valAx>
        <c:axId val="187046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4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wartości przybliżeń dla schematów I rzędu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 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Arkusz1!$L$2:$L$9</c:f>
              <c:numCache>
                <c:formatCode>0.0000E+00</c:formatCode>
                <c:ptCount val="8"/>
                <c:pt idx="0">
                  <c:v>0.96850875866278352</c:v>
                </c:pt>
                <c:pt idx="1">
                  <c:v>0.96232494813633218</c:v>
                </c:pt>
                <c:pt idx="2">
                  <c:v>0.95679815565040127</c:v>
                </c:pt>
                <c:pt idx="3">
                  <c:v>0.95607130753936342</c:v>
                </c:pt>
                <c:pt idx="4">
                  <c:v>0.95548408999385215</c:v>
                </c:pt>
                <c:pt idx="5">
                  <c:v>0.95541032936996562</c:v>
                </c:pt>
                <c:pt idx="6">
                  <c:v>0.95535126354351352</c:v>
                </c:pt>
                <c:pt idx="7">
                  <c:v>0.95534387673179566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4B-4F9A-8ED9-329D5832708C}"/>
            </c:ext>
          </c:extLst>
        </c:ser>
        <c:ser>
          <c:idx val="1"/>
          <c:order val="1"/>
          <c:tx>
            <c:v>D-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Arkusz1!$N$2:$N$9</c:f>
              <c:numCache>
                <c:formatCode>0.0000E+00</c:formatCode>
                <c:ptCount val="8"/>
                <c:pt idx="0">
                  <c:v>0.95858356725300964</c:v>
                </c:pt>
                <c:pt idx="1">
                  <c:v>0.95614113760988051</c:v>
                </c:pt>
                <c:pt idx="2">
                  <c:v>0.95536840643950516</c:v>
                </c:pt>
                <c:pt idx="3">
                  <c:v>0.95534445942832003</c:v>
                </c:pt>
                <c:pt idx="4">
                  <c:v>0.95533680764481321</c:v>
                </c:pt>
                <c:pt idx="5">
                  <c:v>0.95533656874602357</c:v>
                </c:pt>
                <c:pt idx="6">
                  <c:v>0.95533649230983286</c:v>
                </c:pt>
                <c:pt idx="7">
                  <c:v>0.95533648991952269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4B-4F9A-8ED9-329D5832708C}"/>
            </c:ext>
          </c:extLst>
        </c:ser>
        <c:ser>
          <c:idx val="2"/>
          <c:order val="2"/>
          <c:tx>
            <c:v>D-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Arkusz1!$P$2:$P$9</c:f>
              <c:numCache>
                <c:formatCode>0.0000E+00</c:formatCode>
                <c:ptCount val="8"/>
                <c:pt idx="0">
                  <c:v>0.95529178130847836</c:v>
                </c:pt>
                <c:pt idx="1">
                  <c:v>0.95532906300558162</c:v>
                </c:pt>
                <c:pt idx="2">
                  <c:v>0.95533641811761105</c:v>
                </c:pt>
                <c:pt idx="3">
                  <c:v>0.9553364800699099</c:v>
                </c:pt>
                <c:pt idx="4">
                  <c:v>0.9553364890518834</c:v>
                </c:pt>
                <c:pt idx="5">
                  <c:v>0.95533648911622082</c:v>
                </c:pt>
                <c:pt idx="6">
                  <c:v>0.95533648912488056</c:v>
                </c:pt>
                <c:pt idx="7">
                  <c:v>0.95533648912432545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4B-4F9A-8ED9-329D5832708C}"/>
            </c:ext>
          </c:extLst>
        </c:ser>
        <c:ser>
          <c:idx val="3"/>
          <c:order val="3"/>
          <c:tx>
            <c:v>D-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Arkusz1!$R$2:$R$9</c:f>
              <c:numCache>
                <c:formatCode>0.0000E+00</c:formatCode>
                <c:ptCount val="8"/>
                <c:pt idx="0">
                  <c:v>0.95531669809656772</c:v>
                </c:pt>
                <c:pt idx="1">
                  <c:v>0.95533526883581299</c:v>
                </c:pt>
                <c:pt idx="2">
                  <c:v>0.95533648720537157</c:v>
                </c:pt>
                <c:pt idx="3">
                  <c:v>0.95533648900592016</c:v>
                </c:pt>
                <c:pt idx="4">
                  <c:v>0.95533648912526914</c:v>
                </c:pt>
                <c:pt idx="5">
                  <c:v>0.95533648912549118</c:v>
                </c:pt>
                <c:pt idx="6">
                  <c:v>0.95533648912571323</c:v>
                </c:pt>
                <c:pt idx="7">
                  <c:v>0.95533648912349278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4B-4F9A-8ED9-329D5832708C}"/>
            </c:ext>
          </c:extLst>
        </c:ser>
        <c:ser>
          <c:idx val="4"/>
          <c:order val="4"/>
          <c:tx>
            <c:v>Dc p2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Arkusz1!$L$13:$L$20</c:f>
              <c:numCache>
                <c:formatCode>0.0000E+00</c:formatCode>
                <c:ptCount val="8"/>
                <c:pt idx="0">
                  <c:v>0.95374505756794659</c:v>
                </c:pt>
                <c:pt idx="1">
                  <c:v>0.954938482009284</c:v>
                </c:pt>
                <c:pt idx="2">
                  <c:v>0.95532056693039824</c:v>
                </c:pt>
                <c:pt idx="3">
                  <c:v>0.95533250856187912</c:v>
                </c:pt>
                <c:pt idx="4">
                  <c:v>0.95533632990285611</c:v>
                </c:pt>
                <c:pt idx="5">
                  <c:v>0.95533644931988793</c:v>
                </c:pt>
                <c:pt idx="6">
                  <c:v>0.95533648753337586</c:v>
                </c:pt>
                <c:pt idx="7">
                  <c:v>0.95533648872714316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E4B-4F9A-8ED9-329D5832708C}"/>
            </c:ext>
          </c:extLst>
        </c:ser>
        <c:ser>
          <c:idx val="5"/>
          <c:order val="5"/>
          <c:tx>
            <c:v>Dc p4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Arkusz1!$N$13:$N$20</c:f>
              <c:numCache>
                <c:formatCode>0.00E+00</c:formatCode>
                <c:ptCount val="8"/>
                <c:pt idx="0">
                  <c:v>0.95533330845944975</c:v>
                </c:pt>
                <c:pt idx="1">
                  <c:v>0.95533629015639632</c:v>
                </c:pt>
                <c:pt idx="2">
                  <c:v>0.95533648880716249</c:v>
                </c:pt>
                <c:pt idx="3">
                  <c:v>0.95533648910570634</c:v>
                </c:pt>
                <c:pt idx="4">
                  <c:v>0.9553364891255467</c:v>
                </c:pt>
                <c:pt idx="5">
                  <c:v>0.95533648912553282</c:v>
                </c:pt>
                <c:pt idx="6">
                  <c:v>0.95533648912578262</c:v>
                </c:pt>
                <c:pt idx="7">
                  <c:v>0.95533648912488056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E4B-4F9A-8ED9-329D5832708C}"/>
            </c:ext>
          </c:extLst>
        </c:ser>
        <c:ser>
          <c:idx val="6"/>
          <c:order val="6"/>
          <c:tx>
            <c:v>Dc p6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Arkusz1!$P$13:$P$20</c:f>
              <c:numCache>
                <c:formatCode>0.0000E+00</c:formatCode>
                <c:ptCount val="8"/>
                <c:pt idx="0">
                  <c:v>0.95533648231503021</c:v>
                </c:pt>
                <c:pt idx="1">
                  <c:v>0.9553364890190349</c:v>
                </c:pt>
                <c:pt idx="2">
                  <c:v>0.95533648912559599</c:v>
                </c:pt>
                <c:pt idx="3">
                  <c:v>0.9553364891256122</c:v>
                </c:pt>
                <c:pt idx="4">
                  <c:v>0.95533648912557445</c:v>
                </c:pt>
                <c:pt idx="5">
                  <c:v>0.9553364891255397</c:v>
                </c:pt>
                <c:pt idx="6">
                  <c:v>0.95533648912576519</c:v>
                </c:pt>
                <c:pt idx="7">
                  <c:v>0.95533648912564384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E4B-4F9A-8ED9-329D5832708C}"/>
            </c:ext>
          </c:extLst>
        </c:ser>
        <c:ser>
          <c:idx val="7"/>
          <c:order val="7"/>
          <c:tx>
            <c:v>D+ p1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Arkusz1!$L$24:$L$31</c:f>
              <c:numCache>
                <c:formatCode>0.0000E+00</c:formatCode>
                <c:ptCount val="8"/>
                <c:pt idx="0">
                  <c:v>0.93898135647310976</c:v>
                </c:pt>
                <c:pt idx="1">
                  <c:v>0.94755201588223592</c:v>
                </c:pt>
                <c:pt idx="2">
                  <c:v>0.95384297821039521</c:v>
                </c:pt>
                <c:pt idx="3">
                  <c:v>0.95459370958439482</c:v>
                </c:pt>
                <c:pt idx="4">
                  <c:v>0.95518856981186007</c:v>
                </c:pt>
                <c:pt idx="5">
                  <c:v>0.95526256926981024</c:v>
                </c:pt>
                <c:pt idx="6">
                  <c:v>0.95532171152323819</c:v>
                </c:pt>
                <c:pt idx="7">
                  <c:v>0.95532910072249067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E4B-4F9A-8ED9-329D5832708C}"/>
            </c:ext>
          </c:extLst>
        </c:ser>
        <c:ser>
          <c:idx val="8"/>
          <c:order val="8"/>
          <c:tx>
            <c:v>D+ p2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Arkusz1!$N$24:$N$31</c:f>
              <c:numCache>
                <c:formatCode>0.0000E+00</c:formatCode>
                <c:ptCount val="8"/>
                <c:pt idx="0">
                  <c:v>0.95843605323190251</c:v>
                </c:pt>
                <c:pt idx="1">
                  <c:v>0.95612267529136263</c:v>
                </c:pt>
                <c:pt idx="2">
                  <c:v>0.95536825868188235</c:v>
                </c:pt>
                <c:pt idx="3">
                  <c:v>0.95534444095839999</c:v>
                </c:pt>
                <c:pt idx="4">
                  <c:v>0.95533680749715355</c:v>
                </c:pt>
                <c:pt idx="5">
                  <c:v>0.95533656872781592</c:v>
                </c:pt>
                <c:pt idx="6">
                  <c:v>0.95533649231066553</c:v>
                </c:pt>
                <c:pt idx="7">
                  <c:v>0.95533648992229825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E4B-4F9A-8ED9-329D5832708C}"/>
            </c:ext>
          </c:extLst>
        </c:ser>
        <c:ser>
          <c:idx val="9"/>
          <c:order val="9"/>
          <c:tx>
            <c:v>D+ p3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Arkusz1!$P$24:$P$31</c:f>
              <c:numCache>
                <c:formatCode>0.0000E+00</c:formatCode>
                <c:ptCount val="8"/>
                <c:pt idx="0">
                  <c:v>0.95543831272203006</c:v>
                </c:pt>
                <c:pt idx="1">
                  <c:v>0.95534749455998269</c:v>
                </c:pt>
                <c:pt idx="2">
                  <c:v>0.95533656586540694</c:v>
                </c:pt>
                <c:pt idx="3">
                  <c:v>0.95533649853957181</c:v>
                </c:pt>
                <c:pt idx="4">
                  <c:v>0.95533648919979286</c:v>
                </c:pt>
                <c:pt idx="5">
                  <c:v>0.95533648913487257</c:v>
                </c:pt>
                <c:pt idx="6">
                  <c:v>0.95533648912682345</c:v>
                </c:pt>
                <c:pt idx="7">
                  <c:v>0.95533648912599078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E4B-4F9A-8ED9-329D5832708C}"/>
            </c:ext>
          </c:extLst>
        </c:ser>
        <c:ser>
          <c:idx val="10"/>
          <c:order val="10"/>
          <c:tx>
            <c:v>D+ p4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Arkusz1!$R$24:$R$31</c:f>
              <c:numCache>
                <c:formatCode>0.0000E+00</c:formatCode>
                <c:ptCount val="8"/>
                <c:pt idx="0">
                  <c:v>0.95531865594826848</c:v>
                </c:pt>
                <c:pt idx="1">
                  <c:v>0.95533533030638607</c:v>
                </c:pt>
                <c:pt idx="2">
                  <c:v>0.9553364872250738</c:v>
                </c:pt>
                <c:pt idx="3">
                  <c:v>0.95533648900651413</c:v>
                </c:pt>
                <c:pt idx="4">
                  <c:v>0.95533648912535241</c:v>
                </c:pt>
                <c:pt idx="5">
                  <c:v>0.95533648912538016</c:v>
                </c:pt>
                <c:pt idx="6">
                  <c:v>0.95533648912585201</c:v>
                </c:pt>
                <c:pt idx="7">
                  <c:v>0.955336489122105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E4B-4F9A-8ED9-329D5832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45848"/>
        <c:axId val="351746240"/>
      </c:scatterChart>
      <c:valAx>
        <c:axId val="351745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46240"/>
        <c:crosses val="autoZero"/>
        <c:crossBetween val="midCat"/>
      </c:valAx>
      <c:valAx>
        <c:axId val="3517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4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wartości przybliżeń dla schematów II rzędu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 p1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Arkusz1!$L$35:$L$42</c:f>
              <c:numCache>
                <c:formatCode>0.0000E+00</c:formatCode>
                <c:ptCount val="8"/>
                <c:pt idx="0">
                  <c:v>-0.19850382819546761</c:v>
                </c:pt>
                <c:pt idx="1">
                  <c:v>-0.24735242105806682</c:v>
                </c:pt>
                <c:pt idx="2">
                  <c:v>-0.28594984217811259</c:v>
                </c:pt>
                <c:pt idx="3">
                  <c:v>-0.2907392444151391</c:v>
                </c:pt>
                <c:pt idx="4">
                  <c:v>-0.29456469807787045</c:v>
                </c:pt>
                <c:pt idx="5">
                  <c:v>-0.29504249554612727</c:v>
                </c:pt>
                <c:pt idx="6">
                  <c:v>-0.29542467361309832</c:v>
                </c:pt>
                <c:pt idx="7">
                  <c:v>-0.29547246871430843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BB-4AFE-819B-A25BB0FB9969}"/>
            </c:ext>
          </c:extLst>
        </c:ser>
        <c:ser>
          <c:idx val="1"/>
          <c:order val="1"/>
          <c:tx>
            <c:v>D-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Arkusz1!$N$35:$N$42</c:f>
              <c:numCache>
                <c:formatCode>0.0000E+00</c:formatCode>
                <c:ptCount val="8"/>
                <c:pt idx="0">
                  <c:v>-0.29725740653143146</c:v>
                </c:pt>
                <c:pt idx="1">
                  <c:v>-0.29607689731597769</c:v>
                </c:pt>
                <c:pt idx="2">
                  <c:v>-0.2955463387499524</c:v>
                </c:pt>
                <c:pt idx="3">
                  <c:v>-0.29552685945510859</c:v>
                </c:pt>
                <c:pt idx="4">
                  <c:v>-0.29552047675629467</c:v>
                </c:pt>
                <c:pt idx="5">
                  <c:v>-0.29552027425161498</c:v>
                </c:pt>
                <c:pt idx="6">
                  <c:v>-0.29552020275325219</c:v>
                </c:pt>
                <c:pt idx="7">
                  <c:v>-0.29552029712220929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BB-4AFE-819B-A25BB0FB9969}"/>
            </c:ext>
          </c:extLst>
        </c:ser>
        <c:ser>
          <c:idx val="2"/>
          <c:order val="2"/>
          <c:tx>
            <c:v>D-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Arkusz1!$P$35:$P$42</c:f>
              <c:numCache>
                <c:formatCode>0.0000E+00</c:formatCode>
                <c:ptCount val="8"/>
                <c:pt idx="0">
                  <c:v>-0.29634379096815927</c:v>
                </c:pt>
                <c:pt idx="1">
                  <c:v>-0.29562180309902758</c:v>
                </c:pt>
                <c:pt idx="2">
                  <c:v>-0.29552100657109781</c:v>
                </c:pt>
                <c:pt idx="3">
                  <c:v>-0.29552030640589422</c:v>
                </c:pt>
                <c:pt idx="4">
                  <c:v>-0.2955202076382335</c:v>
                </c:pt>
                <c:pt idx="5">
                  <c:v>-0.29552020808232271</c:v>
                </c:pt>
                <c:pt idx="6">
                  <c:v>-0.29552021385548244</c:v>
                </c:pt>
                <c:pt idx="7">
                  <c:v>-0.29552031932666978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BB-4AFE-819B-A25BB0FB9969}"/>
            </c:ext>
          </c:extLst>
        </c:ser>
        <c:ser>
          <c:idx val="3"/>
          <c:order val="3"/>
          <c:tx>
            <c:v>D-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Arkusz1!$R$35:$R$42</c:f>
              <c:numCache>
                <c:formatCode>0.0000E+00</c:formatCode>
                <c:ptCount val="8"/>
                <c:pt idx="0">
                  <c:v>-0.29551323136520752</c:v>
                </c:pt>
                <c:pt idx="1">
                  <c:v>-0.2955192808300921</c:v>
                </c:pt>
                <c:pt idx="2">
                  <c:v>-0.29552020456957706</c:v>
                </c:pt>
                <c:pt idx="3">
                  <c:v>-0.29552020652801048</c:v>
                </c:pt>
                <c:pt idx="4">
                  <c:v>-0.2955202074161889</c:v>
                </c:pt>
                <c:pt idx="5">
                  <c:v>-0.29552020919254574</c:v>
                </c:pt>
                <c:pt idx="6">
                  <c:v>-0.29552027491774879</c:v>
                </c:pt>
                <c:pt idx="7">
                  <c:v>-0.29552076341587963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1BB-4AFE-819B-A25BB0FB9969}"/>
            </c:ext>
          </c:extLst>
        </c:ser>
        <c:ser>
          <c:idx val="4"/>
          <c:order val="4"/>
          <c:tx>
            <c:v>Dc p2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Arkusz1!$L$46:$L$53</c:f>
              <c:numCache>
                <c:formatCode>0.0000E+00</c:formatCode>
                <c:ptCount val="8"/>
                <c:pt idx="0">
                  <c:v>-0.29527402189673529</c:v>
                </c:pt>
                <c:pt idx="1">
                  <c:v>-0.29545864508191405</c:v>
                </c:pt>
                <c:pt idx="2">
                  <c:v>-0.29551774400060626</c:v>
                </c:pt>
                <c:pt idx="3">
                  <c:v>-0.29551959099372027</c:v>
                </c:pt>
                <c:pt idx="4">
                  <c:v>-0.29552018199208163</c:v>
                </c:pt>
                <c:pt idx="5">
                  <c:v>-0.29552020031076154</c:v>
                </c:pt>
                <c:pt idx="6">
                  <c:v>-0.29552020275325219</c:v>
                </c:pt>
                <c:pt idx="7">
                  <c:v>-0.29552018609990682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1BB-4AFE-819B-A25BB0FB9969}"/>
            </c:ext>
          </c:extLst>
        </c:ser>
        <c:ser>
          <c:idx val="5"/>
          <c:order val="5"/>
          <c:tx>
            <c:v>Dc p4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Arkusz1!$N$46:$N$53</c:f>
              <c:numCache>
                <c:formatCode>0.00E+00</c:formatCode>
                <c:ptCount val="8"/>
                <c:pt idx="0">
                  <c:v>-0.29551987859859347</c:v>
                </c:pt>
                <c:pt idx="1">
                  <c:v>-0.29552018614369396</c:v>
                </c:pt>
                <c:pt idx="2">
                  <c:v>-0.29552020662793055</c:v>
                </c:pt>
                <c:pt idx="3">
                  <c:v>-0.29552020666123724</c:v>
                </c:pt>
                <c:pt idx="4">
                  <c:v>-0.29552020675005508</c:v>
                </c:pt>
                <c:pt idx="5">
                  <c:v>-0.29552020652801048</c:v>
                </c:pt>
                <c:pt idx="6">
                  <c:v>-0.29552020830436732</c:v>
                </c:pt>
                <c:pt idx="7">
                  <c:v>-0.29552023050882781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1BB-4AFE-819B-A25BB0FB9969}"/>
            </c:ext>
          </c:extLst>
        </c:ser>
        <c:ser>
          <c:idx val="6"/>
          <c:order val="6"/>
          <c:tx>
            <c:v>Dc p6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Arkusz1!$P$46:$P$53</c:f>
              <c:numCache>
                <c:formatCode>0.0000E+00</c:formatCode>
                <c:ptCount val="8"/>
                <c:pt idx="0">
                  <c:v>-0.29552020613444868</c:v>
                </c:pt>
                <c:pt idx="1">
                  <c:v>-0.29552020665309958</c:v>
                </c:pt>
                <c:pt idx="2">
                  <c:v>-0.29552020666095535</c:v>
                </c:pt>
                <c:pt idx="3">
                  <c:v>-0.29552020665964129</c:v>
                </c:pt>
                <c:pt idx="4">
                  <c:v>-0.29552020661778244</c:v>
                </c:pt>
                <c:pt idx="5">
                  <c:v>-0.29552020644300903</c:v>
                </c:pt>
                <c:pt idx="6">
                  <c:v>-0.29552020058484785</c:v>
                </c:pt>
                <c:pt idx="7">
                  <c:v>-0.2955201984164435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1BB-4AFE-819B-A25BB0FB9969}"/>
            </c:ext>
          </c:extLst>
        </c:ser>
        <c:ser>
          <c:idx val="7"/>
          <c:order val="7"/>
          <c:tx>
            <c:v>D+ p1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Arkusz1!$L$57:$L$64</c:f>
              <c:numCache>
                <c:formatCode>0.0000E+00</c:formatCode>
                <c:ptCount val="8"/>
                <c:pt idx="0">
                  <c:v>-0.38909393517584928</c:v>
                </c:pt>
                <c:pt idx="1">
                  <c:v>-0.34282637636504626</c:v>
                </c:pt>
                <c:pt idx="2">
                  <c:v>-0.30505609429687386</c:v>
                </c:pt>
                <c:pt idx="3">
                  <c:v>-0.30029254959984542</c:v>
                </c:pt>
                <c:pt idx="4">
                  <c:v>-0.29647537053145712</c:v>
                </c:pt>
                <c:pt idx="5">
                  <c:v>-0.29599783180067618</c:v>
                </c:pt>
                <c:pt idx="6">
                  <c:v>-0.29561574299563631</c:v>
                </c:pt>
                <c:pt idx="7">
                  <c:v>-0.29556797009888669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1BB-4AFE-819B-A25BB0FB9969}"/>
            </c:ext>
          </c:extLst>
        </c:ser>
        <c:ser>
          <c:idx val="8"/>
          <c:order val="8"/>
          <c:tx>
            <c:v>D+ p2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Arkusz1!$N$57:$N$64</c:f>
              <c:numCache>
                <c:formatCode>0.0000E+00</c:formatCode>
                <c:ptCount val="8"/>
                <c:pt idx="0">
                  <c:v>-0.29916171987969248</c:v>
                </c:pt>
                <c:pt idx="1">
                  <c:v>-0.29631553248228298</c:v>
                </c:pt>
                <c:pt idx="2">
                  <c:v>-0.29554824935718038</c:v>
                </c:pt>
                <c:pt idx="3">
                  <c:v>-0.29552709829294699</c:v>
                </c:pt>
                <c:pt idx="4">
                  <c:v>-0.29552047853265151</c:v>
                </c:pt>
                <c:pt idx="5">
                  <c:v>-0.29552027447365958</c:v>
                </c:pt>
                <c:pt idx="6">
                  <c:v>-0.29552021940659756</c:v>
                </c:pt>
                <c:pt idx="7">
                  <c:v>-0.29552016389544633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1BB-4AFE-819B-A25BB0FB9969}"/>
            </c:ext>
          </c:extLst>
        </c:ser>
        <c:ser>
          <c:idx val="9"/>
          <c:order val="9"/>
          <c:tx>
            <c:v>D+ p3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Arkusz1!$P$57:$P$64</c:f>
              <c:numCache>
                <c:formatCode>0.0000E+00</c:formatCode>
                <c:ptCount val="8"/>
                <c:pt idx="0">
                  <c:v>-0.29477430484182715</c:v>
                </c:pt>
                <c:pt idx="1">
                  <c:v>-0.29542348721862671</c:v>
                </c:pt>
                <c:pt idx="2">
                  <c:v>-0.29551941456762432</c:v>
                </c:pt>
                <c:pt idx="3">
                  <c:v>-0.29552010739397616</c:v>
                </c:pt>
                <c:pt idx="4">
                  <c:v>-0.29552020602841012</c:v>
                </c:pt>
                <c:pt idx="5">
                  <c:v>-0.2955202076382335</c:v>
                </c:pt>
                <c:pt idx="6">
                  <c:v>-0.29552020830436732</c:v>
                </c:pt>
                <c:pt idx="7">
                  <c:v>-0.29552029712220929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1BB-4AFE-819B-A25BB0FB9969}"/>
            </c:ext>
          </c:extLst>
        </c:ser>
        <c:ser>
          <c:idx val="10"/>
          <c:order val="10"/>
          <c:tx>
            <c:v>D+ p4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Arkusz1!$R$57:$R$64</c:f>
              <c:numCache>
                <c:formatCode>0.0000E+00</c:formatCode>
                <c:ptCount val="8"/>
                <c:pt idx="0">
                  <c:v>-0.29548326328389102</c:v>
                </c:pt>
                <c:pt idx="1">
                  <c:v>-0.29551833767169627</c:v>
                </c:pt>
                <c:pt idx="2">
                  <c:v>-0.29552020426537595</c:v>
                </c:pt>
                <c:pt idx="3">
                  <c:v>-0.29552020652801048</c:v>
                </c:pt>
                <c:pt idx="4">
                  <c:v>-0.2955202077492558</c:v>
                </c:pt>
                <c:pt idx="5">
                  <c:v>-0.2955202074161889</c:v>
                </c:pt>
                <c:pt idx="6">
                  <c:v>-0.29552029434665172</c:v>
                </c:pt>
                <c:pt idx="7">
                  <c:v>-0.29552035263336052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1BB-4AFE-819B-A25BB0FB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47024"/>
        <c:axId val="351750552"/>
      </c:scatterChart>
      <c:valAx>
        <c:axId val="351747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log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50552"/>
        <c:crosses val="autoZero"/>
        <c:crossBetween val="midCat"/>
      </c:valAx>
      <c:valAx>
        <c:axId val="35175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wartości przybliżeń dla schematów I rzędu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 p1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Arkusz1!$L$2:$L$9</c:f>
              <c:numCache>
                <c:formatCode>0.0000E+00</c:formatCode>
                <c:ptCount val="8"/>
                <c:pt idx="0">
                  <c:v>0.96850875866278352</c:v>
                </c:pt>
                <c:pt idx="1">
                  <c:v>0.96232494813633218</c:v>
                </c:pt>
                <c:pt idx="2">
                  <c:v>0.95679815565040127</c:v>
                </c:pt>
                <c:pt idx="3">
                  <c:v>0.95607130753936342</c:v>
                </c:pt>
                <c:pt idx="4">
                  <c:v>0.95548408999385215</c:v>
                </c:pt>
                <c:pt idx="5">
                  <c:v>0.95541032936996562</c:v>
                </c:pt>
                <c:pt idx="6">
                  <c:v>0.95535126354351352</c:v>
                </c:pt>
                <c:pt idx="7">
                  <c:v>0.95534387673179566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E2-442A-BAC8-F7D91917C96B}"/>
            </c:ext>
          </c:extLst>
        </c:ser>
        <c:ser>
          <c:idx val="1"/>
          <c:order val="1"/>
          <c:tx>
            <c:v>D-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Arkusz1!$N$2:$N$9</c:f>
              <c:numCache>
                <c:formatCode>0.0000E+00</c:formatCode>
                <c:ptCount val="8"/>
                <c:pt idx="0">
                  <c:v>0.95858356725300964</c:v>
                </c:pt>
                <c:pt idx="1">
                  <c:v>0.95614113760988051</c:v>
                </c:pt>
                <c:pt idx="2">
                  <c:v>0.95536840643950516</c:v>
                </c:pt>
                <c:pt idx="3">
                  <c:v>0.95534445942832003</c:v>
                </c:pt>
                <c:pt idx="4">
                  <c:v>0.95533680764481321</c:v>
                </c:pt>
                <c:pt idx="5">
                  <c:v>0.95533656874602357</c:v>
                </c:pt>
                <c:pt idx="6">
                  <c:v>0.95533649230983286</c:v>
                </c:pt>
                <c:pt idx="7">
                  <c:v>0.95533648991952269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E2-442A-BAC8-F7D91917C96B}"/>
            </c:ext>
          </c:extLst>
        </c:ser>
        <c:ser>
          <c:idx val="2"/>
          <c:order val="2"/>
          <c:tx>
            <c:v>D-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Arkusz1!$P$2:$P$9</c:f>
              <c:numCache>
                <c:formatCode>0.0000E+00</c:formatCode>
                <c:ptCount val="8"/>
                <c:pt idx="0">
                  <c:v>0.95529178130847836</c:v>
                </c:pt>
                <c:pt idx="1">
                  <c:v>0.95532906300558162</c:v>
                </c:pt>
                <c:pt idx="2">
                  <c:v>0.95533641811761105</c:v>
                </c:pt>
                <c:pt idx="3">
                  <c:v>0.9553364800699099</c:v>
                </c:pt>
                <c:pt idx="4">
                  <c:v>0.9553364890518834</c:v>
                </c:pt>
                <c:pt idx="5">
                  <c:v>0.95533648911622082</c:v>
                </c:pt>
                <c:pt idx="6">
                  <c:v>0.95533648912488056</c:v>
                </c:pt>
                <c:pt idx="7">
                  <c:v>0.95533648912432545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E2-442A-BAC8-F7D91917C96B}"/>
            </c:ext>
          </c:extLst>
        </c:ser>
        <c:ser>
          <c:idx val="3"/>
          <c:order val="3"/>
          <c:tx>
            <c:v>D- p4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Arkusz1!$R$2:$R$9</c:f>
              <c:numCache>
                <c:formatCode>0.0000E+00</c:formatCode>
                <c:ptCount val="8"/>
                <c:pt idx="0">
                  <c:v>0.95531669809656772</c:v>
                </c:pt>
                <c:pt idx="1">
                  <c:v>0.95533526883581299</c:v>
                </c:pt>
                <c:pt idx="2">
                  <c:v>0.95533648720537157</c:v>
                </c:pt>
                <c:pt idx="3">
                  <c:v>0.95533648900592016</c:v>
                </c:pt>
                <c:pt idx="4">
                  <c:v>0.95533648912526914</c:v>
                </c:pt>
                <c:pt idx="5">
                  <c:v>0.95533648912549118</c:v>
                </c:pt>
                <c:pt idx="6">
                  <c:v>0.95533648912571323</c:v>
                </c:pt>
                <c:pt idx="7">
                  <c:v>0.95533648912349278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E2-442A-BAC8-F7D91917C96B}"/>
            </c:ext>
          </c:extLst>
        </c:ser>
        <c:ser>
          <c:idx val="4"/>
          <c:order val="4"/>
          <c:tx>
            <c:v>Dc p2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Arkusz1!$L$13:$L$20</c:f>
              <c:numCache>
                <c:formatCode>0.0000E+00</c:formatCode>
                <c:ptCount val="8"/>
                <c:pt idx="0">
                  <c:v>0.95374505756794659</c:v>
                </c:pt>
                <c:pt idx="1">
                  <c:v>0.954938482009284</c:v>
                </c:pt>
                <c:pt idx="2">
                  <c:v>0.95532056693039824</c:v>
                </c:pt>
                <c:pt idx="3">
                  <c:v>0.95533250856187912</c:v>
                </c:pt>
                <c:pt idx="4">
                  <c:v>0.95533632990285611</c:v>
                </c:pt>
                <c:pt idx="5">
                  <c:v>0.95533644931988793</c:v>
                </c:pt>
                <c:pt idx="6">
                  <c:v>0.95533648753337586</c:v>
                </c:pt>
                <c:pt idx="7">
                  <c:v>0.95533648872714316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E2-442A-BAC8-F7D91917C96B}"/>
            </c:ext>
          </c:extLst>
        </c:ser>
        <c:ser>
          <c:idx val="5"/>
          <c:order val="5"/>
          <c:tx>
            <c:v>Dc p4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Arkusz1!$N$13:$N$20</c:f>
              <c:numCache>
                <c:formatCode>0.00E+00</c:formatCode>
                <c:ptCount val="8"/>
                <c:pt idx="0">
                  <c:v>0.95533330845944975</c:v>
                </c:pt>
                <c:pt idx="1">
                  <c:v>0.95533629015639632</c:v>
                </c:pt>
                <c:pt idx="2">
                  <c:v>0.95533648880716249</c:v>
                </c:pt>
                <c:pt idx="3">
                  <c:v>0.95533648910570634</c:v>
                </c:pt>
                <c:pt idx="4">
                  <c:v>0.9553364891255467</c:v>
                </c:pt>
                <c:pt idx="5">
                  <c:v>0.95533648912553282</c:v>
                </c:pt>
                <c:pt idx="6">
                  <c:v>0.95533648912578262</c:v>
                </c:pt>
                <c:pt idx="7">
                  <c:v>0.95533648912488056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0E2-442A-BAC8-F7D91917C96B}"/>
            </c:ext>
          </c:extLst>
        </c:ser>
        <c:ser>
          <c:idx val="6"/>
          <c:order val="6"/>
          <c:tx>
            <c:v>Dc p6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Arkusz1!$P$13:$P$20</c:f>
              <c:numCache>
                <c:formatCode>0.0000E+00</c:formatCode>
                <c:ptCount val="8"/>
                <c:pt idx="0">
                  <c:v>0.95533648231503021</c:v>
                </c:pt>
                <c:pt idx="1">
                  <c:v>0.9553364890190349</c:v>
                </c:pt>
                <c:pt idx="2">
                  <c:v>0.95533648912559599</c:v>
                </c:pt>
                <c:pt idx="3">
                  <c:v>0.9553364891256122</c:v>
                </c:pt>
                <c:pt idx="4">
                  <c:v>0.95533648912557445</c:v>
                </c:pt>
                <c:pt idx="5">
                  <c:v>0.9553364891255397</c:v>
                </c:pt>
                <c:pt idx="6">
                  <c:v>0.95533648912576519</c:v>
                </c:pt>
                <c:pt idx="7">
                  <c:v>0.95533648912564384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0E2-442A-BAC8-F7D91917C96B}"/>
            </c:ext>
          </c:extLst>
        </c:ser>
        <c:ser>
          <c:idx val="7"/>
          <c:order val="7"/>
          <c:tx>
            <c:v>D+ p1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Arkusz1!$L$24:$L$31</c:f>
              <c:numCache>
                <c:formatCode>0.0000E+00</c:formatCode>
                <c:ptCount val="8"/>
                <c:pt idx="0">
                  <c:v>0.93898135647310976</c:v>
                </c:pt>
                <c:pt idx="1">
                  <c:v>0.94755201588223592</c:v>
                </c:pt>
                <c:pt idx="2">
                  <c:v>0.95384297821039521</c:v>
                </c:pt>
                <c:pt idx="3">
                  <c:v>0.95459370958439482</c:v>
                </c:pt>
                <c:pt idx="4">
                  <c:v>0.95518856981186007</c:v>
                </c:pt>
                <c:pt idx="5">
                  <c:v>0.95526256926981024</c:v>
                </c:pt>
                <c:pt idx="6">
                  <c:v>0.95532171152323819</c:v>
                </c:pt>
                <c:pt idx="7">
                  <c:v>0.95532910072249067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0E2-442A-BAC8-F7D91917C96B}"/>
            </c:ext>
          </c:extLst>
        </c:ser>
        <c:ser>
          <c:idx val="8"/>
          <c:order val="8"/>
          <c:tx>
            <c:v>D+ p2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Arkusz1!$N$24:$N$31</c:f>
              <c:numCache>
                <c:formatCode>0.0000E+00</c:formatCode>
                <c:ptCount val="8"/>
                <c:pt idx="0">
                  <c:v>0.95843605323190251</c:v>
                </c:pt>
                <c:pt idx="1">
                  <c:v>0.95612267529136263</c:v>
                </c:pt>
                <c:pt idx="2">
                  <c:v>0.95536825868188235</c:v>
                </c:pt>
                <c:pt idx="3">
                  <c:v>0.95534444095839999</c:v>
                </c:pt>
                <c:pt idx="4">
                  <c:v>0.95533680749715355</c:v>
                </c:pt>
                <c:pt idx="5">
                  <c:v>0.95533656872781592</c:v>
                </c:pt>
                <c:pt idx="6">
                  <c:v>0.95533649231066553</c:v>
                </c:pt>
                <c:pt idx="7">
                  <c:v>0.95533648992229825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0E2-442A-BAC8-F7D91917C96B}"/>
            </c:ext>
          </c:extLst>
        </c:ser>
        <c:ser>
          <c:idx val="9"/>
          <c:order val="9"/>
          <c:tx>
            <c:v>D+ p3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Arkusz1!$P$24:$P$31</c:f>
              <c:numCache>
                <c:formatCode>0.0000E+00</c:formatCode>
                <c:ptCount val="8"/>
                <c:pt idx="0">
                  <c:v>0.95543831272203006</c:v>
                </c:pt>
                <c:pt idx="1">
                  <c:v>0.95534749455998269</c:v>
                </c:pt>
                <c:pt idx="2">
                  <c:v>0.95533656586540694</c:v>
                </c:pt>
                <c:pt idx="3">
                  <c:v>0.95533649853957181</c:v>
                </c:pt>
                <c:pt idx="4">
                  <c:v>0.95533648919979286</c:v>
                </c:pt>
                <c:pt idx="5">
                  <c:v>0.95533648913487257</c:v>
                </c:pt>
                <c:pt idx="6">
                  <c:v>0.95533648912682345</c:v>
                </c:pt>
                <c:pt idx="7">
                  <c:v>0.95533648912599078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0E2-442A-BAC8-F7D91917C96B}"/>
            </c:ext>
          </c:extLst>
        </c:ser>
        <c:ser>
          <c:idx val="10"/>
          <c:order val="10"/>
          <c:tx>
            <c:v>D+ p4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Arkusz1!$R$24:$R$31</c:f>
              <c:numCache>
                <c:formatCode>0.0000E+00</c:formatCode>
                <c:ptCount val="8"/>
                <c:pt idx="0">
                  <c:v>0.95531865594826848</c:v>
                </c:pt>
                <c:pt idx="1">
                  <c:v>0.95533533030638607</c:v>
                </c:pt>
                <c:pt idx="2">
                  <c:v>0.9553364872250738</c:v>
                </c:pt>
                <c:pt idx="3">
                  <c:v>0.95533648900651413</c:v>
                </c:pt>
                <c:pt idx="4">
                  <c:v>0.95533648912535241</c:v>
                </c:pt>
                <c:pt idx="5">
                  <c:v>0.95533648912538016</c:v>
                </c:pt>
                <c:pt idx="6">
                  <c:v>0.95533648912585201</c:v>
                </c:pt>
                <c:pt idx="7">
                  <c:v>0.955336489122105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0E2-442A-BAC8-F7D91917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47416"/>
        <c:axId val="351745064"/>
      </c:scatterChart>
      <c:valAx>
        <c:axId val="35174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45064"/>
        <c:crosses val="autoZero"/>
        <c:crossBetween val="midCat"/>
      </c:valAx>
      <c:valAx>
        <c:axId val="3517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4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wartości przybliżeń dla schematów II rzędu 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D- p1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Arkusz1!$L$35:$L$42</c:f>
              <c:numCache>
                <c:formatCode>0.0000E+00</c:formatCode>
                <c:ptCount val="8"/>
                <c:pt idx="0">
                  <c:v>-0.19850382819546761</c:v>
                </c:pt>
                <c:pt idx="1">
                  <c:v>-0.24735242105806682</c:v>
                </c:pt>
                <c:pt idx="2">
                  <c:v>-0.28594984217811259</c:v>
                </c:pt>
                <c:pt idx="3">
                  <c:v>-0.2907392444151391</c:v>
                </c:pt>
                <c:pt idx="4">
                  <c:v>-0.29456469807787045</c:v>
                </c:pt>
                <c:pt idx="5">
                  <c:v>-0.29504249554612727</c:v>
                </c:pt>
                <c:pt idx="6">
                  <c:v>-0.29542467361309832</c:v>
                </c:pt>
                <c:pt idx="7">
                  <c:v>-0.29547246871430843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49-4D8F-AC68-E267655157A8}"/>
            </c:ext>
          </c:extLst>
        </c:ser>
        <c:ser>
          <c:idx val="1"/>
          <c:order val="1"/>
          <c:tx>
            <c:v>D-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Arkusz1!$N$35:$N$42</c:f>
              <c:numCache>
                <c:formatCode>0.0000E+00</c:formatCode>
                <c:ptCount val="8"/>
                <c:pt idx="0">
                  <c:v>-0.29725740653143146</c:v>
                </c:pt>
                <c:pt idx="1">
                  <c:v>-0.29607689731597769</c:v>
                </c:pt>
                <c:pt idx="2">
                  <c:v>-0.2955463387499524</c:v>
                </c:pt>
                <c:pt idx="3">
                  <c:v>-0.29552685945510859</c:v>
                </c:pt>
                <c:pt idx="4">
                  <c:v>-0.29552047675629467</c:v>
                </c:pt>
                <c:pt idx="5">
                  <c:v>-0.29552027425161498</c:v>
                </c:pt>
                <c:pt idx="6">
                  <c:v>-0.29552020275325219</c:v>
                </c:pt>
                <c:pt idx="7">
                  <c:v>-0.29552029712220929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49-4D8F-AC68-E267655157A8}"/>
            </c:ext>
          </c:extLst>
        </c:ser>
        <c:ser>
          <c:idx val="2"/>
          <c:order val="2"/>
          <c:tx>
            <c:v>D-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Arkusz1!$P$35:$P$42</c:f>
              <c:numCache>
                <c:formatCode>0.0000E+00</c:formatCode>
                <c:ptCount val="8"/>
                <c:pt idx="0">
                  <c:v>-0.29634379096815927</c:v>
                </c:pt>
                <c:pt idx="1">
                  <c:v>-0.29562180309902758</c:v>
                </c:pt>
                <c:pt idx="2">
                  <c:v>-0.29552100657109781</c:v>
                </c:pt>
                <c:pt idx="3">
                  <c:v>-0.29552030640589422</c:v>
                </c:pt>
                <c:pt idx="4">
                  <c:v>-0.2955202076382335</c:v>
                </c:pt>
                <c:pt idx="5">
                  <c:v>-0.29552020808232271</c:v>
                </c:pt>
                <c:pt idx="6">
                  <c:v>-0.29552021385548244</c:v>
                </c:pt>
                <c:pt idx="7">
                  <c:v>-0.29552031932666978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49-4D8F-AC68-E267655157A8}"/>
            </c:ext>
          </c:extLst>
        </c:ser>
        <c:ser>
          <c:idx val="3"/>
          <c:order val="3"/>
          <c:tx>
            <c:v>D- p4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Arkusz1!$R$35:$R$42</c:f>
              <c:numCache>
                <c:formatCode>0.0000E+00</c:formatCode>
                <c:ptCount val="8"/>
                <c:pt idx="0">
                  <c:v>-0.29551323136520752</c:v>
                </c:pt>
                <c:pt idx="1">
                  <c:v>-0.2955192808300921</c:v>
                </c:pt>
                <c:pt idx="2">
                  <c:v>-0.29552020456957706</c:v>
                </c:pt>
                <c:pt idx="3">
                  <c:v>-0.29552020652801048</c:v>
                </c:pt>
                <c:pt idx="4">
                  <c:v>-0.2955202074161889</c:v>
                </c:pt>
                <c:pt idx="5">
                  <c:v>-0.29552020919254574</c:v>
                </c:pt>
                <c:pt idx="6">
                  <c:v>-0.29552027491774879</c:v>
                </c:pt>
                <c:pt idx="7">
                  <c:v>-0.29552076341587963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49-4D8F-AC68-E267655157A8}"/>
            </c:ext>
          </c:extLst>
        </c:ser>
        <c:ser>
          <c:idx val="4"/>
          <c:order val="4"/>
          <c:tx>
            <c:v>Dc p2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Arkusz1!$L$46:$L$53</c:f>
              <c:numCache>
                <c:formatCode>0.0000E+00</c:formatCode>
                <c:ptCount val="8"/>
                <c:pt idx="0">
                  <c:v>-0.29527402189673529</c:v>
                </c:pt>
                <c:pt idx="1">
                  <c:v>-0.29545864508191405</c:v>
                </c:pt>
                <c:pt idx="2">
                  <c:v>-0.29551774400060626</c:v>
                </c:pt>
                <c:pt idx="3">
                  <c:v>-0.29551959099372027</c:v>
                </c:pt>
                <c:pt idx="4">
                  <c:v>-0.29552018199208163</c:v>
                </c:pt>
                <c:pt idx="5">
                  <c:v>-0.29552020031076154</c:v>
                </c:pt>
                <c:pt idx="6">
                  <c:v>-0.29552020275325219</c:v>
                </c:pt>
                <c:pt idx="7">
                  <c:v>-0.29552018609990682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549-4D8F-AC68-E267655157A8}"/>
            </c:ext>
          </c:extLst>
        </c:ser>
        <c:ser>
          <c:idx val="5"/>
          <c:order val="5"/>
          <c:tx>
            <c:v>Dc p4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Arkusz1!$N$46:$N$53</c:f>
              <c:numCache>
                <c:formatCode>0.00E+00</c:formatCode>
                <c:ptCount val="8"/>
                <c:pt idx="0">
                  <c:v>-0.29551987859859347</c:v>
                </c:pt>
                <c:pt idx="1">
                  <c:v>-0.29552018614369396</c:v>
                </c:pt>
                <c:pt idx="2">
                  <c:v>-0.29552020662793055</c:v>
                </c:pt>
                <c:pt idx="3">
                  <c:v>-0.29552020666123724</c:v>
                </c:pt>
                <c:pt idx="4">
                  <c:v>-0.29552020675005508</c:v>
                </c:pt>
                <c:pt idx="5">
                  <c:v>-0.29552020652801048</c:v>
                </c:pt>
                <c:pt idx="6">
                  <c:v>-0.29552020830436732</c:v>
                </c:pt>
                <c:pt idx="7">
                  <c:v>-0.29552023050882781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549-4D8F-AC68-E267655157A8}"/>
            </c:ext>
          </c:extLst>
        </c:ser>
        <c:ser>
          <c:idx val="6"/>
          <c:order val="6"/>
          <c:tx>
            <c:v>Dc p6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Arkusz1!$P$46:$P$53</c:f>
              <c:numCache>
                <c:formatCode>0.0000E+00</c:formatCode>
                <c:ptCount val="8"/>
                <c:pt idx="0">
                  <c:v>-0.29552020613444868</c:v>
                </c:pt>
                <c:pt idx="1">
                  <c:v>-0.29552020665309958</c:v>
                </c:pt>
                <c:pt idx="2">
                  <c:v>-0.29552020666095535</c:v>
                </c:pt>
                <c:pt idx="3">
                  <c:v>-0.29552020665964129</c:v>
                </c:pt>
                <c:pt idx="4">
                  <c:v>-0.29552020661778244</c:v>
                </c:pt>
                <c:pt idx="5">
                  <c:v>-0.29552020644300903</c:v>
                </c:pt>
                <c:pt idx="6">
                  <c:v>-0.29552020058484785</c:v>
                </c:pt>
                <c:pt idx="7">
                  <c:v>-0.2955201984164435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549-4D8F-AC68-E267655157A8}"/>
            </c:ext>
          </c:extLst>
        </c:ser>
        <c:ser>
          <c:idx val="7"/>
          <c:order val="7"/>
          <c:tx>
            <c:v>D+ p1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Arkusz1!$L$57:$L$64</c:f>
              <c:numCache>
                <c:formatCode>0.0000E+00</c:formatCode>
                <c:ptCount val="8"/>
                <c:pt idx="0">
                  <c:v>-0.38909393517584928</c:v>
                </c:pt>
                <c:pt idx="1">
                  <c:v>-0.34282637636504626</c:v>
                </c:pt>
                <c:pt idx="2">
                  <c:v>-0.30505609429687386</c:v>
                </c:pt>
                <c:pt idx="3">
                  <c:v>-0.30029254959984542</c:v>
                </c:pt>
                <c:pt idx="4">
                  <c:v>-0.29647537053145712</c:v>
                </c:pt>
                <c:pt idx="5">
                  <c:v>-0.29599783180067618</c:v>
                </c:pt>
                <c:pt idx="6">
                  <c:v>-0.29561574299563631</c:v>
                </c:pt>
                <c:pt idx="7">
                  <c:v>-0.29556797009888669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549-4D8F-AC68-E267655157A8}"/>
            </c:ext>
          </c:extLst>
        </c:ser>
        <c:ser>
          <c:idx val="8"/>
          <c:order val="8"/>
          <c:tx>
            <c:v>D+ p2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Arkusz1!$N$57:$N$64</c:f>
              <c:numCache>
                <c:formatCode>0.0000E+00</c:formatCode>
                <c:ptCount val="8"/>
                <c:pt idx="0">
                  <c:v>-0.29916171987969248</c:v>
                </c:pt>
                <c:pt idx="1">
                  <c:v>-0.29631553248228298</c:v>
                </c:pt>
                <c:pt idx="2">
                  <c:v>-0.29554824935718038</c:v>
                </c:pt>
                <c:pt idx="3">
                  <c:v>-0.29552709829294699</c:v>
                </c:pt>
                <c:pt idx="4">
                  <c:v>-0.29552047853265151</c:v>
                </c:pt>
                <c:pt idx="5">
                  <c:v>-0.29552027447365958</c:v>
                </c:pt>
                <c:pt idx="6">
                  <c:v>-0.29552021940659756</c:v>
                </c:pt>
                <c:pt idx="7">
                  <c:v>-0.29552016389544633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549-4D8F-AC68-E267655157A8}"/>
            </c:ext>
          </c:extLst>
        </c:ser>
        <c:ser>
          <c:idx val="9"/>
          <c:order val="9"/>
          <c:tx>
            <c:v>D+ p3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Arkusz1!$P$57:$P$64</c:f>
              <c:numCache>
                <c:formatCode>0.0000E+00</c:formatCode>
                <c:ptCount val="8"/>
                <c:pt idx="0">
                  <c:v>-0.29477430484182715</c:v>
                </c:pt>
                <c:pt idx="1">
                  <c:v>-0.29542348721862671</c:v>
                </c:pt>
                <c:pt idx="2">
                  <c:v>-0.29551941456762432</c:v>
                </c:pt>
                <c:pt idx="3">
                  <c:v>-0.29552010739397616</c:v>
                </c:pt>
                <c:pt idx="4">
                  <c:v>-0.29552020602841012</c:v>
                </c:pt>
                <c:pt idx="5">
                  <c:v>-0.2955202076382335</c:v>
                </c:pt>
                <c:pt idx="6">
                  <c:v>-0.29552020830436732</c:v>
                </c:pt>
                <c:pt idx="7">
                  <c:v>-0.29552029712220929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549-4D8F-AC68-E267655157A8}"/>
            </c:ext>
          </c:extLst>
        </c:ser>
        <c:ser>
          <c:idx val="10"/>
          <c:order val="10"/>
          <c:tx>
            <c:v>D+ p4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Arkusz1!$A$2:$A$9</c:f>
              <c:numCache>
                <c:formatCode>0.00E+00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  <c:pt idx="5">
                  <c:v>5.0000000000000001E-4</c:v>
                </c:pt>
                <c:pt idx="6">
                  <c:v>1E-4</c:v>
                </c:pt>
                <c:pt idx="7">
                  <c:v>5.0000000000000002E-5</c:v>
                </c:pt>
              </c:numCache>
            </c:numRef>
          </c:xVal>
          <c:yVal>
            <c:numRef>
              <c:f>Arkusz1!$R$57:$R$64</c:f>
              <c:numCache>
                <c:formatCode>0.0000E+00</c:formatCode>
                <c:ptCount val="8"/>
                <c:pt idx="0">
                  <c:v>-0.29548326328389102</c:v>
                </c:pt>
                <c:pt idx="1">
                  <c:v>-0.29551833767169627</c:v>
                </c:pt>
                <c:pt idx="2">
                  <c:v>-0.29552020426537595</c:v>
                </c:pt>
                <c:pt idx="3">
                  <c:v>-0.29552020652801048</c:v>
                </c:pt>
                <c:pt idx="4">
                  <c:v>-0.2955202077492558</c:v>
                </c:pt>
                <c:pt idx="5">
                  <c:v>-0.2955202074161889</c:v>
                </c:pt>
                <c:pt idx="6">
                  <c:v>-0.29552029434665172</c:v>
                </c:pt>
                <c:pt idx="7">
                  <c:v>-0.29552035263336052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549-4D8F-AC68-E26765515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48200"/>
        <c:axId val="351745456"/>
      </c:scatterChart>
      <c:valAx>
        <c:axId val="35174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45456"/>
        <c:crosses val="autoZero"/>
        <c:crossBetween val="midCat"/>
      </c:valAx>
      <c:valAx>
        <c:axId val="3517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74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46653</xdr:colOff>
      <xdr:row>1</xdr:row>
      <xdr:rowOff>186789</xdr:rowOff>
    </xdr:from>
    <xdr:to>
      <xdr:col>35</xdr:col>
      <xdr:colOff>66675</xdr:colOff>
      <xdr:row>26</xdr:row>
      <xdr:rowOff>186790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396279</xdr:colOff>
      <xdr:row>38</xdr:row>
      <xdr:rowOff>11537</xdr:rowOff>
    </xdr:from>
    <xdr:to>
      <xdr:col>29</xdr:col>
      <xdr:colOff>332050</xdr:colOff>
      <xdr:row>64</xdr:row>
      <xdr:rowOff>33949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353291</xdr:colOff>
      <xdr:row>98</xdr:row>
      <xdr:rowOff>6493</xdr:rowOff>
    </xdr:from>
    <xdr:to>
      <xdr:col>30</xdr:col>
      <xdr:colOff>89190</xdr:colOff>
      <xdr:row>123</xdr:row>
      <xdr:rowOff>4452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383722</xdr:colOff>
      <xdr:row>53</xdr:row>
      <xdr:rowOff>150058</xdr:rowOff>
    </xdr:from>
    <xdr:to>
      <xdr:col>40</xdr:col>
      <xdr:colOff>189149</xdr:colOff>
      <xdr:row>79</xdr:row>
      <xdr:rowOff>26793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533400</xdr:colOff>
      <xdr:row>9</xdr:row>
      <xdr:rowOff>106457</xdr:rowOff>
    </xdr:from>
    <xdr:to>
      <xdr:col>7</xdr:col>
      <xdr:colOff>249331</xdr:colOff>
      <xdr:row>34</xdr:row>
      <xdr:rowOff>100053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46300</xdr:colOff>
      <xdr:row>74</xdr:row>
      <xdr:rowOff>56742</xdr:rowOff>
    </xdr:from>
    <xdr:to>
      <xdr:col>4</xdr:col>
      <xdr:colOff>1129553</xdr:colOff>
      <xdr:row>96</xdr:row>
      <xdr:rowOff>77524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1488139</xdr:colOff>
      <xdr:row>61</xdr:row>
      <xdr:rowOff>96370</xdr:rowOff>
    </xdr:from>
    <xdr:to>
      <xdr:col>9</xdr:col>
      <xdr:colOff>140633</xdr:colOff>
      <xdr:row>84</xdr:row>
      <xdr:rowOff>168088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295274</xdr:colOff>
      <xdr:row>101</xdr:row>
      <xdr:rowOff>188766</xdr:rowOff>
    </xdr:from>
    <xdr:to>
      <xdr:col>4</xdr:col>
      <xdr:colOff>1415761</xdr:colOff>
      <xdr:row>122</xdr:row>
      <xdr:rowOff>187035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302138</xdr:colOff>
      <xdr:row>101</xdr:row>
      <xdr:rowOff>124567</xdr:rowOff>
    </xdr:from>
    <xdr:to>
      <xdr:col>11</xdr:col>
      <xdr:colOff>353785</xdr:colOff>
      <xdr:row>123</xdr:row>
      <xdr:rowOff>13606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326339</xdr:colOff>
      <xdr:row>7</xdr:row>
      <xdr:rowOff>65986</xdr:rowOff>
    </xdr:from>
    <xdr:to>
      <xdr:col>46</xdr:col>
      <xdr:colOff>311726</xdr:colOff>
      <xdr:row>32</xdr:row>
      <xdr:rowOff>70291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70082EB8-ED52-4DCE-B6D6-8AD0ADE52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97476</xdr:colOff>
      <xdr:row>73</xdr:row>
      <xdr:rowOff>96979</xdr:rowOff>
    </xdr:from>
    <xdr:to>
      <xdr:col>42</xdr:col>
      <xdr:colOff>72735</xdr:colOff>
      <xdr:row>98</xdr:row>
      <xdr:rowOff>69271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01EFFB71-68FA-42C1-AC16-B2A9929A2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30510</xdr:colOff>
      <xdr:row>69</xdr:row>
      <xdr:rowOff>183522</xdr:rowOff>
    </xdr:from>
    <xdr:to>
      <xdr:col>30</xdr:col>
      <xdr:colOff>339843</xdr:colOff>
      <xdr:row>94</xdr:row>
      <xdr:rowOff>162740</xdr:rowOff>
    </xdr:to>
    <xdr:graphicFrame macro="">
      <xdr:nvGraphicFramePr>
        <xdr:cNvPr id="14" name="Wykres 13">
          <a:extLst>
            <a:ext uri="{FF2B5EF4-FFF2-40B4-BE49-F238E27FC236}">
              <a16:creationId xmlns="" xmlns:a16="http://schemas.microsoft.com/office/drawing/2014/main" id="{8EACD944-A03C-4D17-A96D-4C1CDABC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ed\MRSP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2">
          <cell r="A2">
            <v>0.1</v>
          </cell>
        </row>
        <row r="3">
          <cell r="A3">
            <v>0.05</v>
          </cell>
        </row>
        <row r="4">
          <cell r="A4">
            <v>0.01</v>
          </cell>
        </row>
        <row r="5">
          <cell r="A5">
            <v>5.0000000000000001E-3</v>
          </cell>
        </row>
        <row r="6">
          <cell r="A6">
            <v>1E-3</v>
          </cell>
        </row>
        <row r="7">
          <cell r="A7">
            <v>5.0000000000000001E-4</v>
          </cell>
        </row>
        <row r="8">
          <cell r="A8">
            <v>1E-4</v>
          </cell>
        </row>
        <row r="9">
          <cell r="A9">
            <v>5.0000000000000002E-5</v>
          </cell>
        </row>
        <row r="12">
          <cell r="A12">
            <v>0.3</v>
          </cell>
          <cell r="C12">
            <v>-0.29552020666133955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28"/>
  <sheetViews>
    <sheetView tabSelected="1" zoomScale="40" zoomScaleNormal="40" workbookViewId="0">
      <selection activeCell="K66" sqref="K66:Q74"/>
    </sheetView>
  </sheetViews>
  <sheetFormatPr defaultRowHeight="15" x14ac:dyDescent="0.25"/>
  <cols>
    <col min="1" max="1" width="9.85546875" bestFit="1" customWidth="1"/>
    <col min="2" max="2" width="28.140625" customWidth="1"/>
    <col min="3" max="3" width="12" bestFit="1" customWidth="1"/>
    <col min="4" max="4" width="26.85546875" customWidth="1"/>
    <col min="5" max="5" width="22.85546875" customWidth="1"/>
    <col min="6" max="6" width="23.85546875" customWidth="1"/>
    <col min="7" max="7" width="12.28515625" bestFit="1" customWidth="1"/>
    <col min="8" max="8" width="23.5703125" customWidth="1"/>
    <col min="9" max="9" width="11" customWidth="1"/>
    <col min="10" max="10" width="17" customWidth="1"/>
    <col min="12" max="12" width="10.85546875" customWidth="1"/>
    <col min="13" max="13" width="11.140625" customWidth="1"/>
    <col min="14" max="14" width="11" customWidth="1"/>
    <col min="15" max="15" width="10.85546875" customWidth="1"/>
    <col min="16" max="16" width="11.140625" customWidth="1"/>
    <col min="17" max="17" width="10.85546875" customWidth="1"/>
    <col min="18" max="18" width="10.7109375" customWidth="1"/>
    <col min="19" max="19" width="10.42578125" customWidth="1"/>
    <col min="25" max="25" width="13.140625" customWidth="1"/>
    <col min="26" max="27" width="10.28515625" bestFit="1" customWidth="1"/>
    <col min="28" max="28" width="12.5703125" bestFit="1" customWidth="1"/>
    <col min="29" max="29" width="11.5703125" customWidth="1"/>
    <col min="30" max="30" width="12.140625" bestFit="1" customWidth="1"/>
  </cols>
  <sheetData>
    <row r="1" spans="1:49" x14ac:dyDescent="0.25">
      <c r="A1" t="s">
        <v>25</v>
      </c>
      <c r="B1" t="s">
        <v>2</v>
      </c>
      <c r="C1" t="s">
        <v>3</v>
      </c>
      <c r="K1" t="s">
        <v>25</v>
      </c>
      <c r="L1" t="s">
        <v>14</v>
      </c>
      <c r="M1" t="s">
        <v>19</v>
      </c>
      <c r="N1" t="s">
        <v>15</v>
      </c>
      <c r="O1" t="s">
        <v>20</v>
      </c>
      <c r="P1" t="s">
        <v>21</v>
      </c>
      <c r="Q1" t="s">
        <v>24</v>
      </c>
      <c r="R1" t="s">
        <v>22</v>
      </c>
      <c r="S1" t="s">
        <v>23</v>
      </c>
    </row>
    <row r="2" spans="1:49" x14ac:dyDescent="0.25">
      <c r="A2" s="1">
        <f>1*10^-1</f>
        <v>0.1</v>
      </c>
      <c r="B2">
        <f>COS(A13)</f>
        <v>0.95533648912560598</v>
      </c>
      <c r="C2">
        <f>-SIN(0.3)</f>
        <v>-0.29552020666133955</v>
      </c>
      <c r="K2" s="1">
        <f>1*10^-1</f>
        <v>0.1</v>
      </c>
      <c r="L2" s="4">
        <f>(-SIN($A$13-A2)+SIN($A$13))/(A2)</f>
        <v>0.96850875866278352</v>
      </c>
      <c r="M2" s="4">
        <f>ABS($B$2-L2)</f>
        <v>1.3172269537177539E-2</v>
      </c>
      <c r="N2" s="4">
        <f>((1/2)*SIN($A$13 -2*A2)-2*SIN($A$13 -A2)+(3/2)*SIN($A$13 ))/A2</f>
        <v>0.95858356725300964</v>
      </c>
      <c r="O2" s="4">
        <f>ABS($B$2-N2)</f>
        <v>3.2470781274036575E-3</v>
      </c>
      <c r="P2" s="4">
        <f>((11/6)*SIN($A$13)-3*SIN($A$13-A2)+(3/2)*SIN($A$13-2*A2)-(1/3)*SIN($A$13-3*A2))/A2</f>
        <v>0.95529178130847836</v>
      </c>
      <c r="Q2" s="4">
        <f t="shared" ref="Q2:Q9" si="0">ABS($B$2-P2)</f>
        <v>4.4707817127620508E-5</v>
      </c>
      <c r="R2" s="4">
        <f>((1/4)*SIN($A$13-4*A2)-(4/3)*SIN($A$13-3*A2)+3*SIN($A$13-2*A2)-4*SIN($A$13-A2)+(25/12)*SIN($A$13))/A2</f>
        <v>0.95531669809656772</v>
      </c>
      <c r="S2" s="4">
        <f t="shared" ref="S2:S9" si="1">ABS($B$2-R2)</f>
        <v>1.9791029038263019E-5</v>
      </c>
      <c r="AK2" t="s">
        <v>13</v>
      </c>
      <c r="AW2" t="s">
        <v>13</v>
      </c>
    </row>
    <row r="3" spans="1:49" x14ac:dyDescent="0.25">
      <c r="A3" s="1">
        <f>5*10^-2</f>
        <v>0.05</v>
      </c>
      <c r="K3" s="1">
        <f>5*10^-2</f>
        <v>0.05</v>
      </c>
      <c r="L3" s="4">
        <f>(-SIN($A$13-A3)+SIN($A$13))/(A3)</f>
        <v>0.96232494813633218</v>
      </c>
      <c r="M3" s="4">
        <f>ABS($B$2-L3)</f>
        <v>6.9884590107262001E-3</v>
      </c>
      <c r="N3" s="4">
        <f>((1/2)*SIN($A$13 -2*A3)-2*SIN($A$13 -A3)+(3/2)*SIN($A$13 ))/A3</f>
        <v>0.95614113760988051</v>
      </c>
      <c r="O3" s="4">
        <f>ABS($B$2-N3)</f>
        <v>8.0464848427452829E-4</v>
      </c>
      <c r="P3" s="4">
        <f>((11/6)*SIN($A$13)-3*SIN($A$13-A3)+(3/2)*SIN($A$13-2*A3)-(1/3)*SIN($A$13-3*A3))/A3</f>
        <v>0.95532906300558162</v>
      </c>
      <c r="Q3" s="4">
        <f t="shared" si="0"/>
        <v>7.4261200243563863E-6</v>
      </c>
      <c r="R3" s="4">
        <f>((1/4)*SIN($A$13-4*A3)-(4/3)*SIN($A$13-3*A3)+3*SIN($A$13-2*A3)-4*SIN($A$13-A3)+(25/12)*SIN($A$13))/A3</f>
        <v>0.95533526883581299</v>
      </c>
      <c r="S3" s="4">
        <f t="shared" si="1"/>
        <v>1.2202897929913803E-6</v>
      </c>
    </row>
    <row r="4" spans="1:49" x14ac:dyDescent="0.25">
      <c r="A4" s="1">
        <f>1*10^-2</f>
        <v>0.01</v>
      </c>
      <c r="K4" s="1">
        <f>1*10^-2</f>
        <v>0.01</v>
      </c>
      <c r="L4" s="4">
        <f>(-SIN($A$13-A4)+SIN($A$13))/(A4)</f>
        <v>0.95679815565040127</v>
      </c>
      <c r="M4" s="4">
        <f>ABS($B$2-L4)</f>
        <v>1.4616665247952909E-3</v>
      </c>
      <c r="N4" s="4">
        <f>((1/2)*SIN($A$13 -2*A4)-2*SIN($A$13 -A4)+(3/2)*SIN($A$13 ))/A4</f>
        <v>0.95536840643950516</v>
      </c>
      <c r="O4" s="4">
        <f>ABS($B$2-N4)</f>
        <v>3.1917313899176847E-5</v>
      </c>
      <c r="P4" s="4">
        <f>((11/6)*SIN($A$13)-3*SIN($A$13-A4)+(3/2)*SIN($A$13-2*A4)-(1/3)*SIN($A$13-3*A4))/A4</f>
        <v>0.95533641811761105</v>
      </c>
      <c r="Q4" s="4">
        <f t="shared" si="0"/>
        <v>7.1007994928429241E-8</v>
      </c>
      <c r="R4" s="4">
        <f>((1/4)*SIN($A$13-4*A4)-(4/3)*SIN($A$13-3*A4)+3*SIN($A$13-2*A4)-4*SIN($A$13-A4)+(25/12)*SIN($A$13))/A4</f>
        <v>0.95533648720537157</v>
      </c>
      <c r="S4" s="4">
        <f t="shared" si="1"/>
        <v>1.9202344159197082E-9</v>
      </c>
    </row>
    <row r="5" spans="1:49" x14ac:dyDescent="0.25">
      <c r="A5" s="1">
        <f>5*10^-3</f>
        <v>5.0000000000000001E-3</v>
      </c>
      <c r="K5" s="1">
        <f>5*10^-3</f>
        <v>5.0000000000000001E-3</v>
      </c>
      <c r="L5" s="4">
        <f>(-SIN($A$13-A5)+SIN($A$13))/(A5)</f>
        <v>0.95607130753936342</v>
      </c>
      <c r="M5" s="4">
        <f>ABS($B$2-L5)</f>
        <v>7.3481841375744317E-4</v>
      </c>
      <c r="N5" s="4">
        <f>((1/2)*SIN($A$13 -2*A5)-2*SIN($A$13 -A5)+(3/2)*SIN($A$13 ))/A5</f>
        <v>0.95534445942832003</v>
      </c>
      <c r="O5" s="4">
        <f>ABS($B$2-N5)</f>
        <v>7.9703027140443083E-6</v>
      </c>
      <c r="P5" s="4">
        <f>((11/6)*SIN($A$13)-3*SIN($A$13-A5)+(3/2)*SIN($A$13-2*A5)-(1/3)*SIN($A$13-3*A5))/A5</f>
        <v>0.9553364800699099</v>
      </c>
      <c r="Q5" s="4">
        <f t="shared" si="0"/>
        <v>9.0556960818943821E-9</v>
      </c>
      <c r="R5" s="4">
        <f>((1/4)*SIN($A$13-4*A5)-(4/3)*SIN($A$13-3*A5)+3*SIN($A$13-2*A5)-4*SIN($A$13-A5)+(25/12)*SIN($A$13))/A5</f>
        <v>0.95533648900592016</v>
      </c>
      <c r="S5" s="4">
        <f t="shared" si="1"/>
        <v>1.196858168128756E-10</v>
      </c>
    </row>
    <row r="6" spans="1:49" x14ac:dyDescent="0.25">
      <c r="A6" s="1">
        <f>1*10^-3</f>
        <v>1E-3</v>
      </c>
      <c r="K6" s="1">
        <f>1*10^-3</f>
        <v>1E-3</v>
      </c>
      <c r="L6" s="4">
        <f>(-SIN($A$13-A6)+SIN($A$13))/(A6)</f>
        <v>0.95548408999385215</v>
      </c>
      <c r="M6" s="4">
        <f>ABS($B$2-L6)</f>
        <v>1.4760086824616714E-4</v>
      </c>
      <c r="N6" s="4">
        <f>((1/2)*SIN($A$13 -2*A6)-2*SIN($A$13 -A6)+(3/2)*SIN($A$13 ))/A6</f>
        <v>0.95533680764481321</v>
      </c>
      <c r="O6" s="4">
        <f>ABS($B$2-N6)</f>
        <v>3.185192072319154E-7</v>
      </c>
      <c r="P6" s="4">
        <f>((11/6)*SIN($A$13)-3*SIN($A$13-A6)+(3/2)*SIN($A$13-2*A6)-(1/3)*SIN($A$13-3*A6))/A6</f>
        <v>0.9553364890518834</v>
      </c>
      <c r="Q6" s="4">
        <f t="shared" si="0"/>
        <v>7.372258359339412E-11</v>
      </c>
      <c r="R6" s="4">
        <f>((1/4)*SIN($A$13-4*A6)-(4/3)*SIN($A$13-3*A6)+3*SIN($A$13-2*A6)-4*SIN($A$13-A6)+(25/12)*SIN($A$13))/A6</f>
        <v>0.95533648912526914</v>
      </c>
      <c r="S6" s="4">
        <f t="shared" si="1"/>
        <v>3.3684166567127249E-13</v>
      </c>
    </row>
    <row r="7" spans="1:49" x14ac:dyDescent="0.25">
      <c r="A7" s="1">
        <f>5*10^-4</f>
        <v>5.0000000000000001E-4</v>
      </c>
      <c r="K7" s="1">
        <f>5*10^-4</f>
        <v>5.0000000000000001E-4</v>
      </c>
      <c r="L7" s="4">
        <f>(-SIN($A$13-A7)+SIN($A$13))/(A7)</f>
        <v>0.95541032936996562</v>
      </c>
      <c r="M7" s="4">
        <f>ABS($B$2-L7)</f>
        <v>7.3840244359635321E-5</v>
      </c>
      <c r="N7" s="4">
        <f>((1/2)*SIN($A$13 -2*A7)-2*SIN($A$13 -A7)+(3/2)*SIN($A$13 ))/A7</f>
        <v>0.95533656874602357</v>
      </c>
      <c r="O7" s="4">
        <f>ABS($B$2-N7)</f>
        <v>7.9620417592352055E-8</v>
      </c>
      <c r="P7" s="4">
        <f>((11/6)*SIN($A$13)-3*SIN($A$13-A7)+(3/2)*SIN($A$13-2*A7)-(1/3)*SIN($A$13-3*A7))/A7</f>
        <v>0.95533648911622082</v>
      </c>
      <c r="Q7" s="4">
        <f t="shared" si="0"/>
        <v>9.3851593163662983E-12</v>
      </c>
      <c r="R7" s="4">
        <f>((1/4)*SIN($A$13-4*A7)-(4/3)*SIN($A$13-3*A7)+3*SIN($A$13-2*A7)-4*SIN($A$13-A7)+(25/12)*SIN($A$13))/A7</f>
        <v>0.95533648912549118</v>
      </c>
      <c r="S7" s="5">
        <f t="shared" si="1"/>
        <v>1.1479706074624119E-13</v>
      </c>
    </row>
    <row r="8" spans="1:49" x14ac:dyDescent="0.25">
      <c r="A8" s="1">
        <f>1*10^-4</f>
        <v>1E-4</v>
      </c>
      <c r="K8" s="1">
        <f>1*10^-4</f>
        <v>1E-4</v>
      </c>
      <c r="L8" s="4">
        <f>(-SIN($A$13-A8)+SIN($A$13))/(A8)</f>
        <v>0.95535126354351352</v>
      </c>
      <c r="M8" s="4">
        <f>ABS($B$2-L8)</f>
        <v>1.4774417907537085E-5</v>
      </c>
      <c r="N8" s="4">
        <f>((1/2)*SIN($A$13 -2*A8)-2*SIN($A$13 -A8)+(3/2)*SIN($A$13 ))/A8</f>
        <v>0.95533649230983286</v>
      </c>
      <c r="O8" s="4">
        <f>ABS($B$2-N8)</f>
        <v>3.1842268821691277E-9</v>
      </c>
      <c r="P8" s="4">
        <f>((11/6)*SIN($A$13)-3*SIN($A$13-A8)+(3/2)*SIN($A$13-2*A8)-(1/3)*SIN($A$13-3*A8))/A8</f>
        <v>0.95533648912488056</v>
      </c>
      <c r="Q8" s="5">
        <f t="shared" si="0"/>
        <v>7.2541972429007728E-13</v>
      </c>
      <c r="R8" s="4">
        <f>((1/4)*SIN($A$13-4*A8)-(4/3)*SIN($A$13-3*A8)+3*SIN($A$13-2*A8)-4*SIN($A$13-A8)+(25/12)*SIN($A$13))/A8</f>
        <v>0.95533648912571323</v>
      </c>
      <c r="S8" s="5">
        <f t="shared" si="1"/>
        <v>1.0724754417879012E-13</v>
      </c>
    </row>
    <row r="9" spans="1:49" x14ac:dyDescent="0.25">
      <c r="A9" s="1">
        <f>5*10^-5</f>
        <v>5.0000000000000002E-5</v>
      </c>
      <c r="K9" s="1">
        <f>5*10^-5</f>
        <v>5.0000000000000002E-5</v>
      </c>
      <c r="L9" s="4">
        <f>(-SIN($A$13-A9)+SIN($A$13))/(A9)</f>
        <v>0.95534387673179566</v>
      </c>
      <c r="M9" s="4">
        <f>ABS($B$2-L9)</f>
        <v>7.3876061896793743E-6</v>
      </c>
      <c r="N9" s="4">
        <f>((1/2)*SIN($A$13 -2*A9)-2*SIN($A$13 -A9)+(3/2)*SIN($A$13 ))/A9</f>
        <v>0.95533648991952269</v>
      </c>
      <c r="O9" s="4">
        <f>ABS($B$2-N9)</f>
        <v>7.9391671015116572E-10</v>
      </c>
      <c r="P9" s="4">
        <f>((11/6)*SIN($A$13)-3*SIN($A$13-A9)+(3/2)*SIN($A$13-2*A9)-(1/3)*SIN($A$13-3*A9))/A9</f>
        <v>0.95533648912432545</v>
      </c>
      <c r="Q9" s="5">
        <f t="shared" si="0"/>
        <v>1.2805312366026556E-12</v>
      </c>
      <c r="R9" s="4">
        <f>((1/4)*SIN($A$13-4*A9)-(4/3)*SIN($A$13-3*A9)+3*SIN($A$13-2*A9)-4*SIN($A$13-A9)+(25/12)*SIN($A$13))/A9</f>
        <v>0.95533648912349278</v>
      </c>
      <c r="S9" s="5">
        <f t="shared" si="1"/>
        <v>2.113198505071523E-12</v>
      </c>
    </row>
    <row r="12" spans="1:49" x14ac:dyDescent="0.25">
      <c r="A12" t="s">
        <v>1</v>
      </c>
      <c r="K12" t="s">
        <v>25</v>
      </c>
      <c r="L12" t="s">
        <v>18</v>
      </c>
      <c r="M12" t="s">
        <v>26</v>
      </c>
      <c r="N12" t="s">
        <v>30</v>
      </c>
      <c r="O12" t="s">
        <v>27</v>
      </c>
      <c r="P12" t="s">
        <v>29</v>
      </c>
      <c r="Q12" t="s">
        <v>28</v>
      </c>
    </row>
    <row r="13" spans="1:49" x14ac:dyDescent="0.25">
      <c r="A13">
        <v>0.3</v>
      </c>
      <c r="K13" s="1">
        <f>1*10^-1</f>
        <v>0.1</v>
      </c>
      <c r="L13" s="4">
        <f>(0.5*SIN($A$13+A2)-0.5*SIN($A$13-A2))/(A2)</f>
        <v>0.95374505756794659</v>
      </c>
      <c r="M13" s="4">
        <f t="shared" ref="M13:M20" si="2">ABS($B$2-L13)</f>
        <v>1.5914315576593951E-3</v>
      </c>
      <c r="N13" s="1">
        <f>((-2/3)*SIN($A$13-A2)+(1/12)*SIN($A$13-2*A2)+(2/3)*SIN($A$13+A2)-(1/12)*SIN($A$13+2*A2))/A2</f>
        <v>0.95533330845944975</v>
      </c>
      <c r="O13">
        <f>ABS($B$2-N13)</f>
        <v>3.1806661562328031E-6</v>
      </c>
      <c r="P13" s="4">
        <f>(0.75*SIN($A$13+A2)-(3/20)*SIN($A$13+2*A2)+(1/60)*SIN($A$13+3*A2)-0.75*SIN($A$13-A2)+(3/20)*SIN($A$13-2*A2)-(1/60)*SIN($A$13-3*A2))/(A2)</f>
        <v>0.95533648231503021</v>
      </c>
      <c r="Q13" s="4">
        <f>$B$2-P13</f>
        <v>6.8105757700109848E-9</v>
      </c>
    </row>
    <row r="14" spans="1:49" x14ac:dyDescent="0.25">
      <c r="K14" s="1">
        <f>5*10^-2</f>
        <v>0.05</v>
      </c>
      <c r="L14" s="4">
        <f>(0.5*SIN($A$13+A3)-0.5*SIN($A$13-A3))/(A3)</f>
        <v>0.954938482009284</v>
      </c>
      <c r="M14" s="4">
        <f t="shared" si="2"/>
        <v>3.980071163219856E-4</v>
      </c>
      <c r="N14" s="1">
        <f>((-2/3)*SIN($A$13-A3)+(1/12)*SIN($A$13-2*A3)+(2/3)*SIN($A$13+A3)-(1/12)*SIN($A$13+2*A3))/A3</f>
        <v>0.95533629015639632</v>
      </c>
      <c r="O14">
        <f t="shared" ref="O14:O20" si="3">ABS($B$2-N14)</f>
        <v>1.9896920966377962E-7</v>
      </c>
      <c r="P14" s="4">
        <f>(0.75*SIN($A$13+A3)-(3/20)*SIN($A$13+2*A3)+(1/60)*SIN($A$13+3*A3)-0.75*SIN($A$13-A3)+(3/20)*SIN($A$13-2*A3)-(1/60)*SIN($A$13-3*A3))/(A3)</f>
        <v>0.9553364890190349</v>
      </c>
      <c r="Q14" s="4">
        <f t="shared" ref="Q14:Q20" si="4">$B$2-P14</f>
        <v>1.0657108528988601E-10</v>
      </c>
    </row>
    <row r="15" spans="1:49" x14ac:dyDescent="0.25">
      <c r="K15" s="1">
        <f>1*10^-2</f>
        <v>0.01</v>
      </c>
      <c r="L15" s="4">
        <f>(0.5*SIN($A$13+A4)-0.5*SIN($A$13-A4))/(A4)</f>
        <v>0.95532056693039824</v>
      </c>
      <c r="M15" s="4">
        <f t="shared" si="2"/>
        <v>1.5922195207740408E-5</v>
      </c>
      <c r="N15" s="1">
        <f>((-2/3)*SIN($A$13-A4)+(1/12)*SIN($A$13-2*A4)+(2/3)*SIN($A$13+A4)-(1/12)*SIN($A$13+2*A4))/A4</f>
        <v>0.95533648880716249</v>
      </c>
      <c r="O15">
        <f t="shared" si="3"/>
        <v>3.1844349379639425E-10</v>
      </c>
      <c r="P15" s="4">
        <f>(0.75*SIN($A$13+A4)-(3/20)*SIN($A$13+2*A4)+(1/60)*SIN($A$13+3*A4)-0.75*SIN($A$13-A4)+(3/20)*SIN($A$13-2*A4)-(1/60)*SIN($A$13-3*A4))/(A4)</f>
        <v>0.95533648912559599</v>
      </c>
      <c r="Q15" s="4">
        <f t="shared" si="4"/>
        <v>9.9920072216264089E-15</v>
      </c>
    </row>
    <row r="16" spans="1:49" x14ac:dyDescent="0.25">
      <c r="B16" s="1"/>
      <c r="K16" s="1">
        <f>5*10^-3</f>
        <v>5.0000000000000001E-3</v>
      </c>
      <c r="L16" s="4">
        <f>(0.5*SIN($A$13+A5)-0.5*SIN($A$13-A5))/(A5)</f>
        <v>0.95533250856187912</v>
      </c>
      <c r="M16" s="4">
        <f t="shared" si="2"/>
        <v>3.9805637268575111E-6</v>
      </c>
      <c r="N16" s="1">
        <f>((-2/3)*SIN($A$13-A5)+(1/12)*SIN($A$13-2*A5)+(2/3)*SIN($A$13+A5)-(1/12)*SIN($A$13+2*A5))/A5</f>
        <v>0.95533648910570634</v>
      </c>
      <c r="O16">
        <f t="shared" si="3"/>
        <v>1.9899637493381306E-11</v>
      </c>
      <c r="P16" s="4">
        <f>(0.75*SIN($A$13+A5)-(3/20)*SIN($A$13+2*A5)+(1/60)*SIN($A$13+3*A5)-0.75*SIN($A$13-A5)+(3/20)*SIN($A$13-2*A5)-(1/60)*SIN($A$13-3*A5))/(A5)</f>
        <v>0.9553364891256122</v>
      </c>
      <c r="Q16" s="5">
        <f>$B$2-P16</f>
        <v>-6.2172489379008766E-15</v>
      </c>
    </row>
    <row r="17" spans="2:49" x14ac:dyDescent="0.25">
      <c r="K17" s="1">
        <f>1*10^-3</f>
        <v>1E-3</v>
      </c>
      <c r="L17" s="4">
        <f>(0.5*SIN($A$13+A6)-0.5*SIN($A$13-A6))/(A6)</f>
        <v>0.95533632990285611</v>
      </c>
      <c r="M17" s="4">
        <f t="shared" si="2"/>
        <v>1.5922274987367757E-7</v>
      </c>
      <c r="N17" s="1">
        <f>((-2/3)*SIN($A$13-A6)+(1/12)*SIN($A$13-2*A6)+(2/3)*SIN($A$13+A6)-(1/12)*SIN($A$13+2*A6))/A6</f>
        <v>0.9553364891255467</v>
      </c>
      <c r="O17">
        <f t="shared" si="3"/>
        <v>5.9285909514983359E-14</v>
      </c>
      <c r="P17" s="4">
        <f>(0.75*SIN($A$13+A6)-(3/20)*SIN($A$13+2*A6)+(1/60)*SIN($A$13+3*A6)-0.75*SIN($A$13-A6)+(3/20)*SIN($A$13-2*A6)-(1/60)*SIN($A$13-3*A6))/(A6)</f>
        <v>0.95533648912557445</v>
      </c>
      <c r="Q17" s="5">
        <f t="shared" si="4"/>
        <v>3.1530333899354446E-14</v>
      </c>
    </row>
    <row r="18" spans="2:49" x14ac:dyDescent="0.25">
      <c r="K18" s="1">
        <f>5*10^-4</f>
        <v>5.0000000000000001E-4</v>
      </c>
      <c r="L18" s="4">
        <f>(0.5*SIN($A$13+A7)-0.5*SIN($A$13-A7))/(A7)</f>
        <v>0.95533644931988793</v>
      </c>
      <c r="M18" s="4">
        <f t="shared" si="2"/>
        <v>3.9805718055063721E-8</v>
      </c>
      <c r="N18" s="1">
        <f>((-2/3)*SIN($A$13-A7)+(1/12)*SIN($A$13-2*A7)+(2/3)*SIN($A$13+A7)-(1/12)*SIN($A$13+2*A7))/A7</f>
        <v>0.95533648912553282</v>
      </c>
      <c r="O18" s="2">
        <f t="shared" si="3"/>
        <v>7.3163697322797816E-14</v>
      </c>
      <c r="P18" s="4">
        <f>(0.75*SIN($A$13+A7)-(3/20)*SIN($A$13+2*A7)+(1/60)*SIN($A$13+3*A7)-0.75*SIN($A$13-A7)+(3/20)*SIN($A$13-2*A7)-(1/60)*SIN($A$13-3*A7))/(A7)</f>
        <v>0.9553364891255397</v>
      </c>
      <c r="Q18" s="5">
        <f t="shared" si="4"/>
        <v>6.6280314570121845E-14</v>
      </c>
    </row>
    <row r="19" spans="2:49" x14ac:dyDescent="0.25">
      <c r="K19" s="1">
        <f>1*10^-4</f>
        <v>1E-4</v>
      </c>
      <c r="L19" s="4">
        <f>(0.5*SIN($A$13+A8)-0.5*SIN($A$13-A8))/(A8)</f>
        <v>0.95533648753337586</v>
      </c>
      <c r="M19" s="4">
        <f t="shared" si="2"/>
        <v>1.592230125524452E-9</v>
      </c>
      <c r="N19" s="1">
        <f>((-2/3)*SIN($A$13-A8)+(1/12)*SIN($A$13-2*A8)+(2/3)*SIN($A$13+A8)-(1/12)*SIN($A$13+2*A8))/A8</f>
        <v>0.95533648912578262</v>
      </c>
      <c r="O19" s="2">
        <f t="shared" si="3"/>
        <v>1.7663648321786241E-13</v>
      </c>
      <c r="P19" s="4">
        <f>(0.75*SIN($A$13+A8)-(3/20)*SIN($A$13+2*A8)+(1/60)*SIN($A$13+3*A8)-0.75*SIN($A$13-A8)+(3/20)*SIN($A$13-2*A8)-(1/60)*SIN($A$13-3*A8))/(A8)</f>
        <v>0.95533648912576519</v>
      </c>
      <c r="Q19" s="5">
        <f t="shared" si="4"/>
        <v>-1.5920598173124745E-13</v>
      </c>
    </row>
    <row r="20" spans="2:49" x14ac:dyDescent="0.25">
      <c r="K20" s="1">
        <f>5*10^-5</f>
        <v>5.0000000000000002E-5</v>
      </c>
      <c r="L20" s="4">
        <f>(0.5*SIN($A$13+A9)-0.5*SIN($A$13-A9))/(A9)</f>
        <v>0.95533648872714316</v>
      </c>
      <c r="M20" s="4">
        <f t="shared" si="2"/>
        <v>3.9846281829625241E-10</v>
      </c>
      <c r="N20" s="1">
        <f>((-2/3)*SIN($A$13-A9)+(1/12)*SIN($A$13-2*A9)+(2/3)*SIN($A$13+A9)-(1/12)*SIN($A$13+2*A9))/A9</f>
        <v>0.95533648912488056</v>
      </c>
      <c r="O20" s="2">
        <f t="shared" si="3"/>
        <v>7.2541972429007728E-13</v>
      </c>
      <c r="P20" s="4">
        <f>(0.75*SIN($A$13+A9)-(3/20)*SIN($A$13+2*A9)+(1/60)*SIN($A$13+3*A9)-0.75*SIN($A$13-A9)+(3/20)*SIN($A$13-2*A9)-(1/60)*SIN($A$13-3*A9))/(A9)</f>
        <v>0.95533648912564384</v>
      </c>
      <c r="Q20" s="5">
        <f t="shared" si="4"/>
        <v>-3.7858605139717838E-14</v>
      </c>
    </row>
    <row r="23" spans="2:49" x14ac:dyDescent="0.25">
      <c r="K23" t="s">
        <v>25</v>
      </c>
      <c r="L23" t="s">
        <v>16</v>
      </c>
      <c r="M23" t="s">
        <v>33</v>
      </c>
      <c r="N23" t="s">
        <v>17</v>
      </c>
      <c r="O23" t="s">
        <v>34</v>
      </c>
      <c r="P23" t="s">
        <v>32</v>
      </c>
      <c r="Q23" t="s">
        <v>35</v>
      </c>
      <c r="R23" t="s">
        <v>31</v>
      </c>
      <c r="S23" t="s">
        <v>36</v>
      </c>
    </row>
    <row r="24" spans="2:49" x14ac:dyDescent="0.25">
      <c r="K24" s="1">
        <f>1*10^-1</f>
        <v>0.1</v>
      </c>
      <c r="L24" s="4">
        <f>(-SIN([1]Arkusz1!$A$12) + SIN([1]Arkusz1!$A$12+[1]Arkusz1!A2))/[1]Arkusz1!A2</f>
        <v>0.93898135647310976</v>
      </c>
      <c r="M24" s="4">
        <f>ABS(L24-$B$2)</f>
        <v>1.6355132652496218E-2</v>
      </c>
      <c r="N24" s="4">
        <f>(SIN([1]Arkusz1!$A$12)*(-3/2) + 2*SIN([1]Arkusz1!$A$12+[1]Arkusz1!A2) - (1/2)*SIN([1]Arkusz1!$A$12+2*[1]Arkusz1!A2))/[1]Arkusz1!A2</f>
        <v>0.95843605323190251</v>
      </c>
      <c r="O24" s="4">
        <f>ABS(N24-$B$2)</f>
        <v>3.0995641062965262E-3</v>
      </c>
      <c r="P24" s="4">
        <f>((-11/6)*SIN($A$13)+3*SIN($A$13+A2)-(3/2)*SIN($A$13+2*A2)+(1/3)*SIN($A$13+3*A2))/A2</f>
        <v>0.95543831272203006</v>
      </c>
      <c r="Q24" s="4">
        <f>ABS(P24-$B$2)</f>
        <v>1.0182359642407768E-4</v>
      </c>
      <c r="R24" s="4">
        <f>((-25/12)*SIN([1]Arkusz1!$A$12) + 4*SIN([1]Arkusz1!$A$12+[1]Arkusz1!A2) -3*SIN([1]Arkusz1!$A$12+2*[1]Arkusz1!A2)+ (4/3)*SIN([1]Arkusz1!$A$12+3*[1]Arkusz1!A2) - (1/4) * SIN([1]Arkusz1!$A$12+4*[1]Arkusz1!A2))/[1]Arkusz1!A2</f>
        <v>0.95531865594826848</v>
      </c>
      <c r="S24" s="4">
        <f>ABS(R24-$B$2)</f>
        <v>1.7833177337500672E-5</v>
      </c>
    </row>
    <row r="25" spans="2:49" x14ac:dyDescent="0.25">
      <c r="K25" s="1">
        <f>5*10^-2</f>
        <v>0.05</v>
      </c>
      <c r="L25" s="4">
        <f>(-SIN([1]Arkusz1!$A$12) + SIN([1]Arkusz1!$A$12+[1]Arkusz1!A3))/[1]Arkusz1!A3</f>
        <v>0.94755201588223592</v>
      </c>
      <c r="M25" s="4">
        <f>ABS(L25-$B$2)</f>
        <v>7.7844732433700603E-3</v>
      </c>
      <c r="N25" s="4">
        <f>(SIN([1]Arkusz1!$A$12)*(-3/2) + 2*SIN([1]Arkusz1!$A$12+[1]Arkusz1!A3) - (1/2)*SIN([1]Arkusz1!$A$12+2*[1]Arkusz1!A3))/[1]Arkusz1!A3</f>
        <v>0.95612267529136263</v>
      </c>
      <c r="O25" s="4">
        <f>ABS(N25-$B$2)</f>
        <v>7.8618616575665268E-4</v>
      </c>
      <c r="P25" s="4">
        <f>((-11/6)*SIN($A$13)+3*SIN($A$13+A3)-(3/2)*SIN($A$13+2*A3)+(1/3)*SIN($A$13+3*A3))/A3</f>
        <v>0.95534749455998269</v>
      </c>
      <c r="Q25" s="4">
        <f t="shared" ref="Q25:Q31" si="5">ABS(P25-$B$2)</f>
        <v>1.1005434376709644E-5</v>
      </c>
      <c r="R25" s="4">
        <f>((-25/12)*SIN([1]Arkusz1!$A$12) + 4*SIN([1]Arkusz1!$A$12+[1]Arkusz1!A3) -3*SIN([1]Arkusz1!$A$12+2*[1]Arkusz1!A3)+ (4/3)*SIN([1]Arkusz1!$A$12+3*[1]Arkusz1!A3) - (1/4) * SIN([1]Arkusz1!$A$12+4*[1]Arkusz1!A3))/[1]Arkusz1!A3</f>
        <v>0.95533533030638607</v>
      </c>
      <c r="S25" s="4">
        <f t="shared" ref="S25:S31" si="6">ABS(R25-$B$2)</f>
        <v>1.1588192199152303E-6</v>
      </c>
    </row>
    <row r="26" spans="2:49" x14ac:dyDescent="0.25">
      <c r="B26" s="1"/>
      <c r="K26" s="1">
        <f>1*10^-2</f>
        <v>0.01</v>
      </c>
      <c r="L26" s="4">
        <f>(-SIN([1]Arkusz1!$A$12) + SIN([1]Arkusz1!$A$12+[1]Arkusz1!A4))/[1]Arkusz1!A4</f>
        <v>0.95384297821039521</v>
      </c>
      <c r="M26" s="4">
        <f>ABS(L26-$B$2)</f>
        <v>1.4935109152107717E-3</v>
      </c>
      <c r="N26" s="4">
        <f>(SIN([1]Arkusz1!$A$12)*(-3/2) + 2*SIN([1]Arkusz1!$A$12+[1]Arkusz1!A4) - (1/2)*SIN([1]Arkusz1!$A$12+2*[1]Arkusz1!A4))/[1]Arkusz1!A4</f>
        <v>0.95536825868188235</v>
      </c>
      <c r="O26" s="4">
        <f>ABS(N26-$B$2)</f>
        <v>3.1769556276373123E-5</v>
      </c>
      <c r="P26" s="4">
        <f>((-11/6)*SIN($A$13)+3*SIN($A$13+A4)-(3/2)*SIN($A$13+2*A4)+(1/3)*SIN($A$13+3*A4))/A4</f>
        <v>0.95533656586540694</v>
      </c>
      <c r="Q26" s="4">
        <f t="shared" si="5"/>
        <v>7.6739800958236515E-8</v>
      </c>
      <c r="R26" s="4">
        <f>((-25/12)*SIN([1]Arkusz1!$A$12) + 4*SIN([1]Arkusz1!$A$12+[1]Arkusz1!A4) -3*SIN([1]Arkusz1!$A$12+2*[1]Arkusz1!A4)+ (4/3)*SIN([1]Arkusz1!$A$12+3*[1]Arkusz1!A4) - (1/4) * SIN([1]Arkusz1!$A$12+4*[1]Arkusz1!A4))/[1]Arkusz1!A4</f>
        <v>0.9553364872250738</v>
      </c>
      <c r="S26" s="4">
        <f t="shared" si="6"/>
        <v>1.9005321760801053E-9</v>
      </c>
      <c r="AK26" t="s">
        <v>13</v>
      </c>
      <c r="AW26" t="s">
        <v>13</v>
      </c>
    </row>
    <row r="27" spans="2:49" x14ac:dyDescent="0.25">
      <c r="B27" s="1"/>
      <c r="K27" s="1">
        <f>5*10^-3</f>
        <v>5.0000000000000001E-3</v>
      </c>
      <c r="L27" s="4">
        <f>(-SIN([1]Arkusz1!$A$12) + SIN([1]Arkusz1!$A$12+[1]Arkusz1!A5))/[1]Arkusz1!A5</f>
        <v>0.95459370958439482</v>
      </c>
      <c r="M27" s="4">
        <f>ABS(L27-$B$2)</f>
        <v>7.4277954121115819E-4</v>
      </c>
      <c r="N27" s="4">
        <f>(SIN([1]Arkusz1!$A$12)*(-3/2) + 2*SIN([1]Arkusz1!$A$12+[1]Arkusz1!A5) - (1/2)*SIN([1]Arkusz1!$A$12+2*[1]Arkusz1!A5))/[1]Arkusz1!A5</f>
        <v>0.95534444095839999</v>
      </c>
      <c r="O27" s="4">
        <f>ABS(N27-$B$2)</f>
        <v>7.9518327940064637E-6</v>
      </c>
      <c r="P27" s="4">
        <f>((-11/6)*SIN($A$13)+3*SIN($A$13+A5)-(3/2)*SIN($A$13+2*A5)+(1/3)*SIN($A$13+3*A5))/A5</f>
        <v>0.95533649853957181</v>
      </c>
      <c r="Q27" s="4">
        <f t="shared" si="5"/>
        <v>9.4139658290970374E-9</v>
      </c>
      <c r="R27" s="4">
        <f>((-25/12)*SIN([1]Arkusz1!$A$12) + 4*SIN([1]Arkusz1!$A$12+[1]Arkusz1!A5) -3*SIN([1]Arkusz1!$A$12+2*[1]Arkusz1!A5)+ (4/3)*SIN([1]Arkusz1!$A$12+3*[1]Arkusz1!A5) - (1/4) * SIN([1]Arkusz1!$A$12+4*[1]Arkusz1!A5))/[1]Arkusz1!A5</f>
        <v>0.95533648900651413</v>
      </c>
      <c r="S27" s="4">
        <f t="shared" si="6"/>
        <v>1.1909184749470114E-10</v>
      </c>
    </row>
    <row r="28" spans="2:49" x14ac:dyDescent="0.25">
      <c r="K28" s="1">
        <f>1*10^-3</f>
        <v>1E-3</v>
      </c>
      <c r="L28" s="4">
        <f>(-SIN([1]Arkusz1!$A$12) + SIN([1]Arkusz1!$A$12+[1]Arkusz1!A6))/[1]Arkusz1!A6</f>
        <v>0.95518856981186007</v>
      </c>
      <c r="M28" s="4">
        <f>ABS(L28-$B$2)</f>
        <v>1.4791931374591449E-4</v>
      </c>
      <c r="N28" s="4">
        <f>(SIN([1]Arkusz1!$A$12)*(-3/2) + 2*SIN([1]Arkusz1!$A$12+[1]Arkusz1!A6) - (1/2)*SIN([1]Arkusz1!$A$12+2*[1]Arkusz1!A6))/[1]Arkusz1!A6</f>
        <v>0.95533680749715355</v>
      </c>
      <c r="O28" s="4">
        <f>ABS(N28-$B$2)</f>
        <v>3.1837154756964026E-7</v>
      </c>
      <c r="P28" s="4">
        <f>((-11/6)*SIN($A$13)+3*SIN($A$13+A6)-(3/2)*SIN($A$13+2*A6)+(1/3)*SIN($A$13+3*A6))/A6</f>
        <v>0.95533648919979286</v>
      </c>
      <c r="Q28" s="4">
        <f t="shared" si="5"/>
        <v>7.418687886229236E-11</v>
      </c>
      <c r="R28" s="4">
        <f>((-25/12)*SIN([1]Arkusz1!$A$12) + 4*SIN([1]Arkusz1!$A$12+[1]Arkusz1!A6) -3*SIN([1]Arkusz1!$A$12+2*[1]Arkusz1!A6)+ (4/3)*SIN([1]Arkusz1!$A$12+3*[1]Arkusz1!A6) - (1/4) * SIN([1]Arkusz1!$A$12+4*[1]Arkusz1!A6))/[1]Arkusz1!A6</f>
        <v>0.95533648912535241</v>
      </c>
      <c r="S28" s="4">
        <f t="shared" si="6"/>
        <v>2.5357493882438575E-13</v>
      </c>
    </row>
    <row r="29" spans="2:49" x14ac:dyDescent="0.25">
      <c r="K29" s="1">
        <f>5*10^-4</f>
        <v>5.0000000000000001E-4</v>
      </c>
      <c r="L29" s="4">
        <f>(-SIN([1]Arkusz1!$A$12) + SIN([1]Arkusz1!$A$12+[1]Arkusz1!A7))/[1]Arkusz1!A7</f>
        <v>0.95526256926981024</v>
      </c>
      <c r="M29" s="4">
        <f>ABS(L29-$B$2)</f>
        <v>7.3919855795745448E-5</v>
      </c>
      <c r="N29" s="4">
        <f>(SIN([1]Arkusz1!$A$12)*(-3/2) + 2*SIN([1]Arkusz1!$A$12+[1]Arkusz1!A7) - (1/2)*SIN([1]Arkusz1!$A$12+2*[1]Arkusz1!A7))/[1]Arkusz1!A7</f>
        <v>0.95533656872781592</v>
      </c>
      <c r="O29" s="4">
        <f>ABS(N29-$B$2)</f>
        <v>7.9602209934748203E-8</v>
      </c>
      <c r="P29" s="4">
        <f>((-11/6)*SIN($A$13)+3*SIN($A$13+A7)-(3/2)*SIN($A$13+2*A7)+(1/3)*SIN($A$13+3*A7))/A7</f>
        <v>0.95533648913487257</v>
      </c>
      <c r="Q29" s="4">
        <f t="shared" si="5"/>
        <v>9.2665874973363316E-12</v>
      </c>
      <c r="R29" s="4">
        <f>((-25/12)*SIN([1]Arkusz1!$A$12) + 4*SIN([1]Arkusz1!$A$12+[1]Arkusz1!A7) -3*SIN([1]Arkusz1!$A$12+2*[1]Arkusz1!A7)+ (4/3)*SIN([1]Arkusz1!$A$12+3*[1]Arkusz1!A7) - (1/4) * SIN([1]Arkusz1!$A$12+4*[1]Arkusz1!A7))/[1]Arkusz1!A7</f>
        <v>0.95533648912538016</v>
      </c>
      <c r="S29" s="5">
        <f t="shared" si="6"/>
        <v>2.2581936320875684E-13</v>
      </c>
    </row>
    <row r="30" spans="2:49" x14ac:dyDescent="0.25">
      <c r="K30" s="1">
        <f>1*10^-4</f>
        <v>1E-4</v>
      </c>
      <c r="L30" s="4">
        <f>(-SIN([1]Arkusz1!$A$12) + SIN([1]Arkusz1!$A$12+[1]Arkusz1!A8))/[1]Arkusz1!A8</f>
        <v>0.95532171152323819</v>
      </c>
      <c r="M30" s="4">
        <f>ABS(L30-$B$2)</f>
        <v>1.4777602367788134E-5</v>
      </c>
      <c r="N30" s="4">
        <f>(SIN([1]Arkusz1!$A$12)*(-3/2) + 2*SIN([1]Arkusz1!$A$12+[1]Arkusz1!A8) - (1/2)*SIN([1]Arkusz1!$A$12+2*[1]Arkusz1!A8))/[1]Arkusz1!A8</f>
        <v>0.95533649231066553</v>
      </c>
      <c r="O30" s="4">
        <f>ABS(N30-$B$2)</f>
        <v>3.1850595494375966E-9</v>
      </c>
      <c r="P30" s="4">
        <f>((-11/6)*SIN($A$13)+3*SIN($A$13+A8)-(3/2)*SIN($A$13+2*A8)+(1/3)*SIN($A$13+3*A8))/A8</f>
        <v>0.95533648912682345</v>
      </c>
      <c r="Q30" s="5">
        <f t="shared" si="5"/>
        <v>1.2174705688039467E-12</v>
      </c>
      <c r="R30" s="4">
        <f>((-25/12)*SIN([1]Arkusz1!$A$12) + 4*SIN([1]Arkusz1!$A$12+[1]Arkusz1!A8) -3*SIN([1]Arkusz1!$A$12+2*[1]Arkusz1!A8)+ (4/3)*SIN([1]Arkusz1!$A$12+3*[1]Arkusz1!A8) - (1/4) * SIN([1]Arkusz1!$A$12+4*[1]Arkusz1!A8))/[1]Arkusz1!A8</f>
        <v>0.95533648912585201</v>
      </c>
      <c r="S30" s="5">
        <f t="shared" si="6"/>
        <v>2.4602542225693469E-13</v>
      </c>
    </row>
    <row r="31" spans="2:49" x14ac:dyDescent="0.25">
      <c r="K31" s="1">
        <f>5*10^-5</f>
        <v>5.0000000000000002E-5</v>
      </c>
      <c r="L31" s="4">
        <f>(-SIN([1]Arkusz1!$A$12) + SIN([1]Arkusz1!$A$12+[1]Arkusz1!A9))/[1]Arkusz1!A9</f>
        <v>0.95532910072249067</v>
      </c>
      <c r="M31" s="4">
        <f>ABS(L31-$B$2)</f>
        <v>7.3884031153159668E-6</v>
      </c>
      <c r="N31" s="4">
        <f>(SIN([1]Arkusz1!$A$12)*(-3/2) + 2*SIN([1]Arkusz1!$A$12+[1]Arkusz1!A9) - (1/2)*SIN([1]Arkusz1!$A$12+2*[1]Arkusz1!A9))/[1]Arkusz1!A9</f>
        <v>0.95533648992229825</v>
      </c>
      <c r="O31" s="4">
        <f>ABS(N31-$B$2)</f>
        <v>7.9669226771272861E-10</v>
      </c>
      <c r="P31" s="4">
        <f>((-11/6)*SIN($A$13)+3*SIN($A$13+A9)-(3/2)*SIN($A$13+2*A9)+(1/3)*SIN($A$13+3*A9))/A9</f>
        <v>0.95533648912599078</v>
      </c>
      <c r="Q31" s="5">
        <f t="shared" si="5"/>
        <v>3.8480330033507926E-13</v>
      </c>
      <c r="R31" s="4">
        <f>((-25/12)*SIN([1]Arkusz1!$A$12) + 4*SIN([1]Arkusz1!$A$12+[1]Arkusz1!A9) -3*SIN([1]Arkusz1!$A$12+2*[1]Arkusz1!A9)+ (4/3)*SIN([1]Arkusz1!$A$12+3*[1]Arkusz1!A9) - (1/4) * SIN([1]Arkusz1!$A$12+4*[1]Arkusz1!A9))/[1]Arkusz1!A9</f>
        <v>0.955336489122105</v>
      </c>
      <c r="S31" s="5">
        <f t="shared" si="6"/>
        <v>3.5009772858529686E-12</v>
      </c>
    </row>
    <row r="34" spans="2:25" x14ac:dyDescent="0.25">
      <c r="K34" t="s">
        <v>43</v>
      </c>
      <c r="L34" t="s">
        <v>14</v>
      </c>
      <c r="M34" t="s">
        <v>19</v>
      </c>
      <c r="N34" t="s">
        <v>15</v>
      </c>
      <c r="O34" t="s">
        <v>20</v>
      </c>
      <c r="P34" t="s">
        <v>21</v>
      </c>
      <c r="Q34" t="s">
        <v>24</v>
      </c>
      <c r="R34" t="s">
        <v>22</v>
      </c>
      <c r="S34" t="s">
        <v>23</v>
      </c>
      <c r="Y34" t="s">
        <v>5</v>
      </c>
    </row>
    <row r="35" spans="2:25" x14ac:dyDescent="0.25">
      <c r="K35" s="1">
        <f>1*10^-1</f>
        <v>0.1</v>
      </c>
      <c r="L35" s="4">
        <f>(SIN($A$13-2*A2)-2*SIN($A$13-A2)+SIN($A$13))/(A2^2)</f>
        <v>-0.19850382819546761</v>
      </c>
      <c r="M35" s="4">
        <f t="shared" ref="M35:M42" si="7">ABS($C$2-L35)</f>
        <v>9.7016378465871939E-2</v>
      </c>
      <c r="N35" s="4">
        <f>(2*SIN($A$13)-5*SIN($A$13-A2)+4*SIN($A$13-2*A2)-SIN($A$13-3*A2))/(A2)^2</f>
        <v>-0.29725740653143146</v>
      </c>
      <c r="O35" s="4">
        <f>ABS($C$2-N35)</f>
        <v>1.73719987009191E-3</v>
      </c>
      <c r="P35" s="4">
        <f>((35/12)*SIN($A$13)-(26/3)*SIN($A$13-A2)+(19/2)*SIN($A$13-2*A2)-(14/3)*SIN($A$13-3*A2)+(11/12)*SIN($A$13-4*A2))/(A2^2)</f>
        <v>-0.29634379096815927</v>
      </c>
      <c r="Q35" s="4">
        <f>ABS($C$2-P35)</f>
        <v>8.2358430681972461E-4</v>
      </c>
      <c r="R35" s="4">
        <f>((-5/6)*SIN($A$13-5*A2)+(61/12)*SIN($A$13-4*A2)-13*SIN($A$13-3*A2)+(107/6)*SIN($A$13-2*A2)-(77/6)*SIN($A$13-A2)+(15/4)*SIN($A$13))/(A2^2)</f>
        <v>-0.29551323136520752</v>
      </c>
      <c r="S35" s="4">
        <f t="shared" ref="S35:S42" si="8">ABS($C$2-R35)</f>
        <v>6.9752961320279638E-6</v>
      </c>
    </row>
    <row r="36" spans="2:25" x14ac:dyDescent="0.25">
      <c r="K36" s="1">
        <f>5*10^-2</f>
        <v>0.05</v>
      </c>
      <c r="L36" s="4">
        <f>(SIN($A$13-2*A3)-2*SIN($A$13-A3)+SIN($A$13))/(A3^2)</f>
        <v>-0.24735242105806682</v>
      </c>
      <c r="M36" s="4">
        <f t="shared" si="7"/>
        <v>4.8167785603272728E-2</v>
      </c>
      <c r="N36" s="4">
        <f>(2*SIN($A$13)-5*SIN($A$13-A3)+4*SIN($A$13-2*A3)-SIN($A$13-3*A3))/(A3)^2</f>
        <v>-0.29607689731597769</v>
      </c>
      <c r="O36" s="4">
        <f t="shared" ref="O36:O42" si="9">ABS($C$2-N36)</f>
        <v>5.5669065463814782E-4</v>
      </c>
      <c r="P36" s="4">
        <f>((35/12)*SIN($A$13)-(26/3)*SIN($A$13-A3)+(19/2)*SIN($A$13-2*A3)-(14/3)*SIN($A$13-3*A3)+(11/12)*SIN($A$13-4*A3))/(A3^2)</f>
        <v>-0.29562180309902758</v>
      </c>
      <c r="Q36" s="4">
        <f t="shared" ref="Q36:Q42" si="10">ABS($C$2-P36)</f>
        <v>1.0159643768803406E-4</v>
      </c>
      <c r="R36" s="4">
        <f>((-5/6)*SIN($A$13-5*A3)+(61/12)*SIN($A$13-4*A3)-13*SIN($A$13-3*A3)+(107/6)*SIN($A$13-2*A3)-(77/6)*SIN($A$13-A3)+(15/4)*SIN($A$13))/(A3^2)</f>
        <v>-0.2955192808300921</v>
      </c>
      <c r="S36" s="4">
        <f t="shared" si="8"/>
        <v>9.2583124744471945E-7</v>
      </c>
    </row>
    <row r="37" spans="2:25" x14ac:dyDescent="0.25">
      <c r="K37" s="1">
        <f>1*10^-2</f>
        <v>0.01</v>
      </c>
      <c r="L37" s="4">
        <f>(SIN($A$13-2*A4)-2*SIN($A$13-A4)+SIN($A$13))/(A4^2)</f>
        <v>-0.28594984217811259</v>
      </c>
      <c r="M37" s="4">
        <f t="shared" si="7"/>
        <v>9.5703644832269563E-3</v>
      </c>
      <c r="N37" s="4">
        <f>(2*SIN($A$13)-5*SIN($A$13-A4)+4*SIN($A$13-2*A4)-SIN($A$13-3*A4))/(A4)^2</f>
        <v>-0.2955463387499524</v>
      </c>
      <c r="O37" s="4">
        <f t="shared" si="9"/>
        <v>2.6132088612851323E-5</v>
      </c>
      <c r="P37" s="4">
        <f>((35/12)*SIN($A$13)-(26/3)*SIN($A$13-A4)+(19/2)*SIN($A$13-2*A4)-(14/3)*SIN($A$13-3*A4)+(11/12)*SIN($A$13-4*A4))/(A4^2)</f>
        <v>-0.29552100657109781</v>
      </c>
      <c r="Q37" s="4">
        <f t="shared" si="10"/>
        <v>7.9990975826449429E-7</v>
      </c>
      <c r="R37" s="4">
        <f>((-5/6)*SIN($A$13-5*A4)+(61/12)*SIN($A$13-4*A4)-13*SIN($A$13-3*A4)+(107/6)*SIN($A$13-2*A4)-(77/6)*SIN($A$13-A4)+(15/4)*SIN($A$13))/(A4^2)</f>
        <v>-0.29552020456957706</v>
      </c>
      <c r="S37" s="4">
        <f t="shared" si="8"/>
        <v>2.0917624854455141E-9</v>
      </c>
    </row>
    <row r="38" spans="2:25" x14ac:dyDescent="0.25">
      <c r="K38" s="1">
        <f>5*10^-3</f>
        <v>5.0000000000000001E-3</v>
      </c>
      <c r="L38" s="4">
        <f>(SIN($A$13-2*A5)-2*SIN($A$13-A5)+SIN($A$13))/(A5^2)</f>
        <v>-0.2907392444151391</v>
      </c>
      <c r="M38" s="4">
        <f t="shared" si="7"/>
        <v>4.7809622462004486E-3</v>
      </c>
      <c r="N38" s="4">
        <f>(2*SIN($A$13)-5*SIN($A$13-A5)+4*SIN($A$13-2*A5)-SIN($A$13-3*A5))/(A5)^2</f>
        <v>-0.29552685945510859</v>
      </c>
      <c r="O38" s="4">
        <f t="shared" si="9"/>
        <v>6.6527937690463723E-6</v>
      </c>
      <c r="P38" s="4">
        <f>((35/12)*SIN($A$13)-(26/3)*SIN($A$13-A5)+(19/2)*SIN($A$13-2*A5)-(14/3)*SIN($A$13-3*A5)+(11/12)*SIN($A$13-4*A5))/(A5^2)</f>
        <v>-0.29552030640589422</v>
      </c>
      <c r="Q38" s="4">
        <f t="shared" si="10"/>
        <v>9.9744554671321595E-8</v>
      </c>
      <c r="R38" s="4">
        <f>((-5/6)*SIN($A$13-5*A5)+(61/12)*SIN($A$13-4*A5)-13*SIN($A$13-3*A5)+(107/6)*SIN($A$13-2*A5)-(77/6)*SIN($A$13-A5)+(15/4)*SIN($A$13))/(A5^2)</f>
        <v>-0.29552020652801048</v>
      </c>
      <c r="S38" s="4">
        <f t="shared" si="8"/>
        <v>1.3332907000673799E-10</v>
      </c>
    </row>
    <row r="39" spans="2:25" x14ac:dyDescent="0.25">
      <c r="K39" s="1">
        <f>1*10^-3</f>
        <v>1E-3</v>
      </c>
      <c r="L39" s="4">
        <f>(SIN($A$13-2*A6)-2*SIN($A$13-A6)+SIN($A$13))/(A6^2)</f>
        <v>-0.29456469807787045</v>
      </c>
      <c r="M39" s="4">
        <f t="shared" si="7"/>
        <v>9.5550858346910017E-4</v>
      </c>
      <c r="N39" s="4">
        <f>(2*SIN($A$13)-5*SIN($A$13-A6)+4*SIN($A$13-2*A6)-SIN($A$13-3*A6))/(A6)^2</f>
        <v>-0.29552047675629467</v>
      </c>
      <c r="O39" s="4">
        <f t="shared" si="9"/>
        <v>2.7009495512375636E-7</v>
      </c>
      <c r="P39" s="4">
        <f>((35/12)*SIN($A$13)-(26/3)*SIN($A$13-A6)+(19/2)*SIN($A$13-2*A6)-(14/3)*SIN($A$13-3*A6)+(11/12)*SIN($A$13-4*A6))/(A6^2)</f>
        <v>-0.2955202076382335</v>
      </c>
      <c r="Q39" s="4">
        <f t="shared" si="10"/>
        <v>9.7689395461841855E-10</v>
      </c>
      <c r="R39" s="4">
        <f>((-5/6)*SIN($A$13-5*A6)+(61/12)*SIN($A$13-4*A6)-13*SIN($A$13-3*A6)+(107/6)*SIN($A$13-2*A6)-(77/6)*SIN($A$13-A6)+(15/4)*SIN($A$13))/(A6^2)</f>
        <v>-0.2955202074161889</v>
      </c>
      <c r="S39" s="5">
        <f t="shared" si="8"/>
        <v>7.5484934969338724E-10</v>
      </c>
    </row>
    <row r="40" spans="2:25" x14ac:dyDescent="0.25">
      <c r="K40" s="1">
        <f>5*10^-4</f>
        <v>5.0000000000000001E-4</v>
      </c>
      <c r="L40" s="4">
        <f>(SIN($A$13-2*A7)-2*SIN($A$13-A7)+SIN($A$13))/(A7^2)</f>
        <v>-0.29504249554612727</v>
      </c>
      <c r="M40" s="4">
        <f t="shared" si="7"/>
        <v>4.7771111521227594E-4</v>
      </c>
      <c r="N40" s="4">
        <f>(2*SIN($A$13)-5*SIN($A$13-A7)+4*SIN($A$13-2*A7)-SIN($A$13-3*A7))/(A7)^2</f>
        <v>-0.29552027425161498</v>
      </c>
      <c r="O40" s="4">
        <f t="shared" si="9"/>
        <v>6.7590275432127811E-8</v>
      </c>
      <c r="P40" s="4">
        <f>((35/12)*SIN($A$13)-(26/3)*SIN($A$13-A7)+(19/2)*SIN($A$13-2*A7)-(14/3)*SIN($A$13-3*A7)+(11/12)*SIN($A$13-4*A7))/(A7^2)</f>
        <v>-0.29552020808232271</v>
      </c>
      <c r="Q40" s="5">
        <f t="shared" si="10"/>
        <v>1.4209831644684812E-9</v>
      </c>
      <c r="R40" s="4">
        <f>((-5/6)*SIN($A$13-5*A7)+(61/12)*SIN($A$13-4*A7)-13*SIN($A$13-3*A7)+(107/6)*SIN($A$13-2*A7)-(77/6)*SIN($A$13-A7)+(15/4)*SIN($A$13))/(A7^2)</f>
        <v>-0.29552020919254574</v>
      </c>
      <c r="S40" s="5">
        <f t="shared" si="8"/>
        <v>2.5312061890936377E-9</v>
      </c>
    </row>
    <row r="41" spans="2:25" x14ac:dyDescent="0.25">
      <c r="K41" s="1">
        <f>1*10^-4</f>
        <v>1E-4</v>
      </c>
      <c r="L41" s="4">
        <f>(SIN($A$13-2*A8)-2*SIN($A$13-A8)+SIN($A$13))/(A8^2)</f>
        <v>-0.29542467361309832</v>
      </c>
      <c r="M41" s="4">
        <f t="shared" si="7"/>
        <v>9.5533048241225327E-5</v>
      </c>
      <c r="N41" s="4">
        <f>(2*SIN($A$13)-5*SIN($A$13-A8)+4*SIN($A$13-2*A8)-SIN($A$13-3*A8))/(A8)^2</f>
        <v>-0.29552020275325219</v>
      </c>
      <c r="O41" s="4">
        <f t="shared" si="9"/>
        <v>3.9080873537322702E-9</v>
      </c>
      <c r="P41" s="4">
        <f>((35/12)*SIN($A$13)-(26/3)*SIN($A$13-A8)+(19/2)*SIN($A$13-2*A8)-(14/3)*SIN($A$13-3*A8)+(11/12)*SIN($A$13-4*A8))/(A8^2)</f>
        <v>-0.29552021385548244</v>
      </c>
      <c r="Q41" s="5">
        <f t="shared" si="10"/>
        <v>7.1941428925192952E-9</v>
      </c>
      <c r="R41" s="4">
        <f>((-5/6)*SIN($A$13-5*A8)+(61/12)*SIN($A$13-4*A8)-13*SIN($A$13-3*A8)+(107/6)*SIN($A$13-2*A8)-(77/6)*SIN($A$13-A8)+(15/4)*SIN($A$13))/(A8^2)</f>
        <v>-0.29552027491774879</v>
      </c>
      <c r="S41" s="5">
        <f t="shared" si="8"/>
        <v>6.8256409246902905E-8</v>
      </c>
    </row>
    <row r="42" spans="2:25" x14ac:dyDescent="0.25">
      <c r="K42" s="1">
        <f>5*10^-5</f>
        <v>5.0000000000000002E-5</v>
      </c>
      <c r="L42" s="4">
        <f>(SIN($A$13-2*A9)-2*SIN($A$13-A9)+SIN($A$13))/(A9^2)</f>
        <v>-0.29547246871430843</v>
      </c>
      <c r="M42" s="4">
        <f t="shared" si="7"/>
        <v>4.7737947031112338E-5</v>
      </c>
      <c r="N42" s="4">
        <f>(2*SIN($A$13)-5*SIN($A$13-A9)+4*SIN($A$13-2*A9)-SIN($A$13-3*A9))/(A9)^2</f>
        <v>-0.29552029712220929</v>
      </c>
      <c r="O42" s="5">
        <f t="shared" si="9"/>
        <v>9.0460869739406036E-8</v>
      </c>
      <c r="P42" s="4">
        <f>((35/12)*SIN($A$13)-(26/3)*SIN($A$13-A9)+(19/2)*SIN($A$13-2*A9)-(14/3)*SIN($A$13-3*A9)+(11/12)*SIN($A$13-4*A9))/(A9^2)</f>
        <v>-0.29552031932666978</v>
      </c>
      <c r="Q42" s="5">
        <f t="shared" si="10"/>
        <v>1.1266533023190917E-7</v>
      </c>
      <c r="R42" s="4">
        <f>((-5/6)*SIN($A$13-5*A9)+(61/12)*SIN($A$13-4*A9)-13*SIN($A$13-3*A9)+(107/6)*SIN($A$13-2*A9)-(77/6)*SIN($A$13-A9)+(15/4)*SIN($A$13))/(A9^2)</f>
        <v>-0.29552076341587963</v>
      </c>
      <c r="S42" s="5">
        <f t="shared" si="8"/>
        <v>5.5675454008197178E-7</v>
      </c>
    </row>
    <row r="45" spans="2:25" x14ac:dyDescent="0.25">
      <c r="K45" t="s">
        <v>43</v>
      </c>
      <c r="L45" t="s">
        <v>18</v>
      </c>
      <c r="M45" t="s">
        <v>26</v>
      </c>
      <c r="N45" t="s">
        <v>30</v>
      </c>
      <c r="O45" t="s">
        <v>37</v>
      </c>
      <c r="P45" t="s">
        <v>29</v>
      </c>
      <c r="Q45" t="s">
        <v>38</v>
      </c>
    </row>
    <row r="46" spans="2:25" x14ac:dyDescent="0.25">
      <c r="K46" s="1">
        <f>1*10^-1</f>
        <v>0.1</v>
      </c>
      <c r="L46" s="4">
        <f>(SIN($A$13-A2)-2*SIN($A$13)+SIN($A$13+A2))/(A2^2)</f>
        <v>-0.29527402189673529</v>
      </c>
      <c r="M46" s="4">
        <f t="shared" ref="M46:M53" si="11">$C$2-L46</f>
        <v>-2.4618476460425143E-4</v>
      </c>
      <c r="N46" s="1">
        <f>((-1/12)*SIN($A$13-2*A2)-(1/12)*SIN($A$13+2*A2)+(4/3)*SIN($A$13-A2)+(4/3)*SIN($A$13+A2)-(5/2)*SIN($A$13))/(A2^2)</f>
        <v>-0.29551987859859347</v>
      </c>
      <c r="O46" s="1">
        <f>$C$2-N46</f>
        <v>-3.2806274607999342E-7</v>
      </c>
      <c r="P46" s="4">
        <f>((1/90)*SIN($A$13-3*A2)-(3/20)*SIN($A$13-2*A2)+1.5*SIN($A$13-A2)-(49/18)*SIN($A$13)+1.5*SIN($A$13+A2)-(3/20)*SIN($A$13+2*A2)+(1/90)*SIN($A$13+3*A2))/(A2^2)</f>
        <v>-0.29552020613444868</v>
      </c>
      <c r="Q46" s="4">
        <f t="shared" ref="Q46:Q53" si="12">$C$2-P46</f>
        <v>-5.2689086427193388E-10</v>
      </c>
    </row>
    <row r="47" spans="2:25" x14ac:dyDescent="0.25">
      <c r="B47" s="1"/>
      <c r="K47" s="1">
        <f>5*10^-2</f>
        <v>0.05</v>
      </c>
      <c r="L47" s="4">
        <f>(SIN($A$13-A3)-2*SIN($A$13)+SIN($A$13+A3))/(A3^2)</f>
        <v>-0.29545864508191405</v>
      </c>
      <c r="M47" s="4">
        <f t="shared" si="11"/>
        <v>-6.1561579425495339E-5</v>
      </c>
      <c r="N47" s="1">
        <f>((-1/12)*SIN($A$13-2*A3)-(1/12)*SIN($A$13+2*A3)+(4/3)*SIN($A$13-A3)+(4/3)*SIN($A$13+A3)-(5/2)*SIN($A$13))/(A3^2)</f>
        <v>-0.29552018614369396</v>
      </c>
      <c r="O47" s="1">
        <f t="shared" ref="O47:O53" si="13">$C$2-N47</f>
        <v>-2.0517645582529553E-8</v>
      </c>
      <c r="P47" s="4">
        <f>((1/90)*SIN($A$13-3*A3)-(3/20)*SIN($A$13-2*A3)+1.5*SIN($A$13-A3)-(49/18)*SIN($A$13)+1.5*SIN($A$13+A3)-(3/20)*SIN($A$13+2*A3)+(1/90)*SIN($A$13+3*A3))/(A3^2)</f>
        <v>-0.29552020665309958</v>
      </c>
      <c r="Q47" s="4">
        <f t="shared" si="12"/>
        <v>-8.2399642664654493E-12</v>
      </c>
    </row>
    <row r="48" spans="2:25" x14ac:dyDescent="0.25">
      <c r="B48" s="1"/>
      <c r="K48" s="1">
        <f>1*10^-2</f>
        <v>0.01</v>
      </c>
      <c r="L48" s="4">
        <f>(SIN($A$13-A4)-2*SIN($A$13)+SIN($A$13+A4))/(A4^2)</f>
        <v>-0.29551774400060626</v>
      </c>
      <c r="M48" s="4">
        <f t="shared" si="11"/>
        <v>-2.4626607332822736E-6</v>
      </c>
      <c r="N48" s="1">
        <f>((-1/12)*SIN($A$13-2*A4)-(1/12)*SIN($A$13+2*A4)+(4/3)*SIN($A$13-A4)+(4/3)*SIN($A$13+A4)-(5/2)*SIN($A$13))/(A4^2)</f>
        <v>-0.29552020662793055</v>
      </c>
      <c r="O48" s="1">
        <f t="shared" si="13"/>
        <v>-3.3408997790473904E-11</v>
      </c>
      <c r="P48" s="4">
        <f>((1/90)*SIN($A$13-3*A4)-(3/20)*SIN($A$13-2*A4)+1.5*SIN($A$13-A4)-(49/18)*SIN($A$13)+1.5*SIN($A$13+A4)-(3/20)*SIN($A$13+2*A4)+(1/90)*SIN($A$13+3*A4))/(A4^2)</f>
        <v>-0.29552020666095535</v>
      </c>
      <c r="Q48" s="4">
        <f t="shared" si="12"/>
        <v>-3.8419267767153542E-13</v>
      </c>
    </row>
    <row r="49" spans="10:19" x14ac:dyDescent="0.25">
      <c r="K49" s="1">
        <f>5*10^-3</f>
        <v>5.0000000000000001E-3</v>
      </c>
      <c r="L49" s="4">
        <f>(SIN($A$13-A5)-2*SIN($A$13)+SIN($A$13+A5))/(A5^2)</f>
        <v>-0.29551959099372027</v>
      </c>
      <c r="M49" s="4">
        <f t="shared" si="11"/>
        <v>-6.1566761927478453E-7</v>
      </c>
      <c r="N49" s="1">
        <f>((-1/12)*SIN($A$13-2*A5)-(1/12)*SIN($A$13+2*A5)+(4/3)*SIN($A$13-A5)+(4/3)*SIN($A$13+A5)-(5/2)*SIN($A$13))/(A5^2)</f>
        <v>-0.29552020666123724</v>
      </c>
      <c r="O49" s="1">
        <f t="shared" si="13"/>
        <v>-1.0230705171920818E-13</v>
      </c>
      <c r="P49" s="4">
        <f>((1/90)*SIN($A$13-3*A5)-(3/20)*SIN($A$13-2*A5)+1.5*SIN($A$13-A5)-(49/18)*SIN($A$13)+1.5*SIN($A$13+A5)-(3/20)*SIN($A$13+2*A5)+(1/90)*SIN($A$13+3*A5))/(A5^2)</f>
        <v>-0.29552020665964129</v>
      </c>
      <c r="Q49" s="5">
        <f t="shared" si="12"/>
        <v>-1.6982526496178707E-12</v>
      </c>
    </row>
    <row r="50" spans="10:19" x14ac:dyDescent="0.25">
      <c r="J50" s="1"/>
      <c r="K50" s="1">
        <f>1*10^-3</f>
        <v>1E-3</v>
      </c>
      <c r="L50" s="4">
        <f>(SIN($A$13-A6)-2*SIN($A$13)+SIN($A$13+A6))/(A6^2)</f>
        <v>-0.29552018199208163</v>
      </c>
      <c r="M50" s="4">
        <f t="shared" si="11"/>
        <v>-2.4669257914222698E-8</v>
      </c>
      <c r="N50" s="1">
        <f>((-1/12)*SIN($A$13-2*A6)-(1/12)*SIN($A$13+2*A6)+(4/3)*SIN($A$13-A6)+(4/3)*SIN($A$13+A6)-(5/2)*SIN($A$13))/(A6^2)</f>
        <v>-0.29552020675005508</v>
      </c>
      <c r="O50" s="3">
        <f t="shared" si="13"/>
        <v>8.8715534918293315E-11</v>
      </c>
      <c r="P50" s="4">
        <f>((1/90)*SIN($A$13-3*A6)-(3/20)*SIN($A$13-2*A6)+1.5*SIN($A$13-A6)-(49/18)*SIN($A$13)+1.5*SIN($A$13+A6)-(3/20)*SIN($A$13+2*A6)+(1/90)*SIN($A$13+3*A6))/(A6^2)</f>
        <v>-0.29552020661778244</v>
      </c>
      <c r="Q50" s="5">
        <f t="shared" si="12"/>
        <v>-4.355710236936261E-11</v>
      </c>
    </row>
    <row r="51" spans="10:19" x14ac:dyDescent="0.25">
      <c r="J51" s="1"/>
      <c r="K51" s="1">
        <f>5*10^-4</f>
        <v>5.0000000000000001E-4</v>
      </c>
      <c r="L51" s="4">
        <f>(SIN($A$13-A7)-2*SIN($A$13)+SIN($A$13+A7))/(A7^2)</f>
        <v>-0.29552020031076154</v>
      </c>
      <c r="M51" s="4">
        <f t="shared" si="11"/>
        <v>-6.3505780079076146E-9</v>
      </c>
      <c r="N51" s="1">
        <f>((-1/12)*SIN($A$13-2*A7)-(1/12)*SIN($A$13+2*A7)+(4/3)*SIN($A$13-A7)+(4/3)*SIN($A$13+A7)-(5/2)*SIN($A$13))/(A7^2)</f>
        <v>-0.29552020652801048</v>
      </c>
      <c r="O51" s="3">
        <f t="shared" si="13"/>
        <v>-1.3332907000673799E-10</v>
      </c>
      <c r="P51" s="4">
        <f>((1/90)*SIN($A$13-3*A7)-(3/20)*SIN($A$13-2*A7)+1.5*SIN($A$13-A7)-(49/18)*SIN($A$13)+1.5*SIN($A$13+A7)-(3/20)*SIN($A$13+2*A7)+(1/90)*SIN($A$13+3*A7))/(A7^2)</f>
        <v>-0.29552020644300903</v>
      </c>
      <c r="Q51" s="5">
        <f t="shared" si="12"/>
        <v>-2.1833052032960154E-10</v>
      </c>
    </row>
    <row r="52" spans="10:19" x14ac:dyDescent="0.25">
      <c r="J52" s="1"/>
      <c r="K52" s="1">
        <f>1*10^-4</f>
        <v>1E-4</v>
      </c>
      <c r="L52" s="4">
        <f>(SIN($A$13-A8)-2*SIN($A$13)+SIN($A$13+A8))/(A8^2)</f>
        <v>-0.29552020275325219</v>
      </c>
      <c r="M52" s="5">
        <f t="shared" si="11"/>
        <v>-3.9080873537322702E-9</v>
      </c>
      <c r="N52" s="1">
        <f>((-1/12)*SIN($A$13-2*A8)-(1/12)*SIN($A$13+2*A8)+(4/3)*SIN($A$13-A8)+(4/3)*SIN($A$13+A8)-(5/2)*SIN($A$13))/(A8^2)</f>
        <v>-0.29552020830436732</v>
      </c>
      <c r="O52" s="3">
        <f t="shared" si="13"/>
        <v>1.6430277693935125E-9</v>
      </c>
      <c r="P52" s="4">
        <f>((1/90)*SIN($A$13-3*A8)-(3/20)*SIN($A$13-2*A8)+1.5*SIN($A$13-A8)-(49/18)*SIN($A$13)+1.5*SIN($A$13+A8)-(3/20)*SIN($A$13+2*A8)+(1/90)*SIN($A$13+3*A8))/(A8^2)</f>
        <v>-0.29552020058484785</v>
      </c>
      <c r="Q52" s="5">
        <f t="shared" si="12"/>
        <v>-6.0764916987032791E-9</v>
      </c>
    </row>
    <row r="53" spans="10:19" x14ac:dyDescent="0.25">
      <c r="J53" s="1"/>
      <c r="K53" s="1">
        <f>5*10^-5</f>
        <v>5.0000000000000002E-5</v>
      </c>
      <c r="L53" s="4">
        <f>(SIN($A$13-A9)-2*SIN($A$13)+SIN($A$13+A9))/(A9^2)</f>
        <v>-0.29552018609990682</v>
      </c>
      <c r="M53" s="5">
        <f t="shared" si="11"/>
        <v>-2.0561432723109618E-8</v>
      </c>
      <c r="N53" s="1">
        <f>((-1/12)*SIN($A$13-2*A9)-(1/12)*SIN($A$13+2*A9)+(4/3)*SIN($A$13-A9)+(4/3)*SIN($A$13+A9)-(5/2)*SIN($A$13))/(A9^2)</f>
        <v>-0.29552023050882781</v>
      </c>
      <c r="O53" s="3">
        <f t="shared" si="13"/>
        <v>2.3847488261896643E-8</v>
      </c>
      <c r="P53" s="4">
        <f>((1/90)*SIN($A$13-3*A9)-(3/20)*SIN($A$13-2*A9)+1.5*SIN($A$13-A9)-(49/18)*SIN($A$13)+1.5*SIN($A$13+A9)-(3/20)*SIN($A$13+2*A9)+(1/90)*SIN($A$13+3*A9))/(A9^2)</f>
        <v>-0.2955201984164435</v>
      </c>
      <c r="Q53" s="5">
        <f t="shared" si="12"/>
        <v>-8.244896043674288E-9</v>
      </c>
    </row>
    <row r="54" spans="10:19" x14ac:dyDescent="0.25">
      <c r="J54" s="1"/>
    </row>
    <row r="55" spans="10:19" x14ac:dyDescent="0.25">
      <c r="J55" s="1"/>
    </row>
    <row r="56" spans="10:19" x14ac:dyDescent="0.25">
      <c r="J56" s="1"/>
      <c r="K56" t="s">
        <v>43</v>
      </c>
      <c r="L56" t="s">
        <v>16</v>
      </c>
      <c r="M56" t="s">
        <v>33</v>
      </c>
      <c r="N56" t="s">
        <v>17</v>
      </c>
      <c r="O56" t="s">
        <v>34</v>
      </c>
      <c r="P56" t="s">
        <v>32</v>
      </c>
      <c r="Q56" t="s">
        <v>35</v>
      </c>
      <c r="R56" t="s">
        <v>31</v>
      </c>
      <c r="S56" t="s">
        <v>36</v>
      </c>
    </row>
    <row r="57" spans="10:19" x14ac:dyDescent="0.25">
      <c r="J57" s="1"/>
      <c r="K57" s="1">
        <f>1*10^-1</f>
        <v>0.1</v>
      </c>
      <c r="L57" s="4">
        <f>(SIN([1]Arkusz1!$A$12) - 2*SIN([1]Arkusz1!$A$12+[1]Arkusz1!A2) + SIN([1]Arkusz1!$A$12+2*[1]Arkusz1!A2))/([1]Arkusz1!A2^2)</f>
        <v>-0.38909393517584928</v>
      </c>
      <c r="M57" s="4">
        <f>ABS(L57-[1]Arkusz1!$C$12)</f>
        <v>9.3573728514509735E-2</v>
      </c>
      <c r="N57" s="4">
        <f>((2*SIN($A$13)-5*SIN($A$13+A2)+4*SIN($A$13+2*A2)-SIN($A$13+3*A2)))/(A2^2)</f>
        <v>-0.29916171987969248</v>
      </c>
      <c r="O57" s="4">
        <f>ABS(N57-$C$2)</f>
        <v>3.641513218352932E-3</v>
      </c>
      <c r="P57" s="4">
        <f>((35/12)*SIN($A$13)-(26/3)*SIN($A$13+A2)+(19/2)*SIN($A$13+2*A2)-(14/3)*SIN($A$13+3*A2)+(11/12)*SIN($A$13+4*A2))/(A2^2)</f>
        <v>-0.29477430484182715</v>
      </c>
      <c r="Q57" s="4">
        <f>ABS(P57-$C$2)</f>
        <v>7.4590181951239565E-4</v>
      </c>
      <c r="R57" s="4">
        <f>((15/4)*SIN([1]Arkusz1!$A$12) + (-77/6)*SIN([1]Arkusz1!$A$12+[1]Arkusz1!A2) + (107/6)*SIN([1]Arkusz1!$A$12+2*[1]Arkusz1!A2) -13*SIN([1]Arkusz1!$A$12+3*[1]Arkusz1!A2) + (61/12)*SIN([1]Arkusz1!$A$12+4*[1]Arkusz1!A2) +(-5/6)*SIN([1]Arkusz1!$A$12+5*[1]Arkusz1!A2))/([1]Arkusz1!A2^2)</f>
        <v>-0.29548326328389102</v>
      </c>
      <c r="S57" s="4">
        <f>ABS(R57-[1]Arkusz1!$C$12)</f>
        <v>3.6943377448528381E-5</v>
      </c>
    </row>
    <row r="58" spans="10:19" x14ac:dyDescent="0.25">
      <c r="K58" s="1">
        <f>5*10^-2</f>
        <v>0.05</v>
      </c>
      <c r="L58" s="4">
        <f>(SIN([1]Arkusz1!$A$12) - 2*SIN([1]Arkusz1!$A$12+[1]Arkusz1!A3) + SIN([1]Arkusz1!$A$12+2*[1]Arkusz1!A3))/([1]Arkusz1!A3^2)</f>
        <v>-0.34282637636504626</v>
      </c>
      <c r="M58" s="4">
        <f>ABS(L58-[1]Arkusz1!$C$12)</f>
        <v>4.7306169703706713E-2</v>
      </c>
      <c r="N58" s="4">
        <f>((2*SIN($A$13)-5*SIN($A$13+A3)+4*SIN($A$13+2*A3)-SIN($A$13+3*A3)))/(A3^2)</f>
        <v>-0.29631553248228298</v>
      </c>
      <c r="O58" s="4">
        <f t="shared" ref="O58:O64" si="14">ABS(N58-$C$2)</f>
        <v>7.9532582094343773E-4</v>
      </c>
      <c r="P58" s="4">
        <f>((35/12)*SIN($A$13)-(26/3)*SIN($A$13+A3)+(19/2)*SIN($A$13+2*A3)-(14/3)*SIN($A$13+3*A3)+(11/12)*SIN($A$13+4*A3))/(A3^2)</f>
        <v>-0.29542348721862671</v>
      </c>
      <c r="Q58" s="4">
        <f t="shared" ref="Q58:Q64" si="15">ABS(P58-$C$2)</f>
        <v>9.6719442712833725E-5</v>
      </c>
      <c r="R58" s="4">
        <f>((15/4)*SIN([1]Arkusz1!$A$12) + (-77/6)*SIN([1]Arkusz1!$A$12+[1]Arkusz1!A3) + (107/6)*SIN([1]Arkusz1!$A$12+2*[1]Arkusz1!A3) -13*SIN([1]Arkusz1!$A$12+3*[1]Arkusz1!A3) + (61/12)*SIN([1]Arkusz1!$A$12+4*[1]Arkusz1!A3) + (-5/6)*SIN([1]Arkusz1!$A$12+5*[1]Arkusz1!A3))/([1]Arkusz1!A3^2)</f>
        <v>-0.29551833767169627</v>
      </c>
      <c r="S58" s="4">
        <f>ABS(R58-[1]Arkusz1!$C$12)</f>
        <v>1.8689896432722009E-6</v>
      </c>
    </row>
    <row r="59" spans="10:19" x14ac:dyDescent="0.25">
      <c r="K59" s="1">
        <f>1*10^-2</f>
        <v>0.01</v>
      </c>
      <c r="L59" s="4">
        <f>(SIN([1]Arkusz1!$A$12) - 2*SIN([1]Arkusz1!$A$12+[1]Arkusz1!A4) + SIN([1]Arkusz1!$A$12+2*[1]Arkusz1!A4))/([1]Arkusz1!A4^2)</f>
        <v>-0.30505609429687386</v>
      </c>
      <c r="M59" s="4">
        <f>ABS(L59-[1]Arkusz1!$C$12)</f>
        <v>9.5358876355343125E-3</v>
      </c>
      <c r="N59" s="4">
        <f>((2*SIN($A$13)-5*SIN($A$13+A4)+4*SIN($A$13+2*A4)-SIN($A$13+3*A4)))/(A4^2)</f>
        <v>-0.29554824935718038</v>
      </c>
      <c r="O59" s="4">
        <f t="shared" si="14"/>
        <v>2.8042695840835297E-5</v>
      </c>
      <c r="P59" s="4">
        <f>((35/12)*SIN($A$13)-(26/3)*SIN($A$13+A4)+(19/2)*SIN($A$13+2*A4)-(14/3)*SIN($A$13+3*A4)+(11/12)*SIN($A$13+4*A4))/(A4^2)</f>
        <v>-0.29551941456762432</v>
      </c>
      <c r="Q59" s="4">
        <f t="shared" si="15"/>
        <v>7.9209371522948047E-7</v>
      </c>
      <c r="R59" s="4">
        <f>((15/4)*SIN([1]Arkusz1!$A$12) + (-77/6)*SIN([1]Arkusz1!$A$12+[1]Arkusz1!A4) + (107/6)*SIN([1]Arkusz1!$A$12+2*[1]Arkusz1!A4) -13*SIN([1]Arkusz1!$A$12+3*[1]Arkusz1!A4) + (61/12)*SIN([1]Arkusz1!$A$12+4*[1]Arkusz1!A4) + (-5/6)*SIN([1]Arkusz1!$A$12+5*[1]Arkusz1!A4))/([1]Arkusz1!A4^2)</f>
        <v>-0.29552020426537595</v>
      </c>
      <c r="S59" s="4">
        <f>ABS(R59-[1]Arkusz1!$C$12)</f>
        <v>2.395963594192807E-9</v>
      </c>
    </row>
    <row r="60" spans="10:19" x14ac:dyDescent="0.25">
      <c r="K60" s="1">
        <f>5*10^-3</f>
        <v>5.0000000000000001E-3</v>
      </c>
      <c r="L60" s="4">
        <f>(SIN([1]Arkusz1!$A$12) - 2*SIN([1]Arkusz1!$A$12+[1]Arkusz1!A5) + SIN([1]Arkusz1!$A$12+2*[1]Arkusz1!A5))/([1]Arkusz1!A5^2)</f>
        <v>-0.30029254959984542</v>
      </c>
      <c r="M60" s="4">
        <f>ABS(L60-[1]Arkusz1!$C$12)</f>
        <v>4.7723429385058691E-3</v>
      </c>
      <c r="N60" s="4">
        <f>((2*SIN($A$13)-5*SIN($A$13+A5)+4*SIN($A$13+2*A5)-SIN($A$13+3*A5)))/(A5^2)</f>
        <v>-0.29552709829294699</v>
      </c>
      <c r="O60" s="4">
        <f t="shared" si="14"/>
        <v>6.8916316074418837E-6</v>
      </c>
      <c r="P60" s="4">
        <f>((35/12)*SIN($A$13)-(26/3)*SIN($A$13+A5)+(19/2)*SIN($A$13+2*A5)-(14/3)*SIN($A$13+3*A5)+(11/12)*SIN($A$13+4*A5))/(A5^2)</f>
        <v>-0.29552010739397616</v>
      </c>
      <c r="Q60" s="4">
        <f t="shared" si="15"/>
        <v>9.9267363384836216E-8</v>
      </c>
      <c r="R60" s="4">
        <f>((15/4)*SIN([1]Arkusz1!$A$12) + (-77/6)*SIN([1]Arkusz1!$A$12+[1]Arkusz1!A5) + (107/6)*SIN([1]Arkusz1!$A$12+2*[1]Arkusz1!A5) -13*SIN([1]Arkusz1!$A$12+3*[1]Arkusz1!A5) + (61/12)*SIN([1]Arkusz1!$A$12+4*[1]Arkusz1!A5) + (-5/6)*SIN([1]Arkusz1!$A$12+5*[1]Arkusz1!A5))/([1]Arkusz1!A5^2)</f>
        <v>-0.29552020652801048</v>
      </c>
      <c r="S60" s="4">
        <f>ABS(R60-[1]Arkusz1!$C$12)</f>
        <v>1.3332907000673799E-10</v>
      </c>
    </row>
    <row r="61" spans="10:19" x14ac:dyDescent="0.25">
      <c r="K61" s="1">
        <f>1*10^-3</f>
        <v>1E-3</v>
      </c>
      <c r="L61" s="4">
        <f>(SIN([1]Arkusz1!$A$12) - 2*SIN([1]Arkusz1!$A$12+[1]Arkusz1!A6) + SIN([1]Arkusz1!$A$12+2*[1]Arkusz1!A6))/([1]Arkusz1!A6^2)</f>
        <v>-0.29647537053145712</v>
      </c>
      <c r="M61" s="4">
        <f>ABS(L61-[1]Arkusz1!$C$12)</f>
        <v>9.551638701175702E-4</v>
      </c>
      <c r="N61" s="4">
        <f>((2*SIN($A$13)-5*SIN($A$13+A6)+4*SIN($A$13+2*A6)-SIN($A$13+3*A6)))/(A6^2)</f>
        <v>-0.29552047853265151</v>
      </c>
      <c r="O61" s="4">
        <f t="shared" si="14"/>
        <v>2.7187131196315661E-7</v>
      </c>
      <c r="P61" s="4">
        <f>((35/12)*SIN($A$13)-(26/3)*SIN($A$13+A6)+(19/2)*SIN($A$13+2*A6)-(14/3)*SIN($A$13+3*A6)+(11/12)*SIN($A$13+4*A6))/(A6^2)</f>
        <v>-0.29552020602841012</v>
      </c>
      <c r="Q61" s="4">
        <f t="shared" si="15"/>
        <v>6.3292943108805844E-10</v>
      </c>
      <c r="R61" s="4">
        <f>((15/4)*SIN([1]Arkusz1!$A$12) + (-77/6)*SIN([1]Arkusz1!$A$12+[1]Arkusz1!A6) + (107/6)*SIN([1]Arkusz1!$A$12+2*[1]Arkusz1!A6) -13*SIN([1]Arkusz1!$A$12+3*[1]Arkusz1!A6) + (61/12)*SIN([1]Arkusz1!$A$12+4*[1]Arkusz1!A6) + (-5/6)*SIN([1]Arkusz1!$A$12+5*[1]Arkusz1!A6))/([1]Arkusz1!A6^2)</f>
        <v>-0.2955202077492558</v>
      </c>
      <c r="S61" s="5">
        <f>ABS(R61-[1]Arkusz1!$C$12)</f>
        <v>1.0879162570809342E-9</v>
      </c>
    </row>
    <row r="62" spans="10:19" x14ac:dyDescent="0.25">
      <c r="K62" s="1">
        <f>5*10^-4</f>
        <v>5.0000000000000001E-4</v>
      </c>
      <c r="L62" s="4">
        <f>(SIN([1]Arkusz1!$A$12) - 2*SIN([1]Arkusz1!$A$12+[1]Arkusz1!A7) + SIN([1]Arkusz1!$A$12+2*[1]Arkusz1!A7))/([1]Arkusz1!A7^2)</f>
        <v>-0.29599783180067618</v>
      </c>
      <c r="M62" s="4">
        <f>ABS(L62-[1]Arkusz1!$C$12)</f>
        <v>4.7762513933663486E-4</v>
      </c>
      <c r="N62" s="4">
        <f>((2*SIN($A$13)-5*SIN($A$13+A7)+4*SIN($A$13+2*A7)-SIN($A$13+3*A7)))/(A7^2)</f>
        <v>-0.29552027447365958</v>
      </c>
      <c r="O62" s="4">
        <f t="shared" si="14"/>
        <v>6.7812320037052842E-8</v>
      </c>
      <c r="P62" s="4">
        <f>((35/12)*SIN($A$13)-(26/3)*SIN($A$13+A7)+(19/2)*SIN($A$13+2*A7)-(14/3)*SIN($A$13+3*A7)+(11/12)*SIN($A$13+4*A7))/(A7^2)</f>
        <v>-0.2955202076382335</v>
      </c>
      <c r="Q62" s="5">
        <f t="shared" si="15"/>
        <v>9.7689395461841855E-10</v>
      </c>
      <c r="R62" s="4">
        <f>((15/4)*SIN([1]Arkusz1!$A$12) + (-77/6)*SIN([1]Arkusz1!$A$12+[1]Arkusz1!A7) + (107/6)*SIN([1]Arkusz1!$A$12+2*[1]Arkusz1!A7) -13*SIN([1]Arkusz1!$A$12+3*[1]Arkusz1!A7) + (61/12)*SIN([1]Arkusz1!$A$12+4*[1]Arkusz1!A7) + (-5/6)*SIN([1]Arkusz1!$A$12+5*[1]Arkusz1!A7))/([1]Arkusz1!A7^2)</f>
        <v>-0.2955202074161889</v>
      </c>
      <c r="S62" s="5">
        <f>ABS(R62-[1]Arkusz1!$C$12)</f>
        <v>7.5484934969338724E-10</v>
      </c>
    </row>
    <row r="63" spans="10:19" x14ac:dyDescent="0.25">
      <c r="K63" s="1">
        <f>1*10^-4</f>
        <v>1E-4</v>
      </c>
      <c r="L63" s="4">
        <f>(SIN([1]Arkusz1!$A$12) - 2*SIN([1]Arkusz1!$A$12+[1]Arkusz1!A8) + SIN([1]Arkusz1!$A$12+2*[1]Arkusz1!A8))/([1]Arkusz1!A8^2)</f>
        <v>-0.29561574299563631</v>
      </c>
      <c r="M63" s="4">
        <f>ABS(L63-[1]Arkusz1!$C$12)</f>
        <v>9.5536334296764114E-5</v>
      </c>
      <c r="N63" s="4">
        <f>((2*SIN($A$13)-5*SIN($A$13+A8)+4*SIN($A$13+2*A8)-SIN($A$13+3*A8)))/(A8^2)</f>
        <v>-0.29552021940659756</v>
      </c>
      <c r="O63" s="5">
        <f t="shared" si="14"/>
        <v>1.2745258015645078E-8</v>
      </c>
      <c r="P63" s="4">
        <f>((35/12)*SIN($A$13)-(26/3)*SIN($A$13+A8)+(19/2)*SIN($A$13+2*A8)-(14/3)*SIN($A$13+3*A8)+(11/12)*SIN($A$13+4*A8))/(A8^2)</f>
        <v>-0.29552020830436732</v>
      </c>
      <c r="Q63" s="5">
        <f t="shared" si="15"/>
        <v>1.6430277693935125E-9</v>
      </c>
      <c r="R63" s="4">
        <f>((15/4)*SIN([1]Arkusz1!$A$12) + (-77/6)*SIN([1]Arkusz1!$A$12+[1]Arkusz1!A8) + (107/6)*SIN([1]Arkusz1!$A$12+2*[1]Arkusz1!A8) -13*SIN([1]Arkusz1!$A$12+3*[1]Arkusz1!A8) + (61/12)*SIN([1]Arkusz1!$A$12+4*[1]Arkusz1!A8) + (-5/6)*SIN([1]Arkusz1!$A$12+5*[1]Arkusz1!A8))/([1]Arkusz1!A8^2)</f>
        <v>-0.29552029434665172</v>
      </c>
      <c r="S63" s="5">
        <f>ABS(R63-[1]Arkusz1!$C$12)</f>
        <v>8.7685312177843144E-8</v>
      </c>
    </row>
    <row r="64" spans="10:19" x14ac:dyDescent="0.25">
      <c r="K64" s="1">
        <f>5*10^-5</f>
        <v>5.0000000000000002E-5</v>
      </c>
      <c r="L64" s="4">
        <f>(SIN([1]Arkusz1!$A$12) - 2*SIN([1]Arkusz1!$A$12+[1]Arkusz1!A9) + SIN([1]Arkusz1!$A$12+2*[1]Arkusz1!A9))/([1]Arkusz1!A9^2)</f>
        <v>-0.29556797009888669</v>
      </c>
      <c r="M64" s="4">
        <f>ABS(L64-[1]Arkusz1!$C$12)</f>
        <v>4.7763437547143628E-5</v>
      </c>
      <c r="N64" s="4">
        <f>((2*SIN($A$13)-5*SIN($A$13+A9)+4*SIN($A$13+2*A9)-SIN($A$13+3*A9)))/(A9^2)</f>
        <v>-0.29552016389544633</v>
      </c>
      <c r="O64" s="5">
        <f t="shared" si="14"/>
        <v>4.2765893215612749E-8</v>
      </c>
      <c r="P64" s="4">
        <f>((35/12)*SIN($A$13)-(26/3)*SIN($A$13+A9)+(19/2)*SIN($A$13+2*A9)-(14/3)*SIN($A$13+3*A9)+(11/12)*SIN($A$13+4*A9))/(A9^2)</f>
        <v>-0.29552029712220929</v>
      </c>
      <c r="Q64" s="5">
        <f t="shared" si="15"/>
        <v>9.0460869739406036E-8</v>
      </c>
      <c r="R64" s="4">
        <f>((15/4)*SIN([1]Arkusz1!$A$12) + (-77/6)*SIN([1]Arkusz1!$A$12+[1]Arkusz1!A9) + (107/6)*SIN([1]Arkusz1!$A$12+2*[1]Arkusz1!A9) -13*SIN([1]Arkusz1!$A$12+3*[1]Arkusz1!A9) + (61/12)*SIN([1]Arkusz1!$A$12+4*[1]Arkusz1!A9) + (-5/6)*SIN([1]Arkusz1!$A$12+5*[1]Arkusz1!A9))/([1]Arkusz1!A9^2)</f>
        <v>-0.29552035263336052</v>
      </c>
      <c r="S64" s="5">
        <f>ABS(R64-[1]Arkusz1!$C$12)</f>
        <v>1.4597202097066386E-7</v>
      </c>
    </row>
    <row r="66" spans="2:17" x14ac:dyDescent="0.25">
      <c r="K66" t="s">
        <v>0</v>
      </c>
      <c r="L66">
        <v>1</v>
      </c>
      <c r="M66" t="s">
        <v>4</v>
      </c>
      <c r="N66">
        <v>2</v>
      </c>
      <c r="O66" t="s">
        <v>4</v>
      </c>
      <c r="P66">
        <v>3</v>
      </c>
      <c r="Q66" t="s">
        <v>4</v>
      </c>
    </row>
    <row r="67" spans="2:17" x14ac:dyDescent="0.25">
      <c r="K67" s="1">
        <f>1*10^-1</f>
        <v>0.1</v>
      </c>
      <c r="L67" s="4">
        <f>(4/(3*A2)*SIN($A$13) + (-3/(2*A2))*SIN($A$13-A2)+(1/(6*A2))*SIN($A$13-3*A2))</f>
        <v>0.960229460225276</v>
      </c>
      <c r="M67" s="4">
        <f t="shared" ref="M67:M74" si="16">ABS($B$2-L67)</f>
        <v>4.8929710996700182E-3</v>
      </c>
      <c r="N67" s="4">
        <f>((1/(6*A2))*SIN($A$13)+(-1/(2*A2))*SIN($A$13-A2)+(1/(2*A2))*SIN($A$13+2*A2)+(-1/(6*A2))*SIN($A$13+3*A2))</f>
        <v>0.9552439278228827</v>
      </c>
      <c r="O67" s="4">
        <f t="shared" ref="O67:O74" si="17">ABS($B$2-N67)</f>
        <v>9.2561302723281891E-5</v>
      </c>
      <c r="P67" s="4">
        <f>((-2/(A2^2))*SIN($A$13)+(1/(A2^2))*SIN($A$13-A2)+(1/(A2^2))*SIN($A$13+A2))</f>
        <v>-0.29527402189673779</v>
      </c>
      <c r="Q67" s="4">
        <f>ABS($C$2-P67)</f>
        <v>2.4618476460175343E-4</v>
      </c>
    </row>
    <row r="68" spans="2:17" x14ac:dyDescent="0.25">
      <c r="B68" s="4"/>
      <c r="C68" s="4"/>
      <c r="D68" s="4"/>
      <c r="E68" s="4"/>
      <c r="F68" s="4"/>
      <c r="G68" s="4"/>
      <c r="H68" s="4"/>
      <c r="I68" s="4"/>
      <c r="K68" s="1">
        <f>5*10^-2</f>
        <v>0.05</v>
      </c>
      <c r="L68" s="4">
        <f>(4/(3*A3)*SIN($A$13) + (-3/(2*A3))*SIN($A$13-A3)+(1/(6*A3))*SIN($A$13-3*A3))</f>
        <v>0.95654717491202967</v>
      </c>
      <c r="M68" s="4">
        <f t="shared" si="16"/>
        <v>1.2106857864236931E-3</v>
      </c>
      <c r="N68" s="4">
        <f>((1/(6*A3))*SIN($A$13)+(-1/(2*A3))*SIN($A$13-A3)+(1/(2*A3))*SIN($A$13+2*A3)+(-1/(6*A3))*SIN($A$13+3*A3))</f>
        <v>0.95532607237497369</v>
      </c>
      <c r="O68" s="4">
        <f t="shared" si="17"/>
        <v>1.0416750632291638E-5</v>
      </c>
      <c r="P68" s="4">
        <f>((-2/(A3^2))*SIN($A$13)+(1/(A3^2))*SIN($A$13-A3)+(1/(A3^2))*SIN($A$13+A3))</f>
        <v>-0.29545864508193631</v>
      </c>
      <c r="Q68" s="4">
        <f t="shared" ref="Q68:Q74" si="18">ABS($C$2-P68)</f>
        <v>6.1561579403235367E-5</v>
      </c>
    </row>
    <row r="69" spans="2:17" x14ac:dyDescent="0.25">
      <c r="K69" s="1">
        <f>1*10^-2</f>
        <v>0.01</v>
      </c>
      <c r="L69" s="4">
        <f>(4/(3*A4)*SIN($A$13) + (-3/(2*A4))*SIN($A$13-A4)+(1/(6*A4))*SIN($A$13-3*A4))</f>
        <v>0.95538440060046792</v>
      </c>
      <c r="M69" s="4">
        <f t="shared" si="16"/>
        <v>4.7911474861939141E-5</v>
      </c>
      <c r="N69" s="4">
        <f>((1/(6*A4))*SIN($A$13)+(-1/(2*A4))*SIN($A$13-A4)+(1/(2*A4))*SIN($A$13+2*A4)+(-1/(6*A4))*SIN($A$13+3*A4))</f>
        <v>0.95533641333863439</v>
      </c>
      <c r="O69" s="4">
        <f t="shared" si="17"/>
        <v>7.5786971587277208E-8</v>
      </c>
      <c r="P69" s="4">
        <f>((-2/(A4^2))*SIN($A$13)+(1/(A4^2))*SIN($A$13-A4)+(1/(A4^2))*SIN($A$13+A4))</f>
        <v>-0.29551774400033537</v>
      </c>
      <c r="Q69" s="4">
        <f t="shared" si="18"/>
        <v>2.4626610041766916E-6</v>
      </c>
    </row>
    <row r="70" spans="2:17" x14ac:dyDescent="0.25">
      <c r="K70" s="1">
        <f>5*10^-3</f>
        <v>5.0000000000000001E-3</v>
      </c>
      <c r="L70" s="4">
        <f>(4/(3*A5)*SIN($A$13) + (-3/(2*A5))*SIN($A$13-A5)+(1/(6*A5))*SIN($A$13-3*A5))</f>
        <v>0.95534844910754302</v>
      </c>
      <c r="M70" s="4">
        <f t="shared" si="16"/>
        <v>1.1959981937037512E-5</v>
      </c>
      <c r="N70" s="4">
        <f>((1/(6*A5))*SIN($A$13)+(-1/(2*A5))*SIN($A$13-A5)+(1/(2*A5))*SIN($A$13+2*A5)+(-1/(6*A5))*SIN($A$13+3*A5))</f>
        <v>0.95533647977129732</v>
      </c>
      <c r="O70" s="4">
        <f t="shared" si="17"/>
        <v>9.3543086610026194E-9</v>
      </c>
      <c r="P70" s="4">
        <f>((-2/(A5^2))*SIN($A$13)+(1/(A5^2))*SIN($A$13-A5)+(1/(A5^2))*SIN($A$13+A5))</f>
        <v>-0.29551959099262604</v>
      </c>
      <c r="Q70" s="4">
        <f t="shared" si="18"/>
        <v>6.156687135105976E-7</v>
      </c>
    </row>
    <row r="71" spans="2:17" x14ac:dyDescent="0.25">
      <c r="K71" s="1">
        <f>1*10^-3</f>
        <v>1E-3</v>
      </c>
      <c r="L71" s="4">
        <f>(4/(3*A6)*SIN($A$13) + (-3/(2*A6))*SIN($A$13-A6)+(1/(6*A6))*SIN($A$13-3*A6))</f>
        <v>0.95533696694123194</v>
      </c>
      <c r="M71" s="4">
        <f t="shared" si="16"/>
        <v>4.7781562595439198E-7</v>
      </c>
      <c r="N71" s="4">
        <f>((1/(6*A6))*SIN($A$13)+(-1/(2*A6))*SIN($A$13-A6)+(1/(2*A6))*SIN($A$13+2*A6)+(-1/(6*A6))*SIN($A$13+3*A6))</f>
        <v>0.95533648905153967</v>
      </c>
      <c r="O71" s="4">
        <f t="shared" si="17"/>
        <v>7.4066308641818068E-11</v>
      </c>
      <c r="P71" s="4">
        <f>((-2/(A6^2))*SIN($A$13)+(1/(A6^2))*SIN($A$13-A6)+(1/(A6^2))*SIN($A$13+A6))</f>
        <v>-0.29552018200047314</v>
      </c>
      <c r="Q71" s="4">
        <f t="shared" si="18"/>
        <v>2.4660866404513371E-8</v>
      </c>
    </row>
    <row r="72" spans="2:17" x14ac:dyDescent="0.25">
      <c r="K72" s="1">
        <f>5*10^-4</f>
        <v>5.0000000000000001E-4</v>
      </c>
      <c r="L72" s="4">
        <f>(4/(3*A7)*SIN($A$13) + (-3/(2*A7))*SIN($A$13-A7)+(1/(6*A7))*SIN($A$13-3*A7))</f>
        <v>0.95533660856096958</v>
      </c>
      <c r="M72" s="4">
        <f t="shared" si="16"/>
        <v>1.1943536359915186E-7</v>
      </c>
      <c r="N72" s="4">
        <f>((1/(6*A7))*SIN($A$13)+(-1/(2*A7))*SIN($A$13-A7)+(1/(2*A7))*SIN($A$13+2*A7)+(-1/(6*A7))*SIN($A$13+3*A7))</f>
        <v>0.95533648911634828</v>
      </c>
      <c r="O72" s="4">
        <f t="shared" si="17"/>
        <v>9.2577057131393303E-12</v>
      </c>
      <c r="P72" s="4">
        <f>((-2/(A7^2))*SIN($A$13)+(1/(A7^2))*SIN($A$13-A7)+(1/(A7^2))*SIN($A$13+A7))</f>
        <v>-0.29552020039409399</v>
      </c>
      <c r="Q72" s="4">
        <f t="shared" si="18"/>
        <v>6.2672455558576701E-9</v>
      </c>
    </row>
    <row r="73" spans="2:17" x14ac:dyDescent="0.25">
      <c r="K73" s="1">
        <f>1*10^-4</f>
        <v>1E-4</v>
      </c>
      <c r="L73" s="4">
        <f>(4/(3*A8)*SIN($A$13) + (-3/(2*A8))*SIN($A$13-A8)+(1/(6*A8))*SIN($A$13-3*A8))</f>
        <v>0.95533649390159781</v>
      </c>
      <c r="M73" s="4">
        <f t="shared" si="16"/>
        <v>4.7759918242462618E-9</v>
      </c>
      <c r="N73" s="4">
        <f>((1/(6*A8))*SIN($A$13)+(-1/(2*A8))*SIN($A$13-A8)+(1/(2*A8))*SIN($A$13+2*A8)+(-1/(6*A8))*SIN($A$13+3*A8))</f>
        <v>0.95533648912550007</v>
      </c>
      <c r="O73" s="4">
        <f t="shared" si="17"/>
        <v>1.0591527654923993E-13</v>
      </c>
      <c r="P73" s="4">
        <f>((-2/(A8^2))*SIN($A$13)+(1/(A8^2))*SIN($A$13-A8)+(1/(A8^2))*SIN($A$13+A8))</f>
        <v>-0.29552020505070686</v>
      </c>
      <c r="Q73" s="5">
        <f t="shared" si="18"/>
        <v>1.6106326827802775E-9</v>
      </c>
    </row>
    <row r="74" spans="2:17" x14ac:dyDescent="0.25">
      <c r="K74" s="1">
        <f>5*10^-5</f>
        <v>5.0000000000000002E-5</v>
      </c>
      <c r="L74" s="4">
        <f>(4/(3*A9)*SIN($A$13) + (-3/(2*A9))*SIN($A$13-A9)+(1/(6*A9))*SIN($A$13-3*A9))</f>
        <v>0.95533649031813184</v>
      </c>
      <c r="M74" s="4">
        <f t="shared" si="16"/>
        <v>1.1925258558420637E-9</v>
      </c>
      <c r="N74" s="4">
        <f>((1/(6*A9))*SIN($A$13)+(-1/(2*A9))*SIN($A$13-A9)+(1/(2*A9))*SIN($A$13+2*A9)+(-1/(6*A9))*SIN($A$13+3*A9))</f>
        <v>0.95533648912555691</v>
      </c>
      <c r="O74" s="5">
        <f t="shared" si="17"/>
        <v>4.9071857688431919E-14</v>
      </c>
      <c r="P74" s="4">
        <f>((-2/(A9^2))*SIN($A$13)+(1/(A9^2))*SIN($A$13-A9)+(1/(A9^2))*SIN($A$13+A9))</f>
        <v>-0.29552020132541656</v>
      </c>
      <c r="Q74" s="5">
        <f t="shared" si="18"/>
        <v>5.3359229812421916E-9</v>
      </c>
    </row>
    <row r="99" spans="2:8" x14ac:dyDescent="0.25">
      <c r="B99" t="s">
        <v>6</v>
      </c>
      <c r="F99" t="s">
        <v>9</v>
      </c>
      <c r="H99" t="s">
        <v>8</v>
      </c>
    </row>
    <row r="100" spans="2:8" x14ac:dyDescent="0.25">
      <c r="B100" t="s">
        <v>7</v>
      </c>
    </row>
    <row r="125" spans="2:6" x14ac:dyDescent="0.25">
      <c r="F125" t="s">
        <v>12</v>
      </c>
    </row>
    <row r="126" spans="2:6" x14ac:dyDescent="0.25">
      <c r="B126" t="s">
        <v>11</v>
      </c>
    </row>
    <row r="128" spans="2:6" x14ac:dyDescent="0.25">
      <c r="B128" t="s">
        <v>10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dcterms:created xsi:type="dcterms:W3CDTF">2018-10-23T11:34:44Z</dcterms:created>
  <dcterms:modified xsi:type="dcterms:W3CDTF">2019-01-15T18:16:47Z</dcterms:modified>
</cp:coreProperties>
</file>