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7.xml"/>
  <Override ContentType="application/vnd.openxmlformats-officedocument.drawingml.chart+xml" PartName="/xl/charts/chart27.xml"/>
  <Override ContentType="application/vnd.openxmlformats-officedocument.drawingml.chart+xml" PartName="/xl/charts/chart14.xml"/>
  <Override ContentType="application/vnd.openxmlformats-officedocument.drawingml.chart+xml" PartName="/xl/charts/chart18.xml"/>
  <Override ContentType="application/vnd.openxmlformats-officedocument.drawingml.chart+xml" PartName="/xl/charts/chart13.xml"/>
  <Override ContentType="application/vnd.openxmlformats-officedocument.drawingml.chart+xml" PartName="/xl/charts/chart26.xml"/>
  <Override ContentType="application/vnd.openxmlformats-officedocument.drawingml.chart+xml" PartName="/xl/charts/chart2.xml"/>
  <Override ContentType="application/vnd.openxmlformats-officedocument.drawingml.chart+xml" PartName="/xl/charts/chart22.xml"/>
  <Override ContentType="application/vnd.openxmlformats-officedocument.drawingml.chart+xml" PartName="/xl/charts/chart8.xml"/>
  <Override ContentType="application/vnd.openxmlformats-officedocument.drawingml.chart+xml" PartName="/xl/charts/chart17.xml"/>
  <Override ContentType="application/vnd.openxmlformats-officedocument.drawingml.chart+xml" PartName="/xl/charts/chart25.xml"/>
  <Override ContentType="application/vnd.openxmlformats-officedocument.drawingml.chart+xml" PartName="/xl/charts/chart12.xml"/>
  <Override ContentType="application/vnd.openxmlformats-officedocument.drawingml.chart+xml" PartName="/xl/charts/chart21.xml"/>
  <Override ContentType="application/vnd.openxmlformats-officedocument.drawingml.chart+xml" PartName="/xl/charts/chart3.xml"/>
  <Override ContentType="application/vnd.openxmlformats-officedocument.drawingml.chart+xml" PartName="/xl/charts/chart16.xml"/>
  <Override ContentType="application/vnd.openxmlformats-officedocument.drawingml.chart+xml" PartName="/xl/charts/chart11.xml"/>
  <Override ContentType="application/vnd.openxmlformats-officedocument.drawingml.chart+xml" PartName="/xl/charts/chart29.xml"/>
  <Override ContentType="application/vnd.openxmlformats-officedocument.drawingml.chart+xml" PartName="/xl/charts/chart4.xml"/>
  <Override ContentType="application/vnd.openxmlformats-officedocument.drawingml.chart+xml" PartName="/xl/charts/chart20.xml"/>
  <Override ContentType="application/vnd.openxmlformats-officedocument.drawingml.chart+xml" PartName="/xl/charts/chart24.xml"/>
  <Override ContentType="application/vnd.openxmlformats-officedocument.drawingml.chart+xml" PartName="/xl/charts/chart1.xml"/>
  <Override ContentType="application/vnd.openxmlformats-officedocument.drawingml.chart+xml" PartName="/xl/charts/chart28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15.xml"/>
  <Override ContentType="application/vnd.openxmlformats-officedocument.drawingml.chart+xml" PartName="/xl/charts/chart9.xml"/>
  <Override ContentType="application/vnd.openxmlformats-officedocument.drawingml.chart+xml" PartName="/xl/charts/chart19.xml"/>
  <Override ContentType="application/vnd.openxmlformats-officedocument.drawingml.chart+xml" PartName="/xl/charts/chart5.xml"/>
  <Override ContentType="application/vnd.openxmlformats-officedocument.drawingml.chart+xml" PartName="/xl/charts/chart2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 0 WebGoogle" sheetId="1" r:id="rId4"/>
    <sheet state="visible" name="Test1 WebGoogle" sheetId="2" r:id="rId5"/>
    <sheet state="visible" name="Test2-3 WebGoogle" sheetId="3" r:id="rId6"/>
    <sheet state="visible" name="Test4-5 LiveJournal" sheetId="4" r:id="rId7"/>
    <sheet state="visible" name="Test6 LiveJournal" sheetId="5" r:id="rId8"/>
    <sheet state="hidden" name="premieres recup" sheetId="6" r:id="rId9"/>
    <sheet state="hidden" name="Premiere boucle sur DF" sheetId="7" r:id="rId10"/>
    <sheet state="hidden" name="Boucle sur les 6 Implementation" sheetId="8" r:id="rId11"/>
    <sheet state="visible" name="raw-results-Test1" sheetId="9" r:id="rId12"/>
  </sheets>
  <definedNames>
    <definedName hidden="1" localSheetId="7" name="_xlnm._FilterDatabase">'Boucle sur les 6 Implementation'!$A$2:$K$34</definedName>
  </definedNames>
  <calcPr/>
</workbook>
</file>

<file path=xl/sharedStrings.xml><?xml version="1.0" encoding="utf-8"?>
<sst xmlns="http://schemas.openxmlformats.org/spreadsheetml/2006/main" count="2624" uniqueCount="695">
  <si>
    <t>executor cores</t>
  </si>
  <si>
    <t>num-executor</t>
  </si>
  <si>
    <t>executor-memory (g)</t>
  </si>
  <si>
    <t>executor.memoryOverhead</t>
  </si>
  <si>
    <t>num driver cores (g)</t>
  </si>
  <si>
    <t>driver.memory</t>
  </si>
  <si>
    <t>Partitions</t>
  </si>
  <si>
    <t>RDD</t>
  </si>
  <si>
    <t>RDD_V0</t>
  </si>
  <si>
    <t>RDD_SS</t>
  </si>
  <si>
    <t>RDD_SS_V0</t>
  </si>
  <si>
    <t>Iterations</t>
  </si>
  <si>
    <t>22g</t>
  </si>
  <si>
    <t>2g</t>
  </si>
  <si>
    <t>4g</t>
  </si>
  <si>
    <t>14g</t>
  </si>
  <si>
    <t>10g</t>
  </si>
  <si>
    <t>8g</t>
  </si>
  <si>
    <t>6g</t>
  </si>
  <si>
    <t>RDD-SS</t>
  </si>
  <si>
    <t>DF</t>
  </si>
  <si>
    <t>DF-SS</t>
  </si>
  <si>
    <t>real</t>
  </si>
  <si>
    <t>sys</t>
  </si>
  <si>
    <t>user</t>
  </si>
  <si>
    <t>3m40,537s</t>
  </si>
  <si>
    <t>0m2,923s</t>
  </si>
  <si>
    <t>0m32,802s</t>
  </si>
  <si>
    <t>3m11,518s</t>
  </si>
  <si>
    <t>0m3,444s</t>
  </si>
  <si>
    <t>0m35,492s</t>
  </si>
  <si>
    <t>3m49,389s</t>
  </si>
  <si>
    <t>0m3,241s</t>
  </si>
  <si>
    <t>0m35,532s</t>
  </si>
  <si>
    <t>3m46,946s</t>
  </si>
  <si>
    <t>0m3,062s</t>
  </si>
  <si>
    <t>0m35,342s</t>
  </si>
  <si>
    <t>3m49,057s</t>
  </si>
  <si>
    <t>0m3,117s</t>
  </si>
  <si>
    <t>0m36,898s</t>
  </si>
  <si>
    <t>3m0,628s</t>
  </si>
  <si>
    <t>0m3,394s</t>
  </si>
  <si>
    <t>0m36,555s</t>
  </si>
  <si>
    <t>2m56,410s</t>
  </si>
  <si>
    <t>0m3,529s</t>
  </si>
  <si>
    <t>0m35,297s</t>
  </si>
  <si>
    <t>3m0,185s</t>
  </si>
  <si>
    <t>0m2,960s</t>
  </si>
  <si>
    <t>0m36,620s</t>
  </si>
  <si>
    <t>3m12,899s</t>
  </si>
  <si>
    <t>0m3,244s</t>
  </si>
  <si>
    <t>0m37,153s</t>
  </si>
  <si>
    <t>3m16,590s</t>
  </si>
  <si>
    <t>0m3,369s</t>
  </si>
  <si>
    <t>0m35,797s</t>
  </si>
  <si>
    <t>3m10,744s</t>
  </si>
  <si>
    <t>0m3,101s</t>
  </si>
  <si>
    <t>0m35,731s</t>
  </si>
  <si>
    <t>2m59,109s</t>
  </si>
  <si>
    <t>0m3,019s</t>
  </si>
  <si>
    <t>0m36,050s</t>
  </si>
  <si>
    <t>2m35,571s</t>
  </si>
  <si>
    <t>0m3,006s</t>
  </si>
  <si>
    <t>0m37,022s</t>
  </si>
  <si>
    <t>3m33,159s</t>
  </si>
  <si>
    <t>0m3,604s</t>
  </si>
  <si>
    <t>0m36,998s</t>
  </si>
  <si>
    <t>3m4,897s</t>
  </si>
  <si>
    <t>0m3,440s</t>
  </si>
  <si>
    <t>0m35,992s</t>
  </si>
  <si>
    <t>3m18,485s</t>
  </si>
  <si>
    <t>0m3,189s</t>
  </si>
  <si>
    <t>0m36,652s</t>
  </si>
  <si>
    <t>5m36,236s</t>
  </si>
  <si>
    <t>0m24,584s</t>
  </si>
  <si>
    <t>0m38,220s</t>
  </si>
  <si>
    <t>2m51,748s</t>
  </si>
  <si>
    <t>0m3,389s</t>
  </si>
  <si>
    <t>0m35,842s</t>
  </si>
  <si>
    <t>2m58,983s</t>
  </si>
  <si>
    <t>0m3,419s</t>
  </si>
  <si>
    <t>0m36,726s</t>
  </si>
  <si>
    <t>3m48,526s</t>
  </si>
  <si>
    <t>0m3,322s</t>
  </si>
  <si>
    <t>0m38,214s</t>
  </si>
  <si>
    <t>2m0,623s</t>
  </si>
  <si>
    <t>0m3,512s</t>
  </si>
  <si>
    <t>0m36,708s</t>
  </si>
  <si>
    <t>2m39,640s</t>
  </si>
  <si>
    <t>0m3,521s</t>
  </si>
  <si>
    <t>0m36,596s</t>
  </si>
  <si>
    <t>3m40,482s</t>
  </si>
  <si>
    <t>0m3,656s</t>
  </si>
  <si>
    <t>0m36,011s</t>
  </si>
  <si>
    <t>3m40,404s</t>
  </si>
  <si>
    <t>0m3,182s</t>
  </si>
  <si>
    <t>0m37,198s</t>
  </si>
  <si>
    <t>2m38,634s</t>
  </si>
  <si>
    <t>0m3,171s</t>
  </si>
  <si>
    <t>0m35,539s</t>
  </si>
  <si>
    <t>2m25,867s</t>
  </si>
  <si>
    <t>0m3,408s</t>
  </si>
  <si>
    <t>0m35,640s</t>
  </si>
  <si>
    <t>2m55,722s</t>
  </si>
  <si>
    <t>0m3,556s</t>
  </si>
  <si>
    <t>0m36,452s</t>
  </si>
  <si>
    <t>2m50,126s</t>
  </si>
  <si>
    <t>0m3,248s</t>
  </si>
  <si>
    <t>0m36,816s</t>
  </si>
  <si>
    <t>2m59,148s</t>
  </si>
  <si>
    <t>0m3,193s</t>
  </si>
  <si>
    <t>0m37,439s</t>
  </si>
  <si>
    <t>2m46,207s</t>
  </si>
  <si>
    <t>0m3,633s</t>
  </si>
  <si>
    <t>0m36,027s</t>
  </si>
  <si>
    <t>3m3,186s</t>
  </si>
  <si>
    <t>0m3,587s</t>
  </si>
  <si>
    <t>0m35,322s</t>
  </si>
  <si>
    <t>3m33,579s</t>
  </si>
  <si>
    <t>0m3,274s</t>
  </si>
  <si>
    <t>0m37,805s</t>
  </si>
  <si>
    <t>2m11,076s</t>
  </si>
  <si>
    <t>0m3,385s</t>
  </si>
  <si>
    <t>0m36,497s</t>
  </si>
  <si>
    <t>3m0,842s</t>
  </si>
  <si>
    <t>0m3,442s</t>
  </si>
  <si>
    <t>0m36,239s</t>
  </si>
  <si>
    <t>2m39,572s</t>
  </si>
  <si>
    <t>0m3,298s</t>
  </si>
  <si>
    <t>0m36,094s</t>
  </si>
  <si>
    <t>2m43,263s</t>
  </si>
  <si>
    <t>0m3,080s</t>
  </si>
  <si>
    <t>0m36,918s</t>
  </si>
  <si>
    <t>3m45,863s</t>
  </si>
  <si>
    <t>0m3,018s</t>
  </si>
  <si>
    <t>0m35,971s</t>
  </si>
  <si>
    <t>3m11,096s</t>
  </si>
  <si>
    <t>0m3,299s</t>
  </si>
  <si>
    <t>0m35,894s</t>
  </si>
  <si>
    <t>4m0,882s</t>
  </si>
  <si>
    <t>0m3,436s</t>
  </si>
  <si>
    <t>0m35,890s</t>
  </si>
  <si>
    <t>3m48,251s</t>
  </si>
  <si>
    <t>0m3,086s</t>
  </si>
  <si>
    <t>0m36,566s</t>
  </si>
  <si>
    <t>3m24,888s</t>
  </si>
  <si>
    <t>0m3,267s</t>
  </si>
  <si>
    <t>0m37,628s</t>
  </si>
  <si>
    <t>3m9,523s</t>
  </si>
  <si>
    <t>0m3,168s</t>
  </si>
  <si>
    <t>0m36,384s</t>
  </si>
  <si>
    <t>3m11,054s</t>
  </si>
  <si>
    <t>0m4,114s</t>
  </si>
  <si>
    <t>0m35,707s</t>
  </si>
  <si>
    <t>2m53,493s</t>
  </si>
  <si>
    <t>0m3,144s</t>
  </si>
  <si>
    <t>0m36,393s</t>
  </si>
  <si>
    <t>2m24,875s</t>
  </si>
  <si>
    <t>0m3,078s</t>
  </si>
  <si>
    <t>0m37,549s</t>
  </si>
  <si>
    <t>2m56,899s</t>
  </si>
  <si>
    <t>0m3,192s</t>
  </si>
  <si>
    <t>0m35,969s</t>
  </si>
  <si>
    <t>3m5,186s</t>
  </si>
  <si>
    <t>0m3,251s</t>
  </si>
  <si>
    <t>0m35,546s</t>
  </si>
  <si>
    <t>2m58,895s</t>
  </si>
  <si>
    <t>0m3,183s</t>
  </si>
  <si>
    <t>0m35,883s</t>
  </si>
  <si>
    <t>3m14,404s</t>
  </si>
  <si>
    <t>0m4,026s</t>
  </si>
  <si>
    <t>0m38,048s</t>
  </si>
  <si>
    <t>2m54,887s</t>
  </si>
  <si>
    <t>0m3,409s</t>
  </si>
  <si>
    <t>0m36,274s</t>
  </si>
  <si>
    <t>3m23,850s</t>
  </si>
  <si>
    <t>0m3,112s</t>
  </si>
  <si>
    <t>0m35,574s</t>
  </si>
  <si>
    <t>2m44,941s</t>
  </si>
  <si>
    <t>0m3,329s</t>
  </si>
  <si>
    <t>0m36,915s</t>
  </si>
  <si>
    <t>4m14,885s</t>
  </si>
  <si>
    <t>0m16,765s</t>
  </si>
  <si>
    <t>0m39,264s</t>
  </si>
  <si>
    <t>3m11,728s</t>
  </si>
  <si>
    <t>0m3,211s</t>
  </si>
  <si>
    <t>0m36,291s</t>
  </si>
  <si>
    <t>2m59,137s</t>
  </si>
  <si>
    <t>0m3,188s</t>
  </si>
  <si>
    <t>0m35,868s</t>
  </si>
  <si>
    <t>3m51,387s</t>
  </si>
  <si>
    <t>0m3,286s</t>
  </si>
  <si>
    <t>0m38,260s</t>
  </si>
  <si>
    <t>2m6,483s</t>
  </si>
  <si>
    <t>0m3,118s</t>
  </si>
  <si>
    <t>0m36,974s</t>
  </si>
  <si>
    <t>3m40,585s</t>
  </si>
  <si>
    <t>0m3,553s</t>
  </si>
  <si>
    <t>0m35,437s</t>
  </si>
  <si>
    <t>2m50,912s</t>
  </si>
  <si>
    <t>0m3,660s</t>
  </si>
  <si>
    <t>0m36,073s</t>
  </si>
  <si>
    <t>3m34,442s</t>
  </si>
  <si>
    <t>0m2,962s</t>
  </si>
  <si>
    <t>0m37,392s</t>
  </si>
  <si>
    <t>3m16,531s</t>
  </si>
  <si>
    <t>0m3,657s</t>
  </si>
  <si>
    <t>0m37,123s</t>
  </si>
  <si>
    <t>2m32,360s</t>
  </si>
  <si>
    <t>0m3,490s</t>
  </si>
  <si>
    <t>0m36,442s</t>
  </si>
  <si>
    <t>2m55,557s</t>
  </si>
  <si>
    <t>0m3,207s</t>
  </si>
  <si>
    <t>0m35,471s</t>
  </si>
  <si>
    <t>2m45,264s</t>
  </si>
  <si>
    <t>0m3,174s</t>
  </si>
  <si>
    <t>0m37,365s</t>
  </si>
  <si>
    <t>2m37,779s</t>
  </si>
  <si>
    <t>0m3,542s</t>
  </si>
  <si>
    <t>0m35,953s</t>
  </si>
  <si>
    <t>2m47,725s</t>
  </si>
  <si>
    <t>0m3,306s</t>
  </si>
  <si>
    <t>0m35,848s</t>
  </si>
  <si>
    <t>3m3,052s</t>
  </si>
  <si>
    <t>0m5,397s</t>
  </si>
  <si>
    <t>0m35,138s</t>
  </si>
  <si>
    <t>2m44,543s</t>
  </si>
  <si>
    <t>0m3,185s</t>
  </si>
  <si>
    <t>0m36,483s</t>
  </si>
  <si>
    <t>2m10,490s</t>
  </si>
  <si>
    <t>0m3,745s</t>
  </si>
  <si>
    <t>0m35,830s</t>
  </si>
  <si>
    <t>3m5,616s</t>
  </si>
  <si>
    <t>0m3,484s</t>
  </si>
  <si>
    <t>0m36,822s</t>
  </si>
  <si>
    <t>2m40,958s</t>
  </si>
  <si>
    <t>0m2,892s</t>
  </si>
  <si>
    <t>0m35,709s</t>
  </si>
  <si>
    <t>2m47,478s</t>
  </si>
  <si>
    <t>0m3,364s</t>
  </si>
  <si>
    <t>0m36,550s</t>
  </si>
  <si>
    <t>Log</t>
  </si>
  <si>
    <t>Script</t>
  </si>
  <si>
    <t>RDD - 1 driver core</t>
  </si>
  <si>
    <t>RDD_SS - 1 driver core</t>
  </si>
  <si>
    <t>RDD - 2 driver core</t>
  </si>
  <si>
    <t>RDD_SS - 2 driver core</t>
  </si>
  <si>
    <t>DF - 1 driver core</t>
  </si>
  <si>
    <t>DF_SS - 1 driver core</t>
  </si>
  <si>
    <t>DF - 2 driver core</t>
  </si>
  <si>
    <t>DF_SS - 2 driver core</t>
  </si>
  <si>
    <t>DF_SS</t>
  </si>
  <si>
    <t>12g</t>
  </si>
  <si>
    <t>error: application_1595887041368_2515</t>
  </si>
  <si>
    <t>error: application_1595887041368_2516</t>
  </si>
  <si>
    <t>16g</t>
  </si>
  <si>
    <t>Exec</t>
  </si>
  <si>
    <t>RDD_SS_v0</t>
  </si>
  <si>
    <t>820.593161</t>
  </si>
  <si>
    <t>1210.54999</t>
  </si>
  <si>
    <t>385.497571</t>
  </si>
  <si>
    <t>393.80237</t>
  </si>
  <si>
    <t>842.79289</t>
  </si>
  <si>
    <t>1953.24423</t>
  </si>
  <si>
    <t>2514.62328</t>
  </si>
  <si>
    <t>364.769843</t>
  </si>
  <si>
    <t>375.209018</t>
  </si>
  <si>
    <t>1973.29536</t>
  </si>
  <si>
    <t>840.583452</t>
  </si>
  <si>
    <t>1219.65644</t>
  </si>
  <si>
    <t>383.753208</t>
  </si>
  <si>
    <t>393.669402</t>
  </si>
  <si>
    <t>863.40537</t>
  </si>
  <si>
    <t>1928.56784</t>
  </si>
  <si>
    <t>2496.7412</t>
  </si>
  <si>
    <t>361.550431</t>
  </si>
  <si>
    <t>370.107651</t>
  </si>
  <si>
    <t>1981.6872</t>
  </si>
  <si>
    <t>565.104282</t>
  </si>
  <si>
    <t>890.397364</t>
  </si>
  <si>
    <t>231.968945</t>
  </si>
  <si>
    <t>221.971528</t>
  </si>
  <si>
    <t>536.418584</t>
  </si>
  <si>
    <t>1143.79176</t>
  </si>
  <si>
    <t>225.496512</t>
  </si>
  <si>
    <t>217.76248</t>
  </si>
  <si>
    <t>567.747927</t>
  </si>
  <si>
    <t>733.51027</t>
  </si>
  <si>
    <t>212.498053</t>
  </si>
  <si>
    <t>222.802966</t>
  </si>
  <si>
    <t>545.679012</t>
  </si>
  <si>
    <t>1197.17324</t>
  </si>
  <si>
    <t>236.783746</t>
  </si>
  <si>
    <t>216.918087</t>
  </si>
  <si>
    <t>1476.32977</t>
  </si>
  <si>
    <t>843.14646</t>
  </si>
  <si>
    <t>307.995047</t>
  </si>
  <si>
    <t>220.402862</t>
  </si>
  <si>
    <t>405.719672</t>
  </si>
  <si>
    <t>827.872099</t>
  </si>
  <si>
    <t>334.527983</t>
  </si>
  <si>
    <t>231.925952</t>
  </si>
  <si>
    <t>422.944929</t>
  </si>
  <si>
    <t>545.116008</t>
  </si>
  <si>
    <t>883.547394</t>
  </si>
  <si>
    <t>361.55808</t>
  </si>
  <si>
    <t>684.36734</t>
  </si>
  <si>
    <t>786.214495</t>
  </si>
  <si>
    <t>487.439266</t>
  </si>
  <si>
    <t>936.646092</t>
  </si>
  <si>
    <t>295.820544</t>
  </si>
  <si>
    <t>330.238064</t>
  </si>
  <si>
    <t>587.110745</t>
  </si>
  <si>
    <t>282.119431</t>
  </si>
  <si>
    <t>597.910625</t>
  </si>
  <si>
    <t>451.455897</t>
  </si>
  <si>
    <t>164.508901</t>
  </si>
  <si>
    <t>789.98675</t>
  </si>
  <si>
    <t>309.315804</t>
  </si>
  <si>
    <t>693.78329</t>
  </si>
  <si>
    <t>390.833822</t>
  </si>
  <si>
    <t>220.65529</t>
  </si>
  <si>
    <t>279.481321</t>
  </si>
  <si>
    <t>641.528281</t>
  </si>
  <si>
    <t>646.523715</t>
  </si>
  <si>
    <t>162.418211</t>
  </si>
  <si>
    <t>317.189747</t>
  </si>
  <si>
    <t>687.546017</t>
  </si>
  <si>
    <t>220.134952</t>
  </si>
  <si>
    <t>158.958672</t>
  </si>
  <si>
    <t>ou 544.912069082</t>
  </si>
  <si>
    <t>ou 236.165655851</t>
  </si>
  <si>
    <t>20200909_230058--CCF_RDD.py</t>
  </si>
  <si>
    <t>CCF_RDD.py</t>
  </si>
  <si>
    <t>703.299123</t>
  </si>
  <si>
    <t>1552.57873</t>
  </si>
  <si>
    <t>265.568375</t>
  </si>
  <si>
    <t>20200909_231549--CCF_RDD.py</t>
  </si>
  <si>
    <t>691.139615</t>
  </si>
  <si>
    <t>1600.79301</t>
  </si>
  <si>
    <t>267.158584</t>
  </si>
  <si>
    <t>20200909_232921--CCF_RDD.py</t>
  </si>
  <si>
    <t>839.571048</t>
  </si>
  <si>
    <t>2497.12571</t>
  </si>
  <si>
    <t>247.652035</t>
  </si>
  <si>
    <t>20200909_235330--CCF_RDD.py</t>
  </si>
  <si>
    <t>661.985852</t>
  </si>
  <si>
    <t>1767.66835</t>
  </si>
  <si>
    <t>345.78896</t>
  </si>
  <si>
    <t>20200910_043823--CCF_RDD.py</t>
  </si>
  <si>
    <t>2425.75977</t>
  </si>
  <si>
    <t>1649.57589</t>
  </si>
  <si>
    <t>641.202541</t>
  </si>
  <si>
    <t>20200910_052212--CCF_RDD.py</t>
  </si>
  <si>
    <t>2442.2411</t>
  </si>
  <si>
    <t>1608.23425</t>
  </si>
  <si>
    <t>538.218574</t>
  </si>
  <si>
    <t>20200910_060600--CCF_RDD.py</t>
  </si>
  <si>
    <t>1016.99326</t>
  </si>
  <si>
    <t>1254.26989</t>
  </si>
  <si>
    <t>392.612341</t>
  </si>
  <si>
    <t>20200910_062544--CCF_RDD.py</t>
  </si>
  <si>
    <t>1089.17564</t>
  </si>
  <si>
    <t>1184.86845</t>
  </si>
  <si>
    <t>349.799559</t>
  </si>
  <si>
    <t>20200910_064629--CCF_RDD.py</t>
  </si>
  <si>
    <t>1011.26682</t>
  </si>
  <si>
    <t>899.731498</t>
  </si>
  <si>
    <t>357.985861</t>
  </si>
  <si>
    <t>20200910_070542--CCF_RDD.py</t>
  </si>
  <si>
    <t>941.367227</t>
  </si>
  <si>
    <t>853.877527</t>
  </si>
  <si>
    <t>389.634753</t>
  </si>
  <si>
    <t>20200910_072540--CCF_RDD.py</t>
  </si>
  <si>
    <t>611.400161</t>
  </si>
  <si>
    <t>1010.00337</t>
  </si>
  <si>
    <t>364.285806</t>
  </si>
  <si>
    <t>20200910_074058--CCF_RDD.py</t>
  </si>
  <si>
    <t>849.087736</t>
  </si>
  <si>
    <t>998.173023</t>
  </si>
  <si>
    <t>587.704501</t>
  </si>
  <si>
    <t>20200910_075841--CCF_RDD.py</t>
  </si>
  <si>
    <t>247.057225</t>
  </si>
  <si>
    <t>860.467873</t>
  </si>
  <si>
    <t>290.561328</t>
  </si>
  <si>
    <t>20200910_091018--CCF_RDD.py</t>
  </si>
  <si>
    <t>228.688343</t>
  </si>
  <si>
    <t>855.640017</t>
  </si>
  <si>
    <t>712.054215</t>
  </si>
  <si>
    <t>20200910_091841--CCF_RDD.py</t>
  </si>
  <si>
    <t>836.682186</t>
  </si>
  <si>
    <t>534.36299</t>
  </si>
  <si>
    <t>20200910_094402--CCF_RDD.py</t>
  </si>
  <si>
    <t>233.357425</t>
  </si>
  <si>
    <t>567.491002</t>
  </si>
  <si>
    <t>20200910_095142--CCF_RDD.py</t>
  </si>
  <si>
    <t>253.14674</t>
  </si>
  <si>
    <t>543.525454</t>
  </si>
  <si>
    <t>20200910_100152--CCF_RDD.py</t>
  </si>
  <si>
    <t>227.45099</t>
  </si>
  <si>
    <t>889.78628</t>
  </si>
  <si>
    <t>1st run</t>
  </si>
  <si>
    <t>2nd run</t>
  </si>
  <si>
    <t>CCF implementation</t>
  </si>
  <si>
    <t>executor memory overhead (g)</t>
  </si>
  <si>
    <t>driver memory (g)</t>
  </si>
  <si>
    <t>driver cores (g)</t>
  </si>
  <si>
    <t>Nb of partitions</t>
  </si>
  <si>
    <t>process time (sec)</t>
  </si>
  <si>
    <t>write time</t>
  </si>
  <si>
    <t>file load time</t>
  </si>
  <si>
    <t>CCF RDD without SS</t>
  </si>
  <si>
    <t>2.97</t>
  </si>
  <si>
    <t>CCF RDD with SS</t>
  </si>
  <si>
    <t>3.32</t>
  </si>
  <si>
    <t>CCF DF without SS</t>
  </si>
  <si>
    <t>CCF DF with SS</t>
  </si>
  <si>
    <t>11.54</t>
  </si>
  <si>
    <t>13.37</t>
  </si>
  <si>
    <t>RDD-v0</t>
  </si>
  <si>
    <t>380.135422945</t>
  </si>
  <si>
    <t>10.5105500221</t>
  </si>
  <si>
    <t>application_1595887041368_0601</t>
  </si>
  <si>
    <t xml:space="preserve"> 205.437805891</t>
  </si>
  <si>
    <t>5.88102507591</t>
  </si>
  <si>
    <t xml:space="preserve"> application_1595887041368_0638</t>
  </si>
  <si>
    <t>255.1048</t>
  </si>
  <si>
    <t>9.293</t>
  </si>
  <si>
    <t xml:space="preserve"> 178.160439968</t>
  </si>
  <si>
    <t xml:space="preserve"> 3.12783789635</t>
  </si>
  <si>
    <t>application_1595887041368_0608</t>
  </si>
  <si>
    <t>63.1651699543</t>
  </si>
  <si>
    <t>2.96236300468</t>
  </si>
  <si>
    <t>application_1595887041368_0635</t>
  </si>
  <si>
    <t>258.882056952</t>
  </si>
  <si>
    <t xml:space="preserve"> 2.64740300179</t>
  </si>
  <si>
    <t>application_1595887041368_0610</t>
  </si>
  <si>
    <t>76.6999628544</t>
  </si>
  <si>
    <t xml:space="preserve"> 2.74814891815</t>
  </si>
  <si>
    <t>application_1595887041368_0625</t>
  </si>
  <si>
    <t>69.3372480869</t>
  </si>
  <si>
    <t>7.58968901634</t>
  </si>
  <si>
    <t>application_1595887041368_0614</t>
  </si>
  <si>
    <t>188.373880148</t>
  </si>
  <si>
    <t>6.284927845</t>
  </si>
  <si>
    <t>application_1595887041368_0620</t>
  </si>
  <si>
    <t>66.7901139259</t>
  </si>
  <si>
    <t>25.3016090393</t>
  </si>
  <si>
    <t>application_1595887041368_0617</t>
  </si>
  <si>
    <t>190.221354008</t>
  </si>
  <si>
    <t>10.605203867</t>
  </si>
  <si>
    <t>application_1595887041368_0618</t>
  </si>
  <si>
    <t>76.8593859673</t>
  </si>
  <si>
    <t>7.63717603683</t>
  </si>
  <si>
    <t>application_1595887041368_0641</t>
  </si>
  <si>
    <t>158.97</t>
  </si>
  <si>
    <t>160.68</t>
  </si>
  <si>
    <t>161.16</t>
  </si>
  <si>
    <t>155.15</t>
  </si>
  <si>
    <t>162.79</t>
  </si>
  <si>
    <t>162.44</t>
  </si>
  <si>
    <t>164.24</t>
  </si>
  <si>
    <t>159.11</t>
  </si>
  <si>
    <t>162.41</t>
  </si>
  <si>
    <t>155.38</t>
  </si>
  <si>
    <t>154.75</t>
  </si>
  <si>
    <t>161.09</t>
  </si>
  <si>
    <t>156.30</t>
  </si>
  <si>
    <t>159.05</t>
  </si>
  <si>
    <t>157.40</t>
  </si>
  <si>
    <t>159.44</t>
  </si>
  <si>
    <t>156.52</t>
  </si>
  <si>
    <t>156.96</t>
  </si>
  <si>
    <t>153.1</t>
  </si>
  <si>
    <t>158.04</t>
  </si>
  <si>
    <t>152.66</t>
  </si>
  <si>
    <t>156.58</t>
  </si>
  <si>
    <t>166.22</t>
  </si>
  <si>
    <t>152.83</t>
  </si>
  <si>
    <t>160.15</t>
  </si>
  <si>
    <t>159.32</t>
  </si>
  <si>
    <t>155.08</t>
  </si>
  <si>
    <t>157.86</t>
  </si>
  <si>
    <t>157.15</t>
  </si>
  <si>
    <t>157.87</t>
  </si>
  <si>
    <t>291.96</t>
  </si>
  <si>
    <t>PB MACHINE</t>
  </si>
  <si>
    <t>286.67</t>
  </si>
  <si>
    <t>285.06</t>
  </si>
  <si>
    <t>285.86</t>
  </si>
  <si>
    <t>88.72</t>
  </si>
  <si>
    <t>87.53</t>
  </si>
  <si>
    <t>288.35</t>
  </si>
  <si>
    <t>287.54</t>
  </si>
  <si>
    <t>288.79</t>
  </si>
  <si>
    <t>88.84</t>
  </si>
  <si>
    <t>285.15</t>
  </si>
  <si>
    <t>281.48</t>
  </si>
  <si>
    <t>285.12</t>
  </si>
  <si>
    <t>90.83</t>
  </si>
  <si>
    <t>282.41</t>
  </si>
  <si>
    <t>282.25</t>
  </si>
  <si>
    <t>176.58</t>
  </si>
  <si>
    <t>173.68</t>
  </si>
  <si>
    <t>117.8</t>
  </si>
  <si>
    <t>175.4</t>
  </si>
  <si>
    <t>173.22</t>
  </si>
  <si>
    <t>174.01</t>
  </si>
  <si>
    <t>169.53</t>
  </si>
  <si>
    <t>118.83</t>
  </si>
  <si>
    <t>172.99</t>
  </si>
  <si>
    <t>123.2</t>
  </si>
  <si>
    <t>176.95</t>
  </si>
  <si>
    <t>179.15</t>
  </si>
  <si>
    <t>181.36</t>
  </si>
  <si>
    <t>125.08</t>
  </si>
  <si>
    <t>180.88</t>
  </si>
  <si>
    <t>186.13</t>
  </si>
  <si>
    <t>127.16</t>
  </si>
  <si>
    <t>128.73</t>
  </si>
  <si>
    <t>129.56</t>
  </si>
  <si>
    <t>180.99</t>
  </si>
  <si>
    <t>129.12</t>
  </si>
  <si>
    <t>167.82</t>
  </si>
  <si>
    <t>120.46</t>
  </si>
  <si>
    <t>176.92</t>
  </si>
  <si>
    <t>145.59</t>
  </si>
  <si>
    <t>177.75</t>
  </si>
  <si>
    <t>172.84</t>
  </si>
  <si>
    <t>122.91</t>
  </si>
  <si>
    <t>122.06</t>
  </si>
  <si>
    <t>123.97</t>
  </si>
  <si>
    <t>180.1</t>
  </si>
  <si>
    <t>131.01</t>
  </si>
  <si>
    <t>126.52</t>
  </si>
  <si>
    <t>122.18</t>
  </si>
  <si>
    <t>175.89</t>
  </si>
  <si>
    <t>134.95</t>
  </si>
  <si>
    <t>172.29</t>
  </si>
  <si>
    <t>124.1</t>
  </si>
  <si>
    <t>125.21</t>
  </si>
  <si>
    <t>123.54</t>
  </si>
  <si>
    <t>DF_V0</t>
  </si>
  <si>
    <t>1g</t>
  </si>
  <si>
    <t>NA</t>
  </si>
  <si>
    <t>Process time</t>
  </si>
  <si>
    <t>Real</t>
  </si>
  <si>
    <t>Ratio %/Real</t>
  </si>
  <si>
    <t>20200904_211909--CCF_RDD.py</t>
  </si>
  <si>
    <t>20200904_212249--CCF_RDD.py</t>
  </si>
  <si>
    <t>20200904_212635--CCF_RDD.py</t>
  </si>
  <si>
    <t>20200904_213024--CCF_RDD.py</t>
  </si>
  <si>
    <t>20200904_213349--CCF_RDD.py</t>
  </si>
  <si>
    <t>20200904_213702--CCF_RDD.py</t>
  </si>
  <si>
    <t>20200904_213927--CCF_RDD.py</t>
  </si>
  <si>
    <t>20200904_214202--CCF_RDD.py</t>
  </si>
  <si>
    <t>20200904_214517--CCF_RDD.py</t>
  </si>
  <si>
    <t>20200904_215053--CCF_RDD.py</t>
  </si>
  <si>
    <t>20200904_215508--CCF_RDD.py</t>
  </si>
  <si>
    <t>20200904_215709--CCF_RDD.py</t>
  </si>
  <si>
    <t>20200904_215915--CCF_RDD.py</t>
  </si>
  <si>
    <t>20200904_220154--CCF_RDD.py</t>
  </si>
  <si>
    <t>20200904_220510--CCF_RDD.py</t>
  </si>
  <si>
    <t>20200904_220809--CCF_RDD.py</t>
  </si>
  <si>
    <t>20200904_221047--CCF_RDD.py</t>
  </si>
  <si>
    <t>20200904_221258--CCF_RDD.py</t>
  </si>
  <si>
    <t>20200904_221509--CCF_DF.py</t>
  </si>
  <si>
    <t>CCF_DF.py</t>
  </si>
  <si>
    <t>20200904_221858--CCF_DF.py</t>
  </si>
  <si>
    <t>20200904_222259--CCF_DF.py</t>
  </si>
  <si>
    <t>20200904_222556--CCF_DF.py</t>
  </si>
  <si>
    <t>20200904_222906--CCF_DF.py</t>
  </si>
  <si>
    <t>20200904_223217--CCF_DF.py</t>
  </si>
  <si>
    <t>20200904_223522--CCF_DF.py</t>
  </si>
  <si>
    <t>20200904_223827--CCF_DF.py</t>
  </si>
  <si>
    <t>20200904_224151--CCF_DF.py</t>
  </si>
  <si>
    <t>20200904_224450--CCF_DF.py</t>
  </si>
  <si>
    <t>20200904_224749--CCF_DF.py</t>
  </si>
  <si>
    <t>20200904_225130--CCF_DF.py</t>
  </si>
  <si>
    <t>20200904_225421--CCF_DF.py</t>
  </si>
  <si>
    <t>20200904_225716--CCF_DF.py</t>
  </si>
  <si>
    <t>20200904_230012--CCF_DF.py</t>
  </si>
  <si>
    <t>20200904_230315--CCF_DF.py</t>
  </si>
  <si>
    <t>20200904_230618--CCF_DF.py</t>
  </si>
  <si>
    <t>20200904_230858--CCF_DF.py</t>
  </si>
  <si>
    <t>20200904_231139--CCF_RDD_SS.py</t>
  </si>
  <si>
    <t>CCF_RDD_SS.py</t>
  </si>
  <si>
    <t>20200904_231450--CCF_RDD_SS.py</t>
  </si>
  <si>
    <t>20200904_231801--CCF_RDD_SS.py</t>
  </si>
  <si>
    <t>20200904_232102--CCF_RDD_SS.py</t>
  </si>
  <si>
    <t>20200904_232412--CCF_RDD_SS.py</t>
  </si>
  <si>
    <t>20200904_232728--CCF_RDD_SS.py</t>
  </si>
  <si>
    <t>20200904_233025--CCF_RDD_SS.py</t>
  </si>
  <si>
    <t>20200904_233358--CCF_RDD_SS.py</t>
  </si>
  <si>
    <t>20200904_233653--CCF_RDD_SS.py</t>
  </si>
  <si>
    <t>20200904_233945--CCF_RDD_SS.py</t>
  </si>
  <si>
    <t>20200904_234257--CCF_RDD_SS.py</t>
  </si>
  <si>
    <t>20200904_234536--CCF_RDD_SS.py</t>
  </si>
  <si>
    <t>20200904_234917--CCF_RDD_SS.py</t>
  </si>
  <si>
    <t>20200904_235143--CCF_RDD_SS.py</t>
  </si>
  <si>
    <t>20200904_235415--CCF_RDD_SS.py</t>
  </si>
  <si>
    <t>20200904_235702--CCF_RDD_SS.py</t>
  </si>
  <si>
    <t>20200904_235949--CCF_RDD_SS.py</t>
  </si>
  <si>
    <t>20200905_000250--CCF_RDD_SS.py</t>
  </si>
  <si>
    <t>20200905_000555--CCF_DF_SS.py</t>
  </si>
  <si>
    <t>CCF_DF_SS.py</t>
  </si>
  <si>
    <t>20200905_000942--CCF_DF_SS.py</t>
  </si>
  <si>
    <t>20200905_001331--CCF_DF_SS.py</t>
  </si>
  <si>
    <t>20200905_001631--CCF_DF_SS.py</t>
  </si>
  <si>
    <t>20200905_001924--CCF_DF_SS.py</t>
  </si>
  <si>
    <t>20200905_002223--CCF_DF_SS.py</t>
  </si>
  <si>
    <t>20200905_002522--CCF_DF_SS.py</t>
  </si>
  <si>
    <t>20200905_002841--CCF_DF_SS.py</t>
  </si>
  <si>
    <t>20200905_003126--CCF_DF_SS.py</t>
  </si>
  <si>
    <t>20200905_003514--CCF_DF_SS.py</t>
  </si>
  <si>
    <t>20200905_003906--CCF_DF_SS.py</t>
  </si>
  <si>
    <t>20200905_004246--CCF_DF_SS.py</t>
  </si>
  <si>
    <t>20200905_004620--CCF_DF_SS.py</t>
  </si>
  <si>
    <t>20200905_004911--CCF_DF_SS.py</t>
  </si>
  <si>
    <t>20200905_005156--CCF_DF_SS.py</t>
  </si>
  <si>
    <t>20200905_005529--CCF_DF_SS.py</t>
  </si>
  <si>
    <t>20200905_005814--CCF_DF_SS.py</t>
  </si>
  <si>
    <t>20200905_010057--CCF_DF_SS.py</t>
  </si>
  <si>
    <t>20200905_010345--CCF_RDD_V0.py</t>
  </si>
  <si>
    <t>CCF_RDD_V0.py</t>
  </si>
  <si>
    <t>4m46,046s</t>
  </si>
  <si>
    <t>0m3,390s</t>
  </si>
  <si>
    <t>0m35,755s</t>
  </si>
  <si>
    <t>20200905_010831--CCF_RDD_V0.py</t>
  </si>
  <si>
    <t>4m48,999s</t>
  </si>
  <si>
    <t>0m3,395s</t>
  </si>
  <si>
    <t>0m35,468s</t>
  </si>
  <si>
    <t>20200905_011320--CCF_RDD_V0.py</t>
  </si>
  <si>
    <t>5m7,797s</t>
  </si>
  <si>
    <t>0m3,480s</t>
  </si>
  <si>
    <t>0m36,231s</t>
  </si>
  <si>
    <t>20200905_011828--CCF_RDD_V0.py</t>
  </si>
  <si>
    <t>5m3,061s</t>
  </si>
  <si>
    <t>0m3,605s</t>
  </si>
  <si>
    <t>0m36,397s</t>
  </si>
  <si>
    <t>20200905_012331--CCF_RDD_V0.py</t>
  </si>
  <si>
    <t>5m42,966s</t>
  </si>
  <si>
    <t>0m36,147s</t>
  </si>
  <si>
    <t>20200905_012914--CCF_RDD_V0.py</t>
  </si>
  <si>
    <t>5m34,902s</t>
  </si>
  <si>
    <t>0m3,435s</t>
  </si>
  <si>
    <t>0m36,703s</t>
  </si>
  <si>
    <t>20200905_013448--CCF_RDD_V0.py</t>
  </si>
  <si>
    <t>6m54,170s</t>
  </si>
  <si>
    <t>0m3,272s</t>
  </si>
  <si>
    <t>0m37,104s</t>
  </si>
  <si>
    <t>20200905_014143--CCF_RDD_V0.py</t>
  </si>
  <si>
    <t>6m57,442s</t>
  </si>
  <si>
    <t>0m3,396s</t>
  </si>
  <si>
    <t>0m37,362s</t>
  </si>
  <si>
    <t>20200905_014840--CCF_RDD_V0.py</t>
  </si>
  <si>
    <t>7m28,476s</t>
  </si>
  <si>
    <t>0m3,361s</t>
  </si>
  <si>
    <t>0m36,266s</t>
  </si>
  <si>
    <t>20200905_015609--CCF_RDD_V0.py</t>
  </si>
  <si>
    <t>3m44,940s</t>
  </si>
  <si>
    <t>0m3,380s</t>
  </si>
  <si>
    <t>0m36,417s</t>
  </si>
  <si>
    <t>20200905_015954--CCF_RDD_V0.py</t>
  </si>
  <si>
    <t>3m38,562s</t>
  </si>
  <si>
    <t>0m3,427s</t>
  </si>
  <si>
    <t>0m36,420s</t>
  </si>
  <si>
    <t>20200905_020332--CCF_RDD_V0.py</t>
  </si>
  <si>
    <t>3m42,069s</t>
  </si>
  <si>
    <t>0m3,127s</t>
  </si>
  <si>
    <t>0m36,191s</t>
  </si>
  <si>
    <t>20200905_020714--CCF_RDD_V0.py</t>
  </si>
  <si>
    <t>3m4,019s</t>
  </si>
  <si>
    <t>0m3,027s</t>
  </si>
  <si>
    <t>0m36,091s</t>
  </si>
  <si>
    <t>20200905_021018--CCF_RDD_V0.py</t>
  </si>
  <si>
    <t>3m12,732s</t>
  </si>
  <si>
    <t>0m3,293s</t>
  </si>
  <si>
    <t>0m36,258s</t>
  </si>
  <si>
    <t>20200905_021331--CCF_RDD_V0.py</t>
  </si>
  <si>
    <t>4m2,495s</t>
  </si>
  <si>
    <t>0m3,230s</t>
  </si>
  <si>
    <t>0m36,195s</t>
  </si>
  <si>
    <t>20200905_021733--CCF_RDD_V0.py</t>
  </si>
  <si>
    <t>3m56,304s</t>
  </si>
  <si>
    <t>0m3,280s</t>
  </si>
  <si>
    <t>0m36,848s</t>
  </si>
  <si>
    <t>20200905_022130--CCF_RDD_V0.py</t>
  </si>
  <si>
    <t>4m9,133s</t>
  </si>
  <si>
    <t>0m3,700s</t>
  </si>
  <si>
    <t>0m36,619s</t>
  </si>
  <si>
    <t>20200905_022539--CCF_RDD_V0.py</t>
  </si>
  <si>
    <t>4m3,435s</t>
  </si>
  <si>
    <t>0m3,378s</t>
  </si>
  <si>
    <t>0m36,894s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</si>
</sst>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</font>
    <font>
      <b/>
      <color rgb="FF000000"/>
      <name val="Arial"/>
    </font>
    <font>
      <b/>
      <color rgb="FFFF9900"/>
      <name val="Arial"/>
    </font>
    <font>
      <b/>
      <sz val="11.0"/>
      <color rgb="FF000000"/>
      <name val="Calibri"/>
    </font>
    <font>
      <b/>
      <color theme="1"/>
      <name val="Arial"/>
    </font>
    <font>
      <color theme="1"/>
      <name val="Arial"/>
    </font>
    <font>
      <sz val="11.0"/>
      <color rgb="FF000000"/>
      <name val="Calibri"/>
    </font>
    <font>
      <sz val="8.0"/>
      <color theme="1"/>
      <name val="Arial"/>
    </font>
    <font>
      <sz val="11.0"/>
      <color rgb="FF000000"/>
      <name val="Arial"/>
    </font>
    <font>
      <u/>
      <sz val="11.0"/>
      <color rgb="FF000000"/>
      <name val="Calibri"/>
    </font>
    <font/>
    <font>
      <u/>
      <color rgb="FF0000FF"/>
    </font>
  </fonts>
  <fills count="6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93C47D"/>
        <bgColor rgb="FF93C47D"/>
      </patternFill>
    </fill>
  </fills>
  <borders count="9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0" fillId="0" fontId="2" numFmtId="0" xfId="0" applyAlignment="1" applyFont="1">
      <alignment readingOrder="0" vertical="bottom"/>
    </xf>
    <xf borderId="0" fillId="0" fontId="3" numFmtId="0" xfId="0" applyAlignment="1" applyFont="1">
      <alignment readingOrder="0" shrinkToFit="0" vertical="bottom" wrapText="0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2" fontId="1" numFmtId="0" xfId="0" applyAlignment="1" applyFill="1" applyFont="1">
      <alignment readingOrder="0" vertical="bottom"/>
    </xf>
    <xf borderId="0" fillId="3" fontId="1" numFmtId="0" xfId="0" applyAlignment="1" applyFill="1" applyFont="1">
      <alignment readingOrder="0" vertical="bottom"/>
    </xf>
    <xf borderId="0" fillId="4" fontId="4" numFmtId="0" xfId="0" applyAlignment="1" applyFill="1" applyFont="1">
      <alignment readingOrder="0"/>
    </xf>
    <xf borderId="0" fillId="0" fontId="6" numFmtId="0" xfId="0" applyAlignment="1" applyFont="1">
      <alignment horizontal="right" readingOrder="0" shrinkToFit="0" vertical="bottom" wrapText="0"/>
    </xf>
    <xf borderId="0" fillId="0" fontId="5" numFmtId="10" xfId="0" applyAlignment="1" applyFont="1" applyNumberFormat="1">
      <alignment readingOrder="0"/>
    </xf>
    <xf borderId="0" fillId="3" fontId="4" numFmtId="0" xfId="0" applyAlignment="1" applyFont="1">
      <alignment readingOrder="0"/>
    </xf>
    <xf borderId="0" fillId="0" fontId="2" numFmtId="0" xfId="0" applyAlignment="1" applyFont="1">
      <alignment readingOrder="0"/>
    </xf>
    <xf borderId="0" fillId="5" fontId="4" numFmtId="0" xfId="0" applyAlignment="1" applyFill="1" applyFont="1">
      <alignment readingOrder="0"/>
    </xf>
    <xf borderId="0" fillId="2" fontId="4" numFmtId="0" xfId="0" applyAlignment="1" applyFont="1">
      <alignment readingOrder="0"/>
    </xf>
    <xf borderId="0" fillId="0" fontId="7" numFmtId="0" xfId="0" applyAlignment="1" applyFont="1">
      <alignment horizontal="right" readingOrder="0"/>
    </xf>
    <xf borderId="0" fillId="0" fontId="7" numFmtId="0" xfId="0" applyAlignment="1" applyFont="1">
      <alignment horizontal="left" readingOrder="0"/>
    </xf>
    <xf borderId="0" fillId="0" fontId="7" numFmtId="0" xfId="0" applyAlignment="1" applyFont="1">
      <alignment horizontal="right" readingOrder="0"/>
    </xf>
    <xf borderId="0" fillId="0" fontId="7" numFmtId="0" xfId="0" applyAlignment="1" applyFont="1">
      <alignment horizontal="left" readingOrder="0"/>
    </xf>
    <xf borderId="0" fillId="0" fontId="7" numFmtId="0" xfId="0" applyAlignment="1" applyFont="1">
      <alignment horizontal="left"/>
    </xf>
    <xf borderId="0" fillId="0" fontId="6" numFmtId="2" xfId="0" applyAlignment="1" applyFont="1" applyNumberFormat="1">
      <alignment readingOrder="0" shrinkToFit="0" vertical="bottom" wrapText="0"/>
    </xf>
    <xf borderId="0" fillId="0" fontId="6" numFmtId="0" xfId="0" applyAlignment="1" applyFont="1">
      <alignment shrinkToFit="0" vertical="bottom" wrapText="0"/>
    </xf>
    <xf borderId="0" fillId="0" fontId="6" numFmtId="0" xfId="0" applyAlignment="1" applyFont="1">
      <alignment readingOrder="0" shrinkToFit="0" vertical="bottom" wrapText="0"/>
    </xf>
    <xf borderId="0" fillId="0" fontId="6" numFmtId="2" xfId="0" applyAlignment="1" applyFont="1" applyNumberFormat="1">
      <alignment horizontal="right" readingOrder="0" shrinkToFit="0" vertical="bottom" wrapText="0"/>
    </xf>
    <xf borderId="0" fillId="0" fontId="6" numFmtId="2" xfId="0" applyAlignment="1" applyFont="1" applyNumberFormat="1">
      <alignment shrinkToFit="0" vertical="bottom" wrapText="0"/>
    </xf>
    <xf borderId="0" fillId="0" fontId="8" numFmtId="2" xfId="0" applyAlignment="1" applyFont="1" applyNumberFormat="1">
      <alignment readingOrder="0" shrinkToFit="0" vertical="bottom" wrapText="0"/>
    </xf>
    <xf borderId="0" fillId="0" fontId="3" numFmtId="2" xfId="0" applyAlignment="1" applyFont="1" applyNumberFormat="1">
      <alignment horizontal="right" readingOrder="0" shrinkToFit="0" vertical="bottom" wrapText="0"/>
    </xf>
    <xf borderId="0" fillId="0" fontId="5" numFmtId="2" xfId="0" applyFont="1" applyNumberFormat="1"/>
    <xf borderId="0" fillId="0" fontId="5" numFmtId="2" xfId="0" applyAlignment="1" applyFont="1" applyNumberFormat="1">
      <alignment readingOrder="0"/>
    </xf>
    <xf borderId="0" fillId="0" fontId="6" numFmtId="0" xfId="0" applyAlignment="1" applyFont="1">
      <alignment horizontal="right" readingOrder="0" vertical="bottom"/>
    </xf>
    <xf borderId="0" fillId="0" fontId="6" numFmtId="0" xfId="0" applyAlignment="1" applyFont="1">
      <alignment readingOrder="0" vertical="bottom"/>
    </xf>
    <xf borderId="0" fillId="0" fontId="6" numFmtId="2" xfId="0" applyAlignment="1" applyFont="1" applyNumberFormat="1">
      <alignment horizontal="right" readingOrder="0" vertical="bottom"/>
    </xf>
    <xf borderId="0" fillId="0" fontId="6" numFmtId="0" xfId="0" applyAlignment="1" applyFont="1">
      <alignment shrinkToFit="0" vertical="bottom" wrapText="0"/>
    </xf>
    <xf borderId="0" fillId="0" fontId="9" numFmtId="0" xfId="0" applyAlignment="1" applyFont="1">
      <alignment readingOrder="0" shrinkToFit="0" vertical="bottom" wrapText="0"/>
    </xf>
    <xf borderId="0" fillId="4" fontId="4" numFmtId="0" xfId="0" applyFont="1"/>
    <xf borderId="0" fillId="0" fontId="5" numFmtId="0" xfId="0" applyFont="1"/>
    <xf borderId="0" fillId="0" fontId="4" numFmtId="0" xfId="0" applyFont="1"/>
    <xf borderId="0" fillId="0" fontId="8" numFmtId="0" xfId="0" applyAlignment="1" applyFont="1">
      <alignment horizontal="right" readingOrder="0" shrinkToFit="0" vertical="bottom" wrapText="0"/>
    </xf>
    <xf borderId="1" fillId="0" fontId="4" numFmtId="0" xfId="0" applyAlignment="1" applyBorder="1" applyFont="1">
      <alignment horizontal="center" readingOrder="0"/>
    </xf>
    <xf borderId="2" fillId="0" fontId="10" numFmtId="0" xfId="0" applyBorder="1" applyFont="1"/>
    <xf borderId="3" fillId="0" fontId="10" numFmtId="0" xfId="0" applyBorder="1" applyFont="1"/>
    <xf borderId="4" fillId="0" fontId="4" numFmtId="0" xfId="0" applyAlignment="1" applyBorder="1" applyFont="1">
      <alignment readingOrder="0"/>
    </xf>
    <xf borderId="5" fillId="0" fontId="4" numFmtId="0" xfId="0" applyAlignment="1" applyBorder="1" applyFont="1">
      <alignment readingOrder="0"/>
    </xf>
    <xf borderId="1" fillId="0" fontId="5" numFmtId="0" xfId="0" applyAlignment="1" applyBorder="1" applyFont="1">
      <alignment readingOrder="0"/>
    </xf>
    <xf borderId="2" fillId="0" fontId="5" numFmtId="0" xfId="0" applyAlignment="1" applyBorder="1" applyFont="1">
      <alignment readingOrder="0"/>
    </xf>
    <xf borderId="1" fillId="0" fontId="5" numFmtId="4" xfId="0" applyAlignment="1" applyBorder="1" applyFont="1" applyNumberFormat="1">
      <alignment horizontal="center" readingOrder="0"/>
    </xf>
    <xf borderId="2" fillId="0" fontId="5" numFmtId="4" xfId="0" applyAlignment="1" applyBorder="1" applyFont="1" applyNumberFormat="1">
      <alignment horizontal="center" readingOrder="0"/>
    </xf>
    <xf borderId="3" fillId="0" fontId="5" numFmtId="4" xfId="0" applyAlignment="1" applyBorder="1" applyFont="1" applyNumberFormat="1">
      <alignment horizontal="center" readingOrder="0"/>
    </xf>
    <xf borderId="4" fillId="0" fontId="5" numFmtId="0" xfId="0" applyAlignment="1" applyBorder="1" applyFont="1">
      <alignment readingOrder="0"/>
    </xf>
    <xf borderId="4" fillId="0" fontId="5" numFmtId="4" xfId="0" applyAlignment="1" applyBorder="1" applyFont="1" applyNumberFormat="1">
      <alignment horizontal="center" readingOrder="0"/>
    </xf>
    <xf borderId="0" fillId="0" fontId="5" numFmtId="4" xfId="0" applyAlignment="1" applyFont="1" applyNumberFormat="1">
      <alignment horizontal="center" readingOrder="0"/>
    </xf>
    <xf borderId="5" fillId="0" fontId="5" numFmtId="4" xfId="0" applyAlignment="1" applyBorder="1" applyFont="1" applyNumberFormat="1">
      <alignment horizontal="center" readingOrder="0"/>
    </xf>
    <xf borderId="6" fillId="0" fontId="5" numFmtId="0" xfId="0" applyAlignment="1" applyBorder="1" applyFont="1">
      <alignment readingOrder="0"/>
    </xf>
    <xf borderId="7" fillId="0" fontId="5" numFmtId="0" xfId="0" applyAlignment="1" applyBorder="1" applyFont="1">
      <alignment readingOrder="0"/>
    </xf>
    <xf borderId="6" fillId="0" fontId="5" numFmtId="4" xfId="0" applyAlignment="1" applyBorder="1" applyFont="1" applyNumberFormat="1">
      <alignment horizontal="center" readingOrder="0"/>
    </xf>
    <xf borderId="7" fillId="0" fontId="5" numFmtId="4" xfId="0" applyAlignment="1" applyBorder="1" applyFont="1" applyNumberFormat="1">
      <alignment horizontal="center" readingOrder="0"/>
    </xf>
    <xf borderId="8" fillId="0" fontId="5" numFmtId="4" xfId="0" applyAlignment="1" applyBorder="1" applyFont="1" applyNumberFormat="1">
      <alignment horizontal="center" readingOrder="0"/>
    </xf>
    <xf borderId="0" fillId="0" fontId="1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Processing time / Variable memory + partitions - 1 driver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'Test 0 WebGoogle'!$H$2</c:f>
            </c:strRef>
          </c:tx>
          <c:marker>
            <c:symbol val="none"/>
          </c:marker>
          <c:cat>
            <c:strRef>
              <c:f>'Test 0 WebGoogle'!$B$3:$B$11</c:f>
            </c:strRef>
          </c:cat>
          <c:val>
            <c:numRef>
              <c:f>'Test 0 WebGoogle'!$H$3:$H$11</c:f>
              <c:numCache/>
            </c:numRef>
          </c:val>
          <c:smooth val="0"/>
        </c:ser>
        <c:ser>
          <c:idx val="1"/>
          <c:order val="1"/>
          <c:tx>
            <c:strRef>
              <c:f>'Test 0 WebGoogle'!$I$2</c:f>
            </c:strRef>
          </c:tx>
          <c:marker>
            <c:symbol val="none"/>
          </c:marker>
          <c:cat>
            <c:strRef>
              <c:f>'Test 0 WebGoogle'!$B$3:$B$11</c:f>
            </c:strRef>
          </c:cat>
          <c:val>
            <c:numRef>
              <c:f>'Test 0 WebGoogle'!$I$3:$I$11</c:f>
              <c:numCache/>
            </c:numRef>
          </c:val>
          <c:smooth val="0"/>
        </c:ser>
        <c:ser>
          <c:idx val="2"/>
          <c:order val="2"/>
          <c:tx>
            <c:strRef>
              <c:f>'Test 0 WebGoogle'!$J$2</c:f>
            </c:strRef>
          </c:tx>
          <c:marker>
            <c:symbol val="none"/>
          </c:marker>
          <c:cat>
            <c:strRef>
              <c:f>'Test 0 WebGoogle'!$B$3:$B$11</c:f>
            </c:strRef>
          </c:cat>
          <c:val>
            <c:numRef>
              <c:f>'Test 0 WebGoogle'!$J$3:$J$11</c:f>
              <c:numCache/>
            </c:numRef>
          </c:val>
          <c:smooth val="0"/>
        </c:ser>
        <c:ser>
          <c:idx val="3"/>
          <c:order val="3"/>
          <c:tx>
            <c:strRef>
              <c:f>'Test 0 WebGoogle'!$K$2</c:f>
            </c:strRef>
          </c:tx>
          <c:marker>
            <c:symbol val="none"/>
          </c:marker>
          <c:cat>
            <c:strRef>
              <c:f>'Test 0 WebGoogle'!$B$3:$B$11</c:f>
            </c:strRef>
          </c:cat>
          <c:val>
            <c:numRef>
              <c:f>'Test 0 WebGoogle'!$K$3:$K$11</c:f>
              <c:numCache/>
            </c:numRef>
          </c:val>
          <c:smooth val="0"/>
        </c:ser>
        <c:axId val="2052346873"/>
        <c:axId val="1712628900"/>
      </c:lineChart>
      <c:catAx>
        <c:axId val="20523468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num-executor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12628900"/>
      </c:catAx>
      <c:valAx>
        <c:axId val="17126289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(s)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52346873"/>
        <c:majorUnit val="50.0"/>
        <c:minorUnit val="10.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Partition variable, num driver core = 2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'Test2-3 WebGoogle'!$K$71</c:f>
            </c:strRef>
          </c:tx>
          <c:marker>
            <c:symbol val="none"/>
          </c:marker>
          <c:cat>
            <c:strRef>
              <c:f>'Test2-3 WebGoogle'!$D$72:$D$75</c:f>
            </c:strRef>
          </c:cat>
          <c:val>
            <c:numRef>
              <c:f>'Test2-3 WebGoogle'!$K$72:$K$75</c:f>
              <c:numCache/>
            </c:numRef>
          </c:val>
          <c:smooth val="0"/>
        </c:ser>
        <c:ser>
          <c:idx val="1"/>
          <c:order val="1"/>
          <c:tx>
            <c:strRef>
              <c:f>'Test2-3 WebGoogle'!$L$71</c:f>
            </c:strRef>
          </c:tx>
          <c:marker>
            <c:symbol val="none"/>
          </c:marker>
          <c:cat>
            <c:strRef>
              <c:f>'Test2-3 WebGoogle'!$D$72:$D$75</c:f>
            </c:strRef>
          </c:cat>
          <c:val>
            <c:numRef>
              <c:f>'Test2-3 WebGoogle'!$L$72:$L$75</c:f>
              <c:numCache/>
            </c:numRef>
          </c:val>
          <c:smooth val="0"/>
        </c:ser>
        <c:ser>
          <c:idx val="2"/>
          <c:order val="2"/>
          <c:tx>
            <c:strRef>
              <c:f>'Test2-3 WebGoogle'!$M$71</c:f>
            </c:strRef>
          </c:tx>
          <c:marker>
            <c:symbol val="none"/>
          </c:marker>
          <c:cat>
            <c:strRef>
              <c:f>'Test2-3 WebGoogle'!$D$72:$D$75</c:f>
            </c:strRef>
          </c:cat>
          <c:val>
            <c:numRef>
              <c:f>'Test2-3 WebGoogle'!$M$72:$M$75</c:f>
              <c:numCache/>
            </c:numRef>
          </c:val>
          <c:smooth val="0"/>
        </c:ser>
        <c:ser>
          <c:idx val="3"/>
          <c:order val="3"/>
          <c:tx>
            <c:strRef>
              <c:f>'Test2-3 WebGoogle'!$N$71</c:f>
            </c:strRef>
          </c:tx>
          <c:marker>
            <c:symbol val="none"/>
          </c:marker>
          <c:cat>
            <c:strRef>
              <c:f>'Test2-3 WebGoogle'!$D$72:$D$75</c:f>
            </c:strRef>
          </c:cat>
          <c:val>
            <c:numRef>
              <c:f>'Test2-3 WebGoogle'!$N$72:$N$75</c:f>
              <c:numCache/>
            </c:numRef>
          </c:val>
          <c:smooth val="0"/>
        </c:ser>
        <c:axId val="1846606140"/>
        <c:axId val="1943981421"/>
      </c:lineChart>
      <c:catAx>
        <c:axId val="18466061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num-executor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43981421"/>
      </c:catAx>
      <c:valAx>
        <c:axId val="19439814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process time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4660614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Execution time variation according to executor memory, partitions =64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'Test2-3 WebGoogle'!$K$86</c:f>
            </c:strRef>
          </c:tx>
          <c:marker>
            <c:symbol val="none"/>
          </c:marker>
          <c:cat>
            <c:strRef>
              <c:f>'Test2-3 WebGoogle'!$E$87:$E$89</c:f>
            </c:strRef>
          </c:cat>
          <c:val>
            <c:numRef>
              <c:f>'Test2-3 WebGoogle'!$K$87:$K$89</c:f>
              <c:numCache/>
            </c:numRef>
          </c:val>
          <c:smooth val="0"/>
        </c:ser>
        <c:ser>
          <c:idx val="1"/>
          <c:order val="1"/>
          <c:tx>
            <c:strRef>
              <c:f>'Test2-3 WebGoogle'!$L$86</c:f>
            </c:strRef>
          </c:tx>
          <c:marker>
            <c:symbol val="none"/>
          </c:marker>
          <c:cat>
            <c:strRef>
              <c:f>'Test2-3 WebGoogle'!$E$87:$E$89</c:f>
            </c:strRef>
          </c:cat>
          <c:val>
            <c:numRef>
              <c:f>'Test2-3 WebGoogle'!$L$87:$L$89</c:f>
              <c:numCache/>
            </c:numRef>
          </c:val>
          <c:smooth val="0"/>
        </c:ser>
        <c:ser>
          <c:idx val="2"/>
          <c:order val="2"/>
          <c:tx>
            <c:strRef>
              <c:f>'Test2-3 WebGoogle'!$M$86</c:f>
            </c:strRef>
          </c:tx>
          <c:marker>
            <c:symbol val="none"/>
          </c:marker>
          <c:cat>
            <c:strRef>
              <c:f>'Test2-3 WebGoogle'!$E$87:$E$89</c:f>
            </c:strRef>
          </c:cat>
          <c:val>
            <c:numRef>
              <c:f>'Test2-3 WebGoogle'!$M$87:$M$89</c:f>
              <c:numCache/>
            </c:numRef>
          </c:val>
          <c:smooth val="0"/>
        </c:ser>
        <c:ser>
          <c:idx val="3"/>
          <c:order val="3"/>
          <c:tx>
            <c:strRef>
              <c:f>'Test2-3 WebGoogle'!$N$86</c:f>
            </c:strRef>
          </c:tx>
          <c:marker>
            <c:symbol val="none"/>
          </c:marker>
          <c:cat>
            <c:strRef>
              <c:f>'Test2-3 WebGoogle'!$E$87:$E$89</c:f>
            </c:strRef>
          </c:cat>
          <c:val>
            <c:numRef>
              <c:f>'Test2-3 WebGoogle'!$N$87:$N$89</c:f>
              <c:numCache/>
            </c:numRef>
          </c:val>
          <c:smooth val="0"/>
        </c:ser>
        <c:axId val="750564147"/>
        <c:axId val="862513963"/>
      </c:lineChart>
      <c:catAx>
        <c:axId val="7505641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Executor memory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62513963"/>
      </c:catAx>
      <c:valAx>
        <c:axId val="8625139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process time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5056414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Execution time variation according to executor memory, partitions =96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'Test2-3 WebGoogle'!$K$96</c:f>
            </c:strRef>
          </c:tx>
          <c:marker>
            <c:symbol val="none"/>
          </c:marker>
          <c:cat>
            <c:strRef>
              <c:f>'Test2-3 WebGoogle'!$E$97:$E$99</c:f>
            </c:strRef>
          </c:cat>
          <c:val>
            <c:numRef>
              <c:f>'Test2-3 WebGoogle'!$K$97:$K$99</c:f>
              <c:numCache/>
            </c:numRef>
          </c:val>
          <c:smooth val="0"/>
        </c:ser>
        <c:ser>
          <c:idx val="1"/>
          <c:order val="1"/>
          <c:tx>
            <c:strRef>
              <c:f>'Test2-3 WebGoogle'!$L$96</c:f>
            </c:strRef>
          </c:tx>
          <c:marker>
            <c:symbol val="none"/>
          </c:marker>
          <c:cat>
            <c:strRef>
              <c:f>'Test2-3 WebGoogle'!$E$97:$E$99</c:f>
            </c:strRef>
          </c:cat>
          <c:val>
            <c:numRef>
              <c:f>'Test2-3 WebGoogle'!$L$97:$L$99</c:f>
              <c:numCache/>
            </c:numRef>
          </c:val>
          <c:smooth val="0"/>
        </c:ser>
        <c:ser>
          <c:idx val="2"/>
          <c:order val="2"/>
          <c:tx>
            <c:strRef>
              <c:f>'Test2-3 WebGoogle'!$M$96</c:f>
            </c:strRef>
          </c:tx>
          <c:marker>
            <c:symbol val="none"/>
          </c:marker>
          <c:cat>
            <c:strRef>
              <c:f>'Test2-3 WebGoogle'!$E$97:$E$99</c:f>
            </c:strRef>
          </c:cat>
          <c:val>
            <c:numRef>
              <c:f>'Test2-3 WebGoogle'!$M$97:$M$99</c:f>
              <c:numCache/>
            </c:numRef>
          </c:val>
          <c:smooth val="0"/>
        </c:ser>
        <c:ser>
          <c:idx val="3"/>
          <c:order val="3"/>
          <c:tx>
            <c:strRef>
              <c:f>'Test2-3 WebGoogle'!$N$96</c:f>
            </c:strRef>
          </c:tx>
          <c:marker>
            <c:symbol val="none"/>
          </c:marker>
          <c:cat>
            <c:strRef>
              <c:f>'Test2-3 WebGoogle'!$E$97:$E$99</c:f>
            </c:strRef>
          </c:cat>
          <c:val>
            <c:numRef>
              <c:f>'Test2-3 WebGoogle'!$N$97:$N$99</c:f>
              <c:numCache/>
            </c:numRef>
          </c:val>
          <c:smooth val="0"/>
        </c:ser>
        <c:axId val="403298524"/>
        <c:axId val="408170924"/>
      </c:lineChart>
      <c:catAx>
        <c:axId val="4032985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executor-memory (g)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08170924"/>
      </c:catAx>
      <c:valAx>
        <c:axId val="4081709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process time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0329852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Execution time variation according to executor memory, partitions =128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'Test2-3 WebGoogle'!$K$106</c:f>
            </c:strRef>
          </c:tx>
          <c:marker>
            <c:symbol val="none"/>
          </c:marker>
          <c:cat>
            <c:strRef>
              <c:f>'Test2-3 WebGoogle'!$E$107:$E$109</c:f>
            </c:strRef>
          </c:cat>
          <c:val>
            <c:numRef>
              <c:f>'Test2-3 WebGoogle'!$K$107:$K$109</c:f>
              <c:numCache/>
            </c:numRef>
          </c:val>
          <c:smooth val="0"/>
        </c:ser>
        <c:ser>
          <c:idx val="1"/>
          <c:order val="1"/>
          <c:tx>
            <c:strRef>
              <c:f>'Test2-3 WebGoogle'!$L$106</c:f>
            </c:strRef>
          </c:tx>
          <c:marker>
            <c:symbol val="none"/>
          </c:marker>
          <c:cat>
            <c:strRef>
              <c:f>'Test2-3 WebGoogle'!$E$107:$E$109</c:f>
            </c:strRef>
          </c:cat>
          <c:val>
            <c:numRef>
              <c:f>'Test2-3 WebGoogle'!$L$107:$L$109</c:f>
              <c:numCache/>
            </c:numRef>
          </c:val>
          <c:smooth val="0"/>
        </c:ser>
        <c:ser>
          <c:idx val="2"/>
          <c:order val="2"/>
          <c:tx>
            <c:strRef>
              <c:f>'Test2-3 WebGoogle'!$M$106</c:f>
            </c:strRef>
          </c:tx>
          <c:marker>
            <c:symbol val="none"/>
          </c:marker>
          <c:cat>
            <c:strRef>
              <c:f>'Test2-3 WebGoogle'!$E$107:$E$109</c:f>
            </c:strRef>
          </c:cat>
          <c:val>
            <c:numRef>
              <c:f>'Test2-3 WebGoogle'!$M$107:$M$109</c:f>
              <c:numCache/>
            </c:numRef>
          </c:val>
          <c:smooth val="0"/>
        </c:ser>
        <c:ser>
          <c:idx val="3"/>
          <c:order val="3"/>
          <c:tx>
            <c:strRef>
              <c:f>'Test2-3 WebGoogle'!$N$106</c:f>
            </c:strRef>
          </c:tx>
          <c:marker>
            <c:symbol val="none"/>
          </c:marker>
          <c:cat>
            <c:strRef>
              <c:f>'Test2-3 WebGoogle'!$E$107:$E$109</c:f>
            </c:strRef>
          </c:cat>
          <c:val>
            <c:numRef>
              <c:f>'Test2-3 WebGoogle'!$N$107:$N$109</c:f>
              <c:numCache/>
            </c:numRef>
          </c:val>
          <c:smooth val="0"/>
        </c:ser>
        <c:axId val="1912590827"/>
        <c:axId val="912486096"/>
      </c:lineChart>
      <c:catAx>
        <c:axId val="19125908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executor-memory (g)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12486096"/>
      </c:catAx>
      <c:valAx>
        <c:axId val="9124860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process time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1259082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Partition variable, executor memory &amp; driver memory = 8g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'Test2-3 WebGoogle'!$K$123</c:f>
            </c:strRef>
          </c:tx>
          <c:marker>
            <c:symbol val="none"/>
          </c:marker>
          <c:cat>
            <c:strRef>
              <c:f>'Test2-3 WebGoogle'!$D$124:$D$127</c:f>
            </c:strRef>
          </c:cat>
          <c:val>
            <c:numRef>
              <c:f>'Test2-3 WebGoogle'!$K$124:$K$127</c:f>
              <c:numCache/>
            </c:numRef>
          </c:val>
          <c:smooth val="0"/>
        </c:ser>
        <c:ser>
          <c:idx val="1"/>
          <c:order val="1"/>
          <c:tx>
            <c:strRef>
              <c:f>'Test2-3 WebGoogle'!$L$123</c:f>
            </c:strRef>
          </c:tx>
          <c:marker>
            <c:symbol val="none"/>
          </c:marker>
          <c:cat>
            <c:strRef>
              <c:f>'Test2-3 WebGoogle'!$D$124:$D$127</c:f>
            </c:strRef>
          </c:cat>
          <c:val>
            <c:numRef>
              <c:f>'Test2-3 WebGoogle'!$L$124:$L$127</c:f>
              <c:numCache/>
            </c:numRef>
          </c:val>
          <c:smooth val="0"/>
        </c:ser>
        <c:ser>
          <c:idx val="2"/>
          <c:order val="2"/>
          <c:tx>
            <c:strRef>
              <c:f>'Test2-3 WebGoogle'!$M$123</c:f>
            </c:strRef>
          </c:tx>
          <c:marker>
            <c:symbol val="none"/>
          </c:marker>
          <c:cat>
            <c:strRef>
              <c:f>'Test2-3 WebGoogle'!$D$124:$D$127</c:f>
            </c:strRef>
          </c:cat>
          <c:val>
            <c:numRef>
              <c:f>'Test2-3 WebGoogle'!$M$124:$M$127</c:f>
              <c:numCache/>
            </c:numRef>
          </c:val>
          <c:smooth val="0"/>
        </c:ser>
        <c:ser>
          <c:idx val="3"/>
          <c:order val="3"/>
          <c:tx>
            <c:strRef>
              <c:f>'Test2-3 WebGoogle'!$N$123</c:f>
            </c:strRef>
          </c:tx>
          <c:marker>
            <c:symbol val="none"/>
          </c:marker>
          <c:cat>
            <c:strRef>
              <c:f>'Test2-3 WebGoogle'!$D$124:$D$127</c:f>
            </c:strRef>
          </c:cat>
          <c:val>
            <c:numRef>
              <c:f>'Test2-3 WebGoogle'!$N$124:$N$127</c:f>
              <c:numCache/>
            </c:numRef>
          </c:val>
          <c:smooth val="0"/>
        </c:ser>
        <c:axId val="552920721"/>
        <c:axId val="557265620"/>
      </c:lineChart>
      <c:catAx>
        <c:axId val="5529207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num-executor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57265620"/>
      </c:catAx>
      <c:valAx>
        <c:axId val="5572656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process time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5292072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Partition variable, executor memory &amp; driver memory = 16 g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'Test2-3 WebGoogle'!$K$147</c:f>
            </c:strRef>
          </c:tx>
          <c:marker>
            <c:symbol val="none"/>
          </c:marker>
          <c:cat>
            <c:strRef>
              <c:f>'Test2-3 WebGoogle'!$D$148:$D$151</c:f>
            </c:strRef>
          </c:cat>
          <c:val>
            <c:numRef>
              <c:f>'Test2-3 WebGoogle'!$K$148:$K$151</c:f>
              <c:numCache/>
            </c:numRef>
          </c:val>
          <c:smooth val="0"/>
        </c:ser>
        <c:ser>
          <c:idx val="1"/>
          <c:order val="1"/>
          <c:tx>
            <c:strRef>
              <c:f>'Test2-3 WebGoogle'!$L$147</c:f>
            </c:strRef>
          </c:tx>
          <c:marker>
            <c:symbol val="none"/>
          </c:marker>
          <c:cat>
            <c:strRef>
              <c:f>'Test2-3 WebGoogle'!$D$148:$D$151</c:f>
            </c:strRef>
          </c:cat>
          <c:val>
            <c:numRef>
              <c:f>'Test2-3 WebGoogle'!$L$148:$L$151</c:f>
              <c:numCache/>
            </c:numRef>
          </c:val>
          <c:smooth val="0"/>
        </c:ser>
        <c:ser>
          <c:idx val="2"/>
          <c:order val="2"/>
          <c:tx>
            <c:strRef>
              <c:f>'Test2-3 WebGoogle'!$M$147</c:f>
            </c:strRef>
          </c:tx>
          <c:marker>
            <c:symbol val="none"/>
          </c:marker>
          <c:cat>
            <c:strRef>
              <c:f>'Test2-3 WebGoogle'!$D$148:$D$151</c:f>
            </c:strRef>
          </c:cat>
          <c:val>
            <c:numRef>
              <c:f>'Test2-3 WebGoogle'!$M$148:$M$151</c:f>
              <c:numCache/>
            </c:numRef>
          </c:val>
          <c:smooth val="0"/>
        </c:ser>
        <c:ser>
          <c:idx val="3"/>
          <c:order val="3"/>
          <c:tx>
            <c:strRef>
              <c:f>'Test2-3 WebGoogle'!$N$147</c:f>
            </c:strRef>
          </c:tx>
          <c:marker>
            <c:symbol val="none"/>
          </c:marker>
          <c:cat>
            <c:strRef>
              <c:f>'Test2-3 WebGoogle'!$D$148:$D$151</c:f>
            </c:strRef>
          </c:cat>
          <c:val>
            <c:numRef>
              <c:f>'Test2-3 WebGoogle'!$N$148:$N$151</c:f>
              <c:numCache/>
            </c:numRef>
          </c:val>
          <c:smooth val="0"/>
        </c:ser>
        <c:axId val="115204535"/>
        <c:axId val="1346266117"/>
      </c:lineChart>
      <c:catAx>
        <c:axId val="1152045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num-executor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46266117"/>
      </c:catAx>
      <c:valAx>
        <c:axId val="13462661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process time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520453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Partition variable, num driver core = 1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'Test2-3 WebGoogle'!$K$58</c:f>
            </c:strRef>
          </c:tx>
          <c:marker>
            <c:symbol val="none"/>
          </c:marker>
          <c:cat>
            <c:strRef>
              <c:f>'Test2-3 WebGoogle'!$D$59:$D$62</c:f>
            </c:strRef>
          </c:cat>
          <c:val>
            <c:numRef>
              <c:f>'Test2-3 WebGoogle'!$K$59:$K$62</c:f>
              <c:numCache/>
            </c:numRef>
          </c:val>
          <c:smooth val="0"/>
        </c:ser>
        <c:ser>
          <c:idx val="1"/>
          <c:order val="1"/>
          <c:tx>
            <c:strRef>
              <c:f>'Test2-3 WebGoogle'!$L$58</c:f>
            </c:strRef>
          </c:tx>
          <c:marker>
            <c:symbol val="none"/>
          </c:marker>
          <c:cat>
            <c:strRef>
              <c:f>'Test2-3 WebGoogle'!$D$59:$D$62</c:f>
            </c:strRef>
          </c:cat>
          <c:val>
            <c:numRef>
              <c:f>'Test2-3 WebGoogle'!$L$59:$L$62</c:f>
              <c:numCache/>
            </c:numRef>
          </c:val>
          <c:smooth val="0"/>
        </c:ser>
        <c:ser>
          <c:idx val="2"/>
          <c:order val="2"/>
          <c:tx>
            <c:strRef>
              <c:f>'Test2-3 WebGoogle'!$M$58</c:f>
            </c:strRef>
          </c:tx>
          <c:marker>
            <c:symbol val="none"/>
          </c:marker>
          <c:cat>
            <c:strRef>
              <c:f>'Test2-3 WebGoogle'!$D$59:$D$62</c:f>
            </c:strRef>
          </c:cat>
          <c:val>
            <c:numRef>
              <c:f>'Test2-3 WebGoogle'!$M$59:$M$62</c:f>
              <c:numCache/>
            </c:numRef>
          </c:val>
          <c:smooth val="0"/>
        </c:ser>
        <c:ser>
          <c:idx val="3"/>
          <c:order val="3"/>
          <c:tx>
            <c:strRef>
              <c:f>'Test2-3 WebGoogle'!$N$58</c:f>
            </c:strRef>
          </c:tx>
          <c:marker>
            <c:symbol val="none"/>
          </c:marker>
          <c:cat>
            <c:strRef>
              <c:f>'Test2-3 WebGoogle'!$D$59:$D$62</c:f>
            </c:strRef>
          </c:cat>
          <c:val>
            <c:numRef>
              <c:f>'Test2-3 WebGoogle'!$N$59:$N$62</c:f>
              <c:numCache/>
            </c:numRef>
          </c:val>
          <c:smooth val="0"/>
        </c:ser>
        <c:axId val="1090216347"/>
        <c:axId val="1373657417"/>
      </c:lineChart>
      <c:catAx>
        <c:axId val="10902163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num-executor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73657417"/>
      </c:catAx>
      <c:valAx>
        <c:axId val="13736574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process time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9021634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8g Config driver-core 1 (partition = Variable)</a:t>
            </a:r>
          </a:p>
        </c:rich>
      </c:tx>
      <c:layout>
        <c:manualLayout>
          <c:xMode val="edge"/>
          <c:yMode val="edge"/>
          <c:x val="0.03091666666666667"/>
          <c:y val="0.04730458221024259"/>
        </c:manualLayout>
      </c:layout>
      <c:overlay val="0"/>
    </c:title>
    <c:plotArea>
      <c:layout/>
      <c:lineChart>
        <c:ser>
          <c:idx val="0"/>
          <c:order val="0"/>
          <c:tx>
            <c:strRef>
              <c:f>'Test4-5 LiveJournal'!$J$58</c:f>
            </c:strRef>
          </c:tx>
          <c:marker>
            <c:symbol val="none"/>
          </c:marker>
          <c:cat>
            <c:strRef>
              <c:f>'Test4-5 LiveJournal'!$D$59:$D$62</c:f>
            </c:strRef>
          </c:cat>
          <c:val>
            <c:numRef>
              <c:f>'Test4-5 LiveJournal'!$J$59:$J$63</c:f>
              <c:numCache/>
            </c:numRef>
          </c:val>
          <c:smooth val="0"/>
        </c:ser>
        <c:ser>
          <c:idx val="1"/>
          <c:order val="1"/>
          <c:tx>
            <c:strRef>
              <c:f>'Test4-5 LiveJournal'!$K$58</c:f>
            </c:strRef>
          </c:tx>
          <c:marker>
            <c:symbol val="none"/>
          </c:marker>
          <c:cat>
            <c:strRef>
              <c:f>'Test4-5 LiveJournal'!$D$59:$D$62</c:f>
            </c:strRef>
          </c:cat>
          <c:val>
            <c:numRef>
              <c:f>'Test4-5 LiveJournal'!$K$59:$K$63</c:f>
              <c:numCache/>
            </c:numRef>
          </c:val>
          <c:smooth val="0"/>
        </c:ser>
        <c:ser>
          <c:idx val="2"/>
          <c:order val="2"/>
          <c:tx>
            <c:strRef>
              <c:f>'Test4-5 LiveJournal'!$L$58</c:f>
            </c:strRef>
          </c:tx>
          <c:marker>
            <c:symbol val="none"/>
          </c:marker>
          <c:cat>
            <c:strRef>
              <c:f>'Test4-5 LiveJournal'!$D$59:$D$62</c:f>
            </c:strRef>
          </c:cat>
          <c:val>
            <c:numRef>
              <c:f>'Test4-5 LiveJournal'!$L$59:$L$63</c:f>
              <c:numCache/>
            </c:numRef>
          </c:val>
          <c:smooth val="0"/>
        </c:ser>
        <c:ser>
          <c:idx val="3"/>
          <c:order val="3"/>
          <c:tx>
            <c:strRef>
              <c:f>'Test4-5 LiveJournal'!$M$58</c:f>
            </c:strRef>
          </c:tx>
          <c:marker>
            <c:symbol val="none"/>
          </c:marker>
          <c:cat>
            <c:strRef>
              <c:f>'Test4-5 LiveJournal'!$D$59:$D$62</c:f>
            </c:strRef>
          </c:cat>
          <c:val>
            <c:numRef>
              <c:f>'Test4-5 LiveJournal'!$M$59:$M$63</c:f>
              <c:numCache/>
            </c:numRef>
          </c:val>
          <c:smooth val="0"/>
        </c:ser>
        <c:axId val="1984185524"/>
        <c:axId val="1534404402"/>
      </c:lineChart>
      <c:catAx>
        <c:axId val="19841855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num-executor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34404402"/>
      </c:catAx>
      <c:valAx>
        <c:axId val="153440440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process time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8418552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8g Config driver-core 2 (partition = Variable)</a:t>
            </a:r>
          </a:p>
        </c:rich>
      </c:tx>
      <c:layout>
        <c:manualLayout>
          <c:xMode val="edge"/>
          <c:yMode val="edge"/>
          <c:x val="0.02925"/>
          <c:y val="0.052695417789757414"/>
        </c:manualLayout>
      </c:layout>
      <c:overlay val="0"/>
    </c:title>
    <c:plotArea>
      <c:layout/>
      <c:lineChart>
        <c:ser>
          <c:idx val="0"/>
          <c:order val="0"/>
          <c:tx>
            <c:strRef>
              <c:f>'Test4-5 LiveJournal'!$J$63</c:f>
            </c:strRef>
          </c:tx>
          <c:marker>
            <c:symbol val="none"/>
          </c:marker>
          <c:cat>
            <c:strRef>
              <c:f>'Test4-5 LiveJournal'!$D$64:$D$67</c:f>
            </c:strRef>
          </c:cat>
          <c:val>
            <c:numRef>
              <c:f>'Test4-5 LiveJournal'!$J$64:$J$67</c:f>
              <c:numCache/>
            </c:numRef>
          </c:val>
          <c:smooth val="0"/>
        </c:ser>
        <c:ser>
          <c:idx val="1"/>
          <c:order val="1"/>
          <c:tx>
            <c:strRef>
              <c:f>'Test4-5 LiveJournal'!$K$63</c:f>
            </c:strRef>
          </c:tx>
          <c:marker>
            <c:symbol val="none"/>
          </c:marker>
          <c:cat>
            <c:strRef>
              <c:f>'Test4-5 LiveJournal'!$D$64:$D$67</c:f>
            </c:strRef>
          </c:cat>
          <c:val>
            <c:numRef>
              <c:f>'Test4-5 LiveJournal'!$K$64:$K$67</c:f>
              <c:numCache/>
            </c:numRef>
          </c:val>
          <c:smooth val="0"/>
        </c:ser>
        <c:ser>
          <c:idx val="2"/>
          <c:order val="2"/>
          <c:tx>
            <c:strRef>
              <c:f>'Test4-5 LiveJournal'!$L$63</c:f>
            </c:strRef>
          </c:tx>
          <c:marker>
            <c:symbol val="none"/>
          </c:marker>
          <c:cat>
            <c:strRef>
              <c:f>'Test4-5 LiveJournal'!$D$64:$D$67</c:f>
            </c:strRef>
          </c:cat>
          <c:val>
            <c:numRef>
              <c:f>'Test4-5 LiveJournal'!$L$64:$L$67</c:f>
              <c:numCache/>
            </c:numRef>
          </c:val>
          <c:smooth val="0"/>
        </c:ser>
        <c:ser>
          <c:idx val="3"/>
          <c:order val="3"/>
          <c:tx>
            <c:strRef>
              <c:f>'Test4-5 LiveJournal'!$M$63</c:f>
            </c:strRef>
          </c:tx>
          <c:marker>
            <c:symbol val="none"/>
          </c:marker>
          <c:cat>
            <c:strRef>
              <c:f>'Test4-5 LiveJournal'!$D$64:$D$67</c:f>
            </c:strRef>
          </c:cat>
          <c:val>
            <c:numRef>
              <c:f>'Test4-5 LiveJournal'!$M$64:$M$67</c:f>
              <c:numCache/>
            </c:numRef>
          </c:val>
          <c:smooth val="0"/>
        </c:ser>
        <c:axId val="1251493797"/>
        <c:axId val="1258501030"/>
      </c:lineChart>
      <c:catAx>
        <c:axId val="12514937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num-executor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58501030"/>
      </c:catAx>
      <c:valAx>
        <c:axId val="12585010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process time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5149379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8g Config driver-core 1 (partition = 512)</a:t>
            </a:r>
          </a:p>
        </c:rich>
      </c:tx>
      <c:layout>
        <c:manualLayout>
          <c:xMode val="edge"/>
          <c:yMode val="edge"/>
          <c:x val="0.03091666666666667"/>
          <c:y val="0.04730458221024259"/>
        </c:manualLayout>
      </c:layout>
      <c:overlay val="0"/>
    </c:title>
    <c:plotArea>
      <c:layout/>
      <c:lineChart>
        <c:ser>
          <c:idx val="0"/>
          <c:order val="0"/>
          <c:tx>
            <c:strRef>
              <c:f>'Test4-5 LiveJournal'!$J$69</c:f>
            </c:strRef>
          </c:tx>
          <c:marker>
            <c:symbol val="none"/>
          </c:marker>
          <c:cat>
            <c:strRef>
              <c:f>'Test4-5 LiveJournal'!$D$70:$D$73</c:f>
            </c:strRef>
          </c:cat>
          <c:val>
            <c:numRef>
              <c:f>'Test4-5 LiveJournal'!$J$70:$J$73</c:f>
              <c:numCache/>
            </c:numRef>
          </c:val>
          <c:smooth val="0"/>
        </c:ser>
        <c:ser>
          <c:idx val="1"/>
          <c:order val="1"/>
          <c:tx>
            <c:strRef>
              <c:f>'Test4-5 LiveJournal'!$K$69</c:f>
            </c:strRef>
          </c:tx>
          <c:marker>
            <c:symbol val="none"/>
          </c:marker>
          <c:cat>
            <c:strRef>
              <c:f>'Test4-5 LiveJournal'!$D$70:$D$73</c:f>
            </c:strRef>
          </c:cat>
          <c:val>
            <c:numRef>
              <c:f>'Test4-5 LiveJournal'!$K$70:$K$73</c:f>
              <c:numCache/>
            </c:numRef>
          </c:val>
          <c:smooth val="0"/>
        </c:ser>
        <c:ser>
          <c:idx val="2"/>
          <c:order val="2"/>
          <c:tx>
            <c:strRef>
              <c:f>'Test4-5 LiveJournal'!$L$69</c:f>
            </c:strRef>
          </c:tx>
          <c:marker>
            <c:symbol val="none"/>
          </c:marker>
          <c:cat>
            <c:strRef>
              <c:f>'Test4-5 LiveJournal'!$D$70:$D$73</c:f>
            </c:strRef>
          </c:cat>
          <c:val>
            <c:numRef>
              <c:f>'Test4-5 LiveJournal'!$L$70:$L$73</c:f>
              <c:numCache/>
            </c:numRef>
          </c:val>
          <c:smooth val="0"/>
        </c:ser>
        <c:ser>
          <c:idx val="3"/>
          <c:order val="3"/>
          <c:tx>
            <c:strRef>
              <c:f>'Test4-5 LiveJournal'!$M$69</c:f>
            </c:strRef>
          </c:tx>
          <c:marker>
            <c:symbol val="none"/>
          </c:marker>
          <c:cat>
            <c:strRef>
              <c:f>'Test4-5 LiveJournal'!$D$70:$D$73</c:f>
            </c:strRef>
          </c:cat>
          <c:val>
            <c:numRef>
              <c:f>'Test4-5 LiveJournal'!$M$70:$M$73</c:f>
              <c:numCache/>
            </c:numRef>
          </c:val>
          <c:smooth val="0"/>
        </c:ser>
        <c:axId val="78791402"/>
        <c:axId val="2092962204"/>
      </c:lineChart>
      <c:catAx>
        <c:axId val="7879140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num-executor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92962204"/>
      </c:catAx>
      <c:valAx>
        <c:axId val="209296220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process time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879140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Processing time / Variable memory + partitions - 1 driver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'Test1 WebGoogle'!$H$2</c:f>
            </c:strRef>
          </c:tx>
          <c:marker>
            <c:symbol val="none"/>
          </c:marker>
          <c:cat>
            <c:strRef>
              <c:f>'Test1 WebGoogle'!$B$3:$B$11</c:f>
            </c:strRef>
          </c:cat>
          <c:val>
            <c:numRef>
              <c:f>'Test1 WebGoogle'!$H$3:$H$11</c:f>
              <c:numCache/>
            </c:numRef>
          </c:val>
          <c:smooth val="0"/>
        </c:ser>
        <c:ser>
          <c:idx val="1"/>
          <c:order val="1"/>
          <c:tx>
            <c:strRef>
              <c:f>'Test1 WebGoogle'!$N$2</c:f>
            </c:strRef>
          </c:tx>
          <c:marker>
            <c:symbol val="none"/>
          </c:marker>
          <c:cat>
            <c:strRef>
              <c:f>'Test1 WebGoogle'!$B$3:$B$11</c:f>
            </c:strRef>
          </c:cat>
          <c:val>
            <c:numRef>
              <c:f>'Test1 WebGoogle'!$N$3:$N$11</c:f>
              <c:numCache/>
            </c:numRef>
          </c:val>
          <c:smooth val="0"/>
        </c:ser>
        <c:ser>
          <c:idx val="2"/>
          <c:order val="2"/>
          <c:tx>
            <c:strRef>
              <c:f>'Test1 WebGoogle'!$T$2</c:f>
            </c:strRef>
          </c:tx>
          <c:marker>
            <c:symbol val="none"/>
          </c:marker>
          <c:cat>
            <c:strRef>
              <c:f>'Test1 WebGoogle'!$B$3:$B$11</c:f>
            </c:strRef>
          </c:cat>
          <c:val>
            <c:numRef>
              <c:f>'Test1 WebGoogle'!$T$3:$T$11</c:f>
              <c:numCache/>
            </c:numRef>
          </c:val>
          <c:smooth val="0"/>
        </c:ser>
        <c:ser>
          <c:idx val="3"/>
          <c:order val="3"/>
          <c:tx>
            <c:strRef>
              <c:f>'Test1 WebGoogle'!$Z$2</c:f>
            </c:strRef>
          </c:tx>
          <c:marker>
            <c:symbol val="none"/>
          </c:marker>
          <c:cat>
            <c:strRef>
              <c:f>'Test1 WebGoogle'!$B$3:$B$11</c:f>
            </c:strRef>
          </c:cat>
          <c:val>
            <c:numRef>
              <c:f>'Test1 WebGoogle'!$Z$3:$Z$11</c:f>
              <c:numCache/>
            </c:numRef>
          </c:val>
          <c:smooth val="0"/>
        </c:ser>
        <c:axId val="1074656613"/>
        <c:axId val="1370451434"/>
      </c:lineChart>
      <c:catAx>
        <c:axId val="10746566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num-executor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70451434"/>
      </c:catAx>
      <c:valAx>
        <c:axId val="137045143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(s)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74656613"/>
        <c:majorUnit val="50.0"/>
        <c:minorUnit val="10.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8g Config driver-core 2 (partition = 512)</a:t>
            </a:r>
          </a:p>
        </c:rich>
      </c:tx>
      <c:layout>
        <c:manualLayout>
          <c:xMode val="edge"/>
          <c:yMode val="edge"/>
          <c:x val="0.03091666666666667"/>
          <c:y val="0.04730458221024259"/>
        </c:manualLayout>
      </c:layout>
      <c:overlay val="0"/>
    </c:title>
    <c:plotArea>
      <c:layout/>
      <c:lineChart>
        <c:ser>
          <c:idx val="0"/>
          <c:order val="0"/>
          <c:tx>
            <c:strRef>
              <c:f>'Test4-5 LiveJournal'!$J$75</c:f>
            </c:strRef>
          </c:tx>
          <c:marker>
            <c:symbol val="none"/>
          </c:marker>
          <c:cat>
            <c:strRef>
              <c:f>'Test4-5 LiveJournal'!$D$76:$D$79</c:f>
            </c:strRef>
          </c:cat>
          <c:val>
            <c:numRef>
              <c:f>'Test4-5 LiveJournal'!$J$76:$J$80</c:f>
              <c:numCache/>
            </c:numRef>
          </c:val>
          <c:smooth val="0"/>
        </c:ser>
        <c:ser>
          <c:idx val="1"/>
          <c:order val="1"/>
          <c:tx>
            <c:strRef>
              <c:f>'Test4-5 LiveJournal'!$K$75</c:f>
            </c:strRef>
          </c:tx>
          <c:marker>
            <c:symbol val="none"/>
          </c:marker>
          <c:cat>
            <c:strRef>
              <c:f>'Test4-5 LiveJournal'!$D$76:$D$79</c:f>
            </c:strRef>
          </c:cat>
          <c:val>
            <c:numRef>
              <c:f>'Test4-5 LiveJournal'!$K$76:$K$80</c:f>
              <c:numCache/>
            </c:numRef>
          </c:val>
          <c:smooth val="0"/>
        </c:ser>
        <c:ser>
          <c:idx val="2"/>
          <c:order val="2"/>
          <c:tx>
            <c:strRef>
              <c:f>'Test4-5 LiveJournal'!$L$75</c:f>
            </c:strRef>
          </c:tx>
          <c:marker>
            <c:symbol val="none"/>
          </c:marker>
          <c:cat>
            <c:strRef>
              <c:f>'Test4-5 LiveJournal'!$D$76:$D$79</c:f>
            </c:strRef>
          </c:cat>
          <c:val>
            <c:numRef>
              <c:f>'Test4-5 LiveJournal'!$L$76:$L$80</c:f>
              <c:numCache/>
            </c:numRef>
          </c:val>
          <c:smooth val="0"/>
        </c:ser>
        <c:ser>
          <c:idx val="3"/>
          <c:order val="3"/>
          <c:tx>
            <c:strRef>
              <c:f>'Test4-5 LiveJournal'!$M$75</c:f>
            </c:strRef>
          </c:tx>
          <c:marker>
            <c:symbol val="none"/>
          </c:marker>
          <c:cat>
            <c:strRef>
              <c:f>'Test4-5 LiveJournal'!$D$76:$D$79</c:f>
            </c:strRef>
          </c:cat>
          <c:val>
            <c:numRef>
              <c:f>'Test4-5 LiveJournal'!$M$76:$M$80</c:f>
              <c:numCache/>
            </c:numRef>
          </c:val>
          <c:smooth val="0"/>
        </c:ser>
        <c:axId val="1491618451"/>
        <c:axId val="1051308803"/>
      </c:lineChart>
      <c:catAx>
        <c:axId val="14916184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num-executor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51308803"/>
      </c:catAx>
      <c:valAx>
        <c:axId val="10513088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process time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9161845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16g Config driver-core 1 (partition = Variable)</a:t>
            </a:r>
          </a:p>
        </c:rich>
      </c:tx>
      <c:layout>
        <c:manualLayout>
          <c:xMode val="edge"/>
          <c:yMode val="edge"/>
          <c:x val="0.03091666666666667"/>
          <c:y val="0.04730458221024259"/>
        </c:manualLayout>
      </c:layout>
      <c:overlay val="0"/>
    </c:title>
    <c:plotArea>
      <c:layout/>
      <c:lineChart>
        <c:ser>
          <c:idx val="0"/>
          <c:order val="0"/>
          <c:tx>
            <c:strRef>
              <c:f>'Test4-5 LiveJournal'!$J$80</c:f>
            </c:strRef>
          </c:tx>
          <c:marker>
            <c:symbol val="none"/>
          </c:marker>
          <c:cat>
            <c:strRef>
              <c:f>'Test4-5 LiveJournal'!$D$81:$D$84</c:f>
            </c:strRef>
          </c:cat>
          <c:val>
            <c:numRef>
              <c:f>'Test4-5 LiveJournal'!$J$81:$J$84</c:f>
              <c:numCache/>
            </c:numRef>
          </c:val>
          <c:smooth val="0"/>
        </c:ser>
        <c:ser>
          <c:idx val="1"/>
          <c:order val="1"/>
          <c:tx>
            <c:strRef>
              <c:f>'Test4-5 LiveJournal'!$K$80</c:f>
            </c:strRef>
          </c:tx>
          <c:marker>
            <c:symbol val="none"/>
          </c:marker>
          <c:cat>
            <c:strRef>
              <c:f>'Test4-5 LiveJournal'!$D$81:$D$84</c:f>
            </c:strRef>
          </c:cat>
          <c:val>
            <c:numRef>
              <c:f>'Test4-5 LiveJournal'!$K$81:$K$84</c:f>
              <c:numCache/>
            </c:numRef>
          </c:val>
          <c:smooth val="0"/>
        </c:ser>
        <c:ser>
          <c:idx val="2"/>
          <c:order val="2"/>
          <c:tx>
            <c:strRef>
              <c:f>'Test4-5 LiveJournal'!$L$80</c:f>
            </c:strRef>
          </c:tx>
          <c:marker>
            <c:symbol val="none"/>
          </c:marker>
          <c:cat>
            <c:strRef>
              <c:f>'Test4-5 LiveJournal'!$D$81:$D$84</c:f>
            </c:strRef>
          </c:cat>
          <c:val>
            <c:numRef>
              <c:f>'Test4-5 LiveJournal'!$L$81:$L$84</c:f>
              <c:numCache/>
            </c:numRef>
          </c:val>
          <c:smooth val="0"/>
        </c:ser>
        <c:ser>
          <c:idx val="3"/>
          <c:order val="3"/>
          <c:tx>
            <c:strRef>
              <c:f>'Test4-5 LiveJournal'!$M$80</c:f>
            </c:strRef>
          </c:tx>
          <c:marker>
            <c:symbol val="none"/>
          </c:marker>
          <c:cat>
            <c:strRef>
              <c:f>'Test4-5 LiveJournal'!$D$81:$D$84</c:f>
            </c:strRef>
          </c:cat>
          <c:val>
            <c:numRef>
              <c:f>'Test4-5 LiveJournal'!$M$81:$M$84</c:f>
              <c:numCache/>
            </c:numRef>
          </c:val>
          <c:smooth val="0"/>
        </c:ser>
        <c:axId val="130884049"/>
        <c:axId val="1376297726"/>
      </c:lineChart>
      <c:catAx>
        <c:axId val="13088404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num-executor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76297726"/>
      </c:catAx>
      <c:valAx>
        <c:axId val="137629772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process time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088404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16g Config driver-core 2 (partition = Variable)</a:t>
            </a:r>
          </a:p>
        </c:rich>
      </c:tx>
      <c:layout>
        <c:manualLayout>
          <c:xMode val="edge"/>
          <c:yMode val="edge"/>
          <c:x val="0.03091666666666667"/>
          <c:y val="0.04730458221024259"/>
        </c:manualLayout>
      </c:layout>
      <c:overlay val="0"/>
    </c:title>
    <c:plotArea>
      <c:layout/>
      <c:lineChart>
        <c:ser>
          <c:idx val="0"/>
          <c:order val="0"/>
          <c:tx>
            <c:strRef>
              <c:f>'Test4-5 LiveJournal'!$J$86</c:f>
            </c:strRef>
          </c:tx>
          <c:marker>
            <c:symbol val="none"/>
          </c:marker>
          <c:cat>
            <c:strRef>
              <c:f>'Test4-5 LiveJournal'!$D$87:$D$90</c:f>
            </c:strRef>
          </c:cat>
          <c:val>
            <c:numRef>
              <c:f>'Test4-5 LiveJournal'!$J$87:$J$90</c:f>
              <c:numCache/>
            </c:numRef>
          </c:val>
          <c:smooth val="0"/>
        </c:ser>
        <c:ser>
          <c:idx val="1"/>
          <c:order val="1"/>
          <c:tx>
            <c:strRef>
              <c:f>'Test4-5 LiveJournal'!$K$86</c:f>
            </c:strRef>
          </c:tx>
          <c:marker>
            <c:symbol val="none"/>
          </c:marker>
          <c:cat>
            <c:strRef>
              <c:f>'Test4-5 LiveJournal'!$D$87:$D$90</c:f>
            </c:strRef>
          </c:cat>
          <c:val>
            <c:numRef>
              <c:f>'Test4-5 LiveJournal'!$K$87:$K$90</c:f>
              <c:numCache/>
            </c:numRef>
          </c:val>
          <c:smooth val="0"/>
        </c:ser>
        <c:ser>
          <c:idx val="2"/>
          <c:order val="2"/>
          <c:tx>
            <c:strRef>
              <c:f>'Test4-5 LiveJournal'!$L$86</c:f>
            </c:strRef>
          </c:tx>
          <c:marker>
            <c:symbol val="none"/>
          </c:marker>
          <c:cat>
            <c:strRef>
              <c:f>'Test4-5 LiveJournal'!$D$87:$D$90</c:f>
            </c:strRef>
          </c:cat>
          <c:val>
            <c:numRef>
              <c:f>'Test4-5 LiveJournal'!$L$87:$L$90</c:f>
              <c:numCache/>
            </c:numRef>
          </c:val>
          <c:smooth val="0"/>
        </c:ser>
        <c:ser>
          <c:idx val="3"/>
          <c:order val="3"/>
          <c:tx>
            <c:strRef>
              <c:f>'Test4-5 LiveJournal'!$M$86</c:f>
            </c:strRef>
          </c:tx>
          <c:marker>
            <c:symbol val="none"/>
          </c:marker>
          <c:cat>
            <c:strRef>
              <c:f>'Test4-5 LiveJournal'!$D$87:$D$90</c:f>
            </c:strRef>
          </c:cat>
          <c:val>
            <c:numRef>
              <c:f>'Test4-5 LiveJournal'!$M$87:$M$90</c:f>
              <c:numCache/>
            </c:numRef>
          </c:val>
          <c:smooth val="0"/>
        </c:ser>
        <c:axId val="1376824750"/>
        <c:axId val="307641026"/>
      </c:lineChart>
      <c:catAx>
        <c:axId val="137682475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num-executor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07641026"/>
      </c:catAx>
      <c:valAx>
        <c:axId val="30764102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process time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7682475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16g Config driver-core 1 (partition = 512)</a:t>
            </a:r>
          </a:p>
        </c:rich>
      </c:tx>
      <c:layout>
        <c:manualLayout>
          <c:xMode val="edge"/>
          <c:yMode val="edge"/>
          <c:x val="0.03091666666666667"/>
          <c:y val="0.04730458221024259"/>
        </c:manualLayout>
      </c:layout>
      <c:overlay val="0"/>
    </c:title>
    <c:plotArea>
      <c:layout/>
      <c:lineChart>
        <c:ser>
          <c:idx val="0"/>
          <c:order val="0"/>
          <c:tx>
            <c:strRef>
              <c:f>'Test4-5 LiveJournal'!$J$92</c:f>
            </c:strRef>
          </c:tx>
          <c:marker>
            <c:symbol val="none"/>
          </c:marker>
          <c:cat>
            <c:strRef>
              <c:f>'Test4-5 LiveJournal'!$D$93:$D$96</c:f>
            </c:strRef>
          </c:cat>
          <c:val>
            <c:numRef>
              <c:f>'Test4-5 LiveJournal'!$J$93:$J$96</c:f>
              <c:numCache/>
            </c:numRef>
          </c:val>
          <c:smooth val="0"/>
        </c:ser>
        <c:ser>
          <c:idx val="1"/>
          <c:order val="1"/>
          <c:tx>
            <c:strRef>
              <c:f>'Test4-5 LiveJournal'!$K$92</c:f>
            </c:strRef>
          </c:tx>
          <c:marker>
            <c:symbol val="none"/>
          </c:marker>
          <c:cat>
            <c:strRef>
              <c:f>'Test4-5 LiveJournal'!$D$93:$D$96</c:f>
            </c:strRef>
          </c:cat>
          <c:val>
            <c:numRef>
              <c:f>'Test4-5 LiveJournal'!$K$93:$K$96</c:f>
              <c:numCache/>
            </c:numRef>
          </c:val>
          <c:smooth val="0"/>
        </c:ser>
        <c:ser>
          <c:idx val="2"/>
          <c:order val="2"/>
          <c:tx>
            <c:strRef>
              <c:f>'Test4-5 LiveJournal'!$L$92</c:f>
            </c:strRef>
          </c:tx>
          <c:marker>
            <c:symbol val="none"/>
          </c:marker>
          <c:cat>
            <c:strRef>
              <c:f>'Test4-5 LiveJournal'!$D$93:$D$96</c:f>
            </c:strRef>
          </c:cat>
          <c:val>
            <c:numRef>
              <c:f>'Test4-5 LiveJournal'!$L$93:$L$96</c:f>
              <c:numCache/>
            </c:numRef>
          </c:val>
          <c:smooth val="0"/>
        </c:ser>
        <c:ser>
          <c:idx val="3"/>
          <c:order val="3"/>
          <c:tx>
            <c:strRef>
              <c:f>'Test4-5 LiveJournal'!$M$92</c:f>
            </c:strRef>
          </c:tx>
          <c:marker>
            <c:symbol val="none"/>
          </c:marker>
          <c:cat>
            <c:strRef>
              <c:f>'Test4-5 LiveJournal'!$D$93:$D$96</c:f>
            </c:strRef>
          </c:cat>
          <c:val>
            <c:numRef>
              <c:f>'Test4-5 LiveJournal'!$M$93:$M$96</c:f>
              <c:numCache/>
            </c:numRef>
          </c:val>
          <c:smooth val="0"/>
        </c:ser>
        <c:axId val="2141220901"/>
        <c:axId val="855590281"/>
      </c:lineChart>
      <c:catAx>
        <c:axId val="21412209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num-executor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55590281"/>
      </c:catAx>
      <c:valAx>
        <c:axId val="85559028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process time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4122090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16g Config driver-core 2 (partition = 512)</a:t>
            </a:r>
          </a:p>
        </c:rich>
      </c:tx>
      <c:layout>
        <c:manualLayout>
          <c:xMode val="edge"/>
          <c:yMode val="edge"/>
          <c:x val="0.03091666666666667"/>
          <c:y val="0.04730458221024259"/>
        </c:manualLayout>
      </c:layout>
      <c:overlay val="0"/>
    </c:title>
    <c:plotArea>
      <c:layout/>
      <c:lineChart>
        <c:ser>
          <c:idx val="0"/>
          <c:order val="0"/>
          <c:tx>
            <c:strRef>
              <c:f>'Test4-5 LiveJournal'!$J$98</c:f>
            </c:strRef>
          </c:tx>
          <c:marker>
            <c:symbol val="none"/>
          </c:marker>
          <c:cat>
            <c:strRef>
              <c:f>'Test4-5 LiveJournal'!$D$99:$D$102</c:f>
            </c:strRef>
          </c:cat>
          <c:val>
            <c:numRef>
              <c:f>'Test4-5 LiveJournal'!$J$99:$J$102</c:f>
              <c:numCache/>
            </c:numRef>
          </c:val>
          <c:smooth val="0"/>
        </c:ser>
        <c:ser>
          <c:idx val="1"/>
          <c:order val="1"/>
          <c:tx>
            <c:strRef>
              <c:f>'Test4-5 LiveJournal'!$K$98</c:f>
            </c:strRef>
          </c:tx>
          <c:marker>
            <c:symbol val="none"/>
          </c:marker>
          <c:cat>
            <c:strRef>
              <c:f>'Test4-5 LiveJournal'!$D$99:$D$102</c:f>
            </c:strRef>
          </c:cat>
          <c:val>
            <c:numRef>
              <c:f>'Test4-5 LiveJournal'!$K$99:$K$102</c:f>
              <c:numCache/>
            </c:numRef>
          </c:val>
          <c:smooth val="0"/>
        </c:ser>
        <c:ser>
          <c:idx val="2"/>
          <c:order val="2"/>
          <c:tx>
            <c:strRef>
              <c:f>'Test4-5 LiveJournal'!$L$98</c:f>
            </c:strRef>
          </c:tx>
          <c:marker>
            <c:symbol val="none"/>
          </c:marker>
          <c:cat>
            <c:strRef>
              <c:f>'Test4-5 LiveJournal'!$D$99:$D$102</c:f>
            </c:strRef>
          </c:cat>
          <c:val>
            <c:numRef>
              <c:f>'Test4-5 LiveJournal'!$L$99:$L$102</c:f>
              <c:numCache/>
            </c:numRef>
          </c:val>
          <c:smooth val="0"/>
        </c:ser>
        <c:ser>
          <c:idx val="3"/>
          <c:order val="3"/>
          <c:tx>
            <c:strRef>
              <c:f>'Test4-5 LiveJournal'!$M$98</c:f>
            </c:strRef>
          </c:tx>
          <c:marker>
            <c:symbol val="none"/>
          </c:marker>
          <c:cat>
            <c:strRef>
              <c:f>'Test4-5 LiveJournal'!$D$99:$D$102</c:f>
            </c:strRef>
          </c:cat>
          <c:val>
            <c:numRef>
              <c:f>'Test4-5 LiveJournal'!$M$99:$M$102</c:f>
              <c:numCache/>
            </c:numRef>
          </c:val>
          <c:smooth val="0"/>
        </c:ser>
        <c:axId val="2051324937"/>
        <c:axId val="1253871882"/>
      </c:lineChart>
      <c:catAx>
        <c:axId val="20513249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num-executor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53871882"/>
      </c:catAx>
      <c:valAx>
        <c:axId val="125387188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process time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5132493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Processing time / Variable memory + partitions - 1 driver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'Test6 LiveJournal'!$H$2</c:f>
            </c:strRef>
          </c:tx>
          <c:marker>
            <c:symbol val="none"/>
          </c:marker>
          <c:cat>
            <c:strRef>
              <c:f>'Test6 LiveJournal'!$B$3:$B$11</c:f>
            </c:strRef>
          </c:cat>
          <c:val>
            <c:numRef>
              <c:f>'Test6 LiveJournal'!$H$3:$H$11</c:f>
              <c:numCache/>
            </c:numRef>
          </c:val>
          <c:smooth val="0"/>
        </c:ser>
        <c:ser>
          <c:idx val="1"/>
          <c:order val="1"/>
          <c:tx>
            <c:strRef>
              <c:f>'Test6 LiveJournal'!$I$2</c:f>
            </c:strRef>
          </c:tx>
          <c:marker>
            <c:symbol val="none"/>
          </c:marker>
          <c:cat>
            <c:strRef>
              <c:f>'Test6 LiveJournal'!$B$3:$B$11</c:f>
            </c:strRef>
          </c:cat>
          <c:val>
            <c:numRef>
              <c:f>'Test6 LiveJournal'!$I$3:$I$11</c:f>
              <c:numCache/>
            </c:numRef>
          </c:val>
          <c:smooth val="0"/>
        </c:ser>
        <c:ser>
          <c:idx val="2"/>
          <c:order val="2"/>
          <c:tx>
            <c:strRef>
              <c:f>'Test6 LiveJournal'!$J$2</c:f>
            </c:strRef>
          </c:tx>
          <c:marker>
            <c:symbol val="none"/>
          </c:marker>
          <c:cat>
            <c:strRef>
              <c:f>'Test6 LiveJournal'!$B$3:$B$11</c:f>
            </c:strRef>
          </c:cat>
          <c:val>
            <c:numRef>
              <c:f>'Test6 LiveJournal'!$J$3:$J$11</c:f>
              <c:numCache/>
            </c:numRef>
          </c:val>
          <c:smooth val="0"/>
        </c:ser>
        <c:ser>
          <c:idx val="3"/>
          <c:order val="3"/>
          <c:tx>
            <c:strRef>
              <c:f>'Test6 LiveJournal'!$K$2</c:f>
            </c:strRef>
          </c:tx>
          <c:marker>
            <c:symbol val="none"/>
          </c:marker>
          <c:cat>
            <c:strRef>
              <c:f>'Test6 LiveJournal'!$B$3:$B$11</c:f>
            </c:strRef>
          </c:cat>
          <c:val>
            <c:numRef>
              <c:f>'Test6 LiveJournal'!$K$3:$K$11</c:f>
              <c:numCache/>
            </c:numRef>
          </c:val>
          <c:smooth val="0"/>
        </c:ser>
        <c:axId val="2124578375"/>
        <c:axId val="1275820328"/>
      </c:lineChart>
      <c:catAx>
        <c:axId val="21245783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num-executor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75820328"/>
      </c:catAx>
      <c:valAx>
        <c:axId val="12758203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(s)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24578375"/>
        <c:majorUnit val="500.0"/>
        <c:minorUnit val="500.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Processing time / Different runs - 1 driver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'Test6 LiveJournal'!$L$2</c:f>
            </c:strRef>
          </c:tx>
          <c:marker>
            <c:symbol val="none"/>
          </c:marker>
          <c:cat>
            <c:strRef>
              <c:f>'Test6 LiveJournal'!$B$3:$B$11</c:f>
            </c:strRef>
          </c:cat>
          <c:val>
            <c:numRef>
              <c:f>'Test6 LiveJournal'!$L$3:$L$12</c:f>
              <c:numCache/>
            </c:numRef>
          </c:val>
          <c:smooth val="0"/>
        </c:ser>
        <c:ser>
          <c:idx val="1"/>
          <c:order val="1"/>
          <c:tx>
            <c:strRef>
              <c:f>'Test6 LiveJournal'!$M$2</c:f>
            </c:strRef>
          </c:tx>
          <c:marker>
            <c:symbol val="none"/>
          </c:marker>
          <c:cat>
            <c:strRef>
              <c:f>'Test6 LiveJournal'!$B$3:$B$11</c:f>
            </c:strRef>
          </c:cat>
          <c:val>
            <c:numRef>
              <c:f>'Test6 LiveJournal'!$M$3:$M$12</c:f>
              <c:numCache/>
            </c:numRef>
          </c:val>
          <c:smooth val="0"/>
        </c:ser>
        <c:ser>
          <c:idx val="2"/>
          <c:order val="2"/>
          <c:tx>
            <c:strRef>
              <c:f>'Test6 LiveJournal'!$N$2</c:f>
            </c:strRef>
          </c:tx>
          <c:marker>
            <c:symbol val="none"/>
          </c:marker>
          <c:cat>
            <c:strRef>
              <c:f>'Test6 LiveJournal'!$B$3:$B$11</c:f>
            </c:strRef>
          </c:cat>
          <c:val>
            <c:numRef>
              <c:f>'Test6 LiveJournal'!$N$3:$N$12</c:f>
              <c:numCache/>
            </c:numRef>
          </c:val>
          <c:smooth val="0"/>
        </c:ser>
        <c:ser>
          <c:idx val="3"/>
          <c:order val="3"/>
          <c:tx>
            <c:strRef>
              <c:f>'Test6 LiveJournal'!$O$2</c:f>
            </c:strRef>
          </c:tx>
          <c:marker>
            <c:symbol val="none"/>
          </c:marker>
          <c:cat>
            <c:strRef>
              <c:f>'Test6 LiveJournal'!$B$3:$B$11</c:f>
            </c:strRef>
          </c:cat>
          <c:val>
            <c:numRef>
              <c:f>'Test6 LiveJournal'!$O$3:$O$12</c:f>
              <c:numCache/>
            </c:numRef>
          </c:val>
          <c:smooth val="0"/>
        </c:ser>
        <c:axId val="1025125297"/>
        <c:axId val="1986390128"/>
      </c:lineChart>
      <c:catAx>
        <c:axId val="10251252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num-executor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86390128"/>
      </c:catAx>
      <c:valAx>
        <c:axId val="19863901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(s)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25125297"/>
        <c:majorUnit val="500.0"/>
        <c:minorUnit val="83.3333333333333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Processing time / Variable memory + partitions - 2 drivers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'Test6 LiveJournal'!$H$13</c:f>
            </c:strRef>
          </c:tx>
          <c:marker>
            <c:symbol val="none"/>
          </c:marker>
          <c:cat>
            <c:strRef>
              <c:f>'Test6 LiveJournal'!$B$14:$B$22</c:f>
            </c:strRef>
          </c:cat>
          <c:val>
            <c:numRef>
              <c:f>'Test6 LiveJournal'!$H$14:$H$22</c:f>
              <c:numCache/>
            </c:numRef>
          </c:val>
          <c:smooth val="0"/>
        </c:ser>
        <c:ser>
          <c:idx val="1"/>
          <c:order val="1"/>
          <c:tx>
            <c:strRef>
              <c:f>'Test6 LiveJournal'!$I$13</c:f>
            </c:strRef>
          </c:tx>
          <c:marker>
            <c:symbol val="none"/>
          </c:marker>
          <c:cat>
            <c:strRef>
              <c:f>'Test6 LiveJournal'!$B$14:$B$22</c:f>
            </c:strRef>
          </c:cat>
          <c:val>
            <c:numRef>
              <c:f>'Test6 LiveJournal'!$I$14:$I$22</c:f>
              <c:numCache/>
            </c:numRef>
          </c:val>
          <c:smooth val="0"/>
        </c:ser>
        <c:ser>
          <c:idx val="2"/>
          <c:order val="2"/>
          <c:tx>
            <c:strRef>
              <c:f>'Test6 LiveJournal'!$J$13</c:f>
            </c:strRef>
          </c:tx>
          <c:marker>
            <c:symbol val="none"/>
          </c:marker>
          <c:cat>
            <c:strRef>
              <c:f>'Test6 LiveJournal'!$B$14:$B$22</c:f>
            </c:strRef>
          </c:cat>
          <c:val>
            <c:numRef>
              <c:f>'Test6 LiveJournal'!$J$14:$J$22</c:f>
              <c:numCache/>
            </c:numRef>
          </c:val>
          <c:smooth val="0"/>
        </c:ser>
        <c:ser>
          <c:idx val="3"/>
          <c:order val="3"/>
          <c:tx>
            <c:strRef>
              <c:f>'Test6 LiveJournal'!$K$13</c:f>
            </c:strRef>
          </c:tx>
          <c:marker>
            <c:symbol val="none"/>
          </c:marker>
          <c:cat>
            <c:strRef>
              <c:f>'Test6 LiveJournal'!$B$14:$B$22</c:f>
            </c:strRef>
          </c:cat>
          <c:val>
            <c:numRef>
              <c:f>'Test6 LiveJournal'!$K$14:$K$22</c:f>
              <c:numCache/>
            </c:numRef>
          </c:val>
          <c:smooth val="0"/>
        </c:ser>
        <c:axId val="1728682657"/>
        <c:axId val="1341065426"/>
      </c:lineChart>
      <c:catAx>
        <c:axId val="1728682657"/>
        <c:scaling>
          <c:orientation val="minMax"/>
          <c:max val="20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num-executor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41065426"/>
      </c:catAx>
      <c:valAx>
        <c:axId val="134106542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2868265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Processing time for different runs (RDD)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'Test6 LiveJournal'!$L$13</c:f>
            </c:strRef>
          </c:tx>
          <c:marker>
            <c:symbol val="none"/>
          </c:marker>
          <c:cat>
            <c:strRef>
              <c:f>'Test6 LiveJournal'!$B$14:$B$22</c:f>
            </c:strRef>
          </c:cat>
          <c:val>
            <c:numRef>
              <c:f>'Test6 LiveJournal'!$L$14:$L$22</c:f>
              <c:numCache/>
            </c:numRef>
          </c:val>
          <c:smooth val="0"/>
        </c:ser>
        <c:ser>
          <c:idx val="1"/>
          <c:order val="1"/>
          <c:tx>
            <c:strRef>
              <c:f>'Test6 LiveJournal'!$N$13</c:f>
            </c:strRef>
          </c:tx>
          <c:marker>
            <c:symbol val="none"/>
          </c:marker>
          <c:cat>
            <c:strRef>
              <c:f>'Test6 LiveJournal'!$B$14:$B$22</c:f>
            </c:strRef>
          </c:cat>
          <c:val>
            <c:numRef>
              <c:f>'Test6 LiveJournal'!$N$14:$N$22</c:f>
              <c:numCache/>
            </c:numRef>
          </c:val>
          <c:smooth val="0"/>
        </c:ser>
        <c:axId val="911702472"/>
        <c:axId val="841539286"/>
      </c:lineChart>
      <c:catAx>
        <c:axId val="911702472"/>
        <c:scaling>
          <c:orientation val="minMax"/>
          <c:max val="20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num-executor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41539286"/>
      </c:catAx>
      <c:valAx>
        <c:axId val="84153928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1170247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Processing time for different runs (DF)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'Test6 LiveJournal'!$M$13</c:f>
            </c:strRef>
          </c:tx>
          <c:marker>
            <c:symbol val="none"/>
          </c:marker>
          <c:cat>
            <c:strRef>
              <c:f>'Test6 LiveJournal'!$B$14:$B$22</c:f>
            </c:strRef>
          </c:cat>
          <c:val>
            <c:numRef>
              <c:f>'Test6 LiveJournal'!$M$14:$M$23</c:f>
              <c:numCache/>
            </c:numRef>
          </c:val>
          <c:smooth val="0"/>
        </c:ser>
        <c:ser>
          <c:idx val="1"/>
          <c:order val="1"/>
          <c:tx>
            <c:strRef>
              <c:f>'Test6 LiveJournal'!$O$13</c:f>
            </c:strRef>
          </c:tx>
          <c:marker>
            <c:symbol val="none"/>
          </c:marker>
          <c:cat>
            <c:strRef>
              <c:f>'Test6 LiveJournal'!$B$14:$B$22</c:f>
            </c:strRef>
          </c:cat>
          <c:val>
            <c:numRef>
              <c:f>'Test6 LiveJournal'!$O$14:$O$22</c:f>
              <c:numCache/>
            </c:numRef>
          </c:val>
          <c:smooth val="0"/>
        </c:ser>
        <c:axId val="2014733594"/>
        <c:axId val="591110187"/>
      </c:lineChart>
      <c:catAx>
        <c:axId val="2014733594"/>
        <c:scaling>
          <c:orientation val="minMax"/>
          <c:max val="20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num-executor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91110187"/>
      </c:catAx>
      <c:valAx>
        <c:axId val="59111018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1473359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(real) time / Variable memory + partitions - 1 driver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'Test1 WebGoogle'!$I$2</c:f>
            </c:strRef>
          </c:tx>
          <c:marker>
            <c:symbol val="none"/>
          </c:marker>
          <c:cat>
            <c:strRef>
              <c:f>'Test1 WebGoogle'!$B$3:$B$11</c:f>
            </c:strRef>
          </c:cat>
          <c:val>
            <c:numRef>
              <c:f>'Test1 WebGoogle'!$I$3:$I$11</c:f>
              <c:numCache/>
            </c:numRef>
          </c:val>
          <c:smooth val="0"/>
        </c:ser>
        <c:ser>
          <c:idx val="1"/>
          <c:order val="1"/>
          <c:tx>
            <c:strRef>
              <c:f>'Test1 WebGoogle'!$O$2</c:f>
            </c:strRef>
          </c:tx>
          <c:marker>
            <c:symbol val="none"/>
          </c:marker>
          <c:cat>
            <c:strRef>
              <c:f>'Test1 WebGoogle'!$B$3:$B$11</c:f>
            </c:strRef>
          </c:cat>
          <c:val>
            <c:numRef>
              <c:f>'Test1 WebGoogle'!$O$3:$O$11</c:f>
              <c:numCache/>
            </c:numRef>
          </c:val>
          <c:smooth val="0"/>
        </c:ser>
        <c:ser>
          <c:idx val="2"/>
          <c:order val="2"/>
          <c:tx>
            <c:strRef>
              <c:f>'Test1 WebGoogle'!$U$2</c:f>
            </c:strRef>
          </c:tx>
          <c:marker>
            <c:symbol val="none"/>
          </c:marker>
          <c:cat>
            <c:strRef>
              <c:f>'Test1 WebGoogle'!$B$3:$B$11</c:f>
            </c:strRef>
          </c:cat>
          <c:val>
            <c:numRef>
              <c:f>'Test1 WebGoogle'!$U$3:$U$11</c:f>
              <c:numCache/>
            </c:numRef>
          </c:val>
          <c:smooth val="0"/>
        </c:ser>
        <c:ser>
          <c:idx val="3"/>
          <c:order val="3"/>
          <c:tx>
            <c:strRef>
              <c:f>'Test1 WebGoogle'!$AA$2</c:f>
            </c:strRef>
          </c:tx>
          <c:marker>
            <c:symbol val="none"/>
          </c:marker>
          <c:cat>
            <c:strRef>
              <c:f>'Test1 WebGoogle'!$B$3:$B$11</c:f>
            </c:strRef>
          </c:cat>
          <c:val>
            <c:numRef>
              <c:f>'Test1 WebGoogle'!$AA$3:$AA$11</c:f>
              <c:numCache/>
            </c:numRef>
          </c:val>
          <c:smooth val="0"/>
        </c:ser>
        <c:axId val="580538486"/>
        <c:axId val="1175842274"/>
      </c:lineChart>
      <c:catAx>
        <c:axId val="5805384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num-executor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75842274"/>
      </c:catAx>
      <c:valAx>
        <c:axId val="117584227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(s)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80538486"/>
        <c:majorUnit val="50.0"/>
        <c:minorUnit val="8.33333333333333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Ratio: Process time / total time - 1 driver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'Test1 WebGoogle'!$J$2</c:f>
            </c:strRef>
          </c:tx>
          <c:spPr>
            <a:solidFill>
              <a:schemeClr val="accent1"/>
            </a:solidFill>
          </c:spPr>
          <c:cat>
            <c:strRef>
              <c:f>'Test1 WebGoogle'!$B$3:$B$11</c:f>
            </c:strRef>
          </c:cat>
          <c:val>
            <c:numRef>
              <c:f>'Test1 WebGoogle'!$J$3:$J$11</c:f>
              <c:numCache/>
            </c:numRef>
          </c:val>
        </c:ser>
        <c:ser>
          <c:idx val="1"/>
          <c:order val="1"/>
          <c:tx>
            <c:strRef>
              <c:f>'Test1 WebGoogle'!$P$2</c:f>
            </c:strRef>
          </c:tx>
          <c:spPr>
            <a:solidFill>
              <a:schemeClr val="accent2"/>
            </a:solidFill>
          </c:spPr>
          <c:cat>
            <c:strRef>
              <c:f>'Test1 WebGoogle'!$B$3:$B$11</c:f>
            </c:strRef>
          </c:cat>
          <c:val>
            <c:numRef>
              <c:f>'Test1 WebGoogle'!$P$3:$P$11</c:f>
              <c:numCache/>
            </c:numRef>
          </c:val>
        </c:ser>
        <c:ser>
          <c:idx val="2"/>
          <c:order val="2"/>
          <c:tx>
            <c:strRef>
              <c:f>'Test1 WebGoogle'!$V$2</c:f>
            </c:strRef>
          </c:tx>
          <c:spPr>
            <a:solidFill>
              <a:schemeClr val="accent3"/>
            </a:solidFill>
          </c:spPr>
          <c:cat>
            <c:strRef>
              <c:f>'Test1 WebGoogle'!$B$3:$B$11</c:f>
            </c:strRef>
          </c:cat>
          <c:val>
            <c:numRef>
              <c:f>'Test1 WebGoogle'!$V$3:$V$11</c:f>
              <c:numCache/>
            </c:numRef>
          </c:val>
        </c:ser>
        <c:ser>
          <c:idx val="3"/>
          <c:order val="3"/>
          <c:tx>
            <c:strRef>
              <c:f>'Test1 WebGoogle'!$AB$2</c:f>
            </c:strRef>
          </c:tx>
          <c:spPr>
            <a:solidFill>
              <a:schemeClr val="accent4"/>
            </a:solidFill>
          </c:spPr>
          <c:cat>
            <c:strRef>
              <c:f>'Test1 WebGoogle'!$B$3:$B$11</c:f>
            </c:strRef>
          </c:cat>
          <c:val>
            <c:numRef>
              <c:f>'Test1 WebGoogle'!$AB$3:$AB$11</c:f>
              <c:numCache/>
            </c:numRef>
          </c:val>
        </c:ser>
        <c:axId val="86372846"/>
        <c:axId val="876270008"/>
      </c:barChart>
      <c:catAx>
        <c:axId val="863728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num-executor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76270008"/>
      </c:catAx>
      <c:valAx>
        <c:axId val="876270008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Ratio: Process time / Total 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6372846"/>
        <c:majorUnit val="0.1"/>
        <c:minorUnit val="0.00909090909090909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Processing time / Variable memory + partitions - 2 drivers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'Test1 WebGoogle'!$H$13</c:f>
            </c:strRef>
          </c:tx>
          <c:marker>
            <c:symbol val="none"/>
          </c:marker>
          <c:cat>
            <c:strRef>
              <c:f>'Test1 WebGoogle'!$B$14:$B$22</c:f>
            </c:strRef>
          </c:cat>
          <c:val>
            <c:numRef>
              <c:f>'Test1 WebGoogle'!$H$14:$H$22</c:f>
              <c:numCache/>
            </c:numRef>
          </c:val>
          <c:smooth val="0"/>
        </c:ser>
        <c:ser>
          <c:idx val="1"/>
          <c:order val="1"/>
          <c:tx>
            <c:strRef>
              <c:f>'Test1 WebGoogle'!$N$13</c:f>
            </c:strRef>
          </c:tx>
          <c:marker>
            <c:symbol val="none"/>
          </c:marker>
          <c:cat>
            <c:strRef>
              <c:f>'Test1 WebGoogle'!$B$14:$B$22</c:f>
            </c:strRef>
          </c:cat>
          <c:val>
            <c:numRef>
              <c:f>'Test1 WebGoogle'!$N$14:$N$22</c:f>
              <c:numCache/>
            </c:numRef>
          </c:val>
          <c:smooth val="0"/>
        </c:ser>
        <c:ser>
          <c:idx val="2"/>
          <c:order val="2"/>
          <c:tx>
            <c:strRef>
              <c:f>'Test1 WebGoogle'!$T$13</c:f>
            </c:strRef>
          </c:tx>
          <c:marker>
            <c:symbol val="none"/>
          </c:marker>
          <c:cat>
            <c:strRef>
              <c:f>'Test1 WebGoogle'!$B$14:$B$22</c:f>
            </c:strRef>
          </c:cat>
          <c:val>
            <c:numRef>
              <c:f>'Test1 WebGoogle'!$T$14:$T$22</c:f>
              <c:numCache/>
            </c:numRef>
          </c:val>
          <c:smooth val="0"/>
        </c:ser>
        <c:ser>
          <c:idx val="3"/>
          <c:order val="3"/>
          <c:tx>
            <c:strRef>
              <c:f>'Test1 WebGoogle'!$Z$13</c:f>
            </c:strRef>
          </c:tx>
          <c:marker>
            <c:symbol val="none"/>
          </c:marker>
          <c:cat>
            <c:strRef>
              <c:f>'Test1 WebGoogle'!$B$14:$B$22</c:f>
            </c:strRef>
          </c:cat>
          <c:val>
            <c:numRef>
              <c:f>'Test1 WebGoogle'!$Z$14:$Z$22</c:f>
              <c:numCache/>
            </c:numRef>
          </c:val>
          <c:smooth val="0"/>
        </c:ser>
        <c:axId val="1237064784"/>
        <c:axId val="638492519"/>
      </c:lineChart>
      <c:catAx>
        <c:axId val="1237064784"/>
        <c:scaling>
          <c:orientation val="minMax"/>
          <c:max val="20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num-executor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38492519"/>
      </c:catAx>
      <c:valAx>
        <c:axId val="63849251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3706478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(real) time / Variable memory + partitions - 2 drivers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'Test1 WebGoogle'!$I$13</c:f>
            </c:strRef>
          </c:tx>
          <c:marker>
            <c:symbol val="none"/>
          </c:marker>
          <c:cat>
            <c:strRef>
              <c:f>'Test1 WebGoogle'!$B$14:$B$22</c:f>
            </c:strRef>
          </c:cat>
          <c:val>
            <c:numRef>
              <c:f>'Test1 WebGoogle'!$I$14:$I$22</c:f>
              <c:numCache/>
            </c:numRef>
          </c:val>
          <c:smooth val="0"/>
        </c:ser>
        <c:ser>
          <c:idx val="1"/>
          <c:order val="1"/>
          <c:tx>
            <c:strRef>
              <c:f>'Test1 WebGoogle'!$O$13</c:f>
            </c:strRef>
          </c:tx>
          <c:marker>
            <c:symbol val="none"/>
          </c:marker>
          <c:cat>
            <c:strRef>
              <c:f>'Test1 WebGoogle'!$B$14:$B$22</c:f>
            </c:strRef>
          </c:cat>
          <c:val>
            <c:numRef>
              <c:f>'Test1 WebGoogle'!$O$14:$O$22</c:f>
              <c:numCache/>
            </c:numRef>
          </c:val>
          <c:smooth val="0"/>
        </c:ser>
        <c:ser>
          <c:idx val="2"/>
          <c:order val="2"/>
          <c:tx>
            <c:strRef>
              <c:f>'Test1 WebGoogle'!$U$13</c:f>
            </c:strRef>
          </c:tx>
          <c:marker>
            <c:symbol val="none"/>
          </c:marker>
          <c:cat>
            <c:strRef>
              <c:f>'Test1 WebGoogle'!$B$14:$B$22</c:f>
            </c:strRef>
          </c:cat>
          <c:val>
            <c:numRef>
              <c:f>'Test1 WebGoogle'!$U$14:$U$22</c:f>
              <c:numCache/>
            </c:numRef>
          </c:val>
          <c:smooth val="0"/>
        </c:ser>
        <c:ser>
          <c:idx val="3"/>
          <c:order val="3"/>
          <c:tx>
            <c:strRef>
              <c:f>'Test1 WebGoogle'!$AA$13</c:f>
            </c:strRef>
          </c:tx>
          <c:marker>
            <c:symbol val="none"/>
          </c:marker>
          <c:cat>
            <c:strRef>
              <c:f>'Test1 WebGoogle'!$B$14:$B$22</c:f>
            </c:strRef>
          </c:cat>
          <c:val>
            <c:numRef>
              <c:f>'Test1 WebGoogle'!$AA$14:$AA$22</c:f>
              <c:numCache/>
            </c:numRef>
          </c:val>
          <c:smooth val="0"/>
        </c:ser>
        <c:axId val="1300674808"/>
        <c:axId val="941557507"/>
      </c:lineChart>
      <c:catAx>
        <c:axId val="1300674808"/>
        <c:scaling>
          <c:orientation val="minMax"/>
          <c:max val="20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num-executor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41557507"/>
      </c:catAx>
      <c:valAx>
        <c:axId val="94155750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0067480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Ratio: Process time / total time - 2 drivers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'Test1 WebGoogle'!$J$13</c:f>
            </c:strRef>
          </c:tx>
          <c:spPr>
            <a:solidFill>
              <a:schemeClr val="accent1"/>
            </a:solidFill>
          </c:spPr>
          <c:cat>
            <c:strRef>
              <c:f>'Test1 WebGoogle'!$B$14:$B$22</c:f>
            </c:strRef>
          </c:cat>
          <c:val>
            <c:numRef>
              <c:f>'Test1 WebGoogle'!$J$14:$J$22</c:f>
              <c:numCache/>
            </c:numRef>
          </c:val>
        </c:ser>
        <c:ser>
          <c:idx val="1"/>
          <c:order val="1"/>
          <c:tx>
            <c:strRef>
              <c:f>'Test1 WebGoogle'!$P$13</c:f>
            </c:strRef>
          </c:tx>
          <c:spPr>
            <a:solidFill>
              <a:schemeClr val="accent2"/>
            </a:solidFill>
          </c:spPr>
          <c:cat>
            <c:strRef>
              <c:f>'Test1 WebGoogle'!$B$14:$B$22</c:f>
            </c:strRef>
          </c:cat>
          <c:val>
            <c:numRef>
              <c:f>'Test1 WebGoogle'!$P$14:$P$22</c:f>
              <c:numCache/>
            </c:numRef>
          </c:val>
        </c:ser>
        <c:ser>
          <c:idx val="2"/>
          <c:order val="2"/>
          <c:tx>
            <c:strRef>
              <c:f>'Test1 WebGoogle'!$V$13</c:f>
            </c:strRef>
          </c:tx>
          <c:spPr>
            <a:solidFill>
              <a:schemeClr val="accent3"/>
            </a:solidFill>
          </c:spPr>
          <c:cat>
            <c:strRef>
              <c:f>'Test1 WebGoogle'!$B$14:$B$22</c:f>
            </c:strRef>
          </c:cat>
          <c:val>
            <c:numRef>
              <c:f>'Test1 WebGoogle'!$V$14:$V$22</c:f>
              <c:numCache/>
            </c:numRef>
          </c:val>
        </c:ser>
        <c:ser>
          <c:idx val="3"/>
          <c:order val="3"/>
          <c:tx>
            <c:strRef>
              <c:f>'Test1 WebGoogle'!$AB$13</c:f>
            </c:strRef>
          </c:tx>
          <c:spPr>
            <a:solidFill>
              <a:schemeClr val="accent4"/>
            </a:solidFill>
          </c:spPr>
          <c:cat>
            <c:strRef>
              <c:f>'Test1 WebGoogle'!$B$14:$B$22</c:f>
            </c:strRef>
          </c:cat>
          <c:val>
            <c:numRef>
              <c:f>'Test1 WebGoogle'!$AB$14:$AB$22</c:f>
              <c:numCache/>
            </c:numRef>
          </c:val>
        </c:ser>
        <c:axId val="1005660535"/>
        <c:axId val="1004991707"/>
      </c:barChart>
      <c:catAx>
        <c:axId val="10056605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num-executor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04991707"/>
      </c:catAx>
      <c:valAx>
        <c:axId val="1004991707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Ratio: Process time / Total 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05660535"/>
        <c:majorUnit val="0.1"/>
        <c:minorUnit val="0.0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RDD with driver-core 1 or 2 (partition = 16)</a:t>
            </a:r>
          </a:p>
        </c:rich>
      </c:tx>
      <c:layout>
        <c:manualLayout>
          <c:xMode val="edge"/>
          <c:yMode val="edge"/>
          <c:x val="0.03091666666666667"/>
          <c:y val="0.04730458221024259"/>
        </c:manualLayout>
      </c:layout>
      <c:overlay val="0"/>
    </c:title>
    <c:plotArea>
      <c:layout/>
      <c:lineChart>
        <c:ser>
          <c:idx val="0"/>
          <c:order val="0"/>
          <c:tx>
            <c:strRef>
              <c:f>'Test2-3 WebGoogle'!$K$1</c:f>
            </c:strRef>
          </c:tx>
          <c:marker>
            <c:symbol val="none"/>
          </c:marker>
          <c:cat>
            <c:strRef>
              <c:f>'Test2-3 WebGoogle'!$D$2:$D$6</c:f>
            </c:strRef>
          </c:cat>
          <c:val>
            <c:numRef>
              <c:f>'Test2-3 WebGoogle'!$K$2:$K$6</c:f>
              <c:numCache/>
            </c:numRef>
          </c:val>
          <c:smooth val="0"/>
        </c:ser>
        <c:ser>
          <c:idx val="1"/>
          <c:order val="1"/>
          <c:tx>
            <c:strRef>
              <c:f>'Test2-3 WebGoogle'!$L$1</c:f>
            </c:strRef>
          </c:tx>
          <c:marker>
            <c:symbol val="none"/>
          </c:marker>
          <c:cat>
            <c:strRef>
              <c:f>'Test2-3 WebGoogle'!$D$2:$D$6</c:f>
            </c:strRef>
          </c:cat>
          <c:val>
            <c:numRef>
              <c:f>'Test2-3 WebGoogle'!$L$2:$L$6</c:f>
              <c:numCache/>
            </c:numRef>
          </c:val>
          <c:smooth val="0"/>
        </c:ser>
        <c:ser>
          <c:idx val="2"/>
          <c:order val="2"/>
          <c:tx>
            <c:strRef>
              <c:f>'Test2-3 WebGoogle'!$K$6</c:f>
            </c:strRef>
          </c:tx>
          <c:marker>
            <c:symbol val="none"/>
          </c:marker>
          <c:cat>
            <c:strRef>
              <c:f>'Test2-3 WebGoogle'!$D$2:$D$6</c:f>
            </c:strRef>
          </c:cat>
          <c:val>
            <c:numRef>
              <c:f>'Test2-3 WebGoogle'!$K$7:$K$11</c:f>
              <c:numCache/>
            </c:numRef>
          </c:val>
          <c:smooth val="0"/>
        </c:ser>
        <c:ser>
          <c:idx val="3"/>
          <c:order val="3"/>
          <c:tx>
            <c:strRef>
              <c:f>'Test2-3 WebGoogle'!$L$6</c:f>
            </c:strRef>
          </c:tx>
          <c:marker>
            <c:symbol val="none"/>
          </c:marker>
          <c:cat>
            <c:strRef>
              <c:f>'Test2-3 WebGoogle'!$D$2:$D$6</c:f>
            </c:strRef>
          </c:cat>
          <c:val>
            <c:numRef>
              <c:f>'Test2-3 WebGoogle'!$L$7:$L$11</c:f>
              <c:numCache/>
            </c:numRef>
          </c:val>
          <c:smooth val="0"/>
        </c:ser>
        <c:axId val="1518799838"/>
        <c:axId val="1271409917"/>
      </c:lineChart>
      <c:catAx>
        <c:axId val="151879983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num-executor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71409917"/>
      </c:catAx>
      <c:valAx>
        <c:axId val="12714099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process time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1879983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DF with driver-core 1 or 2 (partition = 128)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'Test2-3 WebGoogle'!$K$11</c:f>
            </c:strRef>
          </c:tx>
          <c:marker>
            <c:symbol val="none"/>
          </c:marker>
          <c:cat>
            <c:strRef>
              <c:f>'Test2-3 WebGoogle'!$D$12:$D$15</c:f>
            </c:strRef>
          </c:cat>
          <c:val>
            <c:numRef>
              <c:f>'Test2-3 WebGoogle'!$K$12:$K$15</c:f>
              <c:numCache/>
            </c:numRef>
          </c:val>
          <c:smooth val="0"/>
        </c:ser>
        <c:ser>
          <c:idx val="1"/>
          <c:order val="1"/>
          <c:tx>
            <c:strRef>
              <c:f>'Test2-3 WebGoogle'!$L$11</c:f>
            </c:strRef>
          </c:tx>
          <c:marker>
            <c:symbol val="none"/>
          </c:marker>
          <c:cat>
            <c:strRef>
              <c:f>'Test2-3 WebGoogle'!$D$12:$D$15</c:f>
            </c:strRef>
          </c:cat>
          <c:val>
            <c:numRef>
              <c:f>'Test2-3 WebGoogle'!$L$12:$L$15</c:f>
              <c:numCache/>
            </c:numRef>
          </c:val>
          <c:smooth val="0"/>
        </c:ser>
        <c:ser>
          <c:idx val="2"/>
          <c:order val="2"/>
          <c:tx>
            <c:strRef>
              <c:f>'Test2-3 WebGoogle'!$K$16</c:f>
            </c:strRef>
          </c:tx>
          <c:marker>
            <c:symbol val="none"/>
          </c:marker>
          <c:cat>
            <c:strRef>
              <c:f>'Test2-3 WebGoogle'!$D$12:$D$15</c:f>
            </c:strRef>
          </c:cat>
          <c:val>
            <c:numRef>
              <c:f>'Test2-3 WebGoogle'!$K$17:$K$21</c:f>
              <c:numCache/>
            </c:numRef>
          </c:val>
          <c:smooth val="0"/>
        </c:ser>
        <c:ser>
          <c:idx val="3"/>
          <c:order val="3"/>
          <c:tx>
            <c:strRef>
              <c:f>'Test2-3 WebGoogle'!$L$16</c:f>
            </c:strRef>
          </c:tx>
          <c:marker>
            <c:symbol val="none"/>
          </c:marker>
          <c:cat>
            <c:strRef>
              <c:f>'Test2-3 WebGoogle'!$D$12:$D$15</c:f>
            </c:strRef>
          </c:cat>
          <c:val>
            <c:numRef>
              <c:f>'Test2-3 WebGoogle'!$L$17:$L$21</c:f>
              <c:numCache/>
            </c:numRef>
          </c:val>
          <c:smooth val="0"/>
        </c:ser>
        <c:axId val="1849203389"/>
        <c:axId val="831978945"/>
      </c:lineChart>
      <c:catAx>
        <c:axId val="18492033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num-executor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31978945"/>
      </c:catAx>
      <c:valAx>
        <c:axId val="83197894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process time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4920338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chart" Target="../charts/chart4.xml"/><Relationship Id="rId4" Type="http://schemas.openxmlformats.org/officeDocument/2006/relationships/chart" Target="../charts/chart5.xml"/><Relationship Id="rId5" Type="http://schemas.openxmlformats.org/officeDocument/2006/relationships/chart" Target="../charts/chart6.xml"/><Relationship Id="rId6" Type="http://schemas.openxmlformats.org/officeDocument/2006/relationships/chart" Target="../charts/chart7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Relationship Id="rId3" Type="http://schemas.openxmlformats.org/officeDocument/2006/relationships/chart" Target="../charts/chart10.xml"/><Relationship Id="rId4" Type="http://schemas.openxmlformats.org/officeDocument/2006/relationships/chart" Target="../charts/chart11.xml"/><Relationship Id="rId9" Type="http://schemas.openxmlformats.org/officeDocument/2006/relationships/chart" Target="../charts/chart16.xml"/><Relationship Id="rId5" Type="http://schemas.openxmlformats.org/officeDocument/2006/relationships/chart" Target="../charts/chart12.xml"/><Relationship Id="rId6" Type="http://schemas.openxmlformats.org/officeDocument/2006/relationships/chart" Target="../charts/chart13.xml"/><Relationship Id="rId7" Type="http://schemas.openxmlformats.org/officeDocument/2006/relationships/chart" Target="../charts/chart14.xml"/><Relationship Id="rId8" Type="http://schemas.openxmlformats.org/officeDocument/2006/relationships/chart" Target="../charts/chart15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Relationship Id="rId3" Type="http://schemas.openxmlformats.org/officeDocument/2006/relationships/chart" Target="../charts/chart19.xml"/><Relationship Id="rId4" Type="http://schemas.openxmlformats.org/officeDocument/2006/relationships/chart" Target="../charts/chart20.xml"/><Relationship Id="rId5" Type="http://schemas.openxmlformats.org/officeDocument/2006/relationships/chart" Target="../charts/chart21.xml"/><Relationship Id="rId6" Type="http://schemas.openxmlformats.org/officeDocument/2006/relationships/chart" Target="../charts/chart22.xml"/><Relationship Id="rId7" Type="http://schemas.openxmlformats.org/officeDocument/2006/relationships/chart" Target="../charts/chart23.xml"/><Relationship Id="rId8" Type="http://schemas.openxmlformats.org/officeDocument/2006/relationships/chart" Target="../charts/chart24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Relationship Id="rId3" Type="http://schemas.openxmlformats.org/officeDocument/2006/relationships/chart" Target="../charts/chart27.xml"/><Relationship Id="rId4" Type="http://schemas.openxmlformats.org/officeDocument/2006/relationships/chart" Target="../charts/chart28.xml"/><Relationship Id="rId5" Type="http://schemas.openxmlformats.org/officeDocument/2006/relationships/chart" Target="../charts/chart29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152400</xdr:colOff>
      <xdr:row>6</xdr:row>
      <xdr:rowOff>114300</xdr:rowOff>
    </xdr:from>
    <xdr:ext cx="5715000" cy="29146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57150</xdr:colOff>
      <xdr:row>22</xdr:row>
      <xdr:rowOff>133350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895350</xdr:colOff>
      <xdr:row>22</xdr:row>
      <xdr:rowOff>133350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10</xdr:col>
      <xdr:colOff>409575</xdr:colOff>
      <xdr:row>22</xdr:row>
      <xdr:rowOff>133350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104775</xdr:colOff>
      <xdr:row>42</xdr:row>
      <xdr:rowOff>85725</xdr:rowOff>
    </xdr:from>
    <xdr:ext cx="5715000" cy="3533775"/>
    <xdr:graphicFrame>
      <xdr:nvGraphicFramePr>
        <xdr:cNvPr id="5" name="Chart 5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5</xdr:col>
      <xdr:colOff>171450</xdr:colOff>
      <xdr:row>42</xdr:row>
      <xdr:rowOff>142875</xdr:rowOff>
    </xdr:from>
    <xdr:ext cx="5715000" cy="3533775"/>
    <xdr:graphicFrame>
      <xdr:nvGraphicFramePr>
        <xdr:cNvPr id="6" name="Chart 6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10</xdr:col>
      <xdr:colOff>676275</xdr:colOff>
      <xdr:row>42</xdr:row>
      <xdr:rowOff>142875</xdr:rowOff>
    </xdr:from>
    <xdr:ext cx="5715000" cy="3533775"/>
    <xdr:graphicFrame>
      <xdr:nvGraphicFramePr>
        <xdr:cNvPr id="7" name="Chart 7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13</xdr:col>
      <xdr:colOff>781050</xdr:colOff>
      <xdr:row>19</xdr:row>
      <xdr:rowOff>95250</xdr:rowOff>
    </xdr:from>
    <xdr:ext cx="5715000" cy="353377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12</xdr:col>
      <xdr:colOff>809625</xdr:colOff>
      <xdr:row>0</xdr:row>
      <xdr:rowOff>85725</xdr:rowOff>
    </xdr:from>
    <xdr:ext cx="5715000" cy="3533775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3</xdr:col>
      <xdr:colOff>1485900</xdr:colOff>
      <xdr:row>76</xdr:row>
      <xdr:rowOff>171450</xdr:rowOff>
    </xdr:from>
    <xdr:ext cx="4838700" cy="2990850"/>
    <xdr:graphicFrame>
      <xdr:nvGraphicFramePr>
        <xdr:cNvPr id="10" name="Chart 10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14</xdr:col>
      <xdr:colOff>800100</xdr:colOff>
      <xdr:row>61</xdr:row>
      <xdr:rowOff>9525</xdr:rowOff>
    </xdr:from>
    <xdr:ext cx="6296025" cy="2990850"/>
    <xdr:graphicFrame>
      <xdr:nvGraphicFramePr>
        <xdr:cNvPr id="11" name="Chart 11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15</xdr:col>
      <xdr:colOff>866775</xdr:colOff>
      <xdr:row>96</xdr:row>
      <xdr:rowOff>28575</xdr:rowOff>
    </xdr:from>
    <xdr:ext cx="5715000" cy="3533775"/>
    <xdr:graphicFrame>
      <xdr:nvGraphicFramePr>
        <xdr:cNvPr id="12" name="Chart 12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10</xdr:col>
      <xdr:colOff>47625</xdr:colOff>
      <xdr:row>104</xdr:row>
      <xdr:rowOff>66675</xdr:rowOff>
    </xdr:from>
    <xdr:ext cx="5715000" cy="3533775"/>
    <xdr:graphicFrame>
      <xdr:nvGraphicFramePr>
        <xdr:cNvPr id="13" name="Chart 13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7</xdr:col>
      <xdr:colOff>657225</xdr:colOff>
      <xdr:row>127</xdr:row>
      <xdr:rowOff>85725</xdr:rowOff>
    </xdr:from>
    <xdr:ext cx="5715000" cy="3533775"/>
    <xdr:graphicFrame>
      <xdr:nvGraphicFramePr>
        <xdr:cNvPr id="14" name="Chart 14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7</xdr:col>
      <xdr:colOff>866775</xdr:colOff>
      <xdr:row>148</xdr:row>
      <xdr:rowOff>9525</xdr:rowOff>
    </xdr:from>
    <xdr:ext cx="5715000" cy="3533775"/>
    <xdr:graphicFrame>
      <xdr:nvGraphicFramePr>
        <xdr:cNvPr id="15" name="Chart 15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7</xdr:col>
      <xdr:colOff>342900</xdr:colOff>
      <xdr:row>62</xdr:row>
      <xdr:rowOff>104775</xdr:rowOff>
    </xdr:from>
    <xdr:ext cx="5715000" cy="3533775"/>
    <xdr:graphicFrame>
      <xdr:nvGraphicFramePr>
        <xdr:cNvPr id="16" name="Chart 16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800100</xdr:colOff>
      <xdr:row>45</xdr:row>
      <xdr:rowOff>66675</xdr:rowOff>
    </xdr:from>
    <xdr:ext cx="4076700" cy="2524125"/>
    <xdr:graphicFrame>
      <xdr:nvGraphicFramePr>
        <xdr:cNvPr id="17" name="Chart 17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13</xdr:col>
      <xdr:colOff>381000</xdr:colOff>
      <xdr:row>56</xdr:row>
      <xdr:rowOff>9525</xdr:rowOff>
    </xdr:from>
    <xdr:ext cx="4076700" cy="2524125"/>
    <xdr:graphicFrame>
      <xdr:nvGraphicFramePr>
        <xdr:cNvPr id="18" name="Chart 18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</xdr:col>
      <xdr:colOff>257175</xdr:colOff>
      <xdr:row>66</xdr:row>
      <xdr:rowOff>180975</xdr:rowOff>
    </xdr:from>
    <xdr:ext cx="3848100" cy="2371725"/>
    <xdr:graphicFrame>
      <xdr:nvGraphicFramePr>
        <xdr:cNvPr id="19" name="Chart 19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12</xdr:col>
      <xdr:colOff>0</xdr:colOff>
      <xdr:row>66</xdr:row>
      <xdr:rowOff>180975</xdr:rowOff>
    </xdr:from>
    <xdr:ext cx="4152900" cy="2562225"/>
    <xdr:graphicFrame>
      <xdr:nvGraphicFramePr>
        <xdr:cNvPr id="20" name="Chart 20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2</xdr:col>
      <xdr:colOff>142875</xdr:colOff>
      <xdr:row>79</xdr:row>
      <xdr:rowOff>66675</xdr:rowOff>
    </xdr:from>
    <xdr:ext cx="4076700" cy="2524125"/>
    <xdr:graphicFrame>
      <xdr:nvGraphicFramePr>
        <xdr:cNvPr id="21" name="Chart 21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9</xdr:col>
      <xdr:colOff>228600</xdr:colOff>
      <xdr:row>78</xdr:row>
      <xdr:rowOff>47625</xdr:rowOff>
    </xdr:from>
    <xdr:ext cx="4076700" cy="2524125"/>
    <xdr:graphicFrame>
      <xdr:nvGraphicFramePr>
        <xdr:cNvPr id="22" name="Chart 22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2</xdr:col>
      <xdr:colOff>0</xdr:colOff>
      <xdr:row>91</xdr:row>
      <xdr:rowOff>180975</xdr:rowOff>
    </xdr:from>
    <xdr:ext cx="4076700" cy="2524125"/>
    <xdr:graphicFrame>
      <xdr:nvGraphicFramePr>
        <xdr:cNvPr id="23" name="Chart 23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6</xdr:col>
      <xdr:colOff>600075</xdr:colOff>
      <xdr:row>91</xdr:row>
      <xdr:rowOff>180975</xdr:rowOff>
    </xdr:from>
    <xdr:ext cx="4076700" cy="2524125"/>
    <xdr:graphicFrame>
      <xdr:nvGraphicFramePr>
        <xdr:cNvPr id="24" name="Chart 24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57150</xdr:colOff>
      <xdr:row>22</xdr:row>
      <xdr:rowOff>133350</xdr:rowOff>
    </xdr:from>
    <xdr:ext cx="5715000" cy="3533775"/>
    <xdr:graphicFrame>
      <xdr:nvGraphicFramePr>
        <xdr:cNvPr id="25" name="Chart 2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590550</xdr:colOff>
      <xdr:row>22</xdr:row>
      <xdr:rowOff>38100</xdr:rowOff>
    </xdr:from>
    <xdr:ext cx="5715000" cy="3533775"/>
    <xdr:graphicFrame>
      <xdr:nvGraphicFramePr>
        <xdr:cNvPr id="26" name="Chart 2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104775</xdr:colOff>
      <xdr:row>42</xdr:row>
      <xdr:rowOff>85725</xdr:rowOff>
    </xdr:from>
    <xdr:ext cx="5715000" cy="3533775"/>
    <xdr:graphicFrame>
      <xdr:nvGraphicFramePr>
        <xdr:cNvPr id="27" name="Chart 27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5</xdr:col>
      <xdr:colOff>428625</xdr:colOff>
      <xdr:row>44</xdr:row>
      <xdr:rowOff>104775</xdr:rowOff>
    </xdr:from>
    <xdr:ext cx="5715000" cy="3114675"/>
    <xdr:graphicFrame>
      <xdr:nvGraphicFramePr>
        <xdr:cNvPr id="28" name="Chart 28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11</xdr:col>
      <xdr:colOff>428625</xdr:colOff>
      <xdr:row>44</xdr:row>
      <xdr:rowOff>104775</xdr:rowOff>
    </xdr:from>
    <xdr:ext cx="5715000" cy="3114675"/>
    <xdr:graphicFrame>
      <xdr:nvGraphicFramePr>
        <xdr:cNvPr id="29" name="Chart 29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590550</xdr:colOff>
      <xdr:row>7</xdr:row>
      <xdr:rowOff>9525</xdr:rowOff>
    </xdr:from>
    <xdr:ext cx="5629275" cy="3400425"/>
    <xdr:sp>
      <xdr:nvSpPr>
        <xdr:cNvPr id="3" name="Shape 3"/>
        <xdr:cNvSpPr txBox="1"/>
      </xdr:nvSpPr>
      <xdr:spPr>
        <a:xfrm>
          <a:off x="1266275" y="1305250"/>
          <a:ext cx="5610600" cy="3380100"/>
        </a:xfrm>
        <a:prstGeom prst="rect">
          <a:avLst/>
        </a:prstGeom>
        <a:solidFill>
          <a:srgbClr val="FFFFFF"/>
        </a:solidFill>
        <a:ln cap="flat" cmpd="sng" w="114300">
          <a:solidFill>
            <a:srgbClr val="FF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7200">
              <a:solidFill>
                <a:srgbClr val="A61C00"/>
              </a:solidFill>
            </a:rPr>
            <a:t>Do NOT DELETE PLEASE</a:t>
          </a:r>
          <a:endParaRPr sz="7200">
            <a:solidFill>
              <a:srgbClr val="A61C00"/>
            </a:solidFill>
          </a:endParaRPr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20" Type="http://schemas.openxmlformats.org/officeDocument/2006/relationships/hyperlink" Target="http://ccf_rdd.py" TargetMode="External"/><Relationship Id="rId22" Type="http://schemas.openxmlformats.org/officeDocument/2006/relationships/hyperlink" Target="http://ccf_rdd.py" TargetMode="External"/><Relationship Id="rId21" Type="http://schemas.openxmlformats.org/officeDocument/2006/relationships/hyperlink" Target="http://20200910_072540--ccf_rdd.py" TargetMode="External"/><Relationship Id="rId24" Type="http://schemas.openxmlformats.org/officeDocument/2006/relationships/hyperlink" Target="http://ccf_rdd.py" TargetMode="External"/><Relationship Id="rId23" Type="http://schemas.openxmlformats.org/officeDocument/2006/relationships/hyperlink" Target="http://20200910_074058--ccf_rdd.py" TargetMode="External"/><Relationship Id="rId1" Type="http://schemas.openxmlformats.org/officeDocument/2006/relationships/hyperlink" Target="http://20200909_230058--ccf_rdd.py" TargetMode="External"/><Relationship Id="rId2" Type="http://schemas.openxmlformats.org/officeDocument/2006/relationships/hyperlink" Target="http://ccf_rdd.py" TargetMode="External"/><Relationship Id="rId3" Type="http://schemas.openxmlformats.org/officeDocument/2006/relationships/hyperlink" Target="http://20200909_231549--ccf_rdd.py" TargetMode="External"/><Relationship Id="rId4" Type="http://schemas.openxmlformats.org/officeDocument/2006/relationships/hyperlink" Target="http://ccf_rdd.py" TargetMode="External"/><Relationship Id="rId9" Type="http://schemas.openxmlformats.org/officeDocument/2006/relationships/hyperlink" Target="http://20200910_043823--ccf_rdd.py" TargetMode="External"/><Relationship Id="rId26" Type="http://schemas.openxmlformats.org/officeDocument/2006/relationships/hyperlink" Target="http://ccf_rdd.py" TargetMode="External"/><Relationship Id="rId25" Type="http://schemas.openxmlformats.org/officeDocument/2006/relationships/hyperlink" Target="http://20200910_075841--ccf_rdd.py" TargetMode="External"/><Relationship Id="rId28" Type="http://schemas.openxmlformats.org/officeDocument/2006/relationships/hyperlink" Target="http://ccf_rdd.py" TargetMode="External"/><Relationship Id="rId27" Type="http://schemas.openxmlformats.org/officeDocument/2006/relationships/hyperlink" Target="http://20200910_091018--ccf_rdd.py" TargetMode="External"/><Relationship Id="rId5" Type="http://schemas.openxmlformats.org/officeDocument/2006/relationships/hyperlink" Target="http://20200909_232921--ccf_rdd.py" TargetMode="External"/><Relationship Id="rId6" Type="http://schemas.openxmlformats.org/officeDocument/2006/relationships/hyperlink" Target="http://ccf_rdd.py" TargetMode="External"/><Relationship Id="rId29" Type="http://schemas.openxmlformats.org/officeDocument/2006/relationships/hyperlink" Target="http://20200910_091841--ccf_rdd.py" TargetMode="External"/><Relationship Id="rId7" Type="http://schemas.openxmlformats.org/officeDocument/2006/relationships/hyperlink" Target="http://20200909_235330--ccf_rdd.py" TargetMode="External"/><Relationship Id="rId8" Type="http://schemas.openxmlformats.org/officeDocument/2006/relationships/hyperlink" Target="http://ccf_rdd.py" TargetMode="External"/><Relationship Id="rId31" Type="http://schemas.openxmlformats.org/officeDocument/2006/relationships/hyperlink" Target="http://20200910_094402--ccf_rdd.py" TargetMode="External"/><Relationship Id="rId30" Type="http://schemas.openxmlformats.org/officeDocument/2006/relationships/hyperlink" Target="http://ccf_rdd.py" TargetMode="External"/><Relationship Id="rId11" Type="http://schemas.openxmlformats.org/officeDocument/2006/relationships/hyperlink" Target="http://20200910_052212--ccf_rdd.py" TargetMode="External"/><Relationship Id="rId33" Type="http://schemas.openxmlformats.org/officeDocument/2006/relationships/hyperlink" Target="http://20200910_095142--ccf_rdd.py" TargetMode="External"/><Relationship Id="rId10" Type="http://schemas.openxmlformats.org/officeDocument/2006/relationships/hyperlink" Target="http://ccf_rdd.py" TargetMode="External"/><Relationship Id="rId32" Type="http://schemas.openxmlformats.org/officeDocument/2006/relationships/hyperlink" Target="http://ccf_rdd.py" TargetMode="External"/><Relationship Id="rId13" Type="http://schemas.openxmlformats.org/officeDocument/2006/relationships/hyperlink" Target="http://20200910_060600--ccf_rdd.py" TargetMode="External"/><Relationship Id="rId35" Type="http://schemas.openxmlformats.org/officeDocument/2006/relationships/hyperlink" Target="http://20200910_100152--ccf_rdd.py" TargetMode="External"/><Relationship Id="rId12" Type="http://schemas.openxmlformats.org/officeDocument/2006/relationships/hyperlink" Target="http://ccf_rdd.py" TargetMode="External"/><Relationship Id="rId34" Type="http://schemas.openxmlformats.org/officeDocument/2006/relationships/hyperlink" Target="http://ccf_rdd.py" TargetMode="External"/><Relationship Id="rId15" Type="http://schemas.openxmlformats.org/officeDocument/2006/relationships/hyperlink" Target="http://20200910_062544--ccf_rdd.py" TargetMode="External"/><Relationship Id="rId37" Type="http://schemas.openxmlformats.org/officeDocument/2006/relationships/drawing" Target="../drawings/drawing4.xml"/><Relationship Id="rId14" Type="http://schemas.openxmlformats.org/officeDocument/2006/relationships/hyperlink" Target="http://ccf_rdd.py" TargetMode="External"/><Relationship Id="rId36" Type="http://schemas.openxmlformats.org/officeDocument/2006/relationships/hyperlink" Target="http://ccf_rdd.py" TargetMode="External"/><Relationship Id="rId17" Type="http://schemas.openxmlformats.org/officeDocument/2006/relationships/hyperlink" Target="http://20200910_064629--ccf_rdd.py" TargetMode="External"/><Relationship Id="rId16" Type="http://schemas.openxmlformats.org/officeDocument/2006/relationships/hyperlink" Target="http://ccf_rdd.py" TargetMode="External"/><Relationship Id="rId19" Type="http://schemas.openxmlformats.org/officeDocument/2006/relationships/hyperlink" Target="http://20200910_070542--ccf_rdd.py" TargetMode="External"/><Relationship Id="rId18" Type="http://schemas.openxmlformats.org/officeDocument/2006/relationships/hyperlink" Target="http://ccf_rdd.py" TargetMode="Externa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40" Type="http://schemas.openxmlformats.org/officeDocument/2006/relationships/hyperlink" Target="http://ccf_df.py" TargetMode="External"/><Relationship Id="rId42" Type="http://schemas.openxmlformats.org/officeDocument/2006/relationships/hyperlink" Target="http://ccf_df.py" TargetMode="External"/><Relationship Id="rId41" Type="http://schemas.openxmlformats.org/officeDocument/2006/relationships/hyperlink" Target="http://20200904_222259--ccf_df.py" TargetMode="External"/><Relationship Id="rId44" Type="http://schemas.openxmlformats.org/officeDocument/2006/relationships/hyperlink" Target="http://ccf_df.py" TargetMode="External"/><Relationship Id="rId43" Type="http://schemas.openxmlformats.org/officeDocument/2006/relationships/hyperlink" Target="http://20200904_222556--ccf_df.py" TargetMode="External"/><Relationship Id="rId46" Type="http://schemas.openxmlformats.org/officeDocument/2006/relationships/hyperlink" Target="http://ccf_df.py" TargetMode="External"/><Relationship Id="rId45" Type="http://schemas.openxmlformats.org/officeDocument/2006/relationships/hyperlink" Target="http://20200904_222906--ccf_df.py" TargetMode="External"/><Relationship Id="rId107" Type="http://schemas.openxmlformats.org/officeDocument/2006/relationships/hyperlink" Target="http://20200905_000250--ccf_rdd_ss.py" TargetMode="External"/><Relationship Id="rId106" Type="http://schemas.openxmlformats.org/officeDocument/2006/relationships/hyperlink" Target="http://ccf_rdd_ss.py" TargetMode="External"/><Relationship Id="rId105" Type="http://schemas.openxmlformats.org/officeDocument/2006/relationships/hyperlink" Target="http://20200904_235949--ccf_rdd_ss.py" TargetMode="External"/><Relationship Id="rId104" Type="http://schemas.openxmlformats.org/officeDocument/2006/relationships/hyperlink" Target="http://ccf_rdd_ss.py" TargetMode="External"/><Relationship Id="rId109" Type="http://schemas.openxmlformats.org/officeDocument/2006/relationships/hyperlink" Target="http://20200905_000555--ccf_df_ss.py" TargetMode="External"/><Relationship Id="rId108" Type="http://schemas.openxmlformats.org/officeDocument/2006/relationships/hyperlink" Target="http://ccf_rdd_ss.py" TargetMode="External"/><Relationship Id="rId48" Type="http://schemas.openxmlformats.org/officeDocument/2006/relationships/hyperlink" Target="http://ccf_df.py" TargetMode="External"/><Relationship Id="rId47" Type="http://schemas.openxmlformats.org/officeDocument/2006/relationships/hyperlink" Target="http://20200904_223217--ccf_df.py" TargetMode="External"/><Relationship Id="rId49" Type="http://schemas.openxmlformats.org/officeDocument/2006/relationships/hyperlink" Target="http://20200904_223522--ccf_df.py" TargetMode="External"/><Relationship Id="rId103" Type="http://schemas.openxmlformats.org/officeDocument/2006/relationships/hyperlink" Target="http://20200904_235702--ccf_rdd_ss.py" TargetMode="External"/><Relationship Id="rId102" Type="http://schemas.openxmlformats.org/officeDocument/2006/relationships/hyperlink" Target="http://ccf_rdd_ss.py" TargetMode="External"/><Relationship Id="rId101" Type="http://schemas.openxmlformats.org/officeDocument/2006/relationships/hyperlink" Target="http://20200904_235415--ccf_rdd_ss.py" TargetMode="External"/><Relationship Id="rId100" Type="http://schemas.openxmlformats.org/officeDocument/2006/relationships/hyperlink" Target="http://ccf_rdd_ss.py" TargetMode="External"/><Relationship Id="rId31" Type="http://schemas.openxmlformats.org/officeDocument/2006/relationships/hyperlink" Target="http://20200904_220809--ccf_rdd.py" TargetMode="External"/><Relationship Id="rId30" Type="http://schemas.openxmlformats.org/officeDocument/2006/relationships/hyperlink" Target="http://ccf_rdd.py" TargetMode="External"/><Relationship Id="rId33" Type="http://schemas.openxmlformats.org/officeDocument/2006/relationships/hyperlink" Target="http://20200904_221047--ccf_rdd.py" TargetMode="External"/><Relationship Id="rId32" Type="http://schemas.openxmlformats.org/officeDocument/2006/relationships/hyperlink" Target="http://ccf_rdd.py" TargetMode="External"/><Relationship Id="rId35" Type="http://schemas.openxmlformats.org/officeDocument/2006/relationships/hyperlink" Target="http://20200904_221258--ccf_rdd.py" TargetMode="External"/><Relationship Id="rId181" Type="http://schemas.openxmlformats.org/officeDocument/2006/relationships/drawing" Target="../drawings/drawing9.xml"/><Relationship Id="rId34" Type="http://schemas.openxmlformats.org/officeDocument/2006/relationships/hyperlink" Target="http://ccf_rdd.py" TargetMode="External"/><Relationship Id="rId180" Type="http://schemas.openxmlformats.org/officeDocument/2006/relationships/hyperlink" Target="http://ccf_rdd_v0.py" TargetMode="External"/><Relationship Id="rId37" Type="http://schemas.openxmlformats.org/officeDocument/2006/relationships/hyperlink" Target="http://20200904_221509--ccf_df.py" TargetMode="External"/><Relationship Id="rId176" Type="http://schemas.openxmlformats.org/officeDocument/2006/relationships/hyperlink" Target="http://ccf_rdd_v0.py" TargetMode="External"/><Relationship Id="rId36" Type="http://schemas.openxmlformats.org/officeDocument/2006/relationships/hyperlink" Target="http://ccf_rdd.py" TargetMode="External"/><Relationship Id="rId175" Type="http://schemas.openxmlformats.org/officeDocument/2006/relationships/hyperlink" Target="http://20200905_021733--ccf_rdd_v0.py" TargetMode="External"/><Relationship Id="rId39" Type="http://schemas.openxmlformats.org/officeDocument/2006/relationships/hyperlink" Target="http://20200904_221858--ccf_df.py" TargetMode="External"/><Relationship Id="rId174" Type="http://schemas.openxmlformats.org/officeDocument/2006/relationships/hyperlink" Target="http://ccf_rdd_v0.py" TargetMode="External"/><Relationship Id="rId38" Type="http://schemas.openxmlformats.org/officeDocument/2006/relationships/hyperlink" Target="http://ccf_df.py" TargetMode="External"/><Relationship Id="rId173" Type="http://schemas.openxmlformats.org/officeDocument/2006/relationships/hyperlink" Target="http://20200905_021331--ccf_rdd_v0.py" TargetMode="External"/><Relationship Id="rId179" Type="http://schemas.openxmlformats.org/officeDocument/2006/relationships/hyperlink" Target="http://20200905_022539--ccf_rdd_v0.py" TargetMode="External"/><Relationship Id="rId178" Type="http://schemas.openxmlformats.org/officeDocument/2006/relationships/hyperlink" Target="http://ccf_rdd_v0.py" TargetMode="External"/><Relationship Id="rId177" Type="http://schemas.openxmlformats.org/officeDocument/2006/relationships/hyperlink" Target="http://20200905_022130--ccf_rdd_v0.py" TargetMode="External"/><Relationship Id="rId20" Type="http://schemas.openxmlformats.org/officeDocument/2006/relationships/hyperlink" Target="http://ccf_rdd.py" TargetMode="External"/><Relationship Id="rId22" Type="http://schemas.openxmlformats.org/officeDocument/2006/relationships/hyperlink" Target="http://ccf_rdd.py" TargetMode="External"/><Relationship Id="rId21" Type="http://schemas.openxmlformats.org/officeDocument/2006/relationships/hyperlink" Target="http://20200904_215508--ccf_rdd.py" TargetMode="External"/><Relationship Id="rId24" Type="http://schemas.openxmlformats.org/officeDocument/2006/relationships/hyperlink" Target="http://ccf_rdd.py" TargetMode="External"/><Relationship Id="rId23" Type="http://schemas.openxmlformats.org/officeDocument/2006/relationships/hyperlink" Target="http://20200904_215709--ccf_rdd.py" TargetMode="External"/><Relationship Id="rId129" Type="http://schemas.openxmlformats.org/officeDocument/2006/relationships/hyperlink" Target="http://20200905_003906--ccf_df_ss.py" TargetMode="External"/><Relationship Id="rId128" Type="http://schemas.openxmlformats.org/officeDocument/2006/relationships/hyperlink" Target="http://ccf_df_ss.py" TargetMode="External"/><Relationship Id="rId127" Type="http://schemas.openxmlformats.org/officeDocument/2006/relationships/hyperlink" Target="http://20200905_003514--ccf_df_ss.py" TargetMode="External"/><Relationship Id="rId126" Type="http://schemas.openxmlformats.org/officeDocument/2006/relationships/hyperlink" Target="http://ccf_df_ss.py" TargetMode="External"/><Relationship Id="rId26" Type="http://schemas.openxmlformats.org/officeDocument/2006/relationships/hyperlink" Target="http://ccf_rdd.py" TargetMode="External"/><Relationship Id="rId121" Type="http://schemas.openxmlformats.org/officeDocument/2006/relationships/hyperlink" Target="http://20200905_002522--ccf_df_ss.py" TargetMode="External"/><Relationship Id="rId25" Type="http://schemas.openxmlformats.org/officeDocument/2006/relationships/hyperlink" Target="http://20200904_215915--ccf_rdd.py" TargetMode="External"/><Relationship Id="rId120" Type="http://schemas.openxmlformats.org/officeDocument/2006/relationships/hyperlink" Target="http://ccf_df_ss.py" TargetMode="External"/><Relationship Id="rId28" Type="http://schemas.openxmlformats.org/officeDocument/2006/relationships/hyperlink" Target="http://ccf_rdd.py" TargetMode="External"/><Relationship Id="rId27" Type="http://schemas.openxmlformats.org/officeDocument/2006/relationships/hyperlink" Target="http://20200904_220154--ccf_rdd.py" TargetMode="External"/><Relationship Id="rId125" Type="http://schemas.openxmlformats.org/officeDocument/2006/relationships/hyperlink" Target="http://20200905_003126--ccf_df_ss.py" TargetMode="External"/><Relationship Id="rId29" Type="http://schemas.openxmlformats.org/officeDocument/2006/relationships/hyperlink" Target="http://20200904_220510--ccf_rdd.py" TargetMode="External"/><Relationship Id="rId124" Type="http://schemas.openxmlformats.org/officeDocument/2006/relationships/hyperlink" Target="http://ccf_df_ss.py" TargetMode="External"/><Relationship Id="rId123" Type="http://schemas.openxmlformats.org/officeDocument/2006/relationships/hyperlink" Target="http://20200905_002841--ccf_df_ss.py" TargetMode="External"/><Relationship Id="rId122" Type="http://schemas.openxmlformats.org/officeDocument/2006/relationships/hyperlink" Target="http://ccf_df_ss.py" TargetMode="External"/><Relationship Id="rId95" Type="http://schemas.openxmlformats.org/officeDocument/2006/relationships/hyperlink" Target="http://20200904_234536--ccf_rdd_ss.py" TargetMode="External"/><Relationship Id="rId94" Type="http://schemas.openxmlformats.org/officeDocument/2006/relationships/hyperlink" Target="http://ccf_rdd_ss.py" TargetMode="External"/><Relationship Id="rId97" Type="http://schemas.openxmlformats.org/officeDocument/2006/relationships/hyperlink" Target="http://20200904_234917--ccf_rdd_ss.py" TargetMode="External"/><Relationship Id="rId96" Type="http://schemas.openxmlformats.org/officeDocument/2006/relationships/hyperlink" Target="http://ccf_rdd_ss.py" TargetMode="External"/><Relationship Id="rId11" Type="http://schemas.openxmlformats.org/officeDocument/2006/relationships/hyperlink" Target="http://20200904_213702--ccf_rdd.py" TargetMode="External"/><Relationship Id="rId99" Type="http://schemas.openxmlformats.org/officeDocument/2006/relationships/hyperlink" Target="http://20200904_235143--ccf_rdd_ss.py" TargetMode="External"/><Relationship Id="rId10" Type="http://schemas.openxmlformats.org/officeDocument/2006/relationships/hyperlink" Target="http://ccf_rdd.py" TargetMode="External"/><Relationship Id="rId98" Type="http://schemas.openxmlformats.org/officeDocument/2006/relationships/hyperlink" Target="http://ccf_rdd_ss.py" TargetMode="External"/><Relationship Id="rId13" Type="http://schemas.openxmlformats.org/officeDocument/2006/relationships/hyperlink" Target="http://20200904_213927--ccf_rdd.py" TargetMode="External"/><Relationship Id="rId12" Type="http://schemas.openxmlformats.org/officeDocument/2006/relationships/hyperlink" Target="http://ccf_rdd.py" TargetMode="External"/><Relationship Id="rId91" Type="http://schemas.openxmlformats.org/officeDocument/2006/relationships/hyperlink" Target="http://20200904_233945--ccf_rdd_ss.py" TargetMode="External"/><Relationship Id="rId90" Type="http://schemas.openxmlformats.org/officeDocument/2006/relationships/hyperlink" Target="http://ccf_rdd_ss.py" TargetMode="External"/><Relationship Id="rId93" Type="http://schemas.openxmlformats.org/officeDocument/2006/relationships/hyperlink" Target="http://20200904_234257--ccf_rdd_ss.py" TargetMode="External"/><Relationship Id="rId92" Type="http://schemas.openxmlformats.org/officeDocument/2006/relationships/hyperlink" Target="http://ccf_rdd_ss.py" TargetMode="External"/><Relationship Id="rId118" Type="http://schemas.openxmlformats.org/officeDocument/2006/relationships/hyperlink" Target="http://ccf_df_ss.py" TargetMode="External"/><Relationship Id="rId117" Type="http://schemas.openxmlformats.org/officeDocument/2006/relationships/hyperlink" Target="http://20200905_001924--ccf_df_ss.py" TargetMode="External"/><Relationship Id="rId116" Type="http://schemas.openxmlformats.org/officeDocument/2006/relationships/hyperlink" Target="http://ccf_df_ss.py" TargetMode="External"/><Relationship Id="rId115" Type="http://schemas.openxmlformats.org/officeDocument/2006/relationships/hyperlink" Target="http://20200905_001631--ccf_df_ss.py" TargetMode="External"/><Relationship Id="rId119" Type="http://schemas.openxmlformats.org/officeDocument/2006/relationships/hyperlink" Target="http://20200905_002223--ccf_df_ss.py" TargetMode="External"/><Relationship Id="rId15" Type="http://schemas.openxmlformats.org/officeDocument/2006/relationships/hyperlink" Target="http://20200904_214202--ccf_rdd.py" TargetMode="External"/><Relationship Id="rId110" Type="http://schemas.openxmlformats.org/officeDocument/2006/relationships/hyperlink" Target="http://ccf_df_ss.py" TargetMode="External"/><Relationship Id="rId14" Type="http://schemas.openxmlformats.org/officeDocument/2006/relationships/hyperlink" Target="http://ccf_rdd.py" TargetMode="External"/><Relationship Id="rId17" Type="http://schemas.openxmlformats.org/officeDocument/2006/relationships/hyperlink" Target="http://20200904_214517--ccf_rdd.py" TargetMode="External"/><Relationship Id="rId16" Type="http://schemas.openxmlformats.org/officeDocument/2006/relationships/hyperlink" Target="http://ccf_rdd.py" TargetMode="External"/><Relationship Id="rId19" Type="http://schemas.openxmlformats.org/officeDocument/2006/relationships/hyperlink" Target="http://20200904_215053--ccf_rdd.py" TargetMode="External"/><Relationship Id="rId114" Type="http://schemas.openxmlformats.org/officeDocument/2006/relationships/hyperlink" Target="http://ccf_df_ss.py" TargetMode="External"/><Relationship Id="rId18" Type="http://schemas.openxmlformats.org/officeDocument/2006/relationships/hyperlink" Target="http://ccf_rdd.py" TargetMode="External"/><Relationship Id="rId113" Type="http://schemas.openxmlformats.org/officeDocument/2006/relationships/hyperlink" Target="http://20200905_001331--ccf_df_ss.py" TargetMode="External"/><Relationship Id="rId112" Type="http://schemas.openxmlformats.org/officeDocument/2006/relationships/hyperlink" Target="http://ccf_df_ss.py" TargetMode="External"/><Relationship Id="rId111" Type="http://schemas.openxmlformats.org/officeDocument/2006/relationships/hyperlink" Target="http://20200905_000942--ccf_df_ss.py" TargetMode="External"/><Relationship Id="rId84" Type="http://schemas.openxmlformats.org/officeDocument/2006/relationships/hyperlink" Target="http://ccf_rdd_ss.py" TargetMode="External"/><Relationship Id="rId83" Type="http://schemas.openxmlformats.org/officeDocument/2006/relationships/hyperlink" Target="http://20200904_232728--ccf_rdd_ss.py" TargetMode="External"/><Relationship Id="rId86" Type="http://schemas.openxmlformats.org/officeDocument/2006/relationships/hyperlink" Target="http://ccf_rdd_ss.py" TargetMode="External"/><Relationship Id="rId85" Type="http://schemas.openxmlformats.org/officeDocument/2006/relationships/hyperlink" Target="http://20200904_233025--ccf_rdd_ss.py" TargetMode="External"/><Relationship Id="rId88" Type="http://schemas.openxmlformats.org/officeDocument/2006/relationships/hyperlink" Target="http://ccf_rdd_ss.py" TargetMode="External"/><Relationship Id="rId150" Type="http://schemas.openxmlformats.org/officeDocument/2006/relationships/hyperlink" Target="http://ccf_rdd_v0.py" TargetMode="External"/><Relationship Id="rId87" Type="http://schemas.openxmlformats.org/officeDocument/2006/relationships/hyperlink" Target="http://20200904_233358--ccf_rdd_ss.py" TargetMode="External"/><Relationship Id="rId89" Type="http://schemas.openxmlformats.org/officeDocument/2006/relationships/hyperlink" Target="http://20200904_233653--ccf_rdd_ss.py" TargetMode="External"/><Relationship Id="rId80" Type="http://schemas.openxmlformats.org/officeDocument/2006/relationships/hyperlink" Target="http://ccf_rdd_ss.py" TargetMode="External"/><Relationship Id="rId82" Type="http://schemas.openxmlformats.org/officeDocument/2006/relationships/hyperlink" Target="http://ccf_rdd_ss.py" TargetMode="External"/><Relationship Id="rId81" Type="http://schemas.openxmlformats.org/officeDocument/2006/relationships/hyperlink" Target="http://20200904_232412--ccf_rdd_ss.py" TargetMode="External"/><Relationship Id="rId1" Type="http://schemas.openxmlformats.org/officeDocument/2006/relationships/hyperlink" Target="http://20200904_211909--ccf_rdd.py" TargetMode="External"/><Relationship Id="rId2" Type="http://schemas.openxmlformats.org/officeDocument/2006/relationships/hyperlink" Target="http://ccf_rdd.py" TargetMode="External"/><Relationship Id="rId3" Type="http://schemas.openxmlformats.org/officeDocument/2006/relationships/hyperlink" Target="http://20200904_212249--ccf_rdd.py" TargetMode="External"/><Relationship Id="rId149" Type="http://schemas.openxmlformats.org/officeDocument/2006/relationships/hyperlink" Target="http://20200905_011320--ccf_rdd_v0.py" TargetMode="External"/><Relationship Id="rId4" Type="http://schemas.openxmlformats.org/officeDocument/2006/relationships/hyperlink" Target="http://ccf_rdd.py" TargetMode="External"/><Relationship Id="rId148" Type="http://schemas.openxmlformats.org/officeDocument/2006/relationships/hyperlink" Target="http://ccf_rdd_v0.py" TargetMode="External"/><Relationship Id="rId9" Type="http://schemas.openxmlformats.org/officeDocument/2006/relationships/hyperlink" Target="http://20200904_213349--ccf_rdd.py" TargetMode="External"/><Relationship Id="rId143" Type="http://schemas.openxmlformats.org/officeDocument/2006/relationships/hyperlink" Target="http://20200905_010057--ccf_df_ss.py" TargetMode="External"/><Relationship Id="rId142" Type="http://schemas.openxmlformats.org/officeDocument/2006/relationships/hyperlink" Target="http://ccf_df_ss.py" TargetMode="External"/><Relationship Id="rId141" Type="http://schemas.openxmlformats.org/officeDocument/2006/relationships/hyperlink" Target="http://20200905_005814--ccf_df_ss.py" TargetMode="External"/><Relationship Id="rId140" Type="http://schemas.openxmlformats.org/officeDocument/2006/relationships/hyperlink" Target="http://ccf_df_ss.py" TargetMode="External"/><Relationship Id="rId5" Type="http://schemas.openxmlformats.org/officeDocument/2006/relationships/hyperlink" Target="http://20200904_212635--ccf_rdd.py" TargetMode="External"/><Relationship Id="rId147" Type="http://schemas.openxmlformats.org/officeDocument/2006/relationships/hyperlink" Target="http://20200905_010831--ccf_rdd_v0.py" TargetMode="External"/><Relationship Id="rId6" Type="http://schemas.openxmlformats.org/officeDocument/2006/relationships/hyperlink" Target="http://ccf_rdd.py" TargetMode="External"/><Relationship Id="rId146" Type="http://schemas.openxmlformats.org/officeDocument/2006/relationships/hyperlink" Target="http://ccf_rdd_v0.py" TargetMode="External"/><Relationship Id="rId7" Type="http://schemas.openxmlformats.org/officeDocument/2006/relationships/hyperlink" Target="http://20200904_213024--ccf_rdd.py" TargetMode="External"/><Relationship Id="rId145" Type="http://schemas.openxmlformats.org/officeDocument/2006/relationships/hyperlink" Target="http://20200905_010345--ccf_rdd_v0.py" TargetMode="External"/><Relationship Id="rId8" Type="http://schemas.openxmlformats.org/officeDocument/2006/relationships/hyperlink" Target="http://ccf_rdd.py" TargetMode="External"/><Relationship Id="rId144" Type="http://schemas.openxmlformats.org/officeDocument/2006/relationships/hyperlink" Target="http://ccf_df_ss.py" TargetMode="External"/><Relationship Id="rId73" Type="http://schemas.openxmlformats.org/officeDocument/2006/relationships/hyperlink" Target="http://20200904_231139--ccf_rdd_ss.py" TargetMode="External"/><Relationship Id="rId72" Type="http://schemas.openxmlformats.org/officeDocument/2006/relationships/hyperlink" Target="http://ccf_df.py" TargetMode="External"/><Relationship Id="rId75" Type="http://schemas.openxmlformats.org/officeDocument/2006/relationships/hyperlink" Target="http://20200904_231450--ccf_rdd_ss.py" TargetMode="External"/><Relationship Id="rId74" Type="http://schemas.openxmlformats.org/officeDocument/2006/relationships/hyperlink" Target="http://ccf_rdd_ss.py" TargetMode="External"/><Relationship Id="rId77" Type="http://schemas.openxmlformats.org/officeDocument/2006/relationships/hyperlink" Target="http://20200904_231801--ccf_rdd_ss.py" TargetMode="External"/><Relationship Id="rId76" Type="http://schemas.openxmlformats.org/officeDocument/2006/relationships/hyperlink" Target="http://ccf_rdd_ss.py" TargetMode="External"/><Relationship Id="rId79" Type="http://schemas.openxmlformats.org/officeDocument/2006/relationships/hyperlink" Target="http://20200904_232102--ccf_rdd_ss.py" TargetMode="External"/><Relationship Id="rId78" Type="http://schemas.openxmlformats.org/officeDocument/2006/relationships/hyperlink" Target="http://ccf_rdd_ss.py" TargetMode="External"/><Relationship Id="rId71" Type="http://schemas.openxmlformats.org/officeDocument/2006/relationships/hyperlink" Target="http://20200904_230858--ccf_df.py" TargetMode="External"/><Relationship Id="rId70" Type="http://schemas.openxmlformats.org/officeDocument/2006/relationships/hyperlink" Target="http://ccf_df.py" TargetMode="External"/><Relationship Id="rId139" Type="http://schemas.openxmlformats.org/officeDocument/2006/relationships/hyperlink" Target="http://20200905_005529--ccf_df_ss.py" TargetMode="External"/><Relationship Id="rId138" Type="http://schemas.openxmlformats.org/officeDocument/2006/relationships/hyperlink" Target="http://ccf_df_ss.py" TargetMode="External"/><Relationship Id="rId137" Type="http://schemas.openxmlformats.org/officeDocument/2006/relationships/hyperlink" Target="http://20200905_005156--ccf_df_ss.py" TargetMode="External"/><Relationship Id="rId132" Type="http://schemas.openxmlformats.org/officeDocument/2006/relationships/hyperlink" Target="http://ccf_df_ss.py" TargetMode="External"/><Relationship Id="rId131" Type="http://schemas.openxmlformats.org/officeDocument/2006/relationships/hyperlink" Target="http://20200905_004246--ccf_df_ss.py" TargetMode="External"/><Relationship Id="rId130" Type="http://schemas.openxmlformats.org/officeDocument/2006/relationships/hyperlink" Target="http://ccf_df_ss.py" TargetMode="External"/><Relationship Id="rId136" Type="http://schemas.openxmlformats.org/officeDocument/2006/relationships/hyperlink" Target="http://ccf_df_ss.py" TargetMode="External"/><Relationship Id="rId135" Type="http://schemas.openxmlformats.org/officeDocument/2006/relationships/hyperlink" Target="http://20200905_004911--ccf_df_ss.py" TargetMode="External"/><Relationship Id="rId134" Type="http://schemas.openxmlformats.org/officeDocument/2006/relationships/hyperlink" Target="http://ccf_df_ss.py" TargetMode="External"/><Relationship Id="rId133" Type="http://schemas.openxmlformats.org/officeDocument/2006/relationships/hyperlink" Target="http://20200905_004620--ccf_df_ss.py" TargetMode="External"/><Relationship Id="rId62" Type="http://schemas.openxmlformats.org/officeDocument/2006/relationships/hyperlink" Target="http://ccf_df.py" TargetMode="External"/><Relationship Id="rId61" Type="http://schemas.openxmlformats.org/officeDocument/2006/relationships/hyperlink" Target="http://20200904_225421--ccf_df.py" TargetMode="External"/><Relationship Id="rId64" Type="http://schemas.openxmlformats.org/officeDocument/2006/relationships/hyperlink" Target="http://ccf_df.py" TargetMode="External"/><Relationship Id="rId63" Type="http://schemas.openxmlformats.org/officeDocument/2006/relationships/hyperlink" Target="http://20200904_225716--ccf_df.py" TargetMode="External"/><Relationship Id="rId66" Type="http://schemas.openxmlformats.org/officeDocument/2006/relationships/hyperlink" Target="http://ccf_df.py" TargetMode="External"/><Relationship Id="rId172" Type="http://schemas.openxmlformats.org/officeDocument/2006/relationships/hyperlink" Target="http://ccf_rdd_v0.py" TargetMode="External"/><Relationship Id="rId65" Type="http://schemas.openxmlformats.org/officeDocument/2006/relationships/hyperlink" Target="http://20200904_230012--ccf_df.py" TargetMode="External"/><Relationship Id="rId171" Type="http://schemas.openxmlformats.org/officeDocument/2006/relationships/hyperlink" Target="http://20200905_021018--ccf_rdd_v0.py" TargetMode="External"/><Relationship Id="rId68" Type="http://schemas.openxmlformats.org/officeDocument/2006/relationships/hyperlink" Target="http://ccf_df.py" TargetMode="External"/><Relationship Id="rId170" Type="http://schemas.openxmlformats.org/officeDocument/2006/relationships/hyperlink" Target="http://ccf_rdd_v0.py" TargetMode="External"/><Relationship Id="rId67" Type="http://schemas.openxmlformats.org/officeDocument/2006/relationships/hyperlink" Target="http://20200904_230315--ccf_df.py" TargetMode="External"/><Relationship Id="rId60" Type="http://schemas.openxmlformats.org/officeDocument/2006/relationships/hyperlink" Target="http://ccf_df.py" TargetMode="External"/><Relationship Id="rId165" Type="http://schemas.openxmlformats.org/officeDocument/2006/relationships/hyperlink" Target="http://20200905_015954--ccf_rdd_v0.py" TargetMode="External"/><Relationship Id="rId69" Type="http://schemas.openxmlformats.org/officeDocument/2006/relationships/hyperlink" Target="http://20200904_230618--ccf_df.py" TargetMode="External"/><Relationship Id="rId164" Type="http://schemas.openxmlformats.org/officeDocument/2006/relationships/hyperlink" Target="http://ccf_rdd_v0.py" TargetMode="External"/><Relationship Id="rId163" Type="http://schemas.openxmlformats.org/officeDocument/2006/relationships/hyperlink" Target="http://20200905_015609--ccf_rdd_v0.py" TargetMode="External"/><Relationship Id="rId162" Type="http://schemas.openxmlformats.org/officeDocument/2006/relationships/hyperlink" Target="http://ccf_rdd_v0.py" TargetMode="External"/><Relationship Id="rId169" Type="http://schemas.openxmlformats.org/officeDocument/2006/relationships/hyperlink" Target="http://20200905_020714--ccf_rdd_v0.py" TargetMode="External"/><Relationship Id="rId168" Type="http://schemas.openxmlformats.org/officeDocument/2006/relationships/hyperlink" Target="http://ccf_rdd_v0.py" TargetMode="External"/><Relationship Id="rId167" Type="http://schemas.openxmlformats.org/officeDocument/2006/relationships/hyperlink" Target="http://20200905_020332--ccf_rdd_v0.py" TargetMode="External"/><Relationship Id="rId166" Type="http://schemas.openxmlformats.org/officeDocument/2006/relationships/hyperlink" Target="http://ccf_rdd_v0.py" TargetMode="External"/><Relationship Id="rId51" Type="http://schemas.openxmlformats.org/officeDocument/2006/relationships/hyperlink" Target="http://20200904_223827--ccf_df.py" TargetMode="External"/><Relationship Id="rId50" Type="http://schemas.openxmlformats.org/officeDocument/2006/relationships/hyperlink" Target="http://ccf_df.py" TargetMode="External"/><Relationship Id="rId53" Type="http://schemas.openxmlformats.org/officeDocument/2006/relationships/hyperlink" Target="http://20200904_224151--ccf_df.py" TargetMode="External"/><Relationship Id="rId52" Type="http://schemas.openxmlformats.org/officeDocument/2006/relationships/hyperlink" Target="http://ccf_df.py" TargetMode="External"/><Relationship Id="rId55" Type="http://schemas.openxmlformats.org/officeDocument/2006/relationships/hyperlink" Target="http://20200904_224450--ccf_df.py" TargetMode="External"/><Relationship Id="rId161" Type="http://schemas.openxmlformats.org/officeDocument/2006/relationships/hyperlink" Target="http://20200905_014840--ccf_rdd_v0.py" TargetMode="External"/><Relationship Id="rId54" Type="http://schemas.openxmlformats.org/officeDocument/2006/relationships/hyperlink" Target="http://ccf_df.py" TargetMode="External"/><Relationship Id="rId160" Type="http://schemas.openxmlformats.org/officeDocument/2006/relationships/hyperlink" Target="http://ccf_rdd_v0.py" TargetMode="External"/><Relationship Id="rId57" Type="http://schemas.openxmlformats.org/officeDocument/2006/relationships/hyperlink" Target="http://20200904_224749--ccf_df.py" TargetMode="External"/><Relationship Id="rId56" Type="http://schemas.openxmlformats.org/officeDocument/2006/relationships/hyperlink" Target="http://ccf_df.py" TargetMode="External"/><Relationship Id="rId159" Type="http://schemas.openxmlformats.org/officeDocument/2006/relationships/hyperlink" Target="http://20200905_014143--ccf_rdd_v0.py" TargetMode="External"/><Relationship Id="rId59" Type="http://schemas.openxmlformats.org/officeDocument/2006/relationships/hyperlink" Target="http://20200904_225130--ccf_df.py" TargetMode="External"/><Relationship Id="rId154" Type="http://schemas.openxmlformats.org/officeDocument/2006/relationships/hyperlink" Target="http://ccf_rdd_v0.py" TargetMode="External"/><Relationship Id="rId58" Type="http://schemas.openxmlformats.org/officeDocument/2006/relationships/hyperlink" Target="http://ccf_df.py" TargetMode="External"/><Relationship Id="rId153" Type="http://schemas.openxmlformats.org/officeDocument/2006/relationships/hyperlink" Target="http://20200905_012331--ccf_rdd_v0.py" TargetMode="External"/><Relationship Id="rId152" Type="http://schemas.openxmlformats.org/officeDocument/2006/relationships/hyperlink" Target="http://ccf_rdd_v0.py" TargetMode="External"/><Relationship Id="rId151" Type="http://schemas.openxmlformats.org/officeDocument/2006/relationships/hyperlink" Target="http://20200905_011828--ccf_rdd_v0.py" TargetMode="External"/><Relationship Id="rId158" Type="http://schemas.openxmlformats.org/officeDocument/2006/relationships/hyperlink" Target="http://ccf_rdd_v0.py" TargetMode="External"/><Relationship Id="rId157" Type="http://schemas.openxmlformats.org/officeDocument/2006/relationships/hyperlink" Target="http://20200905_013448--ccf_rdd_v0.py" TargetMode="External"/><Relationship Id="rId156" Type="http://schemas.openxmlformats.org/officeDocument/2006/relationships/hyperlink" Target="http://ccf_rdd_v0.py" TargetMode="External"/><Relationship Id="rId155" Type="http://schemas.openxmlformats.org/officeDocument/2006/relationships/hyperlink" Target="http://20200905_012914--ccf_rdd_v0.p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20.14"/>
    <col customWidth="1" min="4" max="4" width="25.71"/>
    <col customWidth="1" min="8" max="8" width="20.57"/>
  </cols>
  <sheetData>
    <row r="1">
      <c r="A1" s="1"/>
      <c r="B1" s="1"/>
      <c r="C1" s="1"/>
      <c r="D1" s="2"/>
      <c r="E1" s="1"/>
      <c r="F1" s="2"/>
      <c r="G1" s="3"/>
      <c r="H1" s="4"/>
      <c r="I1" s="4"/>
      <c r="J1" s="4"/>
      <c r="K1" s="4"/>
      <c r="L1" s="5"/>
      <c r="M1" s="5"/>
      <c r="N1" s="5"/>
      <c r="O1" s="5"/>
      <c r="P1" s="5"/>
      <c r="Q1" s="5"/>
    </row>
    <row r="2">
      <c r="A2" s="1" t="s">
        <v>0</v>
      </c>
      <c r="B2" s="6" t="s">
        <v>1</v>
      </c>
      <c r="C2" s="7" t="s">
        <v>2</v>
      </c>
      <c r="D2" s="1" t="s">
        <v>3</v>
      </c>
      <c r="E2" s="1" t="s">
        <v>4</v>
      </c>
      <c r="F2" s="1" t="s">
        <v>5</v>
      </c>
      <c r="G2" s="7" t="s">
        <v>6</v>
      </c>
      <c r="H2" s="8" t="s">
        <v>7</v>
      </c>
      <c r="I2" s="8" t="s">
        <v>8</v>
      </c>
      <c r="J2" s="8" t="s">
        <v>9</v>
      </c>
      <c r="K2" s="8" t="s">
        <v>10</v>
      </c>
      <c r="L2" s="5"/>
      <c r="M2" s="5"/>
      <c r="N2" s="5"/>
      <c r="O2" s="5"/>
      <c r="P2" s="5"/>
      <c r="Q2" s="5" t="s">
        <v>11</v>
      </c>
    </row>
    <row r="3">
      <c r="A3" s="5">
        <v>4.0</v>
      </c>
      <c r="B3" s="5">
        <v>4.0</v>
      </c>
      <c r="C3" s="5" t="s">
        <v>12</v>
      </c>
      <c r="D3" s="5" t="s">
        <v>13</v>
      </c>
      <c r="E3" s="5">
        <v>1.0</v>
      </c>
      <c r="F3" s="5" t="s">
        <v>14</v>
      </c>
      <c r="G3" s="5">
        <v>64.0</v>
      </c>
      <c r="H3" s="5">
        <v>133.976007938</v>
      </c>
      <c r="I3" s="9">
        <v>241.933508</v>
      </c>
      <c r="J3" s="5">
        <v>107.361482859</v>
      </c>
      <c r="K3" s="9">
        <v>77.710747</v>
      </c>
      <c r="L3" s="5"/>
      <c r="M3" s="5"/>
      <c r="N3" s="5"/>
      <c r="O3" s="5"/>
      <c r="P3" s="5"/>
      <c r="Q3" s="5">
        <v>8.0</v>
      </c>
    </row>
    <row r="4">
      <c r="A4" s="5">
        <v>4.0</v>
      </c>
      <c r="B4" s="5">
        <v>6.0</v>
      </c>
      <c r="C4" s="5" t="s">
        <v>15</v>
      </c>
      <c r="D4" s="5" t="s">
        <v>13</v>
      </c>
      <c r="E4" s="5">
        <v>1.0</v>
      </c>
      <c r="F4" s="5" t="s">
        <v>14</v>
      </c>
      <c r="G4" s="5">
        <v>96.0</v>
      </c>
      <c r="H4" s="5">
        <v>131.620079994</v>
      </c>
      <c r="I4" s="9">
        <v>247.445257</v>
      </c>
      <c r="J4" s="5">
        <v>98.5716838837</v>
      </c>
      <c r="K4" s="9">
        <v>82.9444771</v>
      </c>
      <c r="L4" s="5"/>
      <c r="M4" s="5"/>
      <c r="N4" s="5"/>
      <c r="O4" s="5"/>
      <c r="P4" s="5"/>
      <c r="Q4" s="5">
        <v>8.0</v>
      </c>
    </row>
    <row r="5">
      <c r="A5" s="5">
        <v>4.0</v>
      </c>
      <c r="B5" s="5">
        <v>8.0</v>
      </c>
      <c r="C5" s="5" t="s">
        <v>16</v>
      </c>
      <c r="D5" s="5" t="s">
        <v>13</v>
      </c>
      <c r="E5" s="5">
        <v>1.0</v>
      </c>
      <c r="F5" s="5" t="s">
        <v>14</v>
      </c>
      <c r="G5" s="5">
        <v>128.0</v>
      </c>
      <c r="H5" s="5">
        <v>76.6692509651</v>
      </c>
      <c r="I5" s="9">
        <v>308.810103</v>
      </c>
      <c r="J5" s="5">
        <v>114.633008003</v>
      </c>
      <c r="K5" s="9">
        <v>67.513356</v>
      </c>
      <c r="L5" s="5"/>
      <c r="M5" s="5"/>
      <c r="N5" s="5"/>
      <c r="O5" s="5"/>
      <c r="P5" s="5"/>
      <c r="Q5" s="5">
        <v>8.0</v>
      </c>
    </row>
    <row r="6">
      <c r="A6" s="5">
        <v>4.0</v>
      </c>
      <c r="B6" s="5">
        <v>10.0</v>
      </c>
      <c r="C6" s="5" t="s">
        <v>17</v>
      </c>
      <c r="D6" s="5" t="s">
        <v>13</v>
      </c>
      <c r="E6" s="5">
        <v>1.0</v>
      </c>
      <c r="F6" s="5" t="s">
        <v>14</v>
      </c>
      <c r="G6" s="5">
        <v>160.0</v>
      </c>
      <c r="H6" s="5">
        <v>77.6394600868</v>
      </c>
      <c r="I6" s="9">
        <v>333.099611</v>
      </c>
      <c r="J6" s="5">
        <v>99.2482509613</v>
      </c>
      <c r="K6" s="9">
        <v>78.7864709</v>
      </c>
      <c r="L6" s="5"/>
      <c r="M6" s="5"/>
      <c r="N6" s="5"/>
      <c r="O6" s="5"/>
      <c r="P6" s="5"/>
      <c r="Q6" s="5">
        <v>8.0</v>
      </c>
    </row>
    <row r="7">
      <c r="A7" s="5">
        <v>4.0</v>
      </c>
      <c r="B7" s="5">
        <v>12.0</v>
      </c>
      <c r="C7" s="5" t="s">
        <v>18</v>
      </c>
      <c r="D7" s="5" t="s">
        <v>13</v>
      </c>
      <c r="E7" s="5">
        <v>1.0</v>
      </c>
      <c r="F7" s="5" t="s">
        <v>14</v>
      </c>
      <c r="G7" s="5">
        <v>192.0</v>
      </c>
      <c r="H7" s="5">
        <v>159.757216215</v>
      </c>
      <c r="I7" s="9">
        <v>316.626673</v>
      </c>
      <c r="J7" s="5">
        <v>83.3505971432</v>
      </c>
      <c r="K7" s="9">
        <v>72.0323291</v>
      </c>
      <c r="L7" s="5"/>
      <c r="M7" s="5"/>
      <c r="N7" s="5"/>
      <c r="O7" s="5"/>
      <c r="P7" s="5"/>
      <c r="Q7" s="5">
        <v>8.0</v>
      </c>
    </row>
    <row r="8">
      <c r="A8" s="5">
        <v>4.0</v>
      </c>
      <c r="B8" s="5">
        <v>14.0</v>
      </c>
      <c r="C8" s="5" t="s">
        <v>18</v>
      </c>
      <c r="D8" s="5" t="s">
        <v>13</v>
      </c>
      <c r="E8" s="5">
        <v>1.0</v>
      </c>
      <c r="F8" s="5" t="s">
        <v>14</v>
      </c>
      <c r="G8" s="5">
        <v>224.0</v>
      </c>
      <c r="H8" s="5">
        <v>48.6294989586</v>
      </c>
      <c r="I8" s="9">
        <v>161.076562</v>
      </c>
      <c r="J8" s="5">
        <v>77.2387740612</v>
      </c>
      <c r="K8" s="9">
        <v>57.0747771</v>
      </c>
      <c r="L8" s="5"/>
      <c r="M8" s="5"/>
      <c r="N8" s="5"/>
      <c r="O8" s="5"/>
      <c r="P8" s="5"/>
      <c r="Q8" s="5">
        <v>8.0</v>
      </c>
    </row>
    <row r="9">
      <c r="A9" s="5">
        <v>4.0</v>
      </c>
      <c r="B9" s="5">
        <v>16.0</v>
      </c>
      <c r="C9" s="5" t="s">
        <v>14</v>
      </c>
      <c r="D9" s="5" t="s">
        <v>13</v>
      </c>
      <c r="E9" s="5">
        <v>1.0</v>
      </c>
      <c r="F9" s="5" t="s">
        <v>14</v>
      </c>
      <c r="G9" s="5">
        <v>256.0</v>
      </c>
      <c r="H9" s="5">
        <v>41.3624849319</v>
      </c>
      <c r="I9" s="9">
        <v>116.206845</v>
      </c>
      <c r="J9" s="5">
        <v>68.5338139534</v>
      </c>
      <c r="K9" s="9">
        <v>45.8098071</v>
      </c>
      <c r="L9" s="5"/>
      <c r="M9" s="5"/>
      <c r="N9" s="5"/>
      <c r="O9" s="5"/>
      <c r="P9" s="5"/>
      <c r="Q9" s="5">
        <v>8.0</v>
      </c>
    </row>
    <row r="10">
      <c r="A10" s="5">
        <v>4.0</v>
      </c>
      <c r="B10" s="5">
        <v>18.0</v>
      </c>
      <c r="C10" s="5" t="s">
        <v>14</v>
      </c>
      <c r="D10" s="5" t="s">
        <v>13</v>
      </c>
      <c r="E10" s="5">
        <v>1.0</v>
      </c>
      <c r="F10" s="5" t="s">
        <v>14</v>
      </c>
      <c r="G10" s="5">
        <v>288.0</v>
      </c>
      <c r="H10" s="5">
        <v>58.5460329056</v>
      </c>
      <c r="I10" s="9">
        <v>165.411942</v>
      </c>
      <c r="J10" s="5">
        <v>85.4567320347</v>
      </c>
      <c r="K10" s="9">
        <v>59.1279321</v>
      </c>
      <c r="L10" s="5"/>
      <c r="M10" s="5"/>
      <c r="N10" s="5"/>
      <c r="O10" s="5"/>
      <c r="P10" s="5"/>
      <c r="Q10" s="5">
        <v>8.0</v>
      </c>
    </row>
    <row r="11">
      <c r="A11" s="5">
        <v>4.0</v>
      </c>
      <c r="B11" s="5">
        <v>20.0</v>
      </c>
      <c r="C11" s="5" t="s">
        <v>14</v>
      </c>
      <c r="D11" s="5" t="s">
        <v>13</v>
      </c>
      <c r="E11" s="5">
        <v>1.0</v>
      </c>
      <c r="F11" s="5" t="s">
        <v>14</v>
      </c>
      <c r="G11" s="5">
        <v>320.0</v>
      </c>
      <c r="H11" s="5">
        <v>60.1063530445</v>
      </c>
      <c r="I11" s="9">
        <v>171.733713</v>
      </c>
      <c r="J11" s="5">
        <v>89.9197847843</v>
      </c>
      <c r="K11" s="9">
        <v>65.042475</v>
      </c>
      <c r="L11" s="5"/>
      <c r="M11" s="5"/>
      <c r="N11" s="5"/>
      <c r="O11" s="5"/>
      <c r="P11" s="5"/>
      <c r="Q11" s="5">
        <v>8.0</v>
      </c>
    </row>
    <row r="12">
      <c r="A12" s="1"/>
      <c r="B12" s="1"/>
      <c r="C12" s="1"/>
      <c r="D12" s="2"/>
      <c r="E12" s="1"/>
      <c r="F12" s="2"/>
      <c r="G12" s="3"/>
      <c r="H12" s="4"/>
      <c r="I12" s="4"/>
      <c r="J12" s="4"/>
      <c r="K12" s="4"/>
    </row>
    <row r="13">
      <c r="A13" s="1"/>
      <c r="B13" s="1"/>
      <c r="C13" s="7"/>
      <c r="D13" s="1"/>
      <c r="E13" s="1"/>
      <c r="F13" s="1"/>
      <c r="G13" s="7"/>
      <c r="H13" s="8"/>
      <c r="I13" s="8"/>
      <c r="J13" s="8"/>
      <c r="K13" s="8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20.14"/>
    <col customWidth="1" min="4" max="4" width="25.71"/>
    <col customWidth="1" min="8" max="8" width="20.57"/>
    <col customWidth="1" min="9" max="9" width="17.14"/>
  </cols>
  <sheetData>
    <row r="1">
      <c r="A1" s="1"/>
      <c r="B1" s="1"/>
      <c r="C1" s="1"/>
      <c r="D1" s="2"/>
      <c r="E1" s="1"/>
      <c r="F1" s="2"/>
      <c r="G1" s="3"/>
      <c r="H1" s="4" t="s">
        <v>7</v>
      </c>
      <c r="I1" s="4" t="s">
        <v>7</v>
      </c>
      <c r="J1" s="4" t="s">
        <v>7</v>
      </c>
      <c r="K1" s="4" t="s">
        <v>7</v>
      </c>
      <c r="L1" s="4" t="s">
        <v>7</v>
      </c>
      <c r="M1" s="4" t="s">
        <v>7</v>
      </c>
      <c r="N1" s="4" t="s">
        <v>19</v>
      </c>
      <c r="O1" s="4" t="s">
        <v>19</v>
      </c>
      <c r="P1" s="4" t="s">
        <v>19</v>
      </c>
      <c r="Q1" s="4" t="s">
        <v>19</v>
      </c>
      <c r="R1" s="4" t="s">
        <v>19</v>
      </c>
      <c r="S1" s="4" t="s">
        <v>19</v>
      </c>
      <c r="T1" s="4" t="s">
        <v>20</v>
      </c>
      <c r="U1" s="4" t="s">
        <v>20</v>
      </c>
      <c r="V1" s="4" t="s">
        <v>20</v>
      </c>
      <c r="W1" s="4" t="s">
        <v>20</v>
      </c>
      <c r="X1" s="4" t="s">
        <v>20</v>
      </c>
      <c r="Y1" s="4" t="s">
        <v>20</v>
      </c>
      <c r="Z1" s="4" t="s">
        <v>21</v>
      </c>
      <c r="AA1" s="4" t="s">
        <v>21</v>
      </c>
      <c r="AB1" s="4" t="s">
        <v>21</v>
      </c>
      <c r="AC1" s="4" t="s">
        <v>21</v>
      </c>
      <c r="AD1" s="4" t="s">
        <v>21</v>
      </c>
      <c r="AE1" s="4" t="s">
        <v>21</v>
      </c>
      <c r="AF1" s="5"/>
      <c r="AG1" s="5"/>
      <c r="AH1" s="5"/>
      <c r="AI1" s="5"/>
      <c r="AJ1" s="5"/>
      <c r="AK1" s="5"/>
    </row>
    <row r="2">
      <c r="A2" s="1" t="s">
        <v>0</v>
      </c>
      <c r="B2" s="6" t="s">
        <v>1</v>
      </c>
      <c r="C2" s="7" t="s">
        <v>2</v>
      </c>
      <c r="D2" s="1" t="s">
        <v>3</v>
      </c>
      <c r="E2" s="1" t="s">
        <v>4</v>
      </c>
      <c r="F2" s="1" t="s">
        <v>5</v>
      </c>
      <c r="G2" s="7" t="s">
        <v>6</v>
      </c>
      <c r="H2" s="8" t="str">
        <f>concatenate(H1," Process time")</f>
        <v>RDD Process time</v>
      </c>
      <c r="I2" s="8" t="str">
        <f>concatenate(I1," Real time")</f>
        <v>RDD Real time</v>
      </c>
      <c r="J2" s="8" t="str">
        <f>concatenate(J1," Ratio Process/Real") </f>
        <v>RDD Ratio Process/Real</v>
      </c>
      <c r="K2" s="4" t="s">
        <v>22</v>
      </c>
      <c r="L2" s="4" t="s">
        <v>23</v>
      </c>
      <c r="M2" s="4" t="s">
        <v>24</v>
      </c>
      <c r="N2" s="8" t="str">
        <f>concatenate(N1," Process time")</f>
        <v>RDD-SS Process time</v>
      </c>
      <c r="O2" s="8" t="str">
        <f>concatenate(O1," Real time")</f>
        <v>RDD-SS Real time</v>
      </c>
      <c r="P2" s="8" t="str">
        <f>concatenate(P1," Ratio Process/Real") </f>
        <v>RDD-SS Ratio Process/Real</v>
      </c>
      <c r="Q2" s="4" t="s">
        <v>22</v>
      </c>
      <c r="R2" s="4" t="s">
        <v>23</v>
      </c>
      <c r="S2" s="4" t="s">
        <v>24</v>
      </c>
      <c r="T2" s="8" t="str">
        <f>concatenate(T1," Process time")</f>
        <v>DF Process time</v>
      </c>
      <c r="U2" s="8" t="str">
        <f>concatenate(U1," Real time")</f>
        <v>DF Real time</v>
      </c>
      <c r="V2" s="8" t="str">
        <f>concatenate(V1," Ratio Process/Real") </f>
        <v>DF Ratio Process/Real</v>
      </c>
      <c r="W2" s="4" t="s">
        <v>22</v>
      </c>
      <c r="X2" s="4" t="s">
        <v>23</v>
      </c>
      <c r="Y2" s="4" t="s">
        <v>24</v>
      </c>
      <c r="Z2" s="8" t="str">
        <f>concatenate(Z1," Process time")</f>
        <v>DF-SS Process time</v>
      </c>
      <c r="AA2" s="8" t="str">
        <f>concatenate(AA1," Real time")</f>
        <v>DF-SS Real time</v>
      </c>
      <c r="AB2" s="8" t="str">
        <f>concatenate(AB1," Ratio Process/Real") </f>
        <v>DF-SS Ratio Process/Real</v>
      </c>
      <c r="AC2" s="4" t="s">
        <v>22</v>
      </c>
      <c r="AD2" s="4" t="s">
        <v>23</v>
      </c>
      <c r="AE2" s="4" t="s">
        <v>24</v>
      </c>
      <c r="AF2" s="5"/>
      <c r="AG2" s="5"/>
      <c r="AH2" s="5"/>
      <c r="AI2" s="5"/>
      <c r="AJ2" s="5"/>
      <c r="AK2" s="5" t="s">
        <v>11</v>
      </c>
    </row>
    <row r="3">
      <c r="A3" s="5">
        <v>4.0</v>
      </c>
      <c r="B3" s="5">
        <v>4.0</v>
      </c>
      <c r="C3" s="5" t="s">
        <v>12</v>
      </c>
      <c r="D3" s="5" t="s">
        <v>13</v>
      </c>
      <c r="E3" s="5">
        <v>1.0</v>
      </c>
      <c r="F3" s="5" t="s">
        <v>14</v>
      </c>
      <c r="G3" s="5">
        <v>64.0</v>
      </c>
      <c r="H3" s="5">
        <v>133.976007938</v>
      </c>
      <c r="I3" s="5">
        <f>IFERROR(__xludf.DUMMYFUNCTION("(value(REGEXEXTRACT(K3,""^(.+?)m""))*60+VALUE(REGEXEXTRACT(K3,""m(.+?)s"")))"),220.537)</f>
        <v>220.537</v>
      </c>
      <c r="J3" s="10">
        <f t="shared" ref="J3:J11" si="1">H3/I3</f>
        <v>0.6074990044</v>
      </c>
      <c r="K3" s="5" t="s">
        <v>25</v>
      </c>
      <c r="L3" s="5" t="s">
        <v>26</v>
      </c>
      <c r="M3" s="5" t="s">
        <v>27</v>
      </c>
      <c r="N3" s="5">
        <v>107.361482859</v>
      </c>
      <c r="O3" s="5">
        <f>IFERROR(__xludf.DUMMYFUNCTION("(value(REGEXEXTRACT(Q3,""^(.+?)m""))*60+VALUE(REGEXEXTRACT(Q3,""m(.+?)s"")))"),191.518)</f>
        <v>191.518</v>
      </c>
      <c r="P3" s="10">
        <f t="shared" ref="P3:P11" si="2">N3/O3</f>
        <v>0.5605816835</v>
      </c>
      <c r="Q3" s="5" t="s">
        <v>28</v>
      </c>
      <c r="R3" s="5" t="s">
        <v>29</v>
      </c>
      <c r="S3" s="5" t="s">
        <v>30</v>
      </c>
      <c r="T3" s="5">
        <v>137.675292015</v>
      </c>
      <c r="U3" s="5">
        <f>IFERROR(__xludf.DUMMYFUNCTION("(value(REGEXEXTRACT(W3,""^(.+?)m""))*60+VALUE(REGEXEXTRACT(W3,""m(.+?)s"")))"),229.389)</f>
        <v>229.389</v>
      </c>
      <c r="V3" s="10">
        <f t="shared" ref="V3:V11" si="3">T3/U3</f>
        <v>0.6001826243</v>
      </c>
      <c r="W3" s="5" t="s">
        <v>31</v>
      </c>
      <c r="X3" s="5" t="s">
        <v>32</v>
      </c>
      <c r="Y3" s="5" t="s">
        <v>33</v>
      </c>
      <c r="Z3" s="5">
        <v>137.806655884</v>
      </c>
      <c r="AA3" s="5">
        <f>IFERROR(__xludf.DUMMYFUNCTION("(value(REGEXEXTRACT(AC3,""^(.+?)m""))*60+VALUE(REGEXEXTRACT(AC3,""m(.+?)s"")))"),226.946)</f>
        <v>226.946</v>
      </c>
      <c r="AB3" s="10">
        <f t="shared" ref="AB3:AB11" si="4">Z3/AA3</f>
        <v>0.6072222286</v>
      </c>
      <c r="AC3" s="5" t="s">
        <v>34</v>
      </c>
      <c r="AD3" s="5" t="s">
        <v>35</v>
      </c>
      <c r="AE3" s="5" t="s">
        <v>36</v>
      </c>
      <c r="AF3" s="5"/>
      <c r="AG3" s="5"/>
      <c r="AH3" s="5"/>
      <c r="AI3" s="5"/>
      <c r="AJ3" s="5"/>
      <c r="AK3" s="5">
        <v>8.0</v>
      </c>
    </row>
    <row r="4">
      <c r="A4" s="5">
        <v>4.0</v>
      </c>
      <c r="B4" s="5">
        <v>6.0</v>
      </c>
      <c r="C4" s="5" t="s">
        <v>15</v>
      </c>
      <c r="D4" s="5" t="s">
        <v>13</v>
      </c>
      <c r="E4" s="5">
        <v>1.0</v>
      </c>
      <c r="F4" s="5" t="s">
        <v>14</v>
      </c>
      <c r="G4" s="5">
        <v>96.0</v>
      </c>
      <c r="H4" s="5">
        <v>131.620079994</v>
      </c>
      <c r="I4" s="5">
        <f>IFERROR(__xludf.DUMMYFUNCTION("(value(REGEXEXTRACT(K4,""^(.+?)m""))*60+VALUE(REGEXEXTRACT(K4,""m(.+?)s"")))"),229.05700000000002)</f>
        <v>229.057</v>
      </c>
      <c r="J4" s="10">
        <f t="shared" si="1"/>
        <v>0.5746171477</v>
      </c>
      <c r="K4" s="5" t="s">
        <v>37</v>
      </c>
      <c r="L4" s="5" t="s">
        <v>38</v>
      </c>
      <c r="M4" s="5" t="s">
        <v>39</v>
      </c>
      <c r="N4" s="5">
        <v>98.5716838837</v>
      </c>
      <c r="O4" s="5">
        <f>IFERROR(__xludf.DUMMYFUNCTION("(value(REGEXEXTRACT(Q4,""^(.+?)m""))*60+VALUE(REGEXEXTRACT(Q4,""m(.+?)s"")))"),180.628)</f>
        <v>180.628</v>
      </c>
      <c r="P4" s="10">
        <f t="shared" si="2"/>
        <v>0.5457165217</v>
      </c>
      <c r="Q4" s="5" t="s">
        <v>40</v>
      </c>
      <c r="R4" s="5" t="s">
        <v>41</v>
      </c>
      <c r="S4" s="5" t="s">
        <v>42</v>
      </c>
      <c r="T4" s="5">
        <v>73.5021240711</v>
      </c>
      <c r="U4" s="5">
        <f>IFERROR(__xludf.DUMMYFUNCTION("(value(REGEXEXTRACT(W4,""^(.+?)m""))*60+VALUE(REGEXEXTRACT(W4,""m(.+?)s"")))"),176.41)</f>
        <v>176.41</v>
      </c>
      <c r="V4" s="10">
        <f t="shared" si="3"/>
        <v>0.416655088</v>
      </c>
      <c r="W4" s="5" t="s">
        <v>43</v>
      </c>
      <c r="X4" s="5" t="s">
        <v>44</v>
      </c>
      <c r="Y4" s="5" t="s">
        <v>45</v>
      </c>
      <c r="Z4" s="5">
        <v>93.9688899517</v>
      </c>
      <c r="AA4" s="5">
        <f>IFERROR(__xludf.DUMMYFUNCTION("(value(REGEXEXTRACT(AC4,""^(.+?)m""))*60+VALUE(REGEXEXTRACT(AC4,""m(.+?)s"")))"),180.185)</f>
        <v>180.185</v>
      </c>
      <c r="AB4" s="10">
        <f t="shared" si="4"/>
        <v>0.5215133887</v>
      </c>
      <c r="AC4" s="5" t="s">
        <v>46</v>
      </c>
      <c r="AD4" s="5" t="s">
        <v>47</v>
      </c>
      <c r="AE4" s="5" t="s">
        <v>48</v>
      </c>
      <c r="AF4" s="5"/>
      <c r="AG4" s="5"/>
      <c r="AH4" s="5"/>
      <c r="AI4" s="5"/>
      <c r="AJ4" s="5"/>
      <c r="AK4" s="5">
        <v>8.0</v>
      </c>
    </row>
    <row r="5">
      <c r="A5" s="5">
        <v>4.0</v>
      </c>
      <c r="B5" s="5">
        <v>8.0</v>
      </c>
      <c r="C5" s="5" t="s">
        <v>16</v>
      </c>
      <c r="D5" s="5" t="s">
        <v>13</v>
      </c>
      <c r="E5" s="5">
        <v>1.0</v>
      </c>
      <c r="F5" s="5" t="s">
        <v>14</v>
      </c>
      <c r="G5" s="5">
        <v>128.0</v>
      </c>
      <c r="H5" s="5">
        <v>76.6692509651</v>
      </c>
      <c r="I5" s="5">
        <f>IFERROR(__xludf.DUMMYFUNCTION("(value(REGEXEXTRACT(K5,""^(.+?)m""))*60+VALUE(REGEXEXTRACT(K5,""m(.+?)s"")))"),192.899)</f>
        <v>192.899</v>
      </c>
      <c r="J5" s="10">
        <f t="shared" si="1"/>
        <v>0.3974580012</v>
      </c>
      <c r="K5" s="5" t="s">
        <v>49</v>
      </c>
      <c r="L5" s="5" t="s">
        <v>50</v>
      </c>
      <c r="M5" s="5" t="s">
        <v>51</v>
      </c>
      <c r="N5" s="5">
        <v>114.633008003</v>
      </c>
      <c r="O5" s="5">
        <f>IFERROR(__xludf.DUMMYFUNCTION("(value(REGEXEXTRACT(Q5,""^(.+?)m""))*60+VALUE(REGEXEXTRACT(Q5,""m(.+?)s"")))"),196.59)</f>
        <v>196.59</v>
      </c>
      <c r="P5" s="10">
        <f t="shared" si="2"/>
        <v>0.5831070146</v>
      </c>
      <c r="Q5" s="5" t="s">
        <v>52</v>
      </c>
      <c r="R5" s="5" t="s">
        <v>53</v>
      </c>
      <c r="S5" s="5" t="s">
        <v>54</v>
      </c>
      <c r="T5" s="5">
        <v>71.9724149704</v>
      </c>
      <c r="U5" s="5">
        <f>IFERROR(__xludf.DUMMYFUNCTION("(value(REGEXEXTRACT(W5,""^(.+?)m""))*60+VALUE(REGEXEXTRACT(W5,""m(.+?)s"")))"),190.744)</f>
        <v>190.744</v>
      </c>
      <c r="V5" s="10">
        <f t="shared" si="3"/>
        <v>0.3773246601</v>
      </c>
      <c r="W5" s="5" t="s">
        <v>55</v>
      </c>
      <c r="X5" s="5" t="s">
        <v>56</v>
      </c>
      <c r="Y5" s="5" t="s">
        <v>57</v>
      </c>
      <c r="Z5" s="5">
        <v>96.0495431423</v>
      </c>
      <c r="AA5" s="5">
        <f>IFERROR(__xludf.DUMMYFUNCTION("(value(REGEXEXTRACT(AC5,""^(.+?)m""))*60+VALUE(REGEXEXTRACT(AC5,""m(.+?)s"")))"),179.109)</f>
        <v>179.109</v>
      </c>
      <c r="AB5" s="10">
        <f t="shared" si="4"/>
        <v>0.5362630752</v>
      </c>
      <c r="AC5" s="5" t="s">
        <v>58</v>
      </c>
      <c r="AD5" s="5" t="s">
        <v>59</v>
      </c>
      <c r="AE5" s="5" t="s">
        <v>60</v>
      </c>
      <c r="AF5" s="5"/>
      <c r="AG5" s="5"/>
      <c r="AH5" s="5"/>
      <c r="AI5" s="5"/>
      <c r="AJ5" s="5"/>
      <c r="AK5" s="5">
        <v>8.0</v>
      </c>
    </row>
    <row r="6">
      <c r="A6" s="5">
        <v>4.0</v>
      </c>
      <c r="B6" s="5">
        <v>10.0</v>
      </c>
      <c r="C6" s="5" t="s">
        <v>17</v>
      </c>
      <c r="D6" s="5" t="s">
        <v>13</v>
      </c>
      <c r="E6" s="5">
        <v>1.0</v>
      </c>
      <c r="F6" s="5" t="s">
        <v>14</v>
      </c>
      <c r="G6" s="5">
        <v>160.0</v>
      </c>
      <c r="H6" s="5">
        <v>77.6394600868</v>
      </c>
      <c r="I6" s="5">
        <f>IFERROR(__xludf.DUMMYFUNCTION("(value(REGEXEXTRACT(K6,""^(.+?)m""))*60+VALUE(REGEXEXTRACT(K6,""m(.+?)s"")))"),155.571)</f>
        <v>155.571</v>
      </c>
      <c r="J6" s="10">
        <f t="shared" si="1"/>
        <v>0.4990612652</v>
      </c>
      <c r="K6" s="5" t="s">
        <v>61</v>
      </c>
      <c r="L6" s="5" t="s">
        <v>62</v>
      </c>
      <c r="M6" s="5" t="s">
        <v>63</v>
      </c>
      <c r="N6" s="5">
        <v>99.2482509613</v>
      </c>
      <c r="O6" s="5">
        <f>IFERROR(__xludf.DUMMYFUNCTION("(value(REGEXEXTRACT(Q6,""^(.+?)m""))*60+VALUE(REGEXEXTRACT(Q6,""m(.+?)s"")))"),213.159)</f>
        <v>213.159</v>
      </c>
      <c r="P6" s="10">
        <f t="shared" si="2"/>
        <v>0.4656066643</v>
      </c>
      <c r="Q6" s="5" t="s">
        <v>64</v>
      </c>
      <c r="R6" s="5" t="s">
        <v>65</v>
      </c>
      <c r="S6" s="5" t="s">
        <v>66</v>
      </c>
      <c r="T6" s="5">
        <v>76.2858760357</v>
      </c>
      <c r="U6" s="5">
        <f>IFERROR(__xludf.DUMMYFUNCTION("(value(REGEXEXTRACT(W6,""^(.+?)m""))*60+VALUE(REGEXEXTRACT(W6,""m(.+?)s"")))"),184.897)</f>
        <v>184.897</v>
      </c>
      <c r="V6" s="10">
        <f t="shared" si="3"/>
        <v>0.4125857966</v>
      </c>
      <c r="W6" s="5" t="s">
        <v>67</v>
      </c>
      <c r="X6" s="5" t="s">
        <v>68</v>
      </c>
      <c r="Y6" s="5" t="s">
        <v>69</v>
      </c>
      <c r="Z6" s="5">
        <v>116.935431957</v>
      </c>
      <c r="AA6" s="5">
        <f>IFERROR(__xludf.DUMMYFUNCTION("(value(REGEXEXTRACT(AC6,""^(.+?)m""))*60+VALUE(REGEXEXTRACT(AC6,""m(.+?)s"")))"),198.485)</f>
        <v>198.485</v>
      </c>
      <c r="AB6" s="10">
        <f t="shared" si="4"/>
        <v>0.5891398945</v>
      </c>
      <c r="AC6" s="5" t="s">
        <v>70</v>
      </c>
      <c r="AD6" s="5" t="s">
        <v>71</v>
      </c>
      <c r="AE6" s="5" t="s">
        <v>72</v>
      </c>
      <c r="AF6" s="5"/>
      <c r="AG6" s="5"/>
      <c r="AH6" s="5"/>
      <c r="AI6" s="5"/>
      <c r="AJ6" s="5"/>
      <c r="AK6" s="5">
        <v>8.0</v>
      </c>
    </row>
    <row r="7">
      <c r="A7" s="5">
        <v>4.0</v>
      </c>
      <c r="B7" s="5">
        <v>12.0</v>
      </c>
      <c r="C7" s="5" t="s">
        <v>18</v>
      </c>
      <c r="D7" s="5" t="s">
        <v>13</v>
      </c>
      <c r="E7" s="5">
        <v>1.0</v>
      </c>
      <c r="F7" s="5" t="s">
        <v>14</v>
      </c>
      <c r="G7" s="5">
        <v>192.0</v>
      </c>
      <c r="H7" s="5">
        <v>159.757216215</v>
      </c>
      <c r="I7" s="5">
        <f>IFERROR(__xludf.DUMMYFUNCTION("(value(REGEXEXTRACT(K7,""^(.+?)m""))*60+VALUE(REGEXEXTRACT(K7,""m(.+?)s"")))"),336.236)</f>
        <v>336.236</v>
      </c>
      <c r="J7" s="10">
        <f t="shared" si="1"/>
        <v>0.4751341802</v>
      </c>
      <c r="K7" s="5" t="s">
        <v>73</v>
      </c>
      <c r="L7" s="5" t="s">
        <v>74</v>
      </c>
      <c r="M7" s="5" t="s">
        <v>75</v>
      </c>
      <c r="N7" s="5">
        <v>83.3505971432</v>
      </c>
      <c r="O7" s="5">
        <f>IFERROR(__xludf.DUMMYFUNCTION("(value(REGEXEXTRACT(Q7,""^(.+?)m""))*60+VALUE(REGEXEXTRACT(Q7,""m(.+?)s"")))"),171.748)</f>
        <v>171.748</v>
      </c>
      <c r="P7" s="10">
        <f t="shared" si="2"/>
        <v>0.485307527</v>
      </c>
      <c r="Q7" s="5" t="s">
        <v>76</v>
      </c>
      <c r="R7" s="5" t="s">
        <v>77</v>
      </c>
      <c r="S7" s="5" t="s">
        <v>78</v>
      </c>
      <c r="T7" s="5">
        <v>77.3811619282</v>
      </c>
      <c r="U7" s="5">
        <f>IFERROR(__xludf.DUMMYFUNCTION("(value(REGEXEXTRACT(W7,""^(.+?)m""))*60+VALUE(REGEXEXTRACT(W7,""m(.+?)s"")))"),178.983)</f>
        <v>178.983</v>
      </c>
      <c r="V7" s="10">
        <f t="shared" si="3"/>
        <v>0.4323380541</v>
      </c>
      <c r="W7" s="5" t="s">
        <v>79</v>
      </c>
      <c r="X7" s="5" t="s">
        <v>80</v>
      </c>
      <c r="Y7" s="5" t="s">
        <v>81</v>
      </c>
      <c r="Z7" s="5">
        <v>126.598530054</v>
      </c>
      <c r="AA7" s="5">
        <f>IFERROR(__xludf.DUMMYFUNCTION("(value(REGEXEXTRACT(AC7,""^(.+?)m""))*60+VALUE(REGEXEXTRACT(AC7,""m(.+?)s"")))"),228.526)</f>
        <v>228.526</v>
      </c>
      <c r="AB7" s="10">
        <f t="shared" si="4"/>
        <v>0.5539786722</v>
      </c>
      <c r="AC7" s="5" t="s">
        <v>82</v>
      </c>
      <c r="AD7" s="5" t="s">
        <v>83</v>
      </c>
      <c r="AE7" s="5" t="s">
        <v>84</v>
      </c>
      <c r="AF7" s="5"/>
      <c r="AG7" s="5"/>
      <c r="AH7" s="5"/>
      <c r="AI7" s="5"/>
      <c r="AJ7" s="5"/>
      <c r="AK7" s="5">
        <v>8.0</v>
      </c>
    </row>
    <row r="8">
      <c r="A8" s="5">
        <v>4.0</v>
      </c>
      <c r="B8" s="5">
        <v>14.0</v>
      </c>
      <c r="C8" s="5" t="s">
        <v>18</v>
      </c>
      <c r="D8" s="5" t="s">
        <v>13</v>
      </c>
      <c r="E8" s="5">
        <v>1.0</v>
      </c>
      <c r="F8" s="5" t="s">
        <v>14</v>
      </c>
      <c r="G8" s="5">
        <v>224.0</v>
      </c>
      <c r="H8" s="5">
        <v>48.6294989586</v>
      </c>
      <c r="I8" s="5">
        <f>IFERROR(__xludf.DUMMYFUNCTION("(value(REGEXEXTRACT(K8,""^(.+?)m""))*60+VALUE(REGEXEXTRACT(K8,""m(.+?)s"")))"),120.623)</f>
        <v>120.623</v>
      </c>
      <c r="J8" s="10">
        <f t="shared" si="1"/>
        <v>0.4031527898</v>
      </c>
      <c r="K8" s="5" t="s">
        <v>85</v>
      </c>
      <c r="L8" s="5" t="s">
        <v>86</v>
      </c>
      <c r="M8" s="5" t="s">
        <v>87</v>
      </c>
      <c r="N8" s="5">
        <v>77.2387740612</v>
      </c>
      <c r="O8" s="5">
        <f>IFERROR(__xludf.DUMMYFUNCTION("(value(REGEXEXTRACT(Q8,""^(.+?)m""))*60+VALUE(REGEXEXTRACT(Q8,""m(.+?)s"")))"),159.64)</f>
        <v>159.64</v>
      </c>
      <c r="P8" s="10">
        <f t="shared" si="2"/>
        <v>0.4838309575</v>
      </c>
      <c r="Q8" s="5" t="s">
        <v>88</v>
      </c>
      <c r="R8" s="5" t="s">
        <v>89</v>
      </c>
      <c r="S8" s="5" t="s">
        <v>90</v>
      </c>
      <c r="T8" s="5">
        <v>112.560971975</v>
      </c>
      <c r="U8" s="5">
        <f>IFERROR(__xludf.DUMMYFUNCTION("(value(REGEXEXTRACT(W8,""^(.+?)m""))*60+VALUE(REGEXEXTRACT(W8,""m(.+?)s"")))"),220.482)</f>
        <v>220.482</v>
      </c>
      <c r="V8" s="10">
        <f t="shared" si="3"/>
        <v>0.5105222738</v>
      </c>
      <c r="W8" s="5" t="s">
        <v>91</v>
      </c>
      <c r="X8" s="5" t="s">
        <v>92</v>
      </c>
      <c r="Y8" s="5" t="s">
        <v>93</v>
      </c>
      <c r="Z8" s="5">
        <v>129.872925043</v>
      </c>
      <c r="AA8" s="5">
        <f>IFERROR(__xludf.DUMMYFUNCTION("(value(REGEXEXTRACT(AC8,""^(.+?)m""))*60+VALUE(REGEXEXTRACT(AC8,""m(.+?)s"")))"),220.404)</f>
        <v>220.404</v>
      </c>
      <c r="AB8" s="10">
        <f t="shared" si="4"/>
        <v>0.5892494013</v>
      </c>
      <c r="AC8" s="5" t="s">
        <v>94</v>
      </c>
      <c r="AD8" s="5" t="s">
        <v>95</v>
      </c>
      <c r="AE8" s="5" t="s">
        <v>96</v>
      </c>
      <c r="AF8" s="5"/>
      <c r="AG8" s="5"/>
      <c r="AH8" s="5"/>
      <c r="AI8" s="5"/>
      <c r="AJ8" s="5"/>
      <c r="AK8" s="5">
        <v>8.0</v>
      </c>
    </row>
    <row r="9">
      <c r="A9" s="5">
        <v>4.0</v>
      </c>
      <c r="B9" s="5">
        <v>16.0</v>
      </c>
      <c r="C9" s="5" t="s">
        <v>14</v>
      </c>
      <c r="D9" s="5" t="s">
        <v>13</v>
      </c>
      <c r="E9" s="5">
        <v>1.0</v>
      </c>
      <c r="F9" s="5" t="s">
        <v>14</v>
      </c>
      <c r="G9" s="5">
        <v>256.0</v>
      </c>
      <c r="H9" s="5">
        <v>41.3624849319</v>
      </c>
      <c r="I9" s="5">
        <f>IFERROR(__xludf.DUMMYFUNCTION("(value(REGEXEXTRACT(K9,""^(.+?)m""))*60+VALUE(REGEXEXTRACT(K9,""m(.+?)s"")))"),158.63400000000001)</f>
        <v>158.634</v>
      </c>
      <c r="J9" s="10">
        <f t="shared" si="1"/>
        <v>0.2607416123</v>
      </c>
      <c r="K9" s="5" t="s">
        <v>97</v>
      </c>
      <c r="L9" s="5" t="s">
        <v>98</v>
      </c>
      <c r="M9" s="5" t="s">
        <v>99</v>
      </c>
      <c r="N9" s="5">
        <v>68.5338139534</v>
      </c>
      <c r="O9" s="5">
        <f>IFERROR(__xludf.DUMMYFUNCTION("(value(REGEXEXTRACT(Q9,""^(.+?)m""))*60+VALUE(REGEXEXTRACT(Q9,""m(.+?)s"")))"),145.867)</f>
        <v>145.867</v>
      </c>
      <c r="P9" s="10">
        <f t="shared" si="2"/>
        <v>0.4698376874</v>
      </c>
      <c r="Q9" s="5" t="s">
        <v>100</v>
      </c>
      <c r="R9" s="5" t="s">
        <v>101</v>
      </c>
      <c r="S9" s="5" t="s">
        <v>102</v>
      </c>
      <c r="T9" s="5">
        <v>73.9529910088</v>
      </c>
      <c r="U9" s="5">
        <f>IFERROR(__xludf.DUMMYFUNCTION("(value(REGEXEXTRACT(W9,""^(.+?)m""))*60+VALUE(REGEXEXTRACT(W9,""m(.+?)s"")))"),175.722)</f>
        <v>175.722</v>
      </c>
      <c r="V9" s="10">
        <f t="shared" si="3"/>
        <v>0.4208522041</v>
      </c>
      <c r="W9" s="5" t="s">
        <v>103</v>
      </c>
      <c r="X9" s="5" t="s">
        <v>104</v>
      </c>
      <c r="Y9" s="5" t="s">
        <v>105</v>
      </c>
      <c r="Z9" s="5">
        <v>79.328881979</v>
      </c>
      <c r="AA9" s="5">
        <f>IFERROR(__xludf.DUMMYFUNCTION("(value(REGEXEXTRACT(AC9,""^(.+?)m""))*60+VALUE(REGEXEXTRACT(AC9,""m(.+?)s"")))"),170.126)</f>
        <v>170.126</v>
      </c>
      <c r="AB9" s="10">
        <f t="shared" si="4"/>
        <v>0.4662948754</v>
      </c>
      <c r="AC9" s="5" t="s">
        <v>106</v>
      </c>
      <c r="AD9" s="5" t="s">
        <v>107</v>
      </c>
      <c r="AE9" s="5" t="s">
        <v>108</v>
      </c>
      <c r="AF9" s="5"/>
      <c r="AG9" s="5"/>
      <c r="AH9" s="5"/>
      <c r="AI9" s="5"/>
      <c r="AJ9" s="5"/>
      <c r="AK9" s="5">
        <v>8.0</v>
      </c>
    </row>
    <row r="10">
      <c r="A10" s="5">
        <v>4.0</v>
      </c>
      <c r="B10" s="5">
        <v>18.0</v>
      </c>
      <c r="C10" s="5" t="s">
        <v>14</v>
      </c>
      <c r="D10" s="5" t="s">
        <v>13</v>
      </c>
      <c r="E10" s="5">
        <v>1.0</v>
      </c>
      <c r="F10" s="5" t="s">
        <v>14</v>
      </c>
      <c r="G10" s="5">
        <v>288.0</v>
      </c>
      <c r="H10" s="5">
        <v>58.5460329056</v>
      </c>
      <c r="I10" s="5">
        <f>IFERROR(__xludf.DUMMYFUNCTION("(value(REGEXEXTRACT(K10,""^(.+?)m""))*60+VALUE(REGEXEXTRACT(K10,""m(.+?)s"")))"),179.148)</f>
        <v>179.148</v>
      </c>
      <c r="J10" s="10">
        <f t="shared" si="1"/>
        <v>0.326802604</v>
      </c>
      <c r="K10" s="5" t="s">
        <v>109</v>
      </c>
      <c r="L10" s="5" t="s">
        <v>110</v>
      </c>
      <c r="M10" s="5" t="s">
        <v>111</v>
      </c>
      <c r="N10" s="5">
        <v>85.4567320347</v>
      </c>
      <c r="O10" s="5">
        <f>IFERROR(__xludf.DUMMYFUNCTION("(value(REGEXEXTRACT(Q10,""^(.+?)m""))*60+VALUE(REGEXEXTRACT(Q10,""m(.+?)s"")))"),166.207)</f>
        <v>166.207</v>
      </c>
      <c r="P10" s="10">
        <f t="shared" si="2"/>
        <v>0.5141584412</v>
      </c>
      <c r="Q10" s="5" t="s">
        <v>112</v>
      </c>
      <c r="R10" s="5" t="s">
        <v>113</v>
      </c>
      <c r="S10" s="5" t="s">
        <v>114</v>
      </c>
      <c r="T10" s="5">
        <v>76.088312149</v>
      </c>
      <c r="U10" s="5">
        <f>IFERROR(__xludf.DUMMYFUNCTION("(value(REGEXEXTRACT(W10,""^(.+?)m""))*60+VALUE(REGEXEXTRACT(W10,""m(.+?)s"")))"),183.186)</f>
        <v>183.186</v>
      </c>
      <c r="V10" s="10">
        <f t="shared" si="3"/>
        <v>0.4153609563</v>
      </c>
      <c r="W10" s="5" t="s">
        <v>115</v>
      </c>
      <c r="X10" s="5" t="s">
        <v>116</v>
      </c>
      <c r="Y10" s="5" t="s">
        <v>117</v>
      </c>
      <c r="Z10" s="5">
        <v>82.2526819706</v>
      </c>
      <c r="AA10" s="5">
        <f>IFERROR(__xludf.DUMMYFUNCTION("(value(REGEXEXTRACT(AC10,""^(.+?)m""))*60+VALUE(REGEXEXTRACT(AC10,""m(.+?)s"")))"),213.579)</f>
        <v>213.579</v>
      </c>
      <c r="AB10" s="10">
        <f t="shared" si="4"/>
        <v>0.3851159616</v>
      </c>
      <c r="AC10" s="5" t="s">
        <v>118</v>
      </c>
      <c r="AD10" s="5" t="s">
        <v>119</v>
      </c>
      <c r="AE10" s="5" t="s">
        <v>120</v>
      </c>
      <c r="AF10" s="5"/>
      <c r="AG10" s="5"/>
      <c r="AH10" s="5"/>
      <c r="AI10" s="5"/>
      <c r="AJ10" s="5"/>
      <c r="AK10" s="5">
        <v>8.0</v>
      </c>
    </row>
    <row r="11">
      <c r="A11" s="5">
        <v>4.0</v>
      </c>
      <c r="B11" s="5">
        <v>20.0</v>
      </c>
      <c r="C11" s="5" t="s">
        <v>14</v>
      </c>
      <c r="D11" s="5" t="s">
        <v>13</v>
      </c>
      <c r="E11" s="5">
        <v>1.0</v>
      </c>
      <c r="F11" s="5" t="s">
        <v>14</v>
      </c>
      <c r="G11" s="5">
        <v>320.0</v>
      </c>
      <c r="H11" s="5">
        <v>60.1063530445</v>
      </c>
      <c r="I11" s="5">
        <f>IFERROR(__xludf.DUMMYFUNCTION("(value(REGEXEXTRACT(K11,""^(.+?)m""))*60+VALUE(REGEXEXTRACT(K11,""m(.+?)s"")))"),131.076)</f>
        <v>131.076</v>
      </c>
      <c r="J11" s="10">
        <f t="shared" si="1"/>
        <v>0.458561087</v>
      </c>
      <c r="K11" s="5" t="s">
        <v>121</v>
      </c>
      <c r="L11" s="5" t="s">
        <v>122</v>
      </c>
      <c r="M11" s="5" t="s">
        <v>123</v>
      </c>
      <c r="N11" s="5">
        <v>89.9197847843</v>
      </c>
      <c r="O11" s="5">
        <f>IFERROR(__xludf.DUMMYFUNCTION("(value(REGEXEXTRACT(Q11,""^(.+?)m""))*60+VALUE(REGEXEXTRACT(Q11,""m(.+?)s"")))"),180.842)</f>
        <v>180.842</v>
      </c>
      <c r="P11" s="10">
        <f t="shared" si="2"/>
        <v>0.4972284358</v>
      </c>
      <c r="Q11" s="5" t="s">
        <v>124</v>
      </c>
      <c r="R11" s="5" t="s">
        <v>125</v>
      </c>
      <c r="S11" s="5" t="s">
        <v>126</v>
      </c>
      <c r="T11" s="5">
        <v>73.8969259262</v>
      </c>
      <c r="U11" s="5">
        <f>IFERROR(__xludf.DUMMYFUNCTION("(value(REGEXEXTRACT(W11,""^(.+?)m""))*60+VALUE(REGEXEXTRACT(W11,""m(.+?)s"")))"),159.572)</f>
        <v>159.572</v>
      </c>
      <c r="V11" s="10">
        <f t="shared" si="3"/>
        <v>0.463094565</v>
      </c>
      <c r="W11" s="5" t="s">
        <v>127</v>
      </c>
      <c r="X11" s="5" t="s">
        <v>128</v>
      </c>
      <c r="Y11" s="5" t="s">
        <v>129</v>
      </c>
      <c r="Z11" s="5">
        <v>76.2972791195</v>
      </c>
      <c r="AA11" s="5">
        <f>IFERROR(__xludf.DUMMYFUNCTION("(value(REGEXEXTRACT(AC11,""^(.+?)m""))*60+VALUE(REGEXEXTRACT(AC11,""m(.+?)s"")))"),163.263)</f>
        <v>163.263</v>
      </c>
      <c r="AB11" s="10">
        <f t="shared" si="4"/>
        <v>0.4673274356</v>
      </c>
      <c r="AC11" s="5" t="s">
        <v>130</v>
      </c>
      <c r="AD11" s="5" t="s">
        <v>131</v>
      </c>
      <c r="AE11" s="5" t="s">
        <v>132</v>
      </c>
      <c r="AF11" s="5"/>
      <c r="AG11" s="5"/>
      <c r="AH11" s="5"/>
      <c r="AI11" s="5"/>
      <c r="AJ11" s="5"/>
      <c r="AK11" s="5">
        <v>8.0</v>
      </c>
    </row>
    <row r="12">
      <c r="A12" s="1"/>
      <c r="B12" s="1"/>
      <c r="C12" s="1"/>
      <c r="D12" s="2"/>
      <c r="E12" s="1"/>
      <c r="F12" s="2"/>
      <c r="G12" s="3"/>
      <c r="H12" s="4" t="s">
        <v>7</v>
      </c>
      <c r="I12" s="4" t="s">
        <v>7</v>
      </c>
      <c r="J12" s="4" t="s">
        <v>7</v>
      </c>
      <c r="K12" s="4" t="s">
        <v>7</v>
      </c>
      <c r="L12" s="4" t="s">
        <v>7</v>
      </c>
      <c r="M12" s="4" t="s">
        <v>7</v>
      </c>
      <c r="N12" s="4" t="s">
        <v>19</v>
      </c>
      <c r="O12" s="4" t="s">
        <v>19</v>
      </c>
      <c r="P12" s="4" t="s">
        <v>19</v>
      </c>
      <c r="Q12" s="4" t="s">
        <v>19</v>
      </c>
      <c r="R12" s="4" t="s">
        <v>19</v>
      </c>
      <c r="S12" s="4" t="s">
        <v>19</v>
      </c>
      <c r="T12" s="4" t="s">
        <v>20</v>
      </c>
      <c r="U12" s="4" t="s">
        <v>20</v>
      </c>
      <c r="V12" s="4" t="s">
        <v>20</v>
      </c>
      <c r="W12" s="4" t="s">
        <v>20</v>
      </c>
      <c r="X12" s="4" t="s">
        <v>20</v>
      </c>
      <c r="Y12" s="4" t="s">
        <v>20</v>
      </c>
      <c r="Z12" s="4" t="s">
        <v>21</v>
      </c>
      <c r="AA12" s="4" t="s">
        <v>21</v>
      </c>
      <c r="AB12" s="4" t="s">
        <v>21</v>
      </c>
      <c r="AC12" s="4" t="s">
        <v>21</v>
      </c>
      <c r="AD12" s="4" t="s">
        <v>21</v>
      </c>
      <c r="AE12" s="4" t="s">
        <v>21</v>
      </c>
      <c r="AF12" s="5"/>
      <c r="AG12" s="5"/>
      <c r="AH12" s="5"/>
      <c r="AI12" s="5"/>
      <c r="AJ12" s="5"/>
      <c r="AK12" s="5"/>
    </row>
    <row r="13">
      <c r="A13" s="1" t="s">
        <v>0</v>
      </c>
      <c r="B13" s="1" t="s">
        <v>1</v>
      </c>
      <c r="C13" s="7" t="s">
        <v>2</v>
      </c>
      <c r="D13" s="1" t="s">
        <v>3</v>
      </c>
      <c r="E13" s="1" t="s">
        <v>4</v>
      </c>
      <c r="F13" s="1" t="s">
        <v>5</v>
      </c>
      <c r="G13" s="7" t="s">
        <v>6</v>
      </c>
      <c r="H13" s="8" t="str">
        <f>concatenate(H12," Process time")</f>
        <v>RDD Process time</v>
      </c>
      <c r="I13" s="8" t="str">
        <f>concatenate(I12," Real time")</f>
        <v>RDD Real time</v>
      </c>
      <c r="J13" s="8" t="str">
        <f>concatenate(J12," Ratio Process/Real") </f>
        <v>RDD Ratio Process/Real</v>
      </c>
      <c r="K13" s="4" t="s">
        <v>22</v>
      </c>
      <c r="L13" s="4" t="s">
        <v>23</v>
      </c>
      <c r="M13" s="4" t="s">
        <v>24</v>
      </c>
      <c r="N13" s="8" t="str">
        <f>concatenate(N12," Process time")</f>
        <v>RDD-SS Process time</v>
      </c>
      <c r="O13" s="8" t="str">
        <f>concatenate(O12," Real time")</f>
        <v>RDD-SS Real time</v>
      </c>
      <c r="P13" s="8" t="str">
        <f>concatenate(P12," Ratio Process/Real") </f>
        <v>RDD-SS Ratio Process/Real</v>
      </c>
      <c r="Q13" s="4" t="s">
        <v>22</v>
      </c>
      <c r="R13" s="4" t="s">
        <v>23</v>
      </c>
      <c r="S13" s="4" t="s">
        <v>24</v>
      </c>
      <c r="T13" s="8" t="str">
        <f>concatenate(T12," Process time")</f>
        <v>DF Process time</v>
      </c>
      <c r="U13" s="8" t="str">
        <f>concatenate(U12," Real time")</f>
        <v>DF Real time</v>
      </c>
      <c r="V13" s="8" t="str">
        <f>concatenate(V12," Ratio Process/Real") </f>
        <v>DF Ratio Process/Real</v>
      </c>
      <c r="W13" s="4" t="s">
        <v>22</v>
      </c>
      <c r="X13" s="4" t="s">
        <v>23</v>
      </c>
      <c r="Y13" s="4" t="s">
        <v>24</v>
      </c>
      <c r="Z13" s="8" t="str">
        <f>concatenate(Z12," Process time")</f>
        <v>DF-SS Process time</v>
      </c>
      <c r="AA13" s="8" t="str">
        <f>concatenate(AA12," Real time")</f>
        <v>DF-SS Real time</v>
      </c>
      <c r="AB13" s="8" t="str">
        <f>concatenate(AB12," Ratio Process/Real") </f>
        <v>DF-SS Ratio Process/Real</v>
      </c>
      <c r="AC13" s="4" t="s">
        <v>22</v>
      </c>
      <c r="AD13" s="4" t="s">
        <v>23</v>
      </c>
      <c r="AE13" s="4" t="s">
        <v>24</v>
      </c>
      <c r="AF13" s="5"/>
      <c r="AG13" s="5"/>
      <c r="AH13" s="5"/>
      <c r="AI13" s="5"/>
      <c r="AJ13" s="5"/>
      <c r="AK13" s="5" t="s">
        <v>11</v>
      </c>
    </row>
    <row r="14">
      <c r="A14" s="5">
        <v>4.0</v>
      </c>
      <c r="B14" s="5">
        <v>4.0</v>
      </c>
      <c r="C14" s="5" t="s">
        <v>12</v>
      </c>
      <c r="D14" s="5" t="s">
        <v>13</v>
      </c>
      <c r="E14" s="5">
        <v>2.0</v>
      </c>
      <c r="F14" s="5" t="s">
        <v>14</v>
      </c>
      <c r="G14" s="5">
        <v>64.0</v>
      </c>
      <c r="H14" s="5">
        <v>134.260974884</v>
      </c>
      <c r="I14" s="5">
        <f>IFERROR(__xludf.DUMMYFUNCTION("(value(REGEXEXTRACT(K14,""^(.+?)m""))*60+VALUE(REGEXEXTRACT(K14,""m(.+?)s"")))"),225.863)</f>
        <v>225.863</v>
      </c>
      <c r="J14" s="10">
        <f t="shared" ref="J14:J22" si="5">H14/I14</f>
        <v>0.5944354537</v>
      </c>
      <c r="K14" s="5" t="s">
        <v>133</v>
      </c>
      <c r="L14" s="5" t="s">
        <v>134</v>
      </c>
      <c r="M14" s="5" t="s">
        <v>135</v>
      </c>
      <c r="N14" s="5">
        <v>108.462711096</v>
      </c>
      <c r="O14" s="5">
        <f>IFERROR(__xludf.DUMMYFUNCTION("(value(REGEXEXTRACT(Q14,""^(.+?)m""))*60+VALUE(REGEXEXTRACT(Q14,""m(.+?)s"")))"),191.096)</f>
        <v>191.096</v>
      </c>
      <c r="P14" s="10">
        <f t="shared" ref="P14:P22" si="6">N14/O14</f>
        <v>0.5675823204</v>
      </c>
      <c r="Q14" s="5" t="s">
        <v>136</v>
      </c>
      <c r="R14" s="5" t="s">
        <v>137</v>
      </c>
      <c r="S14" s="5" t="s">
        <v>138</v>
      </c>
      <c r="T14" s="5">
        <v>134.067367077</v>
      </c>
      <c r="U14" s="5">
        <f>IFERROR(__xludf.DUMMYFUNCTION("(value(REGEXEXTRACT(W14,""^(.+?)m""))*60+VALUE(REGEXEXTRACT(W14,""m(.+?)s"")))"),240.882)</f>
        <v>240.882</v>
      </c>
      <c r="V14" s="10">
        <f t="shared" ref="V14:V22" si="7">T14/U14</f>
        <v>0.5565686397</v>
      </c>
      <c r="W14" s="5" t="s">
        <v>139</v>
      </c>
      <c r="X14" s="5" t="s">
        <v>140</v>
      </c>
      <c r="Y14" s="5" t="s">
        <v>141</v>
      </c>
      <c r="Z14" s="5">
        <v>136.484884977</v>
      </c>
      <c r="AA14" s="5">
        <f>IFERROR(__xludf.DUMMYFUNCTION("(value(REGEXEXTRACT(AC14,""^(.+?)m""))*60+VALUE(REGEXEXTRACT(AC14,""m(.+?)s"")))"),228.251)</f>
        <v>228.251</v>
      </c>
      <c r="AB14" s="10">
        <f t="shared" ref="AB14:AB22" si="8">Z14/AA14</f>
        <v>0.5979596364</v>
      </c>
      <c r="AC14" s="5" t="s">
        <v>142</v>
      </c>
      <c r="AD14" s="5" t="s">
        <v>143</v>
      </c>
      <c r="AE14" s="5" t="s">
        <v>144</v>
      </c>
      <c r="AF14" s="5"/>
      <c r="AG14" s="5"/>
      <c r="AH14" s="5"/>
      <c r="AI14" s="5"/>
      <c r="AJ14" s="5"/>
      <c r="AK14" s="5">
        <v>8.0</v>
      </c>
    </row>
    <row r="15">
      <c r="A15" s="5">
        <v>4.0</v>
      </c>
      <c r="B15" s="5">
        <v>6.0</v>
      </c>
      <c r="C15" s="5" t="s">
        <v>15</v>
      </c>
      <c r="D15" s="5" t="s">
        <v>13</v>
      </c>
      <c r="E15" s="5">
        <v>2.0</v>
      </c>
      <c r="F15" s="5" t="s">
        <v>14</v>
      </c>
      <c r="G15" s="5">
        <v>96.0</v>
      </c>
      <c r="H15" s="5">
        <v>114.205138922</v>
      </c>
      <c r="I15" s="5">
        <f>IFERROR(__xludf.DUMMYFUNCTION("(value(REGEXEXTRACT(K15,""^(.+?)m""))*60+VALUE(REGEXEXTRACT(K15,""m(.+?)s"")))"),204.888)</f>
        <v>204.888</v>
      </c>
      <c r="J15" s="10">
        <f t="shared" si="5"/>
        <v>0.5574027709</v>
      </c>
      <c r="K15" s="5" t="s">
        <v>145</v>
      </c>
      <c r="L15" s="5" t="s">
        <v>146</v>
      </c>
      <c r="M15" s="5" t="s">
        <v>147</v>
      </c>
      <c r="N15" s="5">
        <v>111.465677977</v>
      </c>
      <c r="O15" s="5">
        <f>IFERROR(__xludf.DUMMYFUNCTION("(value(REGEXEXTRACT(Q15,""^(.+?)m""))*60+VALUE(REGEXEXTRACT(Q15,""m(.+?)s"")))"),189.523)</f>
        <v>189.523</v>
      </c>
      <c r="P15" s="10">
        <f t="shared" si="6"/>
        <v>0.588137999</v>
      </c>
      <c r="Q15" s="5" t="s">
        <v>148</v>
      </c>
      <c r="R15" s="5" t="s">
        <v>149</v>
      </c>
      <c r="S15" s="5" t="s">
        <v>150</v>
      </c>
      <c r="T15" s="5">
        <v>88.8936760426</v>
      </c>
      <c r="U15" s="5">
        <f>IFERROR(__xludf.DUMMYFUNCTION("(value(REGEXEXTRACT(W15,""^(.+?)m""))*60+VALUE(REGEXEXTRACT(W15,""m(.+?)s"")))"),191.054)</f>
        <v>191.054</v>
      </c>
      <c r="V15" s="10">
        <f t="shared" si="7"/>
        <v>0.4652803712</v>
      </c>
      <c r="W15" s="5" t="s">
        <v>151</v>
      </c>
      <c r="X15" s="5" t="s">
        <v>152</v>
      </c>
      <c r="Y15" s="5" t="s">
        <v>153</v>
      </c>
      <c r="Z15" s="5">
        <v>88.4142618179</v>
      </c>
      <c r="AA15" s="5">
        <f>IFERROR(__xludf.DUMMYFUNCTION("(value(REGEXEXTRACT(AC15,""^(.+?)m""))*60+VALUE(REGEXEXTRACT(AC15,""m(.+?)s"")))"),173.493)</f>
        <v>173.493</v>
      </c>
      <c r="AB15" s="10">
        <f t="shared" si="8"/>
        <v>0.5096128479</v>
      </c>
      <c r="AC15" s="5" t="s">
        <v>154</v>
      </c>
      <c r="AD15" s="5" t="s">
        <v>155</v>
      </c>
      <c r="AE15" s="5" t="s">
        <v>156</v>
      </c>
      <c r="AF15" s="5"/>
      <c r="AG15" s="5"/>
      <c r="AH15" s="5"/>
      <c r="AI15" s="5"/>
      <c r="AJ15" s="5"/>
      <c r="AK15" s="5">
        <v>8.0</v>
      </c>
    </row>
    <row r="16">
      <c r="A16" s="5">
        <v>4.0</v>
      </c>
      <c r="B16" s="5">
        <v>8.0</v>
      </c>
      <c r="C16" s="5" t="s">
        <v>16</v>
      </c>
      <c r="D16" s="5" t="s">
        <v>13</v>
      </c>
      <c r="E16" s="5">
        <v>2.0</v>
      </c>
      <c r="F16" s="5" t="s">
        <v>14</v>
      </c>
      <c r="G16" s="5">
        <v>128.0</v>
      </c>
      <c r="H16" s="5">
        <v>64.3447229862</v>
      </c>
      <c r="I16" s="5">
        <f>IFERROR(__xludf.DUMMYFUNCTION("(value(REGEXEXTRACT(K16,""^(.+?)m""))*60+VALUE(REGEXEXTRACT(K16,""m(.+?)s"")))"),144.875)</f>
        <v>144.875</v>
      </c>
      <c r="J16" s="10">
        <f t="shared" si="5"/>
        <v>0.4441395892</v>
      </c>
      <c r="K16" s="5" t="s">
        <v>157</v>
      </c>
      <c r="L16" s="5" t="s">
        <v>158</v>
      </c>
      <c r="M16" s="5" t="s">
        <v>159</v>
      </c>
      <c r="N16" s="5">
        <v>90.985820055</v>
      </c>
      <c r="O16" s="5">
        <f>IFERROR(__xludf.DUMMYFUNCTION("(value(REGEXEXTRACT(Q16,""^(.+?)m""))*60+VALUE(REGEXEXTRACT(Q16,""m(.+?)s"")))"),176.899)</f>
        <v>176.899</v>
      </c>
      <c r="P16" s="10">
        <f t="shared" si="6"/>
        <v>0.5143376732</v>
      </c>
      <c r="Q16" s="5" t="s">
        <v>160</v>
      </c>
      <c r="R16" s="5" t="s">
        <v>161</v>
      </c>
      <c r="S16" s="5" t="s">
        <v>162</v>
      </c>
      <c r="T16" s="5">
        <v>69.4518740177</v>
      </c>
      <c r="U16" s="5">
        <f>IFERROR(__xludf.DUMMYFUNCTION("(value(REGEXEXTRACT(W16,""^(.+?)m""))*60+VALUE(REGEXEXTRACT(W16,""m(.+?)s"")))"),185.186)</f>
        <v>185.186</v>
      </c>
      <c r="V16" s="10">
        <f t="shared" si="7"/>
        <v>0.3750384695</v>
      </c>
      <c r="W16" s="5" t="s">
        <v>163</v>
      </c>
      <c r="X16" s="5" t="s">
        <v>164</v>
      </c>
      <c r="Y16" s="5" t="s">
        <v>165</v>
      </c>
      <c r="Z16" s="5">
        <v>95.1625602245</v>
      </c>
      <c r="AA16" s="5">
        <f>IFERROR(__xludf.DUMMYFUNCTION("(value(REGEXEXTRACT(AC16,""^(.+?)m""))*60+VALUE(REGEXEXTRACT(AC16,""m(.+?)s"")))"),178.895)</f>
        <v>178.895</v>
      </c>
      <c r="AB16" s="10">
        <f t="shared" si="8"/>
        <v>0.5319464503</v>
      </c>
      <c r="AC16" s="5" t="s">
        <v>166</v>
      </c>
      <c r="AD16" s="5" t="s">
        <v>167</v>
      </c>
      <c r="AE16" s="5" t="s">
        <v>168</v>
      </c>
      <c r="AF16" s="5"/>
      <c r="AG16" s="5"/>
      <c r="AH16" s="5"/>
      <c r="AI16" s="5"/>
      <c r="AJ16" s="5"/>
      <c r="AK16" s="5">
        <v>8.0</v>
      </c>
    </row>
    <row r="17">
      <c r="A17" s="5">
        <v>4.0</v>
      </c>
      <c r="B17" s="5">
        <v>10.0</v>
      </c>
      <c r="C17" s="5" t="s">
        <v>17</v>
      </c>
      <c r="D17" s="5" t="s">
        <v>13</v>
      </c>
      <c r="E17" s="5">
        <v>2.0</v>
      </c>
      <c r="F17" s="5" t="s">
        <v>14</v>
      </c>
      <c r="G17" s="5">
        <v>160.0</v>
      </c>
      <c r="H17" s="5">
        <v>80.4350588322</v>
      </c>
      <c r="I17" s="5">
        <f>IFERROR(__xludf.DUMMYFUNCTION("(value(REGEXEXTRACT(K17,""^(.+?)m""))*60+VALUE(REGEXEXTRACT(K17,""m(.+?)s"")))"),194.404)</f>
        <v>194.404</v>
      </c>
      <c r="J17" s="10">
        <f t="shared" si="5"/>
        <v>0.4137520773</v>
      </c>
      <c r="K17" s="5" t="s">
        <v>169</v>
      </c>
      <c r="L17" s="5" t="s">
        <v>170</v>
      </c>
      <c r="M17" s="5" t="s">
        <v>171</v>
      </c>
      <c r="N17" s="5">
        <v>100.442045212</v>
      </c>
      <c r="O17" s="5">
        <f>IFERROR(__xludf.DUMMYFUNCTION("(value(REGEXEXTRACT(Q17,""^(.+?)m""))*60+VALUE(REGEXEXTRACT(Q17,""m(.+?)s"")))"),174.887)</f>
        <v>174.887</v>
      </c>
      <c r="P17" s="10">
        <f t="shared" si="6"/>
        <v>0.5743253942</v>
      </c>
      <c r="Q17" s="5" t="s">
        <v>172</v>
      </c>
      <c r="R17" s="5" t="s">
        <v>173</v>
      </c>
      <c r="S17" s="5" t="s">
        <v>174</v>
      </c>
      <c r="T17" s="5">
        <v>107.151682138</v>
      </c>
      <c r="U17" s="5">
        <f>IFERROR(__xludf.DUMMYFUNCTION("(value(REGEXEXTRACT(W17,""^(.+?)m""))*60+VALUE(REGEXEXTRACT(W17,""m(.+?)s"")))"),203.85)</f>
        <v>203.85</v>
      </c>
      <c r="V17" s="10">
        <f t="shared" si="7"/>
        <v>0.5256398437</v>
      </c>
      <c r="W17" s="5" t="s">
        <v>175</v>
      </c>
      <c r="X17" s="5" t="s">
        <v>176</v>
      </c>
      <c r="Y17" s="5" t="s">
        <v>177</v>
      </c>
      <c r="Z17" s="5">
        <v>80.6415121555</v>
      </c>
      <c r="AA17" s="5">
        <f>IFERROR(__xludf.DUMMYFUNCTION("(value(REGEXEXTRACT(AC17,""^(.+?)m""))*60+VALUE(REGEXEXTRACT(AC17,""m(.+?)s"")))"),164.941)</f>
        <v>164.941</v>
      </c>
      <c r="AB17" s="10">
        <f t="shared" si="8"/>
        <v>0.4889112601</v>
      </c>
      <c r="AC17" s="5" t="s">
        <v>178</v>
      </c>
      <c r="AD17" s="5" t="s">
        <v>179</v>
      </c>
      <c r="AE17" s="5" t="s">
        <v>180</v>
      </c>
      <c r="AF17" s="5"/>
      <c r="AG17" s="5"/>
      <c r="AH17" s="5"/>
      <c r="AI17" s="5"/>
      <c r="AJ17" s="5"/>
      <c r="AK17" s="5">
        <v>8.0</v>
      </c>
    </row>
    <row r="18">
      <c r="A18" s="5">
        <v>4.0</v>
      </c>
      <c r="B18" s="5">
        <v>12.0</v>
      </c>
      <c r="C18" s="5" t="s">
        <v>18</v>
      </c>
      <c r="D18" s="5" t="s">
        <v>13</v>
      </c>
      <c r="E18" s="5">
        <v>2.0</v>
      </c>
      <c r="F18" s="5" t="s">
        <v>14</v>
      </c>
      <c r="G18" s="5">
        <v>192.0</v>
      </c>
      <c r="H18" s="5">
        <v>143.21975708</v>
      </c>
      <c r="I18" s="5">
        <f>IFERROR(__xludf.DUMMYFUNCTION("(value(REGEXEXTRACT(K18,""^(.+?)m""))*60+VALUE(REGEXEXTRACT(K18,""m(.+?)s"")))"),254.885)</f>
        <v>254.885</v>
      </c>
      <c r="J18" s="10">
        <f t="shared" si="5"/>
        <v>0.5618995119</v>
      </c>
      <c r="K18" s="5" t="s">
        <v>181</v>
      </c>
      <c r="L18" s="5" t="s">
        <v>182</v>
      </c>
      <c r="M18" s="5" t="s">
        <v>183</v>
      </c>
      <c r="N18" s="5">
        <v>108.195100069</v>
      </c>
      <c r="O18" s="5">
        <f>IFERROR(__xludf.DUMMYFUNCTION("(value(REGEXEXTRACT(Q18,""^(.+?)m""))*60+VALUE(REGEXEXTRACT(Q18,""m(.+?)s"")))"),191.728)</f>
        <v>191.728</v>
      </c>
      <c r="P18" s="10">
        <f t="shared" si="6"/>
        <v>0.5643155933</v>
      </c>
      <c r="Q18" s="5" t="s">
        <v>184</v>
      </c>
      <c r="R18" s="5" t="s">
        <v>185</v>
      </c>
      <c r="S18" s="5" t="s">
        <v>186</v>
      </c>
      <c r="T18" s="5">
        <v>74.2182910442</v>
      </c>
      <c r="U18" s="5">
        <f>IFERROR(__xludf.DUMMYFUNCTION("(value(REGEXEXTRACT(W18,""^(.+?)m""))*60+VALUE(REGEXEXTRACT(W18,""m(.+?)s"")))"),179.137)</f>
        <v>179.137</v>
      </c>
      <c r="V18" s="10">
        <f t="shared" si="7"/>
        <v>0.4143102265</v>
      </c>
      <c r="W18" s="5" t="s">
        <v>187</v>
      </c>
      <c r="X18" s="5" t="s">
        <v>188</v>
      </c>
      <c r="Y18" s="5" t="s">
        <v>189</v>
      </c>
      <c r="Z18" s="5">
        <v>122.88801384</v>
      </c>
      <c r="AA18" s="5">
        <f>IFERROR(__xludf.DUMMYFUNCTION("(value(REGEXEXTRACT(AC18,""^(.+?)m""))*60+VALUE(REGEXEXTRACT(AC18,""m(.+?)s"")))"),231.387)</f>
        <v>231.387</v>
      </c>
      <c r="AB18" s="10">
        <f t="shared" si="8"/>
        <v>0.5310929907</v>
      </c>
      <c r="AC18" s="5" t="s">
        <v>190</v>
      </c>
      <c r="AD18" s="5" t="s">
        <v>191</v>
      </c>
      <c r="AE18" s="5" t="s">
        <v>192</v>
      </c>
      <c r="AF18" s="5"/>
      <c r="AG18" s="5"/>
      <c r="AH18" s="5"/>
      <c r="AI18" s="5"/>
      <c r="AJ18" s="5"/>
      <c r="AK18" s="5">
        <v>8.0</v>
      </c>
    </row>
    <row r="19">
      <c r="A19" s="5">
        <v>4.0</v>
      </c>
      <c r="B19" s="5">
        <v>14.0</v>
      </c>
      <c r="C19" s="5" t="s">
        <v>18</v>
      </c>
      <c r="D19" s="5" t="s">
        <v>13</v>
      </c>
      <c r="E19" s="5">
        <v>2.0</v>
      </c>
      <c r="F19" s="5" t="s">
        <v>14</v>
      </c>
      <c r="G19" s="5">
        <v>224.0</v>
      </c>
      <c r="H19" s="5">
        <v>52.7483251095</v>
      </c>
      <c r="I19" s="5">
        <f>IFERROR(__xludf.DUMMYFUNCTION("(value(REGEXEXTRACT(K19,""^(.+?)m""))*60+VALUE(REGEXEXTRACT(K19,""m(.+?)s"")))"),126.483)</f>
        <v>126.483</v>
      </c>
      <c r="J19" s="10">
        <f t="shared" si="5"/>
        <v>0.4170388519</v>
      </c>
      <c r="K19" s="5" t="s">
        <v>193</v>
      </c>
      <c r="L19" s="5" t="s">
        <v>194</v>
      </c>
      <c r="M19" s="5" t="s">
        <v>195</v>
      </c>
      <c r="N19" s="5">
        <v>133.540175915</v>
      </c>
      <c r="O19" s="5">
        <f>IFERROR(__xludf.DUMMYFUNCTION("(value(REGEXEXTRACT(Q19,""^(.+?)m""))*60+VALUE(REGEXEXTRACT(Q19,""m(.+?)s"")))"),220.585)</f>
        <v>220.585</v>
      </c>
      <c r="P19" s="10">
        <f t="shared" si="6"/>
        <v>0.6053910099</v>
      </c>
      <c r="Q19" s="5" t="s">
        <v>196</v>
      </c>
      <c r="R19" s="5" t="s">
        <v>197</v>
      </c>
      <c r="S19" s="5" t="s">
        <v>198</v>
      </c>
      <c r="T19" s="5">
        <v>71.7474410534</v>
      </c>
      <c r="U19" s="5">
        <f>IFERROR(__xludf.DUMMYFUNCTION("(value(REGEXEXTRACT(W19,""^(.+?)m""))*60+VALUE(REGEXEXTRACT(W19,""m(.+?)s"")))"),170.912)</f>
        <v>170.912</v>
      </c>
      <c r="V19" s="10">
        <f t="shared" si="7"/>
        <v>0.4197917118</v>
      </c>
      <c r="W19" s="5" t="s">
        <v>199</v>
      </c>
      <c r="X19" s="5" t="s">
        <v>200</v>
      </c>
      <c r="Y19" s="5" t="s">
        <v>201</v>
      </c>
      <c r="Z19" s="5">
        <v>130.731261969</v>
      </c>
      <c r="AA19" s="5">
        <f>IFERROR(__xludf.DUMMYFUNCTION("(value(REGEXEXTRACT(AC19,""^(.+?)m""))*60+VALUE(REGEXEXTRACT(AC19,""m(.+?)s"")))"),214.442)</f>
        <v>214.442</v>
      </c>
      <c r="AB19" s="10">
        <f t="shared" si="8"/>
        <v>0.6096345957</v>
      </c>
      <c r="AC19" s="5" t="s">
        <v>202</v>
      </c>
      <c r="AD19" s="5" t="s">
        <v>203</v>
      </c>
      <c r="AE19" s="5" t="s">
        <v>204</v>
      </c>
      <c r="AF19" s="5"/>
      <c r="AG19" s="5"/>
      <c r="AH19" s="5"/>
      <c r="AI19" s="5"/>
      <c r="AJ19" s="5"/>
      <c r="AK19" s="5">
        <v>8.0</v>
      </c>
    </row>
    <row r="20">
      <c r="A20" s="5">
        <v>4.0</v>
      </c>
      <c r="B20" s="5">
        <v>16.0</v>
      </c>
      <c r="C20" s="5" t="s">
        <v>14</v>
      </c>
      <c r="D20" s="5" t="s">
        <v>13</v>
      </c>
      <c r="E20" s="5">
        <v>2.0</v>
      </c>
      <c r="F20" s="5" t="s">
        <v>14</v>
      </c>
      <c r="G20" s="5">
        <v>256.0</v>
      </c>
      <c r="H20" s="5">
        <v>43.2916178703</v>
      </c>
      <c r="I20" s="5">
        <f>IFERROR(__xludf.DUMMYFUNCTION("(value(REGEXEXTRACT(K20,""^(.+?)m""))*60+VALUE(REGEXEXTRACT(K20,""m(.+?)s"")))"),196.531)</f>
        <v>196.531</v>
      </c>
      <c r="J20" s="10">
        <f t="shared" si="5"/>
        <v>0.2202788256</v>
      </c>
      <c r="K20" s="5" t="s">
        <v>205</v>
      </c>
      <c r="L20" s="5" t="s">
        <v>206</v>
      </c>
      <c r="M20" s="5" t="s">
        <v>207</v>
      </c>
      <c r="N20" s="5">
        <v>70.8302769661</v>
      </c>
      <c r="O20" s="5">
        <f>IFERROR(__xludf.DUMMYFUNCTION("(value(REGEXEXTRACT(Q20,""^(.+?)m""))*60+VALUE(REGEXEXTRACT(Q20,""m(.+?)s"")))"),152.36)</f>
        <v>152.36</v>
      </c>
      <c r="P20" s="10">
        <f t="shared" si="6"/>
        <v>0.4648876146</v>
      </c>
      <c r="Q20" s="5" t="s">
        <v>208</v>
      </c>
      <c r="R20" s="5" t="s">
        <v>209</v>
      </c>
      <c r="S20" s="5" t="s">
        <v>210</v>
      </c>
      <c r="T20" s="5">
        <v>74.5923199654</v>
      </c>
      <c r="U20" s="5">
        <f>IFERROR(__xludf.DUMMYFUNCTION("(value(REGEXEXTRACT(W20,""^(.+?)m""))*60+VALUE(REGEXEXTRACT(W20,""m(.+?)s"")))"),175.55700000000002)</f>
        <v>175.557</v>
      </c>
      <c r="V20" s="10">
        <f t="shared" si="7"/>
        <v>0.4248894659</v>
      </c>
      <c r="W20" s="5" t="s">
        <v>211</v>
      </c>
      <c r="X20" s="5" t="s">
        <v>212</v>
      </c>
      <c r="Y20" s="5" t="s">
        <v>213</v>
      </c>
      <c r="Z20" s="5">
        <v>78.889400959</v>
      </c>
      <c r="AA20" s="5">
        <f>IFERROR(__xludf.DUMMYFUNCTION("(value(REGEXEXTRACT(AC20,""^(.+?)m""))*60+VALUE(REGEXEXTRACT(AC20,""m(.+?)s"")))"),165.264)</f>
        <v>165.264</v>
      </c>
      <c r="AB20" s="10">
        <f t="shared" si="8"/>
        <v>0.4773538155</v>
      </c>
      <c r="AC20" s="5" t="s">
        <v>214</v>
      </c>
      <c r="AD20" s="5" t="s">
        <v>215</v>
      </c>
      <c r="AE20" s="5" t="s">
        <v>216</v>
      </c>
      <c r="AF20" s="5"/>
      <c r="AG20" s="5"/>
      <c r="AH20" s="5"/>
      <c r="AI20" s="5"/>
      <c r="AJ20" s="5"/>
      <c r="AK20" s="5">
        <v>8.0</v>
      </c>
    </row>
    <row r="21">
      <c r="A21" s="5">
        <v>4.0</v>
      </c>
      <c r="B21" s="5">
        <v>18.0</v>
      </c>
      <c r="C21" s="5" t="s">
        <v>14</v>
      </c>
      <c r="D21" s="5" t="s">
        <v>13</v>
      </c>
      <c r="E21" s="5">
        <v>2.0</v>
      </c>
      <c r="F21" s="5" t="s">
        <v>14</v>
      </c>
      <c r="G21" s="5">
        <v>288.0</v>
      </c>
      <c r="H21" s="5">
        <v>71.5949280262</v>
      </c>
      <c r="I21" s="5">
        <f>IFERROR(__xludf.DUMMYFUNCTION("(value(REGEXEXTRACT(K21,""^(.+?)m""))*60+VALUE(REGEXEXTRACT(K21,""m(.+?)s"")))"),157.779)</f>
        <v>157.779</v>
      </c>
      <c r="J21" s="10">
        <f t="shared" si="5"/>
        <v>0.4537671555</v>
      </c>
      <c r="K21" s="5" t="s">
        <v>217</v>
      </c>
      <c r="L21" s="5" t="s">
        <v>218</v>
      </c>
      <c r="M21" s="5" t="s">
        <v>219</v>
      </c>
      <c r="N21" s="5">
        <v>82.2987759113</v>
      </c>
      <c r="O21" s="5">
        <f>IFERROR(__xludf.DUMMYFUNCTION("(value(REGEXEXTRACT(Q21,""^(.+?)m""))*60+VALUE(REGEXEXTRACT(Q21,""m(.+?)s"")))"),167.725)</f>
        <v>167.725</v>
      </c>
      <c r="P21" s="10">
        <f t="shared" si="6"/>
        <v>0.4906768574</v>
      </c>
      <c r="Q21" s="5" t="s">
        <v>220</v>
      </c>
      <c r="R21" s="5" t="s">
        <v>221</v>
      </c>
      <c r="S21" s="5" t="s">
        <v>222</v>
      </c>
      <c r="T21" s="5">
        <v>75.6744809151</v>
      </c>
      <c r="U21" s="5">
        <f>IFERROR(__xludf.DUMMYFUNCTION("(value(REGEXEXTRACT(W21,""^(.+?)m""))*60+VALUE(REGEXEXTRACT(W21,""m(.+?)s"")))"),183.052)</f>
        <v>183.052</v>
      </c>
      <c r="V21" s="10">
        <f t="shared" si="7"/>
        <v>0.4134042836</v>
      </c>
      <c r="W21" s="5" t="s">
        <v>223</v>
      </c>
      <c r="X21" s="5" t="s">
        <v>224</v>
      </c>
      <c r="Y21" s="5" t="s">
        <v>225</v>
      </c>
      <c r="Z21" s="5">
        <v>76.2255940437</v>
      </c>
      <c r="AA21" s="5">
        <f>IFERROR(__xludf.DUMMYFUNCTION("(value(REGEXEXTRACT(AC21,""^(.+?)m""))*60+VALUE(REGEXEXTRACT(AC21,""m(.+?)s"")))"),164.543)</f>
        <v>164.543</v>
      </c>
      <c r="AB21" s="10">
        <f t="shared" si="8"/>
        <v>0.463256377</v>
      </c>
      <c r="AC21" s="5" t="s">
        <v>226</v>
      </c>
      <c r="AD21" s="5" t="s">
        <v>227</v>
      </c>
      <c r="AE21" s="5" t="s">
        <v>228</v>
      </c>
      <c r="AF21" s="5"/>
      <c r="AG21" s="5"/>
      <c r="AH21" s="5"/>
      <c r="AI21" s="5"/>
      <c r="AJ21" s="5"/>
      <c r="AK21" s="5">
        <v>8.0</v>
      </c>
    </row>
    <row r="22">
      <c r="A22" s="5">
        <v>4.0</v>
      </c>
      <c r="B22" s="5">
        <v>20.0</v>
      </c>
      <c r="C22" s="5" t="s">
        <v>14</v>
      </c>
      <c r="D22" s="5" t="s">
        <v>13</v>
      </c>
      <c r="E22" s="5">
        <v>2.0</v>
      </c>
      <c r="F22" s="5" t="s">
        <v>14</v>
      </c>
      <c r="G22" s="5">
        <v>320.0</v>
      </c>
      <c r="H22" s="5">
        <v>60.177393198</v>
      </c>
      <c r="I22" s="5">
        <f>IFERROR(__xludf.DUMMYFUNCTION("(value(REGEXEXTRACT(K22,""^(.+?)m""))*60+VALUE(REGEXEXTRACT(K22,""m(.+?)s"")))"),130.49)</f>
        <v>130.49</v>
      </c>
      <c r="J22" s="10">
        <f t="shared" si="5"/>
        <v>0.4611647881</v>
      </c>
      <c r="K22" s="5" t="s">
        <v>229</v>
      </c>
      <c r="L22" s="5" t="s">
        <v>230</v>
      </c>
      <c r="M22" s="5" t="s">
        <v>231</v>
      </c>
      <c r="N22" s="5">
        <v>88.4853639603</v>
      </c>
      <c r="O22" s="5">
        <f>IFERROR(__xludf.DUMMYFUNCTION("(value(REGEXEXTRACT(Q22,""^(.+?)m""))*60+VALUE(REGEXEXTRACT(Q22,""m(.+?)s"")))"),185.61599999999999)</f>
        <v>185.616</v>
      </c>
      <c r="P22" s="10">
        <f t="shared" si="6"/>
        <v>0.4767119427</v>
      </c>
      <c r="Q22" s="5" t="s">
        <v>232</v>
      </c>
      <c r="R22" s="5" t="s">
        <v>233</v>
      </c>
      <c r="S22" s="5" t="s">
        <v>234</v>
      </c>
      <c r="T22" s="5">
        <v>70.9954111576</v>
      </c>
      <c r="U22" s="5">
        <f>IFERROR(__xludf.DUMMYFUNCTION("(value(REGEXEXTRACT(W22,""^(.+?)m""))*60+VALUE(REGEXEXTRACT(W22,""m(.+?)s"")))"),160.958)</f>
        <v>160.958</v>
      </c>
      <c r="V22" s="10">
        <f t="shared" si="7"/>
        <v>0.4410803511</v>
      </c>
      <c r="W22" s="5" t="s">
        <v>235</v>
      </c>
      <c r="X22" s="5" t="s">
        <v>236</v>
      </c>
      <c r="Y22" s="5" t="s">
        <v>237</v>
      </c>
      <c r="Z22" s="5">
        <v>80.4619441032</v>
      </c>
      <c r="AA22" s="5">
        <f>IFERROR(__xludf.DUMMYFUNCTION("(value(REGEXEXTRACT(AC22,""^(.+?)m""))*60+VALUE(REGEXEXTRACT(AC22,""m(.+?)s"")))"),167.478)</f>
        <v>167.478</v>
      </c>
      <c r="AB22" s="10">
        <f t="shared" si="8"/>
        <v>0.4804329172</v>
      </c>
      <c r="AC22" s="5" t="s">
        <v>238</v>
      </c>
      <c r="AD22" s="5" t="s">
        <v>239</v>
      </c>
      <c r="AE22" s="5" t="s">
        <v>240</v>
      </c>
      <c r="AF22" s="5"/>
      <c r="AG22" s="5"/>
      <c r="AH22" s="5"/>
      <c r="AI22" s="5"/>
      <c r="AJ22" s="5"/>
      <c r="AK22" s="5">
        <v>8.0</v>
      </c>
    </row>
    <row r="23">
      <c r="A23" s="5"/>
      <c r="B23" s="5"/>
      <c r="C23" s="5"/>
      <c r="D23" s="5"/>
      <c r="E23" s="5"/>
      <c r="F23" s="5"/>
      <c r="G23" s="5"/>
      <c r="H23" s="5"/>
      <c r="I23" s="5"/>
      <c r="J23" s="10"/>
      <c r="K23" s="5"/>
      <c r="L23" s="5"/>
      <c r="M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</row>
    <row r="24">
      <c r="J24" s="10"/>
    </row>
    <row r="25">
      <c r="J25" s="10"/>
    </row>
    <row r="26">
      <c r="J26" s="10"/>
    </row>
    <row r="27">
      <c r="J27" s="10"/>
    </row>
    <row r="28">
      <c r="J28" s="10"/>
    </row>
    <row r="29">
      <c r="J29" s="10"/>
    </row>
    <row r="30">
      <c r="J30" s="10"/>
    </row>
    <row r="31">
      <c r="J31" s="10"/>
    </row>
    <row r="32">
      <c r="J32" s="10"/>
    </row>
    <row r="33">
      <c r="J33" s="10"/>
    </row>
    <row r="34">
      <c r="J34" s="10"/>
    </row>
    <row r="35">
      <c r="J35" s="10"/>
    </row>
    <row r="36">
      <c r="J36" s="10"/>
    </row>
    <row r="37">
      <c r="J37" s="10"/>
    </row>
    <row r="38">
      <c r="J38" s="10"/>
    </row>
    <row r="39">
      <c r="J39" s="10"/>
    </row>
    <row r="40">
      <c r="J40" s="10"/>
    </row>
    <row r="41">
      <c r="J41" s="10"/>
    </row>
    <row r="42">
      <c r="J42" s="10"/>
    </row>
    <row r="43">
      <c r="J43" s="10"/>
    </row>
    <row r="44">
      <c r="J44" s="10"/>
    </row>
    <row r="45">
      <c r="J45" s="10"/>
    </row>
    <row r="46">
      <c r="J46" s="10"/>
    </row>
    <row r="47">
      <c r="J47" s="10"/>
    </row>
    <row r="48">
      <c r="J48" s="10"/>
    </row>
    <row r="49">
      <c r="J49" s="10"/>
    </row>
    <row r="50">
      <c r="J50" s="10"/>
    </row>
    <row r="51">
      <c r="J51" s="10"/>
    </row>
    <row r="52">
      <c r="J52" s="10"/>
    </row>
    <row r="53">
      <c r="J53" s="10"/>
    </row>
    <row r="54">
      <c r="J54" s="10"/>
    </row>
    <row r="55">
      <c r="J55" s="10"/>
    </row>
    <row r="56">
      <c r="J56" s="10"/>
    </row>
    <row r="57">
      <c r="J57" s="10"/>
    </row>
    <row r="58">
      <c r="J58" s="10"/>
    </row>
    <row r="59">
      <c r="J59" s="10"/>
    </row>
    <row r="60">
      <c r="J60" s="10"/>
    </row>
    <row r="61">
      <c r="J61" s="10"/>
    </row>
    <row r="62">
      <c r="J62" s="10"/>
    </row>
    <row r="63">
      <c r="J63" s="10"/>
    </row>
    <row r="64">
      <c r="J64" s="10"/>
    </row>
    <row r="65">
      <c r="J65" s="10"/>
    </row>
    <row r="66">
      <c r="J66" s="10"/>
    </row>
    <row r="67">
      <c r="J67" s="10"/>
    </row>
    <row r="68">
      <c r="J68" s="10"/>
    </row>
    <row r="69">
      <c r="J69" s="10"/>
    </row>
    <row r="70">
      <c r="J70" s="10"/>
    </row>
    <row r="71">
      <c r="J71" s="10"/>
    </row>
    <row r="72">
      <c r="J72" s="10"/>
    </row>
    <row r="73">
      <c r="J73" s="10"/>
    </row>
    <row r="74">
      <c r="J74" s="10"/>
    </row>
    <row r="75">
      <c r="J75" s="10"/>
    </row>
    <row r="76">
      <c r="J76" s="10"/>
    </row>
    <row r="77">
      <c r="J77" s="10"/>
    </row>
    <row r="78">
      <c r="J78" s="10"/>
    </row>
    <row r="79">
      <c r="J79" s="10"/>
    </row>
    <row r="80">
      <c r="J80" s="10"/>
    </row>
    <row r="81">
      <c r="J81" s="10"/>
    </row>
    <row r="82">
      <c r="J82" s="10"/>
    </row>
    <row r="83">
      <c r="J83" s="10"/>
    </row>
    <row r="84">
      <c r="J84" s="10"/>
    </row>
    <row r="85">
      <c r="J85" s="10"/>
    </row>
    <row r="86">
      <c r="J86" s="10"/>
    </row>
    <row r="87">
      <c r="J87" s="10"/>
    </row>
    <row r="88">
      <c r="J88" s="10"/>
    </row>
    <row r="89">
      <c r="J89" s="10"/>
    </row>
    <row r="90">
      <c r="J90" s="10"/>
    </row>
    <row r="91">
      <c r="J91" s="10"/>
    </row>
    <row r="92">
      <c r="J92" s="10"/>
    </row>
    <row r="93">
      <c r="J93" s="10"/>
    </row>
    <row r="94">
      <c r="J94" s="10"/>
    </row>
    <row r="95">
      <c r="J95" s="10"/>
    </row>
    <row r="96">
      <c r="J96" s="10"/>
    </row>
    <row r="97">
      <c r="J97" s="10"/>
    </row>
    <row r="98">
      <c r="J98" s="10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3.57"/>
    <col customWidth="1" min="2" max="2" width="16.43"/>
    <col customWidth="1" min="3" max="3" width="20.14"/>
    <col customWidth="1" min="4" max="4" width="25.71"/>
    <col customWidth="1" min="5" max="5" width="19.57"/>
    <col customWidth="1" min="6" max="6" width="25.71"/>
    <col customWidth="1" min="7" max="7" width="19.57"/>
    <col customWidth="1" min="11" max="11" width="21.0"/>
  </cols>
  <sheetData>
    <row r="1">
      <c r="A1" s="4" t="s">
        <v>241</v>
      </c>
      <c r="B1" s="4" t="s">
        <v>242</v>
      </c>
      <c r="C1" s="4" t="s">
        <v>0</v>
      </c>
      <c r="D1" s="4" t="s">
        <v>1</v>
      </c>
      <c r="E1" s="11" t="s">
        <v>2</v>
      </c>
      <c r="F1" s="12" t="s">
        <v>3</v>
      </c>
      <c r="G1" s="4" t="s">
        <v>4</v>
      </c>
      <c r="H1" s="12" t="s">
        <v>5</v>
      </c>
      <c r="I1" s="4" t="s">
        <v>6</v>
      </c>
      <c r="J1" s="4" t="s">
        <v>11</v>
      </c>
      <c r="K1" s="4" t="s">
        <v>243</v>
      </c>
      <c r="L1" s="4" t="s">
        <v>244</v>
      </c>
    </row>
    <row r="2">
      <c r="B2" s="5" t="s">
        <v>7</v>
      </c>
      <c r="C2" s="5">
        <v>4.0</v>
      </c>
      <c r="D2" s="5">
        <v>2.0</v>
      </c>
      <c r="E2" s="5" t="s">
        <v>14</v>
      </c>
      <c r="F2" s="5" t="s">
        <v>13</v>
      </c>
      <c r="G2" s="5">
        <v>1.0</v>
      </c>
      <c r="H2" s="5" t="s">
        <v>14</v>
      </c>
      <c r="I2" s="5">
        <v>16.0</v>
      </c>
      <c r="J2" s="5">
        <v>8.0</v>
      </c>
      <c r="K2" s="5">
        <v>84.39970994</v>
      </c>
      <c r="L2" s="5">
        <v>105.0870049</v>
      </c>
    </row>
    <row r="3">
      <c r="B3" s="5" t="s">
        <v>7</v>
      </c>
      <c r="C3" s="5">
        <v>4.0</v>
      </c>
      <c r="D3" s="5">
        <v>4.0</v>
      </c>
      <c r="E3" s="5" t="s">
        <v>14</v>
      </c>
      <c r="F3" s="5" t="s">
        <v>13</v>
      </c>
      <c r="G3" s="5">
        <v>1.0</v>
      </c>
      <c r="H3" s="5" t="s">
        <v>14</v>
      </c>
      <c r="I3" s="5">
        <v>16.0</v>
      </c>
      <c r="J3" s="5">
        <v>8.0</v>
      </c>
      <c r="K3" s="5">
        <v>56.1538629532</v>
      </c>
      <c r="L3" s="5">
        <v>81.651927948</v>
      </c>
    </row>
    <row r="4">
      <c r="B4" s="5" t="s">
        <v>7</v>
      </c>
      <c r="C4" s="5">
        <v>4.0</v>
      </c>
      <c r="D4" s="5">
        <v>6.0</v>
      </c>
      <c r="E4" s="5" t="s">
        <v>14</v>
      </c>
      <c r="F4" s="5" t="s">
        <v>13</v>
      </c>
      <c r="G4" s="5">
        <v>1.0</v>
      </c>
      <c r="H4" s="5" t="s">
        <v>14</v>
      </c>
      <c r="I4" s="5">
        <v>16.0</v>
      </c>
      <c r="J4" s="5">
        <v>8.0</v>
      </c>
      <c r="K4" s="5">
        <v>71.336097002</v>
      </c>
      <c r="L4" s="5">
        <v>101.749236107</v>
      </c>
    </row>
    <row r="5">
      <c r="B5" s="5" t="s">
        <v>7</v>
      </c>
      <c r="C5" s="5">
        <v>4.0</v>
      </c>
      <c r="D5" s="5">
        <v>8.0</v>
      </c>
      <c r="E5" s="5" t="s">
        <v>14</v>
      </c>
      <c r="F5" s="5" t="s">
        <v>13</v>
      </c>
      <c r="G5" s="5">
        <v>1.0</v>
      </c>
      <c r="H5" s="5" t="s">
        <v>14</v>
      </c>
      <c r="I5" s="5">
        <v>16.0</v>
      </c>
      <c r="J5" s="5">
        <v>8.0</v>
      </c>
      <c r="K5" s="5">
        <v>56.5889339447</v>
      </c>
      <c r="L5" s="5">
        <v>95.6397380829</v>
      </c>
    </row>
    <row r="6">
      <c r="B6" s="4" t="s">
        <v>242</v>
      </c>
      <c r="C6" s="4" t="s">
        <v>0</v>
      </c>
      <c r="D6" s="4" t="s">
        <v>1</v>
      </c>
      <c r="E6" s="11" t="s">
        <v>2</v>
      </c>
      <c r="F6" s="12" t="s">
        <v>3</v>
      </c>
      <c r="G6" s="4" t="s">
        <v>4</v>
      </c>
      <c r="H6" s="12" t="s">
        <v>5</v>
      </c>
      <c r="I6" s="4" t="s">
        <v>6</v>
      </c>
      <c r="J6" s="4" t="s">
        <v>11</v>
      </c>
      <c r="K6" s="4" t="s">
        <v>245</v>
      </c>
      <c r="L6" s="4" t="s">
        <v>246</v>
      </c>
    </row>
    <row r="7">
      <c r="B7" s="5" t="s">
        <v>7</v>
      </c>
      <c r="C7" s="5">
        <v>4.0</v>
      </c>
      <c r="D7" s="5">
        <v>2.0</v>
      </c>
      <c r="E7" s="5" t="s">
        <v>14</v>
      </c>
      <c r="F7" s="5" t="s">
        <v>13</v>
      </c>
      <c r="G7" s="5">
        <v>2.0</v>
      </c>
      <c r="H7" s="5" t="s">
        <v>14</v>
      </c>
      <c r="I7" s="5">
        <v>16.0</v>
      </c>
      <c r="J7" s="5">
        <v>8.0</v>
      </c>
      <c r="K7" s="5">
        <v>78.4790730476</v>
      </c>
      <c r="L7" s="5">
        <v>112.480127811</v>
      </c>
    </row>
    <row r="8">
      <c r="B8" s="5" t="s">
        <v>7</v>
      </c>
      <c r="C8" s="5">
        <v>4.0</v>
      </c>
      <c r="D8" s="5">
        <v>4.0</v>
      </c>
      <c r="E8" s="5" t="s">
        <v>14</v>
      </c>
      <c r="F8" s="5" t="s">
        <v>13</v>
      </c>
      <c r="G8" s="5">
        <v>2.0</v>
      </c>
      <c r="H8" s="5" t="s">
        <v>14</v>
      </c>
      <c r="I8" s="5">
        <v>16.0</v>
      </c>
      <c r="J8" s="5">
        <v>8.0</v>
      </c>
      <c r="K8" s="5">
        <v>54.989787817</v>
      </c>
      <c r="L8" s="5">
        <v>85.557309866</v>
      </c>
    </row>
    <row r="9">
      <c r="B9" s="5" t="s">
        <v>7</v>
      </c>
      <c r="C9" s="5">
        <v>4.0</v>
      </c>
      <c r="D9" s="5">
        <v>6.0</v>
      </c>
      <c r="E9" s="5" t="s">
        <v>14</v>
      </c>
      <c r="F9" s="5" t="s">
        <v>13</v>
      </c>
      <c r="G9" s="5">
        <v>2.0</v>
      </c>
      <c r="H9" s="5" t="s">
        <v>14</v>
      </c>
      <c r="I9" s="5">
        <v>16.0</v>
      </c>
      <c r="J9" s="5">
        <v>8.0</v>
      </c>
      <c r="K9" s="5">
        <v>71.8641130924</v>
      </c>
      <c r="L9" s="5">
        <v>105.633624077</v>
      </c>
    </row>
    <row r="10">
      <c r="B10" s="5" t="s">
        <v>7</v>
      </c>
      <c r="C10" s="5">
        <v>4.0</v>
      </c>
      <c r="D10" s="5">
        <v>8.0</v>
      </c>
      <c r="E10" s="5" t="s">
        <v>14</v>
      </c>
      <c r="F10" s="5" t="s">
        <v>13</v>
      </c>
      <c r="G10" s="5">
        <v>2.0</v>
      </c>
      <c r="H10" s="5" t="s">
        <v>14</v>
      </c>
      <c r="I10" s="5">
        <v>16.0</v>
      </c>
      <c r="J10" s="5">
        <v>8.0</v>
      </c>
      <c r="K10" s="5">
        <v>79.8352360725</v>
      </c>
      <c r="L10" s="5">
        <v>115.694703817</v>
      </c>
    </row>
    <row r="11">
      <c r="A11" s="5"/>
      <c r="B11" s="4" t="s">
        <v>242</v>
      </c>
      <c r="C11" s="4" t="s">
        <v>0</v>
      </c>
      <c r="D11" s="4" t="s">
        <v>1</v>
      </c>
      <c r="E11" s="11" t="s">
        <v>2</v>
      </c>
      <c r="F11" s="12" t="s">
        <v>3</v>
      </c>
      <c r="G11" s="4" t="s">
        <v>4</v>
      </c>
      <c r="H11" s="12" t="s">
        <v>5</v>
      </c>
      <c r="I11" s="4" t="s">
        <v>6</v>
      </c>
      <c r="J11" s="4" t="s">
        <v>11</v>
      </c>
      <c r="K11" s="4" t="s">
        <v>247</v>
      </c>
      <c r="L11" s="4" t="s">
        <v>248</v>
      </c>
    </row>
    <row r="12">
      <c r="B12" s="5" t="s">
        <v>20</v>
      </c>
      <c r="C12" s="5">
        <v>4.0</v>
      </c>
      <c r="D12" s="5">
        <v>2.0</v>
      </c>
      <c r="E12" s="5" t="s">
        <v>14</v>
      </c>
      <c r="F12" s="5" t="s">
        <v>13</v>
      </c>
      <c r="G12" s="5">
        <v>1.0</v>
      </c>
      <c r="H12" s="5" t="s">
        <v>14</v>
      </c>
      <c r="I12" s="5">
        <v>128.0</v>
      </c>
      <c r="J12" s="5">
        <v>8.0</v>
      </c>
      <c r="K12" s="5">
        <v>144.703346014</v>
      </c>
      <c r="L12" s="5">
        <v>152.548228979</v>
      </c>
    </row>
    <row r="13">
      <c r="B13" s="5" t="s">
        <v>20</v>
      </c>
      <c r="C13" s="5">
        <v>4.0</v>
      </c>
      <c r="D13" s="5">
        <v>4.0</v>
      </c>
      <c r="E13" s="5" t="s">
        <v>14</v>
      </c>
      <c r="F13" s="5" t="s">
        <v>13</v>
      </c>
      <c r="G13" s="5">
        <v>1.0</v>
      </c>
      <c r="H13" s="5" t="s">
        <v>14</v>
      </c>
      <c r="I13" s="5">
        <v>128.0</v>
      </c>
      <c r="J13" s="5">
        <v>8.0</v>
      </c>
      <c r="K13" s="5">
        <v>88.88843894</v>
      </c>
      <c r="L13" s="5">
        <v>93.8901071548</v>
      </c>
    </row>
    <row r="14">
      <c r="B14" s="5" t="s">
        <v>20</v>
      </c>
      <c r="C14" s="5">
        <v>4.0</v>
      </c>
      <c r="D14" s="5">
        <v>6.0</v>
      </c>
      <c r="E14" s="5" t="s">
        <v>14</v>
      </c>
      <c r="F14" s="5" t="s">
        <v>13</v>
      </c>
      <c r="G14" s="5">
        <v>1.0</v>
      </c>
      <c r="H14" s="5" t="s">
        <v>14</v>
      </c>
      <c r="I14" s="5">
        <v>128.0</v>
      </c>
      <c r="J14" s="5">
        <v>8.0</v>
      </c>
      <c r="K14" s="5">
        <v>88.1790719032</v>
      </c>
      <c r="L14" s="5">
        <v>94.0600039959</v>
      </c>
    </row>
    <row r="15">
      <c r="B15" s="5" t="s">
        <v>20</v>
      </c>
      <c r="C15" s="5">
        <v>4.0</v>
      </c>
      <c r="D15" s="5">
        <v>8.0</v>
      </c>
      <c r="E15" s="5" t="s">
        <v>14</v>
      </c>
      <c r="F15" s="5" t="s">
        <v>13</v>
      </c>
      <c r="G15" s="5">
        <v>1.0</v>
      </c>
      <c r="H15" s="5" t="s">
        <v>14</v>
      </c>
      <c r="I15" s="5">
        <v>128.0</v>
      </c>
      <c r="J15" s="5">
        <v>8.0</v>
      </c>
      <c r="K15" s="5">
        <v>89.1999940872</v>
      </c>
      <c r="L15" s="5">
        <v>85.1298539639</v>
      </c>
    </row>
    <row r="16">
      <c r="B16" s="4" t="s">
        <v>242</v>
      </c>
      <c r="C16" s="4" t="s">
        <v>0</v>
      </c>
      <c r="D16" s="4" t="s">
        <v>1</v>
      </c>
      <c r="E16" s="11" t="s">
        <v>2</v>
      </c>
      <c r="F16" s="12" t="s">
        <v>3</v>
      </c>
      <c r="G16" s="4" t="s">
        <v>4</v>
      </c>
      <c r="H16" s="12" t="s">
        <v>5</v>
      </c>
      <c r="I16" s="4" t="s">
        <v>6</v>
      </c>
      <c r="J16" s="4" t="s">
        <v>11</v>
      </c>
      <c r="K16" s="4" t="s">
        <v>249</v>
      </c>
      <c r="L16" s="4" t="s">
        <v>250</v>
      </c>
    </row>
    <row r="17">
      <c r="B17" s="5" t="s">
        <v>20</v>
      </c>
      <c r="C17" s="5">
        <v>4.0</v>
      </c>
      <c r="D17" s="5">
        <v>2.0</v>
      </c>
      <c r="E17" s="5" t="s">
        <v>14</v>
      </c>
      <c r="F17" s="5" t="s">
        <v>13</v>
      </c>
      <c r="G17" s="5">
        <v>2.0</v>
      </c>
      <c r="H17" s="5" t="s">
        <v>14</v>
      </c>
      <c r="I17" s="5">
        <v>128.0</v>
      </c>
      <c r="J17" s="5">
        <v>8.0</v>
      </c>
      <c r="K17" s="5">
        <v>83.8387618065</v>
      </c>
      <c r="L17" s="5">
        <v>151.820481062</v>
      </c>
    </row>
    <row r="18">
      <c r="B18" s="5" t="s">
        <v>20</v>
      </c>
      <c r="C18" s="5">
        <v>4.0</v>
      </c>
      <c r="D18" s="5">
        <v>4.0</v>
      </c>
      <c r="E18" s="5" t="s">
        <v>14</v>
      </c>
      <c r="F18" s="5" t="s">
        <v>13</v>
      </c>
      <c r="G18" s="5">
        <v>2.0</v>
      </c>
      <c r="H18" s="5" t="s">
        <v>14</v>
      </c>
      <c r="I18" s="5">
        <v>128.0</v>
      </c>
      <c r="J18" s="5">
        <v>8.0</v>
      </c>
      <c r="K18" s="5">
        <v>87.7886779308</v>
      </c>
      <c r="L18" s="5">
        <v>93.4800829887</v>
      </c>
    </row>
    <row r="19">
      <c r="B19" s="5" t="s">
        <v>20</v>
      </c>
      <c r="C19" s="5">
        <v>4.0</v>
      </c>
      <c r="D19" s="5">
        <v>6.0</v>
      </c>
      <c r="E19" s="5" t="s">
        <v>14</v>
      </c>
      <c r="F19" s="5" t="s">
        <v>13</v>
      </c>
      <c r="G19" s="5">
        <v>2.0</v>
      </c>
      <c r="H19" s="5" t="s">
        <v>14</v>
      </c>
      <c r="I19" s="5">
        <v>128.0</v>
      </c>
      <c r="J19" s="5">
        <v>8.0</v>
      </c>
      <c r="K19" s="5">
        <v>88.5957970619</v>
      </c>
      <c r="L19" s="5">
        <v>111.891685009</v>
      </c>
    </row>
    <row r="20">
      <c r="B20" s="5" t="s">
        <v>20</v>
      </c>
      <c r="C20" s="5">
        <v>4.0</v>
      </c>
      <c r="D20" s="5">
        <v>8.0</v>
      </c>
      <c r="E20" s="5" t="s">
        <v>14</v>
      </c>
      <c r="F20" s="5" t="s">
        <v>13</v>
      </c>
      <c r="G20" s="5">
        <v>2.0</v>
      </c>
      <c r="H20" s="5" t="s">
        <v>14</v>
      </c>
      <c r="I20" s="5">
        <v>128.0</v>
      </c>
      <c r="J20" s="5">
        <v>8.0</v>
      </c>
      <c r="K20" s="5">
        <v>92.0310518742</v>
      </c>
      <c r="L20" s="5">
        <v>114.634989977</v>
      </c>
    </row>
    <row r="21">
      <c r="B21" s="4" t="s">
        <v>242</v>
      </c>
      <c r="C21" s="4" t="s">
        <v>0</v>
      </c>
      <c r="D21" s="13" t="s">
        <v>1</v>
      </c>
      <c r="E21" s="4" t="s">
        <v>2</v>
      </c>
      <c r="F21" s="4" t="s">
        <v>3</v>
      </c>
      <c r="G21" s="4" t="s">
        <v>4</v>
      </c>
      <c r="H21" s="4" t="s">
        <v>5</v>
      </c>
      <c r="I21" s="14" t="s">
        <v>6</v>
      </c>
      <c r="J21" s="4" t="s">
        <v>11</v>
      </c>
      <c r="K21" s="4" t="s">
        <v>7</v>
      </c>
      <c r="L21" s="4" t="s">
        <v>9</v>
      </c>
      <c r="M21" s="4" t="s">
        <v>20</v>
      </c>
      <c r="N21" s="4" t="s">
        <v>251</v>
      </c>
    </row>
    <row r="22">
      <c r="C22" s="15">
        <v>4.0</v>
      </c>
      <c r="D22" s="15">
        <v>2.0</v>
      </c>
      <c r="E22" s="16" t="s">
        <v>14</v>
      </c>
      <c r="F22" s="16" t="s">
        <v>13</v>
      </c>
      <c r="G22" s="15">
        <v>1.0</v>
      </c>
      <c r="H22" s="16" t="s">
        <v>14</v>
      </c>
      <c r="I22" s="15">
        <v>32.0</v>
      </c>
      <c r="J22" s="15">
        <v>8.0</v>
      </c>
      <c r="K22" s="15">
        <v>91.0794079304</v>
      </c>
      <c r="L22" s="15">
        <v>142.561436176</v>
      </c>
      <c r="M22" s="15">
        <v>120.003981113</v>
      </c>
      <c r="N22" s="15">
        <v>74.7830429077</v>
      </c>
    </row>
    <row r="23">
      <c r="C23" s="15">
        <v>4.0</v>
      </c>
      <c r="D23" s="15">
        <v>2.0</v>
      </c>
      <c r="E23" s="16" t="s">
        <v>14</v>
      </c>
      <c r="F23" s="16" t="s">
        <v>13</v>
      </c>
      <c r="G23" s="15">
        <v>1.0</v>
      </c>
      <c r="H23" s="16" t="s">
        <v>14</v>
      </c>
      <c r="I23" s="15">
        <v>32.0</v>
      </c>
      <c r="J23" s="15">
        <v>8.0</v>
      </c>
      <c r="K23" s="15">
        <v>162.323520899</v>
      </c>
      <c r="L23" s="15">
        <v>163.774672031</v>
      </c>
      <c r="M23" s="15">
        <v>89.0407011509</v>
      </c>
      <c r="N23" s="15">
        <v>113.176272869</v>
      </c>
    </row>
    <row r="24">
      <c r="C24" s="15">
        <v>4.0</v>
      </c>
      <c r="D24" s="15">
        <v>4.0</v>
      </c>
      <c r="E24" s="16" t="s">
        <v>14</v>
      </c>
      <c r="F24" s="16" t="s">
        <v>13</v>
      </c>
      <c r="G24" s="15">
        <v>1.0</v>
      </c>
      <c r="H24" s="16" t="s">
        <v>14</v>
      </c>
      <c r="I24" s="15">
        <v>64.0</v>
      </c>
      <c r="J24" s="15">
        <v>8.0</v>
      </c>
      <c r="K24" s="15">
        <v>163.811663866</v>
      </c>
      <c r="L24" s="15">
        <v>191.17504406</v>
      </c>
      <c r="M24" s="15">
        <v>69.7362270355</v>
      </c>
      <c r="N24" s="15">
        <v>146.699019909</v>
      </c>
    </row>
    <row r="25">
      <c r="C25" s="15">
        <v>4.0</v>
      </c>
      <c r="D25" s="15">
        <v>6.0</v>
      </c>
      <c r="E25" s="16" t="s">
        <v>14</v>
      </c>
      <c r="F25" s="16" t="s">
        <v>13</v>
      </c>
      <c r="G25" s="15">
        <v>1.0</v>
      </c>
      <c r="H25" s="16" t="s">
        <v>14</v>
      </c>
      <c r="I25" s="15">
        <v>96.0</v>
      </c>
      <c r="J25" s="15">
        <v>8.0</v>
      </c>
      <c r="K25" s="15">
        <v>179.327945948</v>
      </c>
      <c r="L25" s="15">
        <v>115.1709342</v>
      </c>
      <c r="M25" s="15">
        <v>130.417181015</v>
      </c>
      <c r="N25" s="15">
        <v>142.793264151</v>
      </c>
    </row>
    <row r="26">
      <c r="C26" s="15">
        <v>4.0</v>
      </c>
      <c r="D26" s="15">
        <v>8.0</v>
      </c>
      <c r="E26" s="16" t="s">
        <v>14</v>
      </c>
      <c r="F26" s="16" t="s">
        <v>13</v>
      </c>
      <c r="G26" s="15">
        <v>1.0</v>
      </c>
      <c r="H26" s="16" t="s">
        <v>14</v>
      </c>
      <c r="I26" s="15">
        <v>128.0</v>
      </c>
      <c r="J26" s="15">
        <v>8.0</v>
      </c>
      <c r="K26" s="15">
        <v>106.524553061</v>
      </c>
      <c r="L26" s="15">
        <v>230.160308838</v>
      </c>
      <c r="M26" s="15">
        <v>107.749058962</v>
      </c>
      <c r="N26" s="15">
        <v>151.0256598</v>
      </c>
    </row>
    <row r="27">
      <c r="C27" s="15">
        <v>4.0</v>
      </c>
      <c r="D27" s="15">
        <v>2.0</v>
      </c>
      <c r="E27" s="16" t="s">
        <v>14</v>
      </c>
      <c r="F27" s="16" t="s">
        <v>13</v>
      </c>
      <c r="G27" s="15">
        <v>2.0</v>
      </c>
      <c r="H27" s="16" t="s">
        <v>14</v>
      </c>
      <c r="I27" s="15">
        <v>32.0</v>
      </c>
      <c r="J27" s="15">
        <v>8.0</v>
      </c>
      <c r="K27" s="15">
        <v>84.7160971165</v>
      </c>
      <c r="L27" s="15">
        <v>174.990417004</v>
      </c>
      <c r="M27" s="15">
        <v>82.9214940071</v>
      </c>
      <c r="N27" s="15">
        <v>92.4772469997</v>
      </c>
    </row>
    <row r="28">
      <c r="C28" s="15">
        <v>4.0</v>
      </c>
      <c r="D28" s="15">
        <v>4.0</v>
      </c>
      <c r="E28" s="16" t="s">
        <v>14</v>
      </c>
      <c r="F28" s="16" t="s">
        <v>13</v>
      </c>
      <c r="G28" s="15">
        <v>2.0</v>
      </c>
      <c r="H28" s="16" t="s">
        <v>14</v>
      </c>
      <c r="I28" s="15">
        <v>64.0</v>
      </c>
      <c r="J28" s="15">
        <v>8.0</v>
      </c>
      <c r="K28" s="15">
        <v>152.739870787</v>
      </c>
      <c r="L28" s="15">
        <v>201.72000289</v>
      </c>
      <c r="M28" s="15">
        <v>71.4632899761</v>
      </c>
      <c r="N28" s="15">
        <v>142.442492008</v>
      </c>
    </row>
    <row r="29">
      <c r="C29" s="15">
        <v>4.0</v>
      </c>
      <c r="D29" s="15">
        <v>6.0</v>
      </c>
      <c r="E29" s="16" t="s">
        <v>14</v>
      </c>
      <c r="F29" s="16" t="s">
        <v>13</v>
      </c>
      <c r="G29" s="15">
        <v>2.0</v>
      </c>
      <c r="H29" s="16" t="s">
        <v>14</v>
      </c>
      <c r="I29" s="15">
        <v>96.0</v>
      </c>
      <c r="J29" s="15">
        <v>8.0</v>
      </c>
      <c r="K29" s="15">
        <v>148.469974995</v>
      </c>
      <c r="L29" s="15">
        <v>97.4236979485</v>
      </c>
      <c r="M29" s="15">
        <v>151.570336103</v>
      </c>
      <c r="N29" s="15">
        <v>103.879234076</v>
      </c>
    </row>
    <row r="30">
      <c r="C30" s="15">
        <v>4.0</v>
      </c>
      <c r="D30" s="15">
        <v>8.0</v>
      </c>
      <c r="E30" s="16" t="s">
        <v>14</v>
      </c>
      <c r="F30" s="16" t="s">
        <v>13</v>
      </c>
      <c r="G30" s="15">
        <v>2.0</v>
      </c>
      <c r="H30" s="16" t="s">
        <v>14</v>
      </c>
      <c r="I30" s="15">
        <v>128.0</v>
      </c>
      <c r="J30" s="15">
        <v>8.0</v>
      </c>
      <c r="K30" s="15">
        <v>106.648197889</v>
      </c>
      <c r="L30" s="15">
        <v>149.693456173</v>
      </c>
      <c r="M30" s="15">
        <v>105.549050093</v>
      </c>
      <c r="N30" s="15">
        <v>108.144561052</v>
      </c>
    </row>
    <row r="31">
      <c r="C31" s="15">
        <v>4.0</v>
      </c>
      <c r="D31" s="15">
        <v>4.0</v>
      </c>
      <c r="E31" s="16" t="s">
        <v>17</v>
      </c>
      <c r="F31" s="16" t="s">
        <v>13</v>
      </c>
      <c r="G31" s="15">
        <v>2.0</v>
      </c>
      <c r="H31" s="16" t="s">
        <v>14</v>
      </c>
      <c r="I31" s="15">
        <v>64.0</v>
      </c>
      <c r="J31" s="15">
        <v>8.0</v>
      </c>
      <c r="M31" s="15">
        <v>55.527217865</v>
      </c>
    </row>
    <row r="32">
      <c r="C32" s="15">
        <v>4.0</v>
      </c>
      <c r="D32" s="15">
        <v>4.0</v>
      </c>
      <c r="E32" s="16" t="s">
        <v>252</v>
      </c>
      <c r="F32" s="16" t="s">
        <v>13</v>
      </c>
      <c r="G32" s="15">
        <v>2.0</v>
      </c>
      <c r="H32" s="16" t="s">
        <v>14</v>
      </c>
      <c r="I32" s="15">
        <v>64.0</v>
      </c>
      <c r="J32" s="15">
        <v>8.0</v>
      </c>
      <c r="M32" s="15">
        <v>58.4129369259</v>
      </c>
    </row>
    <row r="33">
      <c r="C33" s="15">
        <v>4.0</v>
      </c>
      <c r="D33" s="15">
        <v>2.0</v>
      </c>
      <c r="E33" s="16" t="s">
        <v>17</v>
      </c>
      <c r="F33" s="16" t="s">
        <v>13</v>
      </c>
      <c r="G33" s="15">
        <v>2.0</v>
      </c>
      <c r="H33" s="16" t="s">
        <v>14</v>
      </c>
      <c r="I33" s="17">
        <v>32.0</v>
      </c>
      <c r="J33" s="15">
        <v>8.0</v>
      </c>
      <c r="K33" s="15">
        <v>69.6436998844</v>
      </c>
      <c r="L33" s="15">
        <v>174.128361225</v>
      </c>
      <c r="M33" s="18" t="s">
        <v>253</v>
      </c>
      <c r="N33" s="18" t="s">
        <v>254</v>
      </c>
    </row>
    <row r="34">
      <c r="C34" s="15">
        <v>4.0</v>
      </c>
      <c r="D34" s="15">
        <v>2.0</v>
      </c>
      <c r="E34" s="16" t="s">
        <v>16</v>
      </c>
      <c r="F34" s="16" t="s">
        <v>13</v>
      </c>
      <c r="G34" s="15">
        <v>2.0</v>
      </c>
      <c r="H34" s="16" t="s">
        <v>14</v>
      </c>
      <c r="I34" s="15">
        <v>32.0</v>
      </c>
      <c r="J34" s="15">
        <v>8.0</v>
      </c>
      <c r="K34" s="15">
        <v>69.9082529545</v>
      </c>
      <c r="L34" s="15">
        <v>121.48278904</v>
      </c>
      <c r="M34" s="15">
        <v>90.8335700035</v>
      </c>
      <c r="N34" s="15">
        <v>87.9481449127</v>
      </c>
    </row>
    <row r="35">
      <c r="C35" s="15">
        <v>4.0</v>
      </c>
      <c r="D35" s="15">
        <v>2.0</v>
      </c>
      <c r="E35" s="16" t="s">
        <v>252</v>
      </c>
      <c r="F35" s="16" t="s">
        <v>13</v>
      </c>
      <c r="G35" s="15">
        <v>2.0</v>
      </c>
      <c r="H35" s="16" t="s">
        <v>14</v>
      </c>
      <c r="I35" s="15">
        <v>32.0</v>
      </c>
      <c r="J35" s="15">
        <v>8.0</v>
      </c>
      <c r="K35" s="15">
        <v>70.0205180645</v>
      </c>
      <c r="L35" s="15">
        <v>104.68939209</v>
      </c>
      <c r="M35" s="15">
        <v>81.5292389393</v>
      </c>
      <c r="N35" s="15">
        <v>75.1817669868</v>
      </c>
    </row>
    <row r="36">
      <c r="C36" s="15">
        <v>4.0</v>
      </c>
      <c r="D36" s="15">
        <v>4.0</v>
      </c>
      <c r="E36" s="16" t="s">
        <v>17</v>
      </c>
      <c r="F36" s="16" t="s">
        <v>13</v>
      </c>
      <c r="G36" s="15">
        <v>2.0</v>
      </c>
      <c r="H36" s="16" t="s">
        <v>14</v>
      </c>
      <c r="I36" s="15">
        <v>64.0</v>
      </c>
      <c r="J36" s="15">
        <v>8.0</v>
      </c>
      <c r="K36" s="15">
        <v>128.770401955</v>
      </c>
      <c r="L36" s="15">
        <v>175.644555807</v>
      </c>
      <c r="M36" s="15">
        <v>135.086462975</v>
      </c>
      <c r="N36" s="15">
        <v>136.687452078</v>
      </c>
    </row>
    <row r="37">
      <c r="C37" s="15">
        <v>4.0</v>
      </c>
      <c r="D37" s="15">
        <v>4.0</v>
      </c>
      <c r="E37" s="16" t="s">
        <v>16</v>
      </c>
      <c r="F37" s="16" t="s">
        <v>13</v>
      </c>
      <c r="G37" s="15">
        <v>2.0</v>
      </c>
      <c r="H37" s="16" t="s">
        <v>14</v>
      </c>
      <c r="I37" s="15">
        <v>64.0</v>
      </c>
      <c r="J37" s="15">
        <v>8.0</v>
      </c>
      <c r="K37" s="15">
        <v>127.813302994</v>
      </c>
      <c r="L37" s="15">
        <v>72.8602230549</v>
      </c>
      <c r="M37" s="15">
        <v>133.707844019</v>
      </c>
      <c r="N37" s="15">
        <v>135.696867943</v>
      </c>
    </row>
    <row r="38">
      <c r="C38" s="15">
        <v>4.0</v>
      </c>
      <c r="D38" s="15">
        <v>4.0</v>
      </c>
      <c r="E38" s="16" t="s">
        <v>252</v>
      </c>
      <c r="F38" s="16" t="s">
        <v>13</v>
      </c>
      <c r="G38" s="15">
        <v>2.0</v>
      </c>
      <c r="H38" s="16" t="s">
        <v>14</v>
      </c>
      <c r="I38" s="15">
        <v>64.0</v>
      </c>
      <c r="J38" s="15">
        <v>8.0</v>
      </c>
      <c r="K38" s="15">
        <v>127.547445059</v>
      </c>
      <c r="L38" s="15">
        <v>73.5127968788</v>
      </c>
      <c r="M38" s="15">
        <v>133.463208914</v>
      </c>
      <c r="N38" s="15">
        <v>60.6198029518</v>
      </c>
    </row>
    <row r="39">
      <c r="C39" s="15">
        <v>4.0</v>
      </c>
      <c r="D39" s="15">
        <v>6.0</v>
      </c>
      <c r="E39" s="16" t="s">
        <v>17</v>
      </c>
      <c r="F39" s="16" t="s">
        <v>13</v>
      </c>
      <c r="G39" s="15">
        <v>2.0</v>
      </c>
      <c r="H39" s="16" t="s">
        <v>14</v>
      </c>
      <c r="I39" s="15">
        <v>96.0</v>
      </c>
      <c r="J39" s="15">
        <v>8.0</v>
      </c>
      <c r="K39" s="15">
        <v>98.444892168</v>
      </c>
      <c r="L39" s="15">
        <v>180.524873018</v>
      </c>
      <c r="M39" s="15">
        <v>140.962756872</v>
      </c>
      <c r="N39" s="15">
        <v>144.738517046</v>
      </c>
    </row>
    <row r="40">
      <c r="C40" s="15">
        <v>4.0</v>
      </c>
      <c r="D40" s="15">
        <v>6.0</v>
      </c>
      <c r="E40" s="16" t="s">
        <v>16</v>
      </c>
      <c r="F40" s="16" t="s">
        <v>13</v>
      </c>
      <c r="G40" s="15">
        <v>2.0</v>
      </c>
      <c r="H40" s="16" t="s">
        <v>14</v>
      </c>
      <c r="I40" s="15">
        <v>96.0</v>
      </c>
      <c r="J40" s="15">
        <v>8.0</v>
      </c>
      <c r="K40" s="15">
        <v>94.8821308613</v>
      </c>
      <c r="L40" s="15">
        <v>179.470729113</v>
      </c>
      <c r="M40" s="15">
        <v>103.518093109</v>
      </c>
      <c r="N40" s="15">
        <v>104.357141018</v>
      </c>
    </row>
    <row r="41">
      <c r="C41" s="15">
        <v>4.0</v>
      </c>
      <c r="D41" s="15">
        <v>6.0</v>
      </c>
      <c r="E41" s="16" t="s">
        <v>252</v>
      </c>
      <c r="F41" s="16" t="s">
        <v>13</v>
      </c>
      <c r="G41" s="15">
        <v>2.0</v>
      </c>
      <c r="H41" s="16" t="s">
        <v>14</v>
      </c>
      <c r="I41" s="15">
        <v>96.0</v>
      </c>
      <c r="J41" s="15">
        <v>8.0</v>
      </c>
      <c r="K41" s="15">
        <v>136.022938967</v>
      </c>
      <c r="L41" s="15">
        <v>179.659286022</v>
      </c>
      <c r="M41" s="15">
        <v>141.098794937</v>
      </c>
      <c r="N41" s="15">
        <v>146.075207949</v>
      </c>
    </row>
    <row r="42">
      <c r="C42" s="15">
        <v>4.0</v>
      </c>
      <c r="D42" s="15">
        <v>8.0</v>
      </c>
      <c r="E42" s="16" t="s">
        <v>17</v>
      </c>
      <c r="F42" s="16" t="s">
        <v>13</v>
      </c>
      <c r="G42" s="15">
        <v>2.0</v>
      </c>
      <c r="H42" s="16" t="s">
        <v>14</v>
      </c>
      <c r="I42" s="15">
        <v>128.0</v>
      </c>
      <c r="J42" s="15">
        <v>8.0</v>
      </c>
      <c r="K42" s="15">
        <v>109.210681915</v>
      </c>
      <c r="L42" s="15">
        <v>137.639013052</v>
      </c>
      <c r="M42" s="15">
        <v>102.438917875</v>
      </c>
      <c r="N42" s="15">
        <v>110.577878952</v>
      </c>
    </row>
    <row r="43">
      <c r="C43" s="15">
        <v>4.0</v>
      </c>
      <c r="D43" s="15">
        <v>8.0</v>
      </c>
      <c r="E43" s="16" t="s">
        <v>16</v>
      </c>
      <c r="F43" s="16" t="s">
        <v>13</v>
      </c>
      <c r="G43" s="15">
        <v>2.0</v>
      </c>
      <c r="H43" s="16" t="s">
        <v>14</v>
      </c>
      <c r="I43" s="15">
        <v>128.0</v>
      </c>
      <c r="J43" s="15">
        <v>8.0</v>
      </c>
      <c r="K43" s="15">
        <v>104.842780113</v>
      </c>
      <c r="L43" s="15">
        <v>136.116268158</v>
      </c>
      <c r="M43" s="15">
        <v>106.390259027</v>
      </c>
      <c r="N43" s="15">
        <v>159.318852901</v>
      </c>
    </row>
    <row r="44">
      <c r="C44" s="15">
        <v>4.0</v>
      </c>
      <c r="D44" s="15">
        <v>8.0</v>
      </c>
      <c r="E44" s="16" t="s">
        <v>252</v>
      </c>
      <c r="F44" s="16" t="s">
        <v>13</v>
      </c>
      <c r="G44" s="15">
        <v>2.0</v>
      </c>
      <c r="H44" s="16" t="s">
        <v>14</v>
      </c>
      <c r="I44" s="15">
        <v>128.0</v>
      </c>
      <c r="J44" s="15">
        <v>8.0</v>
      </c>
      <c r="K44" s="15">
        <v>105.221340895</v>
      </c>
      <c r="L44" s="15">
        <v>138.671109915</v>
      </c>
      <c r="M44" s="15">
        <v>107.584388018</v>
      </c>
      <c r="N44" s="15">
        <v>130.134795904</v>
      </c>
    </row>
    <row r="45">
      <c r="C45" s="15">
        <v>4.0</v>
      </c>
      <c r="D45" s="15">
        <v>2.0</v>
      </c>
      <c r="E45" s="16" t="s">
        <v>17</v>
      </c>
      <c r="F45" s="16" t="s">
        <v>14</v>
      </c>
      <c r="G45" s="15">
        <v>2.0</v>
      </c>
      <c r="H45" s="16" t="s">
        <v>17</v>
      </c>
      <c r="I45" s="15">
        <v>32.0</v>
      </c>
      <c r="J45" s="15">
        <v>8.0</v>
      </c>
      <c r="K45" s="15">
        <v>73.0715589523</v>
      </c>
      <c r="L45" s="15">
        <v>106.188683033</v>
      </c>
      <c r="M45" s="19"/>
      <c r="N45" s="19"/>
    </row>
    <row r="46">
      <c r="C46" s="15">
        <v>4.0</v>
      </c>
      <c r="D46" s="15">
        <v>4.0</v>
      </c>
      <c r="E46" s="16" t="s">
        <v>17</v>
      </c>
      <c r="F46" s="16" t="s">
        <v>14</v>
      </c>
      <c r="G46" s="15">
        <v>2.0</v>
      </c>
      <c r="H46" s="16" t="s">
        <v>17</v>
      </c>
      <c r="I46" s="15">
        <v>64.0</v>
      </c>
      <c r="J46" s="15">
        <v>8.0</v>
      </c>
      <c r="K46" s="15">
        <v>129.254475117</v>
      </c>
      <c r="L46" s="15">
        <v>174.901927948</v>
      </c>
      <c r="M46" s="15">
        <v>136.141804934</v>
      </c>
      <c r="N46" s="15">
        <v>151.084857941</v>
      </c>
    </row>
    <row r="47">
      <c r="C47" s="15">
        <v>4.0</v>
      </c>
      <c r="D47" s="15">
        <v>6.0</v>
      </c>
      <c r="E47" s="16" t="s">
        <v>17</v>
      </c>
      <c r="F47" s="16" t="s">
        <v>14</v>
      </c>
      <c r="G47" s="15">
        <v>2.0</v>
      </c>
      <c r="H47" s="16" t="s">
        <v>17</v>
      </c>
      <c r="I47" s="15">
        <v>96.0</v>
      </c>
      <c r="J47" s="15">
        <v>8.0</v>
      </c>
      <c r="K47" s="15">
        <v>142.336174011</v>
      </c>
      <c r="L47" s="15">
        <v>129.602560043</v>
      </c>
      <c r="M47" s="15">
        <v>82.142316103</v>
      </c>
      <c r="N47" s="15">
        <v>109.705446005</v>
      </c>
    </row>
    <row r="48">
      <c r="C48" s="15">
        <v>4.0</v>
      </c>
      <c r="D48" s="15">
        <v>8.0</v>
      </c>
      <c r="E48" s="16" t="s">
        <v>17</v>
      </c>
      <c r="F48" s="16" t="s">
        <v>14</v>
      </c>
      <c r="G48" s="15">
        <v>2.0</v>
      </c>
      <c r="H48" s="16" t="s">
        <v>17</v>
      </c>
      <c r="I48" s="15">
        <v>128.0</v>
      </c>
      <c r="J48" s="15">
        <v>8.0</v>
      </c>
      <c r="K48" s="15">
        <v>151.766141176</v>
      </c>
      <c r="L48" s="15">
        <v>136.775680065</v>
      </c>
      <c r="M48" s="15">
        <v>147.133747101</v>
      </c>
      <c r="N48" s="15">
        <v>118.290159941</v>
      </c>
    </row>
    <row r="49">
      <c r="C49" s="15">
        <v>4.0</v>
      </c>
      <c r="D49" s="15">
        <v>2.0</v>
      </c>
      <c r="E49" s="16" t="s">
        <v>255</v>
      </c>
      <c r="F49" s="16" t="s">
        <v>14</v>
      </c>
      <c r="G49" s="15">
        <v>2.0</v>
      </c>
      <c r="H49" s="16" t="s">
        <v>255</v>
      </c>
      <c r="I49" s="15">
        <v>32.0</v>
      </c>
      <c r="J49" s="15">
        <v>8.0</v>
      </c>
      <c r="K49" s="15">
        <v>71.2972450256</v>
      </c>
      <c r="L49" s="15">
        <v>167.052138805</v>
      </c>
      <c r="M49" s="15">
        <v>79.2207520008</v>
      </c>
      <c r="N49" s="15">
        <v>78.9423630238</v>
      </c>
    </row>
    <row r="50">
      <c r="C50" s="15">
        <v>4.0</v>
      </c>
      <c r="D50" s="15">
        <v>4.0</v>
      </c>
      <c r="E50" s="16" t="s">
        <v>255</v>
      </c>
      <c r="F50" s="16" t="s">
        <v>14</v>
      </c>
      <c r="G50" s="15">
        <v>2.0</v>
      </c>
      <c r="H50" s="16" t="s">
        <v>255</v>
      </c>
      <c r="I50" s="15">
        <v>64.0</v>
      </c>
      <c r="J50" s="15">
        <v>8.0</v>
      </c>
      <c r="K50" s="15">
        <v>130.505211115</v>
      </c>
      <c r="L50" s="15">
        <v>174.302648783</v>
      </c>
      <c r="M50" s="15">
        <v>134.456233978</v>
      </c>
      <c r="N50" s="15">
        <v>54.9132828712</v>
      </c>
    </row>
    <row r="51">
      <c r="C51" s="15">
        <v>4.0</v>
      </c>
      <c r="D51" s="15">
        <v>6.0</v>
      </c>
      <c r="E51" s="16" t="s">
        <v>255</v>
      </c>
      <c r="F51" s="16" t="s">
        <v>14</v>
      </c>
      <c r="G51" s="15">
        <v>2.0</v>
      </c>
      <c r="H51" s="16" t="s">
        <v>255</v>
      </c>
      <c r="I51" s="15">
        <v>96.0</v>
      </c>
      <c r="J51" s="15">
        <v>8.0</v>
      </c>
      <c r="K51" s="15">
        <v>138.38608098</v>
      </c>
      <c r="L51" s="15">
        <v>180.426188946</v>
      </c>
      <c r="M51" s="15">
        <v>140.971027136</v>
      </c>
      <c r="N51" s="15">
        <v>143.879005194</v>
      </c>
    </row>
    <row r="52">
      <c r="C52" s="15">
        <v>4.0</v>
      </c>
      <c r="D52" s="15">
        <v>8.0</v>
      </c>
      <c r="E52" s="16" t="s">
        <v>255</v>
      </c>
      <c r="F52" s="16" t="s">
        <v>14</v>
      </c>
      <c r="G52" s="15">
        <v>2.0</v>
      </c>
      <c r="H52" s="16" t="s">
        <v>255</v>
      </c>
      <c r="I52" s="15">
        <v>128.0</v>
      </c>
      <c r="J52" s="15">
        <v>8.0</v>
      </c>
      <c r="K52" s="15">
        <v>155.111648798</v>
      </c>
      <c r="L52" s="15">
        <v>188.176471949</v>
      </c>
      <c r="M52" s="15">
        <v>144.760932922</v>
      </c>
      <c r="N52" s="15">
        <v>154.595543146</v>
      </c>
    </row>
    <row r="58">
      <c r="D58" s="13" t="s">
        <v>1</v>
      </c>
      <c r="E58" s="4" t="s">
        <v>2</v>
      </c>
      <c r="F58" s="4" t="s">
        <v>3</v>
      </c>
      <c r="G58" s="4" t="s">
        <v>4</v>
      </c>
      <c r="H58" s="4" t="s">
        <v>5</v>
      </c>
      <c r="I58" s="14" t="s">
        <v>6</v>
      </c>
      <c r="J58" s="4" t="s">
        <v>11</v>
      </c>
      <c r="K58" s="4" t="s">
        <v>7</v>
      </c>
      <c r="L58" s="4" t="s">
        <v>9</v>
      </c>
      <c r="M58" s="4" t="s">
        <v>20</v>
      </c>
      <c r="N58" s="4" t="s">
        <v>251</v>
      </c>
    </row>
    <row r="59">
      <c r="D59" s="15">
        <v>2.0</v>
      </c>
      <c r="E59" s="16" t="s">
        <v>14</v>
      </c>
      <c r="F59" s="16" t="s">
        <v>13</v>
      </c>
      <c r="G59" s="15">
        <v>1.0</v>
      </c>
      <c r="H59" s="16" t="s">
        <v>14</v>
      </c>
      <c r="I59" s="15">
        <v>32.0</v>
      </c>
      <c r="J59" s="15">
        <v>8.0</v>
      </c>
      <c r="K59" s="15">
        <v>162.323520899</v>
      </c>
      <c r="L59" s="15">
        <v>163.774672031</v>
      </c>
      <c r="M59" s="15">
        <v>89.0407011509</v>
      </c>
      <c r="N59" s="15">
        <v>113.176272869</v>
      </c>
    </row>
    <row r="60">
      <c r="D60" s="15">
        <v>4.0</v>
      </c>
      <c r="E60" s="16" t="s">
        <v>14</v>
      </c>
      <c r="F60" s="16" t="s">
        <v>13</v>
      </c>
      <c r="G60" s="15">
        <v>1.0</v>
      </c>
      <c r="H60" s="16" t="s">
        <v>14</v>
      </c>
      <c r="I60" s="15">
        <v>64.0</v>
      </c>
      <c r="J60" s="15">
        <v>8.0</v>
      </c>
      <c r="K60" s="15">
        <v>163.811663866</v>
      </c>
      <c r="L60" s="15">
        <v>191.17504406</v>
      </c>
      <c r="M60" s="15">
        <v>69.7362270355</v>
      </c>
      <c r="N60" s="15">
        <v>146.699019909</v>
      </c>
    </row>
    <row r="61">
      <c r="D61" s="15">
        <v>6.0</v>
      </c>
      <c r="E61" s="16" t="s">
        <v>14</v>
      </c>
      <c r="F61" s="16" t="s">
        <v>13</v>
      </c>
      <c r="G61" s="15">
        <v>1.0</v>
      </c>
      <c r="H61" s="16" t="s">
        <v>14</v>
      </c>
      <c r="I61" s="15">
        <v>96.0</v>
      </c>
      <c r="J61" s="15">
        <v>8.0</v>
      </c>
      <c r="K61" s="15">
        <v>179.327945948</v>
      </c>
      <c r="L61" s="15">
        <v>115.1709342</v>
      </c>
      <c r="M61" s="15">
        <v>130.417181015</v>
      </c>
      <c r="N61" s="15">
        <v>142.793264151</v>
      </c>
    </row>
    <row r="62">
      <c r="D62" s="15">
        <v>8.0</v>
      </c>
      <c r="E62" s="16" t="s">
        <v>14</v>
      </c>
      <c r="F62" s="16" t="s">
        <v>13</v>
      </c>
      <c r="G62" s="15">
        <v>1.0</v>
      </c>
      <c r="H62" s="16" t="s">
        <v>14</v>
      </c>
      <c r="I62" s="15">
        <v>128.0</v>
      </c>
      <c r="J62" s="15">
        <v>8.0</v>
      </c>
      <c r="K62" s="15">
        <v>106.524553061</v>
      </c>
      <c r="L62" s="17">
        <v>194.215387106</v>
      </c>
      <c r="M62" s="15">
        <v>107.749058962</v>
      </c>
      <c r="N62" s="17">
        <v>88.8825249672</v>
      </c>
    </row>
    <row r="71">
      <c r="D71" s="13" t="s">
        <v>1</v>
      </c>
      <c r="E71" s="4" t="s">
        <v>2</v>
      </c>
      <c r="F71" s="4" t="s">
        <v>3</v>
      </c>
      <c r="G71" s="4" t="s">
        <v>4</v>
      </c>
      <c r="H71" s="4" t="s">
        <v>5</v>
      </c>
      <c r="I71" s="14" t="s">
        <v>6</v>
      </c>
      <c r="J71" s="4" t="s">
        <v>11</v>
      </c>
      <c r="K71" s="4" t="s">
        <v>7</v>
      </c>
      <c r="L71" s="4" t="s">
        <v>9</v>
      </c>
      <c r="M71" s="4" t="s">
        <v>20</v>
      </c>
      <c r="N71" s="4" t="s">
        <v>251</v>
      </c>
    </row>
    <row r="72">
      <c r="D72" s="15">
        <v>2.0</v>
      </c>
      <c r="E72" s="16" t="s">
        <v>14</v>
      </c>
      <c r="F72" s="16" t="s">
        <v>13</v>
      </c>
      <c r="G72" s="15">
        <v>2.0</v>
      </c>
      <c r="H72" s="16" t="s">
        <v>14</v>
      </c>
      <c r="I72" s="15">
        <v>32.0</v>
      </c>
      <c r="J72" s="15">
        <v>8.0</v>
      </c>
      <c r="K72" s="15">
        <v>84.7160971165</v>
      </c>
      <c r="L72" s="15">
        <v>174.990417004</v>
      </c>
      <c r="M72" s="15">
        <v>82.9214940071</v>
      </c>
      <c r="N72" s="15">
        <v>92.4772469997</v>
      </c>
    </row>
    <row r="73">
      <c r="D73" s="15">
        <v>4.0</v>
      </c>
      <c r="E73" s="16" t="s">
        <v>14</v>
      </c>
      <c r="F73" s="16" t="s">
        <v>13</v>
      </c>
      <c r="G73" s="15">
        <v>2.0</v>
      </c>
      <c r="H73" s="16" t="s">
        <v>14</v>
      </c>
      <c r="I73" s="15">
        <v>64.0</v>
      </c>
      <c r="J73" s="15">
        <v>8.0</v>
      </c>
      <c r="K73" s="15">
        <v>152.739870787</v>
      </c>
      <c r="L73" s="15">
        <v>201.72000289</v>
      </c>
      <c r="M73" s="15">
        <v>71.4632899761</v>
      </c>
      <c r="N73" s="15">
        <v>142.442492008</v>
      </c>
    </row>
    <row r="74">
      <c r="D74" s="15">
        <v>6.0</v>
      </c>
      <c r="E74" s="16" t="s">
        <v>14</v>
      </c>
      <c r="F74" s="16" t="s">
        <v>13</v>
      </c>
      <c r="G74" s="15">
        <v>2.0</v>
      </c>
      <c r="H74" s="16" t="s">
        <v>14</v>
      </c>
      <c r="I74" s="15">
        <v>96.0</v>
      </c>
      <c r="J74" s="15">
        <v>8.0</v>
      </c>
      <c r="K74" s="15">
        <v>148.469974995</v>
      </c>
      <c r="L74" s="15">
        <v>97.4236979485</v>
      </c>
      <c r="M74" s="15">
        <v>151.570336103</v>
      </c>
      <c r="N74" s="15">
        <v>103.879234076</v>
      </c>
    </row>
    <row r="75">
      <c r="D75" s="15">
        <v>8.0</v>
      </c>
      <c r="E75" s="16" t="s">
        <v>14</v>
      </c>
      <c r="F75" s="16" t="s">
        <v>13</v>
      </c>
      <c r="G75" s="15">
        <v>2.0</v>
      </c>
      <c r="H75" s="16" t="s">
        <v>14</v>
      </c>
      <c r="I75" s="15">
        <v>128.0</v>
      </c>
      <c r="J75" s="15">
        <v>8.0</v>
      </c>
      <c r="K75" s="15">
        <v>106.648197889</v>
      </c>
      <c r="L75" s="15">
        <v>149.693456173</v>
      </c>
      <c r="M75" s="15">
        <v>105.549050093</v>
      </c>
      <c r="N75" s="15">
        <v>108.144561052</v>
      </c>
    </row>
    <row r="86">
      <c r="D86" s="4" t="s">
        <v>1</v>
      </c>
      <c r="E86" s="14" t="s">
        <v>2</v>
      </c>
      <c r="F86" s="4" t="s">
        <v>3</v>
      </c>
      <c r="G86" s="4" t="s">
        <v>4</v>
      </c>
      <c r="H86" s="4" t="s">
        <v>5</v>
      </c>
      <c r="I86" s="4" t="s">
        <v>6</v>
      </c>
      <c r="J86" s="4" t="s">
        <v>11</v>
      </c>
      <c r="K86" s="4" t="s">
        <v>7</v>
      </c>
      <c r="L86" s="4" t="s">
        <v>9</v>
      </c>
      <c r="M86" s="4" t="s">
        <v>20</v>
      </c>
      <c r="N86" s="4" t="s">
        <v>251</v>
      </c>
    </row>
    <row r="87">
      <c r="D87" s="15">
        <v>4.0</v>
      </c>
      <c r="E87" s="16" t="s">
        <v>17</v>
      </c>
      <c r="F87" s="16" t="s">
        <v>13</v>
      </c>
      <c r="G87" s="15">
        <v>2.0</v>
      </c>
      <c r="H87" s="16" t="s">
        <v>14</v>
      </c>
      <c r="I87" s="15">
        <v>64.0</v>
      </c>
      <c r="J87" s="15">
        <v>8.0</v>
      </c>
      <c r="K87" s="15">
        <v>128.770401955</v>
      </c>
      <c r="L87" s="15">
        <v>175.644555807</v>
      </c>
      <c r="M87" s="15">
        <v>135.086462975</v>
      </c>
      <c r="N87" s="15">
        <v>136.687452078</v>
      </c>
    </row>
    <row r="88">
      <c r="D88" s="15">
        <v>4.0</v>
      </c>
      <c r="E88" s="16" t="s">
        <v>16</v>
      </c>
      <c r="F88" s="16" t="s">
        <v>13</v>
      </c>
      <c r="G88" s="15">
        <v>2.0</v>
      </c>
      <c r="H88" s="16" t="s">
        <v>14</v>
      </c>
      <c r="I88" s="15">
        <v>64.0</v>
      </c>
      <c r="J88" s="15">
        <v>8.0</v>
      </c>
      <c r="K88" s="15">
        <v>127.813302994</v>
      </c>
      <c r="L88" s="15">
        <v>72.8602230549</v>
      </c>
      <c r="M88" s="15">
        <v>133.707844019</v>
      </c>
      <c r="N88" s="15">
        <v>135.696867943</v>
      </c>
    </row>
    <row r="89">
      <c r="D89" s="15">
        <v>4.0</v>
      </c>
      <c r="E89" s="16" t="s">
        <v>252</v>
      </c>
      <c r="F89" s="16" t="s">
        <v>13</v>
      </c>
      <c r="G89" s="15">
        <v>2.0</v>
      </c>
      <c r="H89" s="16" t="s">
        <v>14</v>
      </c>
      <c r="I89" s="15">
        <v>64.0</v>
      </c>
      <c r="J89" s="15">
        <v>8.0</v>
      </c>
      <c r="K89" s="15">
        <v>127.547445059</v>
      </c>
      <c r="L89" s="15">
        <v>73.5127968788</v>
      </c>
      <c r="M89" s="15">
        <v>133.463208914</v>
      </c>
      <c r="N89" s="15">
        <v>60.6198029518</v>
      </c>
    </row>
    <row r="96">
      <c r="D96" s="4" t="s">
        <v>1</v>
      </c>
      <c r="E96" s="14" t="s">
        <v>2</v>
      </c>
      <c r="F96" s="4" t="s">
        <v>3</v>
      </c>
      <c r="G96" s="4" t="s">
        <v>4</v>
      </c>
      <c r="H96" s="4" t="s">
        <v>5</v>
      </c>
      <c r="I96" s="4" t="s">
        <v>6</v>
      </c>
      <c r="J96" s="4" t="s">
        <v>11</v>
      </c>
      <c r="K96" s="4" t="s">
        <v>7</v>
      </c>
      <c r="L96" s="4" t="s">
        <v>9</v>
      </c>
      <c r="M96" s="4" t="s">
        <v>20</v>
      </c>
      <c r="N96" s="4" t="s">
        <v>251</v>
      </c>
    </row>
    <row r="97">
      <c r="C97" s="15"/>
      <c r="D97" s="15">
        <v>6.0</v>
      </c>
      <c r="E97" s="16" t="s">
        <v>17</v>
      </c>
      <c r="F97" s="16" t="s">
        <v>13</v>
      </c>
      <c r="G97" s="15">
        <v>2.0</v>
      </c>
      <c r="H97" s="16" t="s">
        <v>14</v>
      </c>
      <c r="I97" s="15">
        <v>96.0</v>
      </c>
      <c r="J97" s="15">
        <v>8.0</v>
      </c>
      <c r="K97" s="15">
        <v>98.444892168</v>
      </c>
      <c r="L97" s="15">
        <v>180.524873018</v>
      </c>
      <c r="M97" s="15">
        <v>140.962756872</v>
      </c>
      <c r="N97" s="15">
        <v>144.738517046</v>
      </c>
    </row>
    <row r="98">
      <c r="C98" s="15"/>
      <c r="D98" s="15">
        <v>6.0</v>
      </c>
      <c r="E98" s="16" t="s">
        <v>16</v>
      </c>
      <c r="F98" s="16" t="s">
        <v>13</v>
      </c>
      <c r="G98" s="15">
        <v>2.0</v>
      </c>
      <c r="H98" s="16" t="s">
        <v>14</v>
      </c>
      <c r="I98" s="15">
        <v>96.0</v>
      </c>
      <c r="J98" s="15">
        <v>8.0</v>
      </c>
      <c r="K98" s="15">
        <v>94.8821308613</v>
      </c>
      <c r="L98" s="15">
        <v>179.470729113</v>
      </c>
      <c r="M98" s="15">
        <v>103.518093109</v>
      </c>
      <c r="N98" s="15">
        <v>104.357141018</v>
      </c>
    </row>
    <row r="99">
      <c r="C99" s="15"/>
      <c r="D99" s="15">
        <v>6.0</v>
      </c>
      <c r="E99" s="16" t="s">
        <v>252</v>
      </c>
      <c r="F99" s="16" t="s">
        <v>13</v>
      </c>
      <c r="G99" s="15">
        <v>2.0</v>
      </c>
      <c r="H99" s="16" t="s">
        <v>14</v>
      </c>
      <c r="I99" s="15">
        <v>96.0</v>
      </c>
      <c r="J99" s="15">
        <v>8.0</v>
      </c>
      <c r="K99" s="15">
        <v>136.022938967</v>
      </c>
      <c r="L99" s="15">
        <v>179.659286022</v>
      </c>
      <c r="M99" s="15">
        <v>141.098794937</v>
      </c>
      <c r="N99" s="15">
        <v>146.075207949</v>
      </c>
    </row>
    <row r="106">
      <c r="D106" s="4" t="s">
        <v>1</v>
      </c>
      <c r="E106" s="14" t="s">
        <v>2</v>
      </c>
      <c r="F106" s="4" t="s">
        <v>3</v>
      </c>
      <c r="G106" s="4" t="s">
        <v>4</v>
      </c>
      <c r="H106" s="4" t="s">
        <v>5</v>
      </c>
      <c r="I106" s="4" t="s">
        <v>6</v>
      </c>
      <c r="J106" s="4" t="s">
        <v>11</v>
      </c>
      <c r="K106" s="4" t="s">
        <v>7</v>
      </c>
      <c r="L106" s="4" t="s">
        <v>9</v>
      </c>
      <c r="M106" s="4" t="s">
        <v>20</v>
      </c>
      <c r="N106" s="4" t="s">
        <v>251</v>
      </c>
    </row>
    <row r="107">
      <c r="D107" s="15">
        <v>8.0</v>
      </c>
      <c r="E107" s="16" t="s">
        <v>17</v>
      </c>
      <c r="F107" s="16" t="s">
        <v>13</v>
      </c>
      <c r="G107" s="15">
        <v>2.0</v>
      </c>
      <c r="H107" s="16" t="s">
        <v>14</v>
      </c>
      <c r="I107" s="15">
        <v>128.0</v>
      </c>
      <c r="J107" s="15">
        <v>8.0</v>
      </c>
      <c r="K107" s="15">
        <v>109.210681915</v>
      </c>
      <c r="L107" s="15">
        <v>137.639013052</v>
      </c>
      <c r="M107" s="15">
        <v>102.438917875</v>
      </c>
      <c r="N107" s="15">
        <v>110.577878952</v>
      </c>
    </row>
    <row r="108">
      <c r="D108" s="15">
        <v>8.0</v>
      </c>
      <c r="E108" s="16" t="s">
        <v>16</v>
      </c>
      <c r="F108" s="16" t="s">
        <v>13</v>
      </c>
      <c r="G108" s="15">
        <v>2.0</v>
      </c>
      <c r="H108" s="16" t="s">
        <v>14</v>
      </c>
      <c r="I108" s="15">
        <v>128.0</v>
      </c>
      <c r="J108" s="15">
        <v>8.0</v>
      </c>
      <c r="K108" s="15">
        <v>104.842780113</v>
      </c>
      <c r="L108" s="15">
        <v>136.116268158</v>
      </c>
      <c r="M108" s="15">
        <v>106.390259027</v>
      </c>
      <c r="N108" s="15">
        <v>159.318852901</v>
      </c>
    </row>
    <row r="109">
      <c r="D109" s="15">
        <v>8.0</v>
      </c>
      <c r="E109" s="16" t="s">
        <v>252</v>
      </c>
      <c r="F109" s="16" t="s">
        <v>13</v>
      </c>
      <c r="G109" s="15">
        <v>2.0</v>
      </c>
      <c r="H109" s="16" t="s">
        <v>14</v>
      </c>
      <c r="I109" s="15">
        <v>128.0</v>
      </c>
      <c r="J109" s="15">
        <v>8.0</v>
      </c>
      <c r="K109" s="15">
        <v>105.221340895</v>
      </c>
      <c r="L109" s="15">
        <v>138.671109915</v>
      </c>
      <c r="M109" s="15">
        <v>107.584388018</v>
      </c>
      <c r="N109" s="15">
        <v>130.134795904</v>
      </c>
    </row>
    <row r="123">
      <c r="D123" s="14" t="s">
        <v>1</v>
      </c>
      <c r="E123" s="4" t="s">
        <v>2</v>
      </c>
      <c r="F123" s="4" t="s">
        <v>3</v>
      </c>
      <c r="G123" s="4" t="s">
        <v>4</v>
      </c>
      <c r="H123" s="4" t="s">
        <v>5</v>
      </c>
      <c r="I123" s="14" t="s">
        <v>6</v>
      </c>
      <c r="J123" s="4" t="s">
        <v>11</v>
      </c>
      <c r="K123" s="4" t="s">
        <v>7</v>
      </c>
      <c r="L123" s="4" t="s">
        <v>9</v>
      </c>
      <c r="M123" s="4" t="s">
        <v>20</v>
      </c>
      <c r="N123" s="4" t="s">
        <v>251</v>
      </c>
    </row>
    <row r="124">
      <c r="D124" s="15">
        <v>2.0</v>
      </c>
      <c r="E124" s="16" t="s">
        <v>17</v>
      </c>
      <c r="F124" s="16" t="s">
        <v>14</v>
      </c>
      <c r="G124" s="15">
        <v>2.0</v>
      </c>
      <c r="H124" s="16" t="s">
        <v>17</v>
      </c>
      <c r="I124" s="15">
        <v>32.0</v>
      </c>
      <c r="J124" s="15">
        <v>8.0</v>
      </c>
      <c r="K124" s="15">
        <v>73.0715589523</v>
      </c>
      <c r="L124" s="15">
        <v>106.188683033</v>
      </c>
      <c r="M124" s="19"/>
    </row>
    <row r="125">
      <c r="D125" s="15">
        <v>4.0</v>
      </c>
      <c r="E125" s="16" t="s">
        <v>17</v>
      </c>
      <c r="F125" s="16" t="s">
        <v>14</v>
      </c>
      <c r="G125" s="15">
        <v>2.0</v>
      </c>
      <c r="H125" s="16" t="s">
        <v>17</v>
      </c>
      <c r="I125" s="15">
        <v>64.0</v>
      </c>
      <c r="J125" s="15">
        <v>8.0</v>
      </c>
      <c r="K125" s="15">
        <v>129.254475117</v>
      </c>
      <c r="L125" s="15">
        <v>174.901927948</v>
      </c>
      <c r="M125" s="15">
        <v>136.141804934</v>
      </c>
      <c r="N125" s="15">
        <v>151.084857941</v>
      </c>
    </row>
    <row r="126">
      <c r="D126" s="15">
        <v>6.0</v>
      </c>
      <c r="E126" s="16" t="s">
        <v>17</v>
      </c>
      <c r="F126" s="16" t="s">
        <v>14</v>
      </c>
      <c r="G126" s="15">
        <v>2.0</v>
      </c>
      <c r="H126" s="16" t="s">
        <v>17</v>
      </c>
      <c r="I126" s="15">
        <v>96.0</v>
      </c>
      <c r="J126" s="15">
        <v>8.0</v>
      </c>
      <c r="K126" s="15">
        <v>142.336174011</v>
      </c>
      <c r="L126" s="15">
        <v>129.602560043</v>
      </c>
      <c r="M126" s="15">
        <v>82.142316103</v>
      </c>
      <c r="N126" s="15">
        <v>109.705446005</v>
      </c>
    </row>
    <row r="127">
      <c r="D127" s="15">
        <v>8.0</v>
      </c>
      <c r="E127" s="16" t="s">
        <v>17</v>
      </c>
      <c r="F127" s="16" t="s">
        <v>14</v>
      </c>
      <c r="G127" s="15">
        <v>2.0</v>
      </c>
      <c r="H127" s="16" t="s">
        <v>17</v>
      </c>
      <c r="I127" s="15">
        <v>128.0</v>
      </c>
      <c r="J127" s="15">
        <v>8.0</v>
      </c>
      <c r="K127" s="15">
        <v>151.766141176</v>
      </c>
      <c r="L127" s="15">
        <v>136.775680065</v>
      </c>
      <c r="M127" s="15">
        <v>147.133747101</v>
      </c>
      <c r="N127" s="15">
        <v>118.290159941</v>
      </c>
    </row>
    <row r="147">
      <c r="D147" s="14" t="s">
        <v>1</v>
      </c>
      <c r="E147" s="4" t="s">
        <v>2</v>
      </c>
      <c r="F147" s="4" t="s">
        <v>3</v>
      </c>
      <c r="G147" s="4" t="s">
        <v>4</v>
      </c>
      <c r="H147" s="4" t="s">
        <v>5</v>
      </c>
      <c r="I147" s="14" t="s">
        <v>6</v>
      </c>
      <c r="J147" s="4" t="s">
        <v>11</v>
      </c>
      <c r="K147" s="4" t="s">
        <v>7</v>
      </c>
      <c r="L147" s="4" t="s">
        <v>9</v>
      </c>
      <c r="M147" s="4" t="s">
        <v>20</v>
      </c>
      <c r="N147" s="4" t="s">
        <v>251</v>
      </c>
    </row>
    <row r="148">
      <c r="D148" s="15">
        <v>2.0</v>
      </c>
      <c r="E148" s="16" t="s">
        <v>255</v>
      </c>
      <c r="F148" s="16" t="s">
        <v>14</v>
      </c>
      <c r="G148" s="15">
        <v>2.0</v>
      </c>
      <c r="H148" s="16" t="s">
        <v>255</v>
      </c>
      <c r="I148" s="15">
        <v>32.0</v>
      </c>
      <c r="J148" s="15">
        <v>8.0</v>
      </c>
      <c r="K148" s="15">
        <v>71.2972450256</v>
      </c>
      <c r="L148" s="15">
        <v>167.052138805</v>
      </c>
      <c r="M148" s="15">
        <v>79.2207520008</v>
      </c>
      <c r="N148" s="15">
        <v>78.9423630238</v>
      </c>
    </row>
    <row r="149">
      <c r="D149" s="15">
        <v>4.0</v>
      </c>
      <c r="E149" s="16" t="s">
        <v>255</v>
      </c>
      <c r="F149" s="16" t="s">
        <v>14</v>
      </c>
      <c r="G149" s="15">
        <v>2.0</v>
      </c>
      <c r="H149" s="16" t="s">
        <v>255</v>
      </c>
      <c r="I149" s="15">
        <v>64.0</v>
      </c>
      <c r="J149" s="15">
        <v>8.0</v>
      </c>
      <c r="K149" s="15">
        <v>130.505211115</v>
      </c>
      <c r="L149" s="15">
        <v>174.302648783</v>
      </c>
      <c r="M149" s="15">
        <v>134.456233978</v>
      </c>
      <c r="N149" s="15">
        <v>54.9132828712</v>
      </c>
    </row>
    <row r="150">
      <c r="D150" s="15">
        <v>6.0</v>
      </c>
      <c r="E150" s="16" t="s">
        <v>255</v>
      </c>
      <c r="F150" s="16" t="s">
        <v>14</v>
      </c>
      <c r="G150" s="15">
        <v>2.0</v>
      </c>
      <c r="H150" s="16" t="s">
        <v>255</v>
      </c>
      <c r="I150" s="15">
        <v>96.0</v>
      </c>
      <c r="J150" s="15">
        <v>8.0</v>
      </c>
      <c r="K150" s="15">
        <v>138.38608098</v>
      </c>
      <c r="L150" s="15">
        <v>180.426188946</v>
      </c>
      <c r="M150" s="15">
        <v>140.971027136</v>
      </c>
      <c r="N150" s="15">
        <v>143.879005194</v>
      </c>
    </row>
    <row r="151">
      <c r="D151" s="15">
        <v>8.0</v>
      </c>
      <c r="E151" s="16" t="s">
        <v>255</v>
      </c>
      <c r="F151" s="16" t="s">
        <v>14</v>
      </c>
      <c r="G151" s="15">
        <v>2.0</v>
      </c>
      <c r="H151" s="16" t="s">
        <v>255</v>
      </c>
      <c r="I151" s="15">
        <v>128.0</v>
      </c>
      <c r="J151" s="15">
        <v>8.0</v>
      </c>
      <c r="K151" s="15">
        <v>155.111648798</v>
      </c>
      <c r="L151" s="15">
        <v>188.176471949</v>
      </c>
      <c r="M151" s="15">
        <v>144.760932922</v>
      </c>
      <c r="N151" s="15">
        <v>154.595543146</v>
      </c>
    </row>
    <row r="157">
      <c r="D157" s="5">
        <v>8.0</v>
      </c>
    </row>
    <row r="158">
      <c r="D158" s="5">
        <v>10.0</v>
      </c>
    </row>
    <row r="159">
      <c r="D159" s="5">
        <v>12.0</v>
      </c>
    </row>
    <row r="160">
      <c r="D160" s="5">
        <v>14.0</v>
      </c>
    </row>
    <row r="161">
      <c r="D161" s="5">
        <v>16.0</v>
      </c>
    </row>
    <row r="162">
      <c r="D162" s="5">
        <v>18.0</v>
      </c>
    </row>
    <row r="163">
      <c r="D163" s="5">
        <v>20.0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75"/>
  <cols>
    <col customWidth="1" min="1" max="1" width="2.43"/>
    <col customWidth="1" min="2" max="2" width="4.14"/>
  </cols>
  <sheetData>
    <row r="1">
      <c r="A1" s="5" t="s">
        <v>256</v>
      </c>
      <c r="B1" s="1" t="s">
        <v>242</v>
      </c>
      <c r="C1" s="1" t="s">
        <v>0</v>
      </c>
      <c r="D1" s="1" t="s">
        <v>1</v>
      </c>
      <c r="E1" s="7" t="s">
        <v>2</v>
      </c>
      <c r="F1" s="2" t="s">
        <v>3</v>
      </c>
      <c r="G1" s="1" t="s">
        <v>4</v>
      </c>
      <c r="H1" s="2" t="s">
        <v>5</v>
      </c>
      <c r="I1" s="3" t="s">
        <v>6</v>
      </c>
      <c r="J1" s="20" t="s">
        <v>7</v>
      </c>
      <c r="K1" s="20" t="s">
        <v>9</v>
      </c>
      <c r="L1" s="20" t="s">
        <v>20</v>
      </c>
      <c r="M1" s="20" t="s">
        <v>251</v>
      </c>
      <c r="N1" s="5" t="s">
        <v>257</v>
      </c>
    </row>
    <row r="2">
      <c r="A2" s="5">
        <v>1.0</v>
      </c>
      <c r="B2" s="21"/>
      <c r="C2" s="9">
        <v>4.0</v>
      </c>
      <c r="D2" s="9">
        <v>2.0</v>
      </c>
      <c r="E2" s="22" t="s">
        <v>14</v>
      </c>
      <c r="F2" s="22" t="s">
        <v>13</v>
      </c>
      <c r="G2" s="9">
        <v>1.0</v>
      </c>
      <c r="H2" s="22" t="s">
        <v>14</v>
      </c>
      <c r="I2" s="9">
        <v>16.0</v>
      </c>
      <c r="J2" s="23">
        <v>2067.74718</v>
      </c>
      <c r="K2" s="23">
        <v>2470.56892</v>
      </c>
      <c r="L2" s="24"/>
      <c r="M2" s="24"/>
    </row>
    <row r="3">
      <c r="A3" s="5">
        <v>2.0</v>
      </c>
      <c r="B3" s="21"/>
      <c r="C3" s="9">
        <v>4.0</v>
      </c>
      <c r="D3" s="9">
        <v>2.0</v>
      </c>
      <c r="E3" s="22" t="s">
        <v>14</v>
      </c>
      <c r="F3" s="22" t="s">
        <v>13</v>
      </c>
      <c r="G3" s="9">
        <v>2.0</v>
      </c>
      <c r="H3" s="22" t="s">
        <v>14</v>
      </c>
      <c r="I3" s="9">
        <v>16.0</v>
      </c>
      <c r="J3" s="23">
        <v>2031.66914</v>
      </c>
      <c r="K3" s="23">
        <v>2436.92363</v>
      </c>
      <c r="L3" s="24"/>
      <c r="M3" s="24"/>
    </row>
    <row r="4">
      <c r="A4" s="5">
        <v>3.0</v>
      </c>
      <c r="B4" s="21"/>
      <c r="C4" s="9">
        <v>4.0</v>
      </c>
      <c r="D4" s="9">
        <v>4.0</v>
      </c>
      <c r="E4" s="22" t="s">
        <v>14</v>
      </c>
      <c r="F4" s="22" t="s">
        <v>13</v>
      </c>
      <c r="G4" s="9">
        <v>1.0</v>
      </c>
      <c r="H4" s="22" t="s">
        <v>14</v>
      </c>
      <c r="I4" s="9">
        <v>16.0</v>
      </c>
      <c r="J4" s="23">
        <v>1088.92142</v>
      </c>
      <c r="K4" s="23">
        <v>1404.14485</v>
      </c>
      <c r="L4" s="24"/>
      <c r="M4" s="24"/>
    </row>
    <row r="5">
      <c r="A5" s="5">
        <v>4.0</v>
      </c>
      <c r="B5" s="21"/>
      <c r="C5" s="9">
        <v>4.0</v>
      </c>
      <c r="D5" s="9">
        <v>4.0</v>
      </c>
      <c r="E5" s="22" t="s">
        <v>14</v>
      </c>
      <c r="F5" s="22" t="s">
        <v>13</v>
      </c>
      <c r="G5" s="9">
        <v>2.0</v>
      </c>
      <c r="H5" s="22" t="s">
        <v>14</v>
      </c>
      <c r="I5" s="9">
        <v>16.0</v>
      </c>
      <c r="J5" s="23">
        <v>1097.21147</v>
      </c>
      <c r="K5" s="23">
        <v>1390.29271</v>
      </c>
      <c r="L5" s="24"/>
      <c r="M5" s="24"/>
    </row>
    <row r="6">
      <c r="A6" s="5">
        <v>5.0</v>
      </c>
      <c r="B6" s="21"/>
      <c r="C6" s="9">
        <v>4.0</v>
      </c>
      <c r="D6" s="9">
        <v>6.0</v>
      </c>
      <c r="E6" s="22" t="s">
        <v>14</v>
      </c>
      <c r="F6" s="22" t="s">
        <v>13</v>
      </c>
      <c r="G6" s="9">
        <v>1.0</v>
      </c>
      <c r="H6" s="22" t="s">
        <v>14</v>
      </c>
      <c r="I6" s="9">
        <v>16.0</v>
      </c>
      <c r="J6" s="23">
        <v>1226.139</v>
      </c>
      <c r="K6" s="23">
        <v>1406.91651</v>
      </c>
      <c r="L6" s="24"/>
      <c r="M6" s="24"/>
    </row>
    <row r="7">
      <c r="A7" s="5">
        <v>6.0</v>
      </c>
      <c r="B7" s="21"/>
      <c r="C7" s="9">
        <v>4.0</v>
      </c>
      <c r="D7" s="9">
        <v>6.0</v>
      </c>
      <c r="E7" s="22" t="s">
        <v>14</v>
      </c>
      <c r="F7" s="22" t="s">
        <v>13</v>
      </c>
      <c r="G7" s="9">
        <v>2.0</v>
      </c>
      <c r="H7" s="22" t="s">
        <v>14</v>
      </c>
      <c r="I7" s="9">
        <v>16.0</v>
      </c>
      <c r="J7" s="23">
        <v>1127.45893</v>
      </c>
      <c r="K7" s="23">
        <v>1449.71259</v>
      </c>
      <c r="L7" s="24"/>
      <c r="M7" s="24"/>
    </row>
    <row r="8">
      <c r="A8" s="5">
        <v>7.0</v>
      </c>
      <c r="B8" s="21"/>
      <c r="C8" s="9">
        <v>4.0</v>
      </c>
      <c r="D8" s="9">
        <v>8.0</v>
      </c>
      <c r="E8" s="22" t="s">
        <v>14</v>
      </c>
      <c r="F8" s="22" t="s">
        <v>13</v>
      </c>
      <c r="G8" s="9">
        <v>1.0</v>
      </c>
      <c r="H8" s="22" t="s">
        <v>14</v>
      </c>
      <c r="I8" s="9">
        <v>16.0</v>
      </c>
      <c r="J8" s="23">
        <v>1093.76481</v>
      </c>
      <c r="K8" s="23">
        <v>1396.83235</v>
      </c>
      <c r="L8" s="24"/>
      <c r="M8" s="24"/>
    </row>
    <row r="9">
      <c r="A9" s="5">
        <v>8.0</v>
      </c>
      <c r="B9" s="21"/>
      <c r="C9" s="9">
        <v>4.0</v>
      </c>
      <c r="D9" s="9">
        <v>8.0</v>
      </c>
      <c r="E9" s="22" t="s">
        <v>14</v>
      </c>
      <c r="F9" s="22" t="s">
        <v>13</v>
      </c>
      <c r="G9" s="9">
        <v>2.0</v>
      </c>
      <c r="H9" s="22" t="s">
        <v>14</v>
      </c>
      <c r="I9" s="9">
        <v>16.0</v>
      </c>
      <c r="J9" s="23">
        <v>1106.88459</v>
      </c>
      <c r="K9" s="23">
        <v>1394.91323</v>
      </c>
      <c r="L9" s="24"/>
      <c r="M9" s="24"/>
    </row>
    <row r="10">
      <c r="A10" s="5">
        <v>9.0</v>
      </c>
      <c r="B10" s="21"/>
      <c r="C10" s="9">
        <v>4.0</v>
      </c>
      <c r="D10" s="9">
        <v>2.0</v>
      </c>
      <c r="E10" s="22" t="s">
        <v>14</v>
      </c>
      <c r="F10" s="22" t="s">
        <v>13</v>
      </c>
      <c r="G10" s="9">
        <v>1.0</v>
      </c>
      <c r="H10" s="22" t="s">
        <v>14</v>
      </c>
      <c r="I10" s="9">
        <v>32.0</v>
      </c>
      <c r="J10" s="23">
        <v>1936.94012</v>
      </c>
      <c r="K10" s="23">
        <v>2691.37364</v>
      </c>
      <c r="L10" s="24"/>
      <c r="M10" s="23">
        <v>427.202855</v>
      </c>
    </row>
    <row r="11">
      <c r="A11" s="5">
        <v>10.0</v>
      </c>
      <c r="B11" s="21"/>
      <c r="C11" s="9">
        <v>4.0</v>
      </c>
      <c r="D11" s="9">
        <v>2.0</v>
      </c>
      <c r="E11" s="22" t="s">
        <v>14</v>
      </c>
      <c r="F11" s="22" t="s">
        <v>13</v>
      </c>
      <c r="G11" s="9">
        <v>2.0</v>
      </c>
      <c r="H11" s="22" t="s">
        <v>14</v>
      </c>
      <c r="I11" s="9">
        <v>32.0</v>
      </c>
      <c r="J11" s="23">
        <v>1927.23245</v>
      </c>
      <c r="K11" s="23">
        <v>2630.03361</v>
      </c>
      <c r="L11" s="24"/>
      <c r="M11" s="23">
        <v>404.248747</v>
      </c>
    </row>
    <row r="12">
      <c r="A12" s="5">
        <v>11.0</v>
      </c>
      <c r="B12" s="21"/>
      <c r="C12" s="9">
        <v>4.0</v>
      </c>
      <c r="D12" s="9">
        <v>4.0</v>
      </c>
      <c r="E12" s="22" t="s">
        <v>14</v>
      </c>
      <c r="F12" s="22" t="s">
        <v>13</v>
      </c>
      <c r="G12" s="9">
        <v>1.0</v>
      </c>
      <c r="H12" s="22" t="s">
        <v>14</v>
      </c>
      <c r="I12" s="9">
        <v>64.0</v>
      </c>
      <c r="J12" s="23">
        <v>511.32848</v>
      </c>
      <c r="K12" s="23">
        <v>1311.66051</v>
      </c>
      <c r="L12" s="23">
        <v>232.098617</v>
      </c>
      <c r="M12" s="23">
        <v>249.07981</v>
      </c>
    </row>
    <row r="13">
      <c r="A13" s="5">
        <v>12.0</v>
      </c>
      <c r="B13" s="21"/>
      <c r="C13" s="9">
        <v>4.0</v>
      </c>
      <c r="D13" s="9">
        <v>4.0</v>
      </c>
      <c r="E13" s="22" t="s">
        <v>14</v>
      </c>
      <c r="F13" s="22" t="s">
        <v>13</v>
      </c>
      <c r="G13" s="9">
        <v>2.0</v>
      </c>
      <c r="H13" s="22" t="s">
        <v>14</v>
      </c>
      <c r="I13" s="9">
        <v>64.0</v>
      </c>
      <c r="J13" s="23">
        <v>592.989549</v>
      </c>
      <c r="K13" s="23">
        <v>1255.60149</v>
      </c>
      <c r="L13" s="23">
        <v>219.837793</v>
      </c>
      <c r="M13" s="23">
        <v>234.091866</v>
      </c>
    </row>
    <row r="14">
      <c r="A14" s="5">
        <v>13.0</v>
      </c>
      <c r="B14" s="21"/>
      <c r="C14" s="9">
        <v>4.0</v>
      </c>
      <c r="D14" s="9">
        <v>6.0</v>
      </c>
      <c r="E14" s="22" t="s">
        <v>14</v>
      </c>
      <c r="F14" s="22" t="s">
        <v>13</v>
      </c>
      <c r="G14" s="9">
        <v>1.0</v>
      </c>
      <c r="H14" s="22" t="s">
        <v>14</v>
      </c>
      <c r="I14" s="9">
        <v>96.0</v>
      </c>
      <c r="J14" s="23">
        <v>482.299135</v>
      </c>
      <c r="K14" s="23">
        <v>860.991904</v>
      </c>
      <c r="L14" s="23">
        <v>389.231262</v>
      </c>
      <c r="M14" s="23">
        <v>337.313555</v>
      </c>
    </row>
    <row r="15">
      <c r="A15" s="5">
        <v>14.0</v>
      </c>
      <c r="B15" s="21"/>
      <c r="C15" s="9">
        <v>4.0</v>
      </c>
      <c r="D15" s="9">
        <v>6.0</v>
      </c>
      <c r="E15" s="22" t="s">
        <v>14</v>
      </c>
      <c r="F15" s="22" t="s">
        <v>13</v>
      </c>
      <c r="G15" s="9">
        <v>2.0</v>
      </c>
      <c r="H15" s="22" t="s">
        <v>14</v>
      </c>
      <c r="I15" s="9">
        <v>96.0</v>
      </c>
      <c r="J15" s="23">
        <v>459.992616</v>
      </c>
      <c r="K15" s="23">
        <v>1009.54542</v>
      </c>
      <c r="L15" s="23">
        <v>331.552048</v>
      </c>
      <c r="M15" s="23">
        <v>354.304886</v>
      </c>
    </row>
    <row r="16">
      <c r="A16" s="5">
        <v>15.0</v>
      </c>
      <c r="B16" s="21"/>
      <c r="C16" s="9">
        <v>4.0</v>
      </c>
      <c r="D16" s="9">
        <v>8.0</v>
      </c>
      <c r="E16" s="22" t="s">
        <v>14</v>
      </c>
      <c r="F16" s="22" t="s">
        <v>13</v>
      </c>
      <c r="G16" s="9">
        <v>1.0</v>
      </c>
      <c r="H16" s="22" t="s">
        <v>14</v>
      </c>
      <c r="I16" s="9">
        <v>128.0</v>
      </c>
      <c r="J16" s="23">
        <v>417.649723</v>
      </c>
      <c r="K16" s="23">
        <v>682.337344</v>
      </c>
      <c r="L16" s="23">
        <v>494.557137</v>
      </c>
      <c r="M16" s="23">
        <v>520.823492</v>
      </c>
    </row>
    <row r="17">
      <c r="A17" s="5">
        <v>16.0</v>
      </c>
      <c r="B17" s="21"/>
      <c r="C17" s="9">
        <v>4.0</v>
      </c>
      <c r="D17" s="9">
        <v>8.0</v>
      </c>
      <c r="E17" s="22" t="s">
        <v>14</v>
      </c>
      <c r="F17" s="22" t="s">
        <v>13</v>
      </c>
      <c r="G17" s="9">
        <v>2.0</v>
      </c>
      <c r="H17" s="22" t="s">
        <v>14</v>
      </c>
      <c r="I17" s="9">
        <v>128.0</v>
      </c>
      <c r="J17" s="23">
        <v>472.656625</v>
      </c>
      <c r="K17" s="23">
        <v>687.761509</v>
      </c>
      <c r="L17" s="23">
        <v>298.940472</v>
      </c>
      <c r="M17" s="23">
        <v>241.944295</v>
      </c>
    </row>
    <row r="18">
      <c r="A18" s="5">
        <v>17.0</v>
      </c>
      <c r="B18" s="21"/>
      <c r="C18" s="9">
        <v>4.0</v>
      </c>
      <c r="D18" s="9">
        <v>2.0</v>
      </c>
      <c r="E18" s="22" t="s">
        <v>17</v>
      </c>
      <c r="F18" s="22" t="s">
        <v>14</v>
      </c>
      <c r="G18" s="9">
        <v>1.0</v>
      </c>
      <c r="H18" s="22" t="s">
        <v>17</v>
      </c>
      <c r="I18" s="9">
        <v>512.0</v>
      </c>
      <c r="J18" s="24"/>
      <c r="K18" s="23">
        <v>1202.2554</v>
      </c>
      <c r="L18" s="23">
        <v>382.621046</v>
      </c>
      <c r="M18" s="25">
        <v>438.036200047</v>
      </c>
    </row>
    <row r="19">
      <c r="A19" s="5">
        <v>18.0</v>
      </c>
      <c r="B19" s="21"/>
      <c r="C19" s="9">
        <v>4.0</v>
      </c>
      <c r="D19" s="9">
        <v>2.0</v>
      </c>
      <c r="E19" s="22" t="s">
        <v>17</v>
      </c>
      <c r="F19" s="22" t="s">
        <v>14</v>
      </c>
      <c r="G19" s="9">
        <v>1.0</v>
      </c>
      <c r="H19" s="22" t="s">
        <v>17</v>
      </c>
      <c r="I19" s="9">
        <v>32.0</v>
      </c>
      <c r="J19" s="23">
        <v>2013.17265</v>
      </c>
      <c r="K19" s="23">
        <v>2508.09041</v>
      </c>
      <c r="L19" s="24"/>
      <c r="M19" s="24"/>
    </row>
    <row r="20">
      <c r="A20" s="5">
        <v>19.0</v>
      </c>
      <c r="B20" s="21"/>
      <c r="C20" s="9">
        <v>4.0</v>
      </c>
      <c r="D20" s="9">
        <v>2.0</v>
      </c>
      <c r="E20" s="22" t="s">
        <v>17</v>
      </c>
      <c r="F20" s="22" t="s">
        <v>14</v>
      </c>
      <c r="G20" s="9">
        <v>2.0</v>
      </c>
      <c r="H20" s="22" t="s">
        <v>17</v>
      </c>
      <c r="I20" s="9">
        <v>512.0</v>
      </c>
      <c r="J20" s="23">
        <v>801.773024</v>
      </c>
      <c r="K20" s="23">
        <v>1219.22479</v>
      </c>
      <c r="L20" s="23">
        <v>385.467597</v>
      </c>
      <c r="M20" s="25">
        <v>401.527785063</v>
      </c>
    </row>
    <row r="21">
      <c r="A21" s="5">
        <v>20.0</v>
      </c>
      <c r="B21" s="21"/>
      <c r="C21" s="9">
        <v>4.0</v>
      </c>
      <c r="D21" s="9">
        <v>2.0</v>
      </c>
      <c r="E21" s="22" t="s">
        <v>17</v>
      </c>
      <c r="F21" s="22" t="s">
        <v>14</v>
      </c>
      <c r="G21" s="9">
        <v>2.0</v>
      </c>
      <c r="H21" s="22" t="s">
        <v>17</v>
      </c>
      <c r="I21" s="9">
        <v>32.0</v>
      </c>
      <c r="J21" s="23">
        <v>1948.62938</v>
      </c>
      <c r="K21" s="23">
        <v>2528.24748</v>
      </c>
      <c r="L21" s="24"/>
      <c r="M21" s="20"/>
    </row>
    <row r="22">
      <c r="A22" s="5">
        <v>21.0</v>
      </c>
      <c r="B22" s="21"/>
      <c r="C22" s="9">
        <v>4.0</v>
      </c>
      <c r="D22" s="9">
        <v>4.0</v>
      </c>
      <c r="E22" s="22" t="s">
        <v>17</v>
      </c>
      <c r="F22" s="22" t="s">
        <v>14</v>
      </c>
      <c r="G22" s="9">
        <v>1.0</v>
      </c>
      <c r="H22" s="22" t="s">
        <v>17</v>
      </c>
      <c r="I22" s="9">
        <v>512.0</v>
      </c>
      <c r="J22" s="23">
        <v>538.083852</v>
      </c>
      <c r="K22" s="23">
        <v>1001.93683</v>
      </c>
      <c r="L22" s="23">
        <v>211.010125</v>
      </c>
      <c r="M22" s="20">
        <v>240.936637</v>
      </c>
      <c r="N22" s="9"/>
    </row>
    <row r="23">
      <c r="A23" s="5">
        <v>22.0</v>
      </c>
      <c r="B23" s="21"/>
      <c r="C23" s="9">
        <v>4.0</v>
      </c>
      <c r="D23" s="9">
        <v>4.0</v>
      </c>
      <c r="E23" s="22" t="s">
        <v>17</v>
      </c>
      <c r="F23" s="22" t="s">
        <v>14</v>
      </c>
      <c r="G23" s="9">
        <v>1.0</v>
      </c>
      <c r="H23" s="22" t="s">
        <v>17</v>
      </c>
      <c r="I23" s="9">
        <v>64.0</v>
      </c>
      <c r="J23" s="23">
        <v>527.654684</v>
      </c>
      <c r="K23" s="23">
        <v>1214.59271</v>
      </c>
      <c r="L23" s="23">
        <v>206.785572</v>
      </c>
      <c r="M23" s="20">
        <v>239.312885</v>
      </c>
      <c r="N23" s="9"/>
    </row>
    <row r="24">
      <c r="A24" s="5">
        <v>23.0</v>
      </c>
      <c r="B24" s="21"/>
      <c r="C24" s="9">
        <v>4.0</v>
      </c>
      <c r="D24" s="9">
        <v>4.0</v>
      </c>
      <c r="E24" s="22" t="s">
        <v>17</v>
      </c>
      <c r="F24" s="22" t="s">
        <v>14</v>
      </c>
      <c r="G24" s="9">
        <v>2.0</v>
      </c>
      <c r="H24" s="22" t="s">
        <v>17</v>
      </c>
      <c r="I24" s="9">
        <v>512.0</v>
      </c>
      <c r="J24" s="23">
        <v>561.519133</v>
      </c>
      <c r="K24" s="23">
        <v>905.349083</v>
      </c>
      <c r="L24" s="23">
        <v>250.787376</v>
      </c>
      <c r="M24" s="20">
        <v>269.903145</v>
      </c>
      <c r="N24" s="9"/>
    </row>
    <row r="25">
      <c r="A25" s="5">
        <v>24.0</v>
      </c>
      <c r="B25" s="21"/>
      <c r="C25" s="9">
        <v>4.0</v>
      </c>
      <c r="D25" s="9">
        <v>4.0</v>
      </c>
      <c r="E25" s="22" t="s">
        <v>17</v>
      </c>
      <c r="F25" s="22" t="s">
        <v>14</v>
      </c>
      <c r="G25" s="9">
        <v>2.0</v>
      </c>
      <c r="H25" s="22" t="s">
        <v>17</v>
      </c>
      <c r="I25" s="9">
        <v>64.0</v>
      </c>
      <c r="J25" s="23">
        <v>518.817066</v>
      </c>
      <c r="K25" s="23">
        <v>1133.72111</v>
      </c>
      <c r="L25" s="23">
        <v>212.28377</v>
      </c>
      <c r="M25" s="20">
        <v>251.070879</v>
      </c>
      <c r="N25" s="9"/>
    </row>
    <row r="26">
      <c r="A26" s="5">
        <v>25.0</v>
      </c>
      <c r="B26" s="21"/>
      <c r="C26" s="9">
        <v>4.0</v>
      </c>
      <c r="D26" s="9">
        <v>6.0</v>
      </c>
      <c r="E26" s="22" t="s">
        <v>17</v>
      </c>
      <c r="F26" s="22" t="s">
        <v>14</v>
      </c>
      <c r="G26" s="9">
        <v>1.0</v>
      </c>
      <c r="H26" s="22" t="s">
        <v>17</v>
      </c>
      <c r="I26" s="9">
        <v>512.0</v>
      </c>
      <c r="J26" s="23">
        <v>532.022102</v>
      </c>
      <c r="K26" s="23">
        <v>735.711587</v>
      </c>
      <c r="L26" s="23">
        <v>298.709687</v>
      </c>
      <c r="M26" s="20">
        <v>403.205466</v>
      </c>
      <c r="N26" s="9"/>
    </row>
    <row r="27">
      <c r="A27" s="5">
        <v>26.0</v>
      </c>
      <c r="B27" s="21"/>
      <c r="C27" s="9">
        <v>4.0</v>
      </c>
      <c r="D27" s="9">
        <v>6.0</v>
      </c>
      <c r="E27" s="22" t="s">
        <v>17</v>
      </c>
      <c r="F27" s="22" t="s">
        <v>14</v>
      </c>
      <c r="G27" s="9">
        <v>1.0</v>
      </c>
      <c r="H27" s="22" t="s">
        <v>17</v>
      </c>
      <c r="I27" s="9">
        <v>96.0</v>
      </c>
      <c r="J27" s="23">
        <v>387.887205</v>
      </c>
      <c r="K27" s="23">
        <v>893.568765</v>
      </c>
      <c r="L27" s="23">
        <v>327.271528</v>
      </c>
      <c r="M27" s="20">
        <v>485.772031</v>
      </c>
      <c r="N27" s="9"/>
    </row>
    <row r="28">
      <c r="A28" s="5">
        <v>27.0</v>
      </c>
      <c r="B28" s="21"/>
      <c r="C28" s="9">
        <v>4.0</v>
      </c>
      <c r="D28" s="9">
        <v>6.0</v>
      </c>
      <c r="E28" s="22" t="s">
        <v>17</v>
      </c>
      <c r="F28" s="22" t="s">
        <v>14</v>
      </c>
      <c r="G28" s="9">
        <v>2.0</v>
      </c>
      <c r="H28" s="22" t="s">
        <v>17</v>
      </c>
      <c r="I28" s="9">
        <v>512.0</v>
      </c>
      <c r="J28" s="23">
        <v>540.368595</v>
      </c>
      <c r="K28" s="23">
        <v>935.747672</v>
      </c>
      <c r="L28" s="23">
        <v>505.051093</v>
      </c>
      <c r="M28" s="20">
        <v>733.202792</v>
      </c>
      <c r="N28" s="9"/>
    </row>
    <row r="29">
      <c r="A29" s="5">
        <v>28.0</v>
      </c>
      <c r="B29" s="21"/>
      <c r="C29" s="9">
        <v>4.0</v>
      </c>
      <c r="D29" s="9">
        <v>6.0</v>
      </c>
      <c r="E29" s="22" t="s">
        <v>17</v>
      </c>
      <c r="F29" s="22" t="s">
        <v>14</v>
      </c>
      <c r="G29" s="9">
        <v>2.0</v>
      </c>
      <c r="H29" s="22" t="s">
        <v>17</v>
      </c>
      <c r="I29" s="9">
        <v>96.0</v>
      </c>
      <c r="J29" s="23">
        <v>477.132286</v>
      </c>
      <c r="K29" s="25">
        <v>958.955683947</v>
      </c>
      <c r="L29" s="23">
        <v>312.214786</v>
      </c>
      <c r="M29" s="20">
        <v>327.957507</v>
      </c>
      <c r="N29" s="9"/>
    </row>
    <row r="30">
      <c r="A30" s="5">
        <v>29.0</v>
      </c>
      <c r="B30" s="21"/>
      <c r="C30" s="9">
        <v>4.0</v>
      </c>
      <c r="D30" s="9">
        <v>8.0</v>
      </c>
      <c r="E30" s="22" t="s">
        <v>17</v>
      </c>
      <c r="F30" s="22" t="s">
        <v>14</v>
      </c>
      <c r="G30" s="9">
        <v>1.0</v>
      </c>
      <c r="H30" s="22" t="s">
        <v>17</v>
      </c>
      <c r="I30" s="9">
        <v>512.0</v>
      </c>
      <c r="J30" s="23">
        <v>767.496636</v>
      </c>
      <c r="K30" s="25">
        <v>689.904188156</v>
      </c>
      <c r="L30" s="23">
        <v>160.790469</v>
      </c>
      <c r="M30" s="20">
        <v>751.147281</v>
      </c>
      <c r="N30" s="9"/>
    </row>
    <row r="31">
      <c r="A31" s="5">
        <v>30.0</v>
      </c>
      <c r="B31" s="21"/>
      <c r="C31" s="9">
        <v>4.0</v>
      </c>
      <c r="D31" s="9">
        <v>8.0</v>
      </c>
      <c r="E31" s="22" t="s">
        <v>17</v>
      </c>
      <c r="F31" s="22" t="s">
        <v>14</v>
      </c>
      <c r="G31" s="9">
        <v>1.0</v>
      </c>
      <c r="H31" s="22" t="s">
        <v>17</v>
      </c>
      <c r="I31" s="9">
        <v>128.0</v>
      </c>
      <c r="J31" s="23">
        <v>324.912639</v>
      </c>
      <c r="K31" s="25">
        <v>867.781362057</v>
      </c>
      <c r="L31" s="23">
        <v>628.244212</v>
      </c>
      <c r="M31" s="20">
        <v>439.746398</v>
      </c>
      <c r="N31" s="9"/>
    </row>
    <row r="32">
      <c r="A32" s="5">
        <v>31.0</v>
      </c>
      <c r="B32" s="21"/>
      <c r="C32" s="9">
        <v>4.0</v>
      </c>
      <c r="D32" s="9">
        <v>8.0</v>
      </c>
      <c r="E32" s="22" t="s">
        <v>17</v>
      </c>
      <c r="F32" s="22" t="s">
        <v>14</v>
      </c>
      <c r="G32" s="9">
        <v>2.0</v>
      </c>
      <c r="H32" s="22" t="s">
        <v>17</v>
      </c>
      <c r="I32" s="9">
        <v>512.0</v>
      </c>
      <c r="J32" s="23">
        <v>1430.94685</v>
      </c>
      <c r="K32" s="25">
        <v>1930.97699785</v>
      </c>
      <c r="L32" s="23">
        <v>654.984981</v>
      </c>
      <c r="M32" s="20">
        <v>188.87777</v>
      </c>
      <c r="N32" s="9"/>
    </row>
    <row r="33">
      <c r="A33" s="5">
        <v>32.0</v>
      </c>
      <c r="B33" s="21"/>
      <c r="C33" s="9">
        <v>4.0</v>
      </c>
      <c r="D33" s="9">
        <v>8.0</v>
      </c>
      <c r="E33" s="22" t="s">
        <v>17</v>
      </c>
      <c r="F33" s="22" t="s">
        <v>14</v>
      </c>
      <c r="G33" s="9">
        <v>2.0</v>
      </c>
      <c r="H33" s="22" t="s">
        <v>17</v>
      </c>
      <c r="I33" s="9">
        <v>128.0</v>
      </c>
      <c r="J33" s="23">
        <v>322.497646</v>
      </c>
      <c r="K33" s="25">
        <v>722.273535013</v>
      </c>
      <c r="L33" s="23">
        <v>578.950154</v>
      </c>
      <c r="M33" s="20">
        <v>500.263729</v>
      </c>
      <c r="N33" s="9"/>
    </row>
    <row r="34">
      <c r="A34" s="5">
        <v>33.0</v>
      </c>
      <c r="C34" s="9">
        <v>4.0</v>
      </c>
      <c r="D34" s="9">
        <v>2.0</v>
      </c>
      <c r="E34" s="22" t="s">
        <v>255</v>
      </c>
      <c r="F34" s="22" t="s">
        <v>14</v>
      </c>
      <c r="G34" s="9">
        <v>1.0</v>
      </c>
      <c r="H34" s="22" t="s">
        <v>255</v>
      </c>
      <c r="I34" s="9">
        <v>512.0</v>
      </c>
      <c r="J34" s="23" t="s">
        <v>258</v>
      </c>
      <c r="K34" s="23" t="s">
        <v>259</v>
      </c>
      <c r="L34" s="23" t="s">
        <v>260</v>
      </c>
      <c r="M34" s="23" t="s">
        <v>261</v>
      </c>
      <c r="N34" s="9" t="s">
        <v>262</v>
      </c>
    </row>
    <row r="35">
      <c r="A35" s="5">
        <v>34.0</v>
      </c>
      <c r="C35" s="9">
        <v>4.0</v>
      </c>
      <c r="D35" s="9">
        <v>2.0</v>
      </c>
      <c r="E35" s="22" t="s">
        <v>255</v>
      </c>
      <c r="F35" s="22" t="s">
        <v>14</v>
      </c>
      <c r="G35" s="9">
        <v>1.0</v>
      </c>
      <c r="H35" s="22" t="s">
        <v>255</v>
      </c>
      <c r="I35" s="9">
        <v>32.0</v>
      </c>
      <c r="J35" s="23" t="s">
        <v>263</v>
      </c>
      <c r="K35" s="23" t="s">
        <v>264</v>
      </c>
      <c r="L35" s="23" t="s">
        <v>265</v>
      </c>
      <c r="M35" s="23" t="s">
        <v>266</v>
      </c>
      <c r="N35" s="9" t="s">
        <v>267</v>
      </c>
    </row>
    <row r="36">
      <c r="A36" s="5">
        <v>35.0</v>
      </c>
      <c r="C36" s="9">
        <v>4.0</v>
      </c>
      <c r="D36" s="9">
        <v>2.0</v>
      </c>
      <c r="E36" s="22" t="s">
        <v>255</v>
      </c>
      <c r="F36" s="22" t="s">
        <v>14</v>
      </c>
      <c r="G36" s="9">
        <v>2.0</v>
      </c>
      <c r="H36" s="22" t="s">
        <v>255</v>
      </c>
      <c r="I36" s="9">
        <v>512.0</v>
      </c>
      <c r="J36" s="23" t="s">
        <v>268</v>
      </c>
      <c r="K36" s="23" t="s">
        <v>269</v>
      </c>
      <c r="L36" s="23" t="s">
        <v>270</v>
      </c>
      <c r="M36" s="23" t="s">
        <v>271</v>
      </c>
      <c r="N36" s="9" t="s">
        <v>272</v>
      </c>
    </row>
    <row r="37">
      <c r="A37" s="5">
        <v>36.0</v>
      </c>
      <c r="C37" s="9">
        <v>4.0</v>
      </c>
      <c r="D37" s="9">
        <v>2.0</v>
      </c>
      <c r="E37" s="22" t="s">
        <v>255</v>
      </c>
      <c r="F37" s="22" t="s">
        <v>14</v>
      </c>
      <c r="G37" s="9">
        <v>2.0</v>
      </c>
      <c r="H37" s="22" t="s">
        <v>255</v>
      </c>
      <c r="I37" s="9">
        <v>32.0</v>
      </c>
      <c r="J37" s="23" t="s">
        <v>273</v>
      </c>
      <c r="K37" s="23" t="s">
        <v>274</v>
      </c>
      <c r="L37" s="23" t="s">
        <v>275</v>
      </c>
      <c r="M37" s="23" t="s">
        <v>276</v>
      </c>
      <c r="N37" s="9" t="s">
        <v>277</v>
      </c>
    </row>
    <row r="38">
      <c r="A38" s="5">
        <v>37.0</v>
      </c>
      <c r="C38" s="9">
        <v>4.0</v>
      </c>
      <c r="D38" s="9">
        <v>4.0</v>
      </c>
      <c r="E38" s="22" t="s">
        <v>255</v>
      </c>
      <c r="F38" s="22" t="s">
        <v>14</v>
      </c>
      <c r="G38" s="9">
        <v>1.0</v>
      </c>
      <c r="H38" s="22" t="s">
        <v>255</v>
      </c>
      <c r="I38" s="9">
        <v>512.0</v>
      </c>
      <c r="J38" s="23" t="s">
        <v>278</v>
      </c>
      <c r="K38" s="23" t="s">
        <v>279</v>
      </c>
      <c r="L38" s="23" t="s">
        <v>280</v>
      </c>
      <c r="M38" s="23" t="s">
        <v>281</v>
      </c>
    </row>
    <row r="39">
      <c r="A39" s="5">
        <v>38.0</v>
      </c>
      <c r="C39" s="9">
        <v>4.0</v>
      </c>
      <c r="D39" s="9">
        <v>4.0</v>
      </c>
      <c r="E39" s="22" t="s">
        <v>255</v>
      </c>
      <c r="F39" s="22" t="s">
        <v>14</v>
      </c>
      <c r="G39" s="9">
        <v>1.0</v>
      </c>
      <c r="H39" s="22" t="s">
        <v>255</v>
      </c>
      <c r="I39" s="9">
        <v>64.0</v>
      </c>
      <c r="J39" s="23" t="s">
        <v>282</v>
      </c>
      <c r="K39" s="23" t="s">
        <v>283</v>
      </c>
      <c r="L39" s="23" t="s">
        <v>284</v>
      </c>
      <c r="M39" s="23" t="s">
        <v>285</v>
      </c>
    </row>
    <row r="40">
      <c r="A40" s="5">
        <v>39.0</v>
      </c>
      <c r="C40" s="9">
        <v>4.0</v>
      </c>
      <c r="D40" s="9">
        <v>4.0</v>
      </c>
      <c r="E40" s="22" t="s">
        <v>255</v>
      </c>
      <c r="F40" s="22" t="s">
        <v>14</v>
      </c>
      <c r="G40" s="9">
        <v>2.0</v>
      </c>
      <c r="H40" s="22" t="s">
        <v>255</v>
      </c>
      <c r="I40" s="9">
        <v>512.0</v>
      </c>
      <c r="J40" s="23" t="s">
        <v>286</v>
      </c>
      <c r="K40" s="23" t="s">
        <v>287</v>
      </c>
      <c r="L40" s="23" t="s">
        <v>288</v>
      </c>
      <c r="M40" s="23" t="s">
        <v>289</v>
      </c>
    </row>
    <row r="41">
      <c r="A41" s="5">
        <v>40.0</v>
      </c>
      <c r="C41" s="9">
        <v>4.0</v>
      </c>
      <c r="D41" s="9">
        <v>4.0</v>
      </c>
      <c r="E41" s="22" t="s">
        <v>255</v>
      </c>
      <c r="F41" s="22" t="s">
        <v>14</v>
      </c>
      <c r="G41" s="9">
        <v>2.0</v>
      </c>
      <c r="H41" s="22" t="s">
        <v>255</v>
      </c>
      <c r="I41" s="9">
        <v>64.0</v>
      </c>
      <c r="J41" s="23" t="s">
        <v>290</v>
      </c>
      <c r="K41" s="23" t="s">
        <v>291</v>
      </c>
      <c r="L41" s="23" t="s">
        <v>292</v>
      </c>
      <c r="M41" s="23" t="s">
        <v>293</v>
      </c>
    </row>
    <row r="42">
      <c r="A42" s="5">
        <v>41.0</v>
      </c>
      <c r="C42" s="9">
        <v>4.0</v>
      </c>
      <c r="D42" s="9">
        <v>6.0</v>
      </c>
      <c r="E42" s="22" t="s">
        <v>255</v>
      </c>
      <c r="F42" s="22" t="s">
        <v>14</v>
      </c>
      <c r="G42" s="9">
        <v>1.0</v>
      </c>
      <c r="H42" s="22" t="s">
        <v>255</v>
      </c>
      <c r="I42" s="9">
        <v>512.0</v>
      </c>
      <c r="J42" s="23" t="s">
        <v>294</v>
      </c>
      <c r="K42" s="23" t="s">
        <v>295</v>
      </c>
      <c r="L42" s="23" t="s">
        <v>296</v>
      </c>
      <c r="M42" s="23" t="s">
        <v>297</v>
      </c>
    </row>
    <row r="43">
      <c r="A43" s="5">
        <v>42.0</v>
      </c>
      <c r="C43" s="9">
        <v>4.0</v>
      </c>
      <c r="D43" s="9">
        <v>6.0</v>
      </c>
      <c r="E43" s="22" t="s">
        <v>255</v>
      </c>
      <c r="F43" s="22" t="s">
        <v>14</v>
      </c>
      <c r="G43" s="9">
        <v>1.0</v>
      </c>
      <c r="H43" s="22" t="s">
        <v>255</v>
      </c>
      <c r="I43" s="9">
        <v>96.0</v>
      </c>
      <c r="J43" s="23" t="s">
        <v>298</v>
      </c>
      <c r="K43" s="23" t="s">
        <v>299</v>
      </c>
      <c r="L43" s="23" t="s">
        <v>300</v>
      </c>
      <c r="M43" s="23" t="s">
        <v>301</v>
      </c>
      <c r="N43" s="9" t="s">
        <v>302</v>
      </c>
    </row>
    <row r="44">
      <c r="A44" s="5">
        <v>43.0</v>
      </c>
      <c r="C44" s="9">
        <v>4.0</v>
      </c>
      <c r="D44" s="9">
        <v>6.0</v>
      </c>
      <c r="E44" s="22" t="s">
        <v>255</v>
      </c>
      <c r="F44" s="22" t="s">
        <v>14</v>
      </c>
      <c r="G44" s="9">
        <v>2.0</v>
      </c>
      <c r="H44" s="22" t="s">
        <v>255</v>
      </c>
      <c r="I44" s="9">
        <v>512.0</v>
      </c>
      <c r="J44" s="23" t="s">
        <v>303</v>
      </c>
      <c r="K44" s="23" t="s">
        <v>304</v>
      </c>
      <c r="L44" s="23" t="s">
        <v>305</v>
      </c>
      <c r="M44" s="26" t="s">
        <v>306</v>
      </c>
      <c r="N44" s="9" t="s">
        <v>307</v>
      </c>
    </row>
    <row r="45">
      <c r="A45" s="5">
        <v>44.0</v>
      </c>
      <c r="C45" s="9">
        <v>4.0</v>
      </c>
      <c r="D45" s="9">
        <v>6.0</v>
      </c>
      <c r="E45" s="22" t="s">
        <v>255</v>
      </c>
      <c r="F45" s="22" t="s">
        <v>14</v>
      </c>
      <c r="G45" s="9">
        <v>2.0</v>
      </c>
      <c r="H45" s="22" t="s">
        <v>255</v>
      </c>
      <c r="I45" s="9">
        <v>96.0</v>
      </c>
      <c r="J45" s="23" t="s">
        <v>308</v>
      </c>
      <c r="K45" s="23" t="s">
        <v>309</v>
      </c>
      <c r="L45" s="23" t="s">
        <v>310</v>
      </c>
      <c r="M45" s="23" t="s">
        <v>311</v>
      </c>
      <c r="N45" s="9" t="s">
        <v>312</v>
      </c>
    </row>
    <row r="46">
      <c r="A46" s="5">
        <v>45.0</v>
      </c>
      <c r="C46" s="9">
        <v>4.0</v>
      </c>
      <c r="D46" s="9">
        <v>8.0</v>
      </c>
      <c r="E46" s="22" t="s">
        <v>255</v>
      </c>
      <c r="F46" s="22" t="s">
        <v>14</v>
      </c>
      <c r="G46" s="9">
        <v>1.0</v>
      </c>
      <c r="H46" s="22" t="s">
        <v>255</v>
      </c>
      <c r="I46" s="9">
        <v>512.0</v>
      </c>
      <c r="J46" s="23" t="s">
        <v>313</v>
      </c>
      <c r="K46" s="23" t="s">
        <v>314</v>
      </c>
      <c r="L46" s="23" t="s">
        <v>315</v>
      </c>
      <c r="M46" s="23" t="s">
        <v>316</v>
      </c>
      <c r="N46" s="9" t="s">
        <v>317</v>
      </c>
    </row>
    <row r="47">
      <c r="A47" s="5">
        <v>46.0</v>
      </c>
      <c r="C47" s="9">
        <v>4.0</v>
      </c>
      <c r="D47" s="9">
        <v>8.0</v>
      </c>
      <c r="E47" s="22" t="s">
        <v>255</v>
      </c>
      <c r="F47" s="22" t="s">
        <v>14</v>
      </c>
      <c r="G47" s="9">
        <v>1.0</v>
      </c>
      <c r="H47" s="22" t="s">
        <v>255</v>
      </c>
      <c r="I47" s="9">
        <v>128.0</v>
      </c>
      <c r="J47" s="23" t="s">
        <v>318</v>
      </c>
      <c r="K47" s="23" t="s">
        <v>319</v>
      </c>
      <c r="L47" s="23" t="s">
        <v>320</v>
      </c>
      <c r="M47" s="23" t="s">
        <v>321</v>
      </c>
    </row>
    <row r="48">
      <c r="A48" s="5">
        <v>47.0</v>
      </c>
      <c r="C48" s="9">
        <v>4.0</v>
      </c>
      <c r="D48" s="9">
        <v>8.0</v>
      </c>
      <c r="E48" s="22" t="s">
        <v>255</v>
      </c>
      <c r="F48" s="22" t="s">
        <v>14</v>
      </c>
      <c r="G48" s="9">
        <v>2.0</v>
      </c>
      <c r="H48" s="22" t="s">
        <v>255</v>
      </c>
      <c r="I48" s="9">
        <v>512.0</v>
      </c>
      <c r="J48" s="23" t="s">
        <v>322</v>
      </c>
      <c r="K48" s="23" t="s">
        <v>323</v>
      </c>
      <c r="L48" s="23" t="s">
        <v>324</v>
      </c>
      <c r="M48" s="23" t="s">
        <v>325</v>
      </c>
      <c r="N48" s="5">
        <v>1487.13337612</v>
      </c>
    </row>
    <row r="49">
      <c r="A49" s="5">
        <v>48.0</v>
      </c>
      <c r="C49" s="9">
        <v>4.0</v>
      </c>
      <c r="D49" s="9">
        <v>8.0</v>
      </c>
      <c r="E49" s="22" t="s">
        <v>255</v>
      </c>
      <c r="F49" s="22" t="s">
        <v>14</v>
      </c>
      <c r="G49" s="9">
        <v>2.0</v>
      </c>
      <c r="H49" s="22" t="s">
        <v>255</v>
      </c>
      <c r="I49" s="9">
        <v>128.0</v>
      </c>
      <c r="J49" s="23" t="s">
        <v>326</v>
      </c>
      <c r="K49" s="23" t="s">
        <v>327</v>
      </c>
      <c r="L49" s="23" t="s">
        <v>328</v>
      </c>
      <c r="M49" s="23" t="s">
        <v>329</v>
      </c>
    </row>
    <row r="50">
      <c r="J50" s="27"/>
      <c r="K50" s="27"/>
      <c r="L50" s="27"/>
      <c r="M50" s="27"/>
    </row>
    <row r="51">
      <c r="J51" s="27"/>
      <c r="K51" s="27"/>
      <c r="L51" s="27"/>
      <c r="M51" s="28" t="s">
        <v>330</v>
      </c>
    </row>
    <row r="52">
      <c r="J52" s="27"/>
      <c r="K52" s="27"/>
      <c r="L52" s="27"/>
      <c r="M52" s="28" t="s">
        <v>331</v>
      </c>
    </row>
    <row r="53">
      <c r="J53" s="27"/>
      <c r="K53" s="27"/>
      <c r="L53" s="27"/>
      <c r="M53" s="27"/>
    </row>
    <row r="54">
      <c r="J54" s="27"/>
      <c r="K54" s="27"/>
      <c r="L54" s="27"/>
      <c r="M54" s="27"/>
    </row>
    <row r="55">
      <c r="J55" s="27"/>
      <c r="K55" s="27"/>
      <c r="L55" s="27"/>
      <c r="M55" s="27"/>
    </row>
    <row r="56">
      <c r="J56" s="27"/>
      <c r="K56" s="27"/>
      <c r="L56" s="27"/>
      <c r="M56" s="27"/>
    </row>
    <row r="57">
      <c r="L57" s="24"/>
      <c r="M57" s="24"/>
    </row>
    <row r="58">
      <c r="J58" s="5" t="s">
        <v>7</v>
      </c>
      <c r="K58" s="5" t="s">
        <v>9</v>
      </c>
      <c r="L58" s="25" t="s">
        <v>20</v>
      </c>
      <c r="M58" s="25" t="s">
        <v>251</v>
      </c>
    </row>
    <row r="59">
      <c r="C59" s="9">
        <v>4.0</v>
      </c>
      <c r="D59" s="9">
        <v>2.0</v>
      </c>
      <c r="E59" s="22" t="s">
        <v>17</v>
      </c>
      <c r="F59" s="22" t="s">
        <v>14</v>
      </c>
      <c r="G59" s="9">
        <v>1.0</v>
      </c>
      <c r="H59" s="22" t="s">
        <v>17</v>
      </c>
      <c r="I59" s="9">
        <v>32.0</v>
      </c>
      <c r="J59" s="23">
        <v>2013.17265</v>
      </c>
      <c r="K59" s="23">
        <v>2508.09041</v>
      </c>
    </row>
    <row r="60">
      <c r="C60" s="9">
        <v>4.0</v>
      </c>
      <c r="D60" s="9">
        <v>4.0</v>
      </c>
      <c r="E60" s="22" t="s">
        <v>17</v>
      </c>
      <c r="F60" s="22" t="s">
        <v>14</v>
      </c>
      <c r="G60" s="9">
        <v>1.0</v>
      </c>
      <c r="H60" s="22" t="s">
        <v>17</v>
      </c>
      <c r="I60" s="9">
        <v>64.0</v>
      </c>
      <c r="J60" s="23">
        <v>527.654684</v>
      </c>
      <c r="K60" s="23">
        <v>1214.59271</v>
      </c>
      <c r="L60" s="23">
        <v>206.785572</v>
      </c>
      <c r="M60" s="20">
        <v>239.312885</v>
      </c>
    </row>
    <row r="61">
      <c r="C61" s="9">
        <v>4.0</v>
      </c>
      <c r="D61" s="9">
        <v>6.0</v>
      </c>
      <c r="E61" s="22" t="s">
        <v>17</v>
      </c>
      <c r="F61" s="22" t="s">
        <v>14</v>
      </c>
      <c r="G61" s="9">
        <v>1.0</v>
      </c>
      <c r="H61" s="22" t="s">
        <v>17</v>
      </c>
      <c r="I61" s="9">
        <v>96.0</v>
      </c>
      <c r="J61" s="23">
        <v>387.887205</v>
      </c>
      <c r="K61" s="23">
        <v>893.568765</v>
      </c>
      <c r="L61" s="23">
        <v>327.271528</v>
      </c>
      <c r="M61" s="20">
        <v>485.772031</v>
      </c>
    </row>
    <row r="62">
      <c r="C62" s="9">
        <v>4.0</v>
      </c>
      <c r="D62" s="9">
        <v>8.0</v>
      </c>
      <c r="E62" s="22" t="s">
        <v>17</v>
      </c>
      <c r="F62" s="22" t="s">
        <v>14</v>
      </c>
      <c r="G62" s="9">
        <v>1.0</v>
      </c>
      <c r="H62" s="22" t="s">
        <v>17</v>
      </c>
      <c r="I62" s="9">
        <v>128.0</v>
      </c>
      <c r="J62" s="23">
        <v>324.912639</v>
      </c>
      <c r="K62" s="25">
        <v>867.781362057</v>
      </c>
      <c r="L62" s="23">
        <v>628.244212</v>
      </c>
      <c r="M62" s="20">
        <v>439.746398</v>
      </c>
    </row>
    <row r="63">
      <c r="J63" s="5" t="s">
        <v>7</v>
      </c>
      <c r="K63" s="5" t="s">
        <v>9</v>
      </c>
      <c r="L63" s="25" t="s">
        <v>20</v>
      </c>
      <c r="M63" s="25" t="s">
        <v>251</v>
      </c>
    </row>
    <row r="64">
      <c r="C64" s="9">
        <v>4.0</v>
      </c>
      <c r="D64" s="9">
        <v>2.0</v>
      </c>
      <c r="E64" s="22" t="s">
        <v>17</v>
      </c>
      <c r="F64" s="22" t="s">
        <v>14</v>
      </c>
      <c r="G64" s="9">
        <v>2.0</v>
      </c>
      <c r="H64" s="22" t="s">
        <v>17</v>
      </c>
      <c r="I64" s="9">
        <v>32.0</v>
      </c>
      <c r="J64" s="23">
        <v>1948.62938</v>
      </c>
      <c r="K64" s="23">
        <v>2528.24748</v>
      </c>
    </row>
    <row r="65">
      <c r="C65" s="9">
        <v>4.0</v>
      </c>
      <c r="D65" s="9">
        <v>4.0</v>
      </c>
      <c r="E65" s="22" t="s">
        <v>17</v>
      </c>
      <c r="F65" s="22" t="s">
        <v>14</v>
      </c>
      <c r="G65" s="9">
        <v>2.0</v>
      </c>
      <c r="H65" s="22" t="s">
        <v>17</v>
      </c>
      <c r="I65" s="9">
        <v>64.0</v>
      </c>
      <c r="J65" s="23">
        <v>518.817066</v>
      </c>
      <c r="K65" s="23">
        <v>1133.72111</v>
      </c>
      <c r="L65" s="23">
        <v>212.28377</v>
      </c>
      <c r="M65" s="20">
        <v>251.070879</v>
      </c>
    </row>
    <row r="66">
      <c r="C66" s="9">
        <v>4.0</v>
      </c>
      <c r="D66" s="9">
        <v>6.0</v>
      </c>
      <c r="E66" s="22" t="s">
        <v>17</v>
      </c>
      <c r="F66" s="22" t="s">
        <v>14</v>
      </c>
      <c r="G66" s="9">
        <v>2.0</v>
      </c>
      <c r="H66" s="22" t="s">
        <v>17</v>
      </c>
      <c r="I66" s="9">
        <v>96.0</v>
      </c>
      <c r="J66" s="23">
        <v>477.132286</v>
      </c>
      <c r="K66" s="25">
        <v>958.955683947</v>
      </c>
      <c r="L66" s="23">
        <v>312.214786</v>
      </c>
      <c r="M66" s="20">
        <v>327.957507</v>
      </c>
    </row>
    <row r="67">
      <c r="C67" s="9">
        <v>4.0</v>
      </c>
      <c r="D67" s="9">
        <v>8.0</v>
      </c>
      <c r="E67" s="22" t="s">
        <v>17</v>
      </c>
      <c r="F67" s="22" t="s">
        <v>14</v>
      </c>
      <c r="G67" s="9">
        <v>2.0</v>
      </c>
      <c r="H67" s="22" t="s">
        <v>17</v>
      </c>
      <c r="I67" s="9">
        <v>128.0</v>
      </c>
      <c r="J67" s="23">
        <v>322.497646</v>
      </c>
      <c r="K67" s="25">
        <v>722.273535013</v>
      </c>
      <c r="L67" s="23">
        <v>578.950154</v>
      </c>
      <c r="M67" s="20">
        <v>500.263729</v>
      </c>
    </row>
    <row r="69">
      <c r="J69" s="20" t="s">
        <v>7</v>
      </c>
      <c r="K69" s="20" t="s">
        <v>9</v>
      </c>
      <c r="L69" s="20" t="s">
        <v>20</v>
      </c>
      <c r="M69" s="20" t="s">
        <v>251</v>
      </c>
    </row>
    <row r="70">
      <c r="C70" s="9">
        <v>4.0</v>
      </c>
      <c r="D70" s="9">
        <v>2.0</v>
      </c>
      <c r="E70" s="22" t="s">
        <v>17</v>
      </c>
      <c r="F70" s="22" t="s">
        <v>14</v>
      </c>
      <c r="G70" s="9">
        <v>1.0</v>
      </c>
      <c r="H70" s="22" t="s">
        <v>17</v>
      </c>
      <c r="I70" s="9">
        <v>512.0</v>
      </c>
      <c r="J70" s="24"/>
      <c r="K70" s="23">
        <v>1202.2554</v>
      </c>
      <c r="L70" s="23">
        <v>382.621046</v>
      </c>
      <c r="M70" s="25">
        <v>438.036200047</v>
      </c>
    </row>
    <row r="71">
      <c r="C71" s="9">
        <v>4.0</v>
      </c>
      <c r="D71" s="9">
        <v>4.0</v>
      </c>
      <c r="E71" s="22" t="s">
        <v>17</v>
      </c>
      <c r="F71" s="22" t="s">
        <v>14</v>
      </c>
      <c r="G71" s="9">
        <v>1.0</v>
      </c>
      <c r="H71" s="22" t="s">
        <v>17</v>
      </c>
      <c r="I71" s="9">
        <v>512.0</v>
      </c>
      <c r="J71" s="23">
        <v>538.083852</v>
      </c>
      <c r="K71" s="23">
        <v>1001.93683</v>
      </c>
      <c r="L71" s="23">
        <v>211.010125</v>
      </c>
      <c r="M71" s="20">
        <v>240.936637</v>
      </c>
    </row>
    <row r="72">
      <c r="C72" s="9">
        <v>4.0</v>
      </c>
      <c r="D72" s="9">
        <v>6.0</v>
      </c>
      <c r="E72" s="22" t="s">
        <v>17</v>
      </c>
      <c r="F72" s="22" t="s">
        <v>14</v>
      </c>
      <c r="G72" s="9">
        <v>1.0</v>
      </c>
      <c r="H72" s="22" t="s">
        <v>17</v>
      </c>
      <c r="I72" s="9">
        <v>512.0</v>
      </c>
      <c r="J72" s="23">
        <v>532.022102</v>
      </c>
      <c r="K72" s="23">
        <v>735.711587</v>
      </c>
      <c r="L72" s="23">
        <v>298.709687</v>
      </c>
      <c r="M72" s="20">
        <v>403.205466</v>
      </c>
    </row>
    <row r="73">
      <c r="C73" s="9">
        <v>4.0</v>
      </c>
      <c r="D73" s="9">
        <v>8.0</v>
      </c>
      <c r="E73" s="22" t="s">
        <v>17</v>
      </c>
      <c r="F73" s="22" t="s">
        <v>14</v>
      </c>
      <c r="G73" s="9">
        <v>1.0</v>
      </c>
      <c r="H73" s="22" t="s">
        <v>17</v>
      </c>
      <c r="I73" s="9">
        <v>512.0</v>
      </c>
      <c r="J73" s="23">
        <v>767.496636</v>
      </c>
      <c r="K73" s="25">
        <v>689.904188156</v>
      </c>
      <c r="L73" s="23">
        <v>160.790469</v>
      </c>
      <c r="M73" s="20">
        <v>751.147281</v>
      </c>
    </row>
    <row r="75">
      <c r="J75" s="20" t="s">
        <v>7</v>
      </c>
      <c r="K75" s="20" t="s">
        <v>9</v>
      </c>
      <c r="L75" s="20" t="s">
        <v>20</v>
      </c>
      <c r="M75" s="20" t="s">
        <v>251</v>
      </c>
    </row>
    <row r="76">
      <c r="C76" s="9">
        <v>4.0</v>
      </c>
      <c r="D76" s="9">
        <v>2.0</v>
      </c>
      <c r="E76" s="22" t="s">
        <v>17</v>
      </c>
      <c r="F76" s="22" t="s">
        <v>14</v>
      </c>
      <c r="G76" s="9">
        <v>2.0</v>
      </c>
      <c r="H76" s="22" t="s">
        <v>17</v>
      </c>
      <c r="I76" s="9">
        <v>512.0</v>
      </c>
      <c r="J76" s="23">
        <v>801.773024</v>
      </c>
      <c r="K76" s="23">
        <v>1219.22479</v>
      </c>
      <c r="L76" s="23">
        <v>385.467597</v>
      </c>
      <c r="M76" s="25">
        <v>401.527785063</v>
      </c>
    </row>
    <row r="77">
      <c r="C77" s="9">
        <v>4.0</v>
      </c>
      <c r="D77" s="9">
        <v>4.0</v>
      </c>
      <c r="E77" s="22" t="s">
        <v>17</v>
      </c>
      <c r="F77" s="22" t="s">
        <v>14</v>
      </c>
      <c r="G77" s="9">
        <v>2.0</v>
      </c>
      <c r="H77" s="22" t="s">
        <v>17</v>
      </c>
      <c r="I77" s="9">
        <v>512.0</v>
      </c>
      <c r="J77" s="23">
        <v>561.519133</v>
      </c>
      <c r="K77" s="23">
        <v>905.349083</v>
      </c>
      <c r="L77" s="23">
        <v>250.787376</v>
      </c>
      <c r="M77" s="20">
        <v>269.903145</v>
      </c>
    </row>
    <row r="78">
      <c r="C78" s="9">
        <v>4.0</v>
      </c>
      <c r="D78" s="9">
        <v>6.0</v>
      </c>
      <c r="E78" s="22" t="s">
        <v>17</v>
      </c>
      <c r="F78" s="22" t="s">
        <v>14</v>
      </c>
      <c r="G78" s="9">
        <v>2.0</v>
      </c>
      <c r="H78" s="22" t="s">
        <v>17</v>
      </c>
      <c r="I78" s="9">
        <v>512.0</v>
      </c>
      <c r="J78" s="23">
        <v>540.368595</v>
      </c>
      <c r="K78" s="23">
        <v>935.747672</v>
      </c>
      <c r="L78" s="23">
        <v>505.051093</v>
      </c>
      <c r="M78" s="20">
        <v>733.202792</v>
      </c>
    </row>
    <row r="79">
      <c r="C79" s="9">
        <v>4.0</v>
      </c>
      <c r="D79" s="9">
        <v>8.0</v>
      </c>
      <c r="E79" s="22" t="s">
        <v>17</v>
      </c>
      <c r="F79" s="22" t="s">
        <v>14</v>
      </c>
      <c r="G79" s="9">
        <v>2.0</v>
      </c>
      <c r="H79" s="22" t="s">
        <v>17</v>
      </c>
      <c r="I79" s="9">
        <v>512.0</v>
      </c>
      <c r="J79" s="23">
        <v>1430.94685</v>
      </c>
      <c r="K79" s="25">
        <v>1930.97699785</v>
      </c>
      <c r="L79" s="23">
        <v>654.984981</v>
      </c>
      <c r="M79" s="20">
        <v>188.87777</v>
      </c>
    </row>
    <row r="80">
      <c r="J80" s="20" t="s">
        <v>7</v>
      </c>
      <c r="K80" s="20" t="s">
        <v>9</v>
      </c>
      <c r="L80" s="20" t="s">
        <v>20</v>
      </c>
      <c r="M80" s="20" t="s">
        <v>251</v>
      </c>
    </row>
    <row r="81">
      <c r="C81" s="29">
        <v>4.0</v>
      </c>
      <c r="D81" s="29">
        <v>2.0</v>
      </c>
      <c r="E81" s="30" t="s">
        <v>255</v>
      </c>
      <c r="F81" s="30" t="s">
        <v>14</v>
      </c>
      <c r="G81" s="29">
        <v>1.0</v>
      </c>
      <c r="H81" s="30" t="s">
        <v>255</v>
      </c>
      <c r="I81" s="29">
        <v>32.0</v>
      </c>
      <c r="J81" s="31">
        <v>1953.24423</v>
      </c>
      <c r="K81" s="31">
        <v>2514.62328</v>
      </c>
      <c r="L81" s="31">
        <v>364.769843</v>
      </c>
      <c r="M81" s="31">
        <v>375.209018</v>
      </c>
    </row>
    <row r="82">
      <c r="C82" s="29">
        <v>4.0</v>
      </c>
      <c r="D82" s="29">
        <v>4.0</v>
      </c>
      <c r="E82" s="30" t="s">
        <v>255</v>
      </c>
      <c r="F82" s="30" t="s">
        <v>14</v>
      </c>
      <c r="G82" s="29">
        <v>1.0</v>
      </c>
      <c r="H82" s="30" t="s">
        <v>255</v>
      </c>
      <c r="I82" s="29">
        <v>64.0</v>
      </c>
      <c r="J82" s="31">
        <v>536.418584</v>
      </c>
      <c r="K82" s="31">
        <v>1143.79176</v>
      </c>
      <c r="L82" s="31">
        <v>225.496512</v>
      </c>
      <c r="M82" s="31">
        <v>217.76248</v>
      </c>
    </row>
    <row r="83">
      <c r="C83" s="29">
        <v>4.0</v>
      </c>
      <c r="D83" s="29">
        <v>6.0</v>
      </c>
      <c r="E83" s="30" t="s">
        <v>255</v>
      </c>
      <c r="F83" s="30" t="s">
        <v>14</v>
      </c>
      <c r="G83" s="29">
        <v>1.0</v>
      </c>
      <c r="H83" s="30" t="s">
        <v>255</v>
      </c>
      <c r="I83" s="29">
        <v>96.0</v>
      </c>
      <c r="J83" s="31">
        <v>405.719672</v>
      </c>
      <c r="K83" s="31">
        <v>827.872099</v>
      </c>
      <c r="L83" s="31">
        <v>334.527983</v>
      </c>
      <c r="M83" s="31">
        <v>231.925952</v>
      </c>
    </row>
    <row r="84">
      <c r="C84" s="29">
        <v>4.0</v>
      </c>
      <c r="D84" s="29">
        <v>8.0</v>
      </c>
      <c r="E84" s="30" t="s">
        <v>255</v>
      </c>
      <c r="F84" s="30" t="s">
        <v>14</v>
      </c>
      <c r="G84" s="29">
        <v>1.0</v>
      </c>
      <c r="H84" s="30" t="s">
        <v>255</v>
      </c>
      <c r="I84" s="29">
        <v>128.0</v>
      </c>
      <c r="J84" s="31">
        <v>309.315804</v>
      </c>
      <c r="K84" s="31">
        <v>693.78329</v>
      </c>
      <c r="L84" s="31">
        <v>390.833822</v>
      </c>
      <c r="M84" s="31">
        <v>220.65529</v>
      </c>
    </row>
    <row r="85">
      <c r="C85" s="32"/>
      <c r="D85" s="32"/>
      <c r="E85" s="32"/>
      <c r="F85" s="32"/>
      <c r="G85" s="32"/>
      <c r="H85" s="32"/>
      <c r="I85" s="32"/>
      <c r="J85" s="24"/>
      <c r="K85" s="24"/>
      <c r="L85" s="24"/>
      <c r="M85" s="24"/>
    </row>
    <row r="86">
      <c r="C86" s="32"/>
      <c r="D86" s="32"/>
      <c r="E86" s="32"/>
      <c r="F86" s="32"/>
      <c r="G86" s="32"/>
      <c r="H86" s="32"/>
      <c r="I86" s="32"/>
      <c r="J86" s="20" t="s">
        <v>7</v>
      </c>
      <c r="K86" s="20" t="s">
        <v>9</v>
      </c>
      <c r="L86" s="20" t="s">
        <v>20</v>
      </c>
      <c r="M86" s="20" t="s">
        <v>251</v>
      </c>
    </row>
    <row r="87">
      <c r="C87" s="29">
        <v>4.0</v>
      </c>
      <c r="D87" s="29">
        <v>2.0</v>
      </c>
      <c r="E87" s="30" t="s">
        <v>255</v>
      </c>
      <c r="F87" s="30" t="s">
        <v>14</v>
      </c>
      <c r="G87" s="29">
        <v>2.0</v>
      </c>
      <c r="H87" s="30" t="s">
        <v>255</v>
      </c>
      <c r="I87" s="29">
        <v>32.0</v>
      </c>
      <c r="J87" s="31">
        <v>1928.56784</v>
      </c>
      <c r="K87" s="31">
        <v>2496.7412</v>
      </c>
      <c r="L87" s="31">
        <v>361.550431</v>
      </c>
      <c r="M87" s="31">
        <v>370.107651</v>
      </c>
    </row>
    <row r="88">
      <c r="C88" s="29">
        <v>4.0</v>
      </c>
      <c r="D88" s="29">
        <v>4.0</v>
      </c>
      <c r="E88" s="30" t="s">
        <v>255</v>
      </c>
      <c r="F88" s="30" t="s">
        <v>14</v>
      </c>
      <c r="G88" s="29">
        <v>2.0</v>
      </c>
      <c r="H88" s="30" t="s">
        <v>255</v>
      </c>
      <c r="I88" s="29">
        <v>64.0</v>
      </c>
      <c r="J88" s="31">
        <v>545.679012</v>
      </c>
      <c r="K88" s="31">
        <v>1197.17324</v>
      </c>
      <c r="L88" s="31">
        <v>236.783746</v>
      </c>
      <c r="M88" s="31">
        <v>216.918087</v>
      </c>
    </row>
    <row r="89">
      <c r="C89" s="29">
        <v>4.0</v>
      </c>
      <c r="D89" s="29">
        <v>6.0</v>
      </c>
      <c r="E89" s="30" t="s">
        <v>255</v>
      </c>
      <c r="F89" s="30" t="s">
        <v>14</v>
      </c>
      <c r="G89" s="29">
        <v>2.0</v>
      </c>
      <c r="H89" s="30" t="s">
        <v>255</v>
      </c>
      <c r="I89" s="29">
        <v>96.0</v>
      </c>
      <c r="J89" s="31">
        <v>487.439266</v>
      </c>
      <c r="K89" s="31">
        <v>936.646092</v>
      </c>
      <c r="L89" s="31">
        <v>295.820544</v>
      </c>
      <c r="M89" s="31">
        <v>330.238064</v>
      </c>
    </row>
    <row r="90">
      <c r="C90" s="29">
        <v>4.0</v>
      </c>
      <c r="D90" s="29">
        <v>8.0</v>
      </c>
      <c r="E90" s="30" t="s">
        <v>255</v>
      </c>
      <c r="F90" s="30" t="s">
        <v>14</v>
      </c>
      <c r="G90" s="29">
        <v>2.0</v>
      </c>
      <c r="H90" s="30" t="s">
        <v>255</v>
      </c>
      <c r="I90" s="29">
        <v>128.0</v>
      </c>
      <c r="J90" s="31">
        <v>317.189747</v>
      </c>
      <c r="K90" s="31">
        <v>687.546017</v>
      </c>
      <c r="L90" s="31">
        <v>220.134952</v>
      </c>
      <c r="M90" s="31">
        <v>158.958672</v>
      </c>
    </row>
    <row r="91">
      <c r="C91" s="9"/>
      <c r="D91" s="9"/>
      <c r="E91" s="22"/>
      <c r="F91" s="22"/>
      <c r="G91" s="9"/>
      <c r="H91" s="22"/>
      <c r="I91" s="9"/>
      <c r="J91" s="23"/>
      <c r="K91" s="23"/>
      <c r="L91" s="23"/>
      <c r="M91" s="23"/>
    </row>
    <row r="92">
      <c r="C92" s="9"/>
      <c r="D92" s="9"/>
      <c r="E92" s="22"/>
      <c r="F92" s="22"/>
      <c r="G92" s="9"/>
      <c r="H92" s="22"/>
      <c r="I92" s="9"/>
      <c r="J92" s="20" t="s">
        <v>7</v>
      </c>
      <c r="K92" s="20" t="s">
        <v>9</v>
      </c>
      <c r="L92" s="20" t="s">
        <v>20</v>
      </c>
      <c r="M92" s="20" t="s">
        <v>251</v>
      </c>
    </row>
    <row r="93">
      <c r="C93" s="29">
        <v>4.0</v>
      </c>
      <c r="D93" s="29">
        <v>2.0</v>
      </c>
      <c r="E93" s="30" t="s">
        <v>255</v>
      </c>
      <c r="F93" s="30" t="s">
        <v>14</v>
      </c>
      <c r="G93" s="29">
        <v>1.0</v>
      </c>
      <c r="H93" s="30" t="s">
        <v>255</v>
      </c>
      <c r="I93" s="29">
        <v>512.0</v>
      </c>
      <c r="J93" s="31">
        <v>820.593161</v>
      </c>
      <c r="K93" s="31">
        <v>1210.54999</v>
      </c>
      <c r="L93" s="31">
        <v>385.497571</v>
      </c>
      <c r="M93" s="31">
        <v>393.80237</v>
      </c>
    </row>
    <row r="94">
      <c r="C94" s="29">
        <v>4.0</v>
      </c>
      <c r="D94" s="29">
        <v>4.0</v>
      </c>
      <c r="E94" s="30" t="s">
        <v>255</v>
      </c>
      <c r="F94" s="30" t="s">
        <v>14</v>
      </c>
      <c r="G94" s="29">
        <v>1.0</v>
      </c>
      <c r="H94" s="30" t="s">
        <v>255</v>
      </c>
      <c r="I94" s="29">
        <v>512.0</v>
      </c>
      <c r="J94" s="31">
        <v>565.104282</v>
      </c>
      <c r="K94" s="31">
        <v>890.397364</v>
      </c>
      <c r="L94" s="31">
        <v>231.968945</v>
      </c>
      <c r="M94" s="31">
        <v>221.971528</v>
      </c>
    </row>
    <row r="95">
      <c r="C95" s="29">
        <v>4.0</v>
      </c>
      <c r="D95" s="29">
        <v>6.0</v>
      </c>
      <c r="E95" s="30" t="s">
        <v>255</v>
      </c>
      <c r="F95" s="30" t="s">
        <v>14</v>
      </c>
      <c r="G95" s="29">
        <v>1.0</v>
      </c>
      <c r="H95" s="30" t="s">
        <v>255</v>
      </c>
      <c r="I95" s="29">
        <v>512.0</v>
      </c>
      <c r="J95" s="31">
        <v>1476.32977</v>
      </c>
      <c r="K95" s="31">
        <v>843.14646</v>
      </c>
      <c r="L95" s="31">
        <v>307.995047</v>
      </c>
      <c r="M95" s="31">
        <v>220.402862</v>
      </c>
    </row>
    <row r="96">
      <c r="C96" s="29">
        <v>4.0</v>
      </c>
      <c r="D96" s="29">
        <v>8.0</v>
      </c>
      <c r="E96" s="30" t="s">
        <v>255</v>
      </c>
      <c r="F96" s="30" t="s">
        <v>14</v>
      </c>
      <c r="G96" s="29">
        <v>1.0</v>
      </c>
      <c r="H96" s="30" t="s">
        <v>255</v>
      </c>
      <c r="I96" s="29">
        <v>512.0</v>
      </c>
      <c r="J96" s="31">
        <v>282.119431</v>
      </c>
      <c r="K96" s="31">
        <v>597.910625</v>
      </c>
      <c r="L96" s="31">
        <v>451.455897</v>
      </c>
      <c r="M96" s="31">
        <v>164.508901</v>
      </c>
    </row>
    <row r="97">
      <c r="C97" s="21"/>
      <c r="D97" s="21"/>
      <c r="E97" s="21"/>
      <c r="F97" s="21"/>
      <c r="G97" s="21"/>
      <c r="H97" s="21"/>
      <c r="I97" s="21"/>
      <c r="J97" s="24"/>
      <c r="K97" s="24"/>
      <c r="L97" s="24"/>
      <c r="M97" s="24"/>
    </row>
    <row r="98">
      <c r="C98" s="21"/>
      <c r="D98" s="21"/>
      <c r="E98" s="21"/>
      <c r="F98" s="21"/>
      <c r="G98" s="21"/>
      <c r="H98" s="21"/>
      <c r="I98" s="21"/>
      <c r="J98" s="20" t="s">
        <v>7</v>
      </c>
      <c r="K98" s="20" t="s">
        <v>9</v>
      </c>
      <c r="L98" s="20" t="s">
        <v>20</v>
      </c>
      <c r="M98" s="20" t="s">
        <v>251</v>
      </c>
    </row>
    <row r="99">
      <c r="C99" s="29">
        <v>4.0</v>
      </c>
      <c r="D99" s="29">
        <v>2.0</v>
      </c>
      <c r="E99" s="30" t="s">
        <v>255</v>
      </c>
      <c r="F99" s="30" t="s">
        <v>14</v>
      </c>
      <c r="G99" s="29">
        <v>2.0</v>
      </c>
      <c r="H99" s="30" t="s">
        <v>255</v>
      </c>
      <c r="I99" s="29">
        <v>512.0</v>
      </c>
      <c r="J99" s="31">
        <v>840.583452</v>
      </c>
      <c r="K99" s="31">
        <v>1219.65644</v>
      </c>
      <c r="L99" s="31">
        <v>383.753208</v>
      </c>
      <c r="M99" s="31">
        <v>393.669402</v>
      </c>
    </row>
    <row r="100">
      <c r="C100" s="29">
        <v>4.0</v>
      </c>
      <c r="D100" s="29">
        <v>4.0</v>
      </c>
      <c r="E100" s="30" t="s">
        <v>255</v>
      </c>
      <c r="F100" s="30" t="s">
        <v>14</v>
      </c>
      <c r="G100" s="29">
        <v>2.0</v>
      </c>
      <c r="H100" s="30" t="s">
        <v>255</v>
      </c>
      <c r="I100" s="29">
        <v>512.0</v>
      </c>
      <c r="J100" s="31">
        <v>567.747927</v>
      </c>
      <c r="K100" s="31">
        <v>733.51027</v>
      </c>
      <c r="L100" s="31">
        <v>212.498053</v>
      </c>
      <c r="M100" s="31">
        <v>222.802966</v>
      </c>
    </row>
    <row r="101">
      <c r="C101" s="29">
        <v>4.0</v>
      </c>
      <c r="D101" s="29">
        <v>6.0</v>
      </c>
      <c r="E101" s="30" t="s">
        <v>255</v>
      </c>
      <c r="F101" s="30" t="s">
        <v>14</v>
      </c>
      <c r="G101" s="29">
        <v>2.0</v>
      </c>
      <c r="H101" s="30" t="s">
        <v>255</v>
      </c>
      <c r="I101" s="29">
        <v>512.0</v>
      </c>
      <c r="J101" s="31">
        <v>545.116008</v>
      </c>
      <c r="K101" s="31">
        <v>883.547394</v>
      </c>
      <c r="L101" s="31">
        <v>361.55808</v>
      </c>
      <c r="M101" s="31">
        <v>684.36734</v>
      </c>
    </row>
    <row r="102">
      <c r="C102" s="29">
        <v>4.0</v>
      </c>
      <c r="D102" s="29">
        <v>8.0</v>
      </c>
      <c r="E102" s="30" t="s">
        <v>255</v>
      </c>
      <c r="F102" s="30" t="s">
        <v>14</v>
      </c>
      <c r="G102" s="29">
        <v>2.0</v>
      </c>
      <c r="H102" s="30" t="s">
        <v>255</v>
      </c>
      <c r="I102" s="29">
        <v>512.0</v>
      </c>
      <c r="J102" s="31">
        <v>279.481321</v>
      </c>
      <c r="K102" s="31">
        <v>641.528281</v>
      </c>
      <c r="L102" s="31">
        <v>646.523715</v>
      </c>
      <c r="M102" s="31">
        <v>162.418211</v>
      </c>
    </row>
    <row r="105">
      <c r="J105" s="27"/>
      <c r="K105" s="27"/>
      <c r="L105" s="27"/>
      <c r="M105" s="27"/>
    </row>
    <row r="106">
      <c r="D106" s="1" t="s">
        <v>1</v>
      </c>
      <c r="E106" s="7" t="s">
        <v>2</v>
      </c>
      <c r="F106" s="2" t="s">
        <v>3</v>
      </c>
      <c r="G106" s="1" t="s">
        <v>4</v>
      </c>
      <c r="H106" s="2" t="s">
        <v>5</v>
      </c>
      <c r="I106" s="3" t="s">
        <v>6</v>
      </c>
      <c r="J106" s="20" t="s">
        <v>7</v>
      </c>
      <c r="K106" s="20" t="s">
        <v>9</v>
      </c>
      <c r="L106" s="20" t="s">
        <v>20</v>
      </c>
      <c r="M106" s="20" t="s">
        <v>251</v>
      </c>
    </row>
    <row r="107">
      <c r="D107" s="9">
        <v>4.0</v>
      </c>
      <c r="E107" s="22" t="s">
        <v>14</v>
      </c>
      <c r="F107" s="22" t="s">
        <v>13</v>
      </c>
      <c r="G107" s="9">
        <v>2.0</v>
      </c>
      <c r="H107" s="22" t="s">
        <v>14</v>
      </c>
      <c r="I107" s="9">
        <v>16.0</v>
      </c>
      <c r="J107" s="23">
        <v>1097.21147</v>
      </c>
      <c r="K107" s="23">
        <v>1390.29271</v>
      </c>
      <c r="L107" s="27"/>
      <c r="M107" s="27"/>
    </row>
    <row r="108">
      <c r="A108" s="21"/>
      <c r="B108" s="21"/>
      <c r="C108" s="21"/>
      <c r="D108" s="21"/>
      <c r="E108" s="21"/>
      <c r="F108" s="21"/>
      <c r="G108" s="24"/>
      <c r="H108" s="24"/>
      <c r="I108" s="24"/>
      <c r="J108" s="20" t="s">
        <v>7</v>
      </c>
      <c r="K108" s="22" t="s">
        <v>9</v>
      </c>
      <c r="L108" s="22" t="s">
        <v>20</v>
      </c>
    </row>
    <row r="109">
      <c r="A109" s="33" t="s">
        <v>332</v>
      </c>
      <c r="B109" s="33" t="s">
        <v>333</v>
      </c>
      <c r="C109" s="9">
        <v>4.0</v>
      </c>
      <c r="D109" s="9">
        <v>4.0</v>
      </c>
      <c r="E109" s="22" t="s">
        <v>12</v>
      </c>
      <c r="F109" s="22" t="s">
        <v>13</v>
      </c>
      <c r="G109" s="23">
        <v>1.0</v>
      </c>
      <c r="H109" s="20" t="s">
        <v>14</v>
      </c>
      <c r="I109" s="23">
        <v>64.0</v>
      </c>
      <c r="J109" s="23" t="s">
        <v>334</v>
      </c>
      <c r="K109" s="9" t="s">
        <v>335</v>
      </c>
      <c r="L109" s="9" t="s">
        <v>336</v>
      </c>
    </row>
    <row r="110">
      <c r="A110" s="33" t="s">
        <v>337</v>
      </c>
      <c r="B110" s="33" t="s">
        <v>333</v>
      </c>
      <c r="C110" s="9">
        <v>4.0</v>
      </c>
      <c r="D110" s="9">
        <v>4.0</v>
      </c>
      <c r="E110" s="22" t="s">
        <v>12</v>
      </c>
      <c r="F110" s="22" t="s">
        <v>13</v>
      </c>
      <c r="G110" s="23">
        <v>2.0</v>
      </c>
      <c r="H110" s="20" t="s">
        <v>14</v>
      </c>
      <c r="I110" s="23">
        <v>64.0</v>
      </c>
      <c r="J110" s="23" t="s">
        <v>338</v>
      </c>
      <c r="K110" s="9" t="s">
        <v>339</v>
      </c>
      <c r="L110" s="9" t="s">
        <v>340</v>
      </c>
    </row>
    <row r="111">
      <c r="A111" s="33" t="s">
        <v>341</v>
      </c>
      <c r="B111" s="33" t="s">
        <v>333</v>
      </c>
      <c r="C111" s="9">
        <v>4.0</v>
      </c>
      <c r="D111" s="9">
        <v>6.0</v>
      </c>
      <c r="E111" s="22" t="s">
        <v>15</v>
      </c>
      <c r="F111" s="22" t="s">
        <v>13</v>
      </c>
      <c r="G111" s="23">
        <v>1.0</v>
      </c>
      <c r="H111" s="20" t="s">
        <v>14</v>
      </c>
      <c r="I111" s="23">
        <v>96.0</v>
      </c>
      <c r="J111" s="23" t="s">
        <v>342</v>
      </c>
      <c r="K111" s="9" t="s">
        <v>343</v>
      </c>
      <c r="L111" s="9" t="s">
        <v>344</v>
      </c>
    </row>
    <row r="112">
      <c r="A112" s="33" t="s">
        <v>345</v>
      </c>
      <c r="B112" s="33" t="s">
        <v>333</v>
      </c>
      <c r="C112" s="9">
        <v>4.0</v>
      </c>
      <c r="D112" s="9">
        <v>6.0</v>
      </c>
      <c r="E112" s="22" t="s">
        <v>15</v>
      </c>
      <c r="F112" s="22" t="s">
        <v>13</v>
      </c>
      <c r="G112" s="23">
        <v>2.0</v>
      </c>
      <c r="H112" s="20" t="s">
        <v>14</v>
      </c>
      <c r="I112" s="23">
        <v>96.0</v>
      </c>
      <c r="J112" s="23" t="s">
        <v>346</v>
      </c>
      <c r="K112" s="9" t="s">
        <v>347</v>
      </c>
      <c r="L112" s="9" t="s">
        <v>348</v>
      </c>
    </row>
    <row r="113">
      <c r="A113" s="33" t="s">
        <v>349</v>
      </c>
      <c r="B113" s="33" t="s">
        <v>333</v>
      </c>
      <c r="C113" s="9">
        <v>4.0</v>
      </c>
      <c r="D113" s="9">
        <v>8.0</v>
      </c>
      <c r="E113" s="22" t="s">
        <v>16</v>
      </c>
      <c r="F113" s="22" t="s">
        <v>13</v>
      </c>
      <c r="G113" s="23">
        <v>1.0</v>
      </c>
      <c r="H113" s="20" t="s">
        <v>14</v>
      </c>
      <c r="I113" s="23">
        <v>128.0</v>
      </c>
      <c r="J113" s="23" t="s">
        <v>350</v>
      </c>
      <c r="K113" s="9" t="s">
        <v>351</v>
      </c>
      <c r="L113" s="9" t="s">
        <v>352</v>
      </c>
    </row>
    <row r="114">
      <c r="A114" s="33" t="s">
        <v>353</v>
      </c>
      <c r="B114" s="33" t="s">
        <v>333</v>
      </c>
      <c r="C114" s="9">
        <v>4.0</v>
      </c>
      <c r="D114" s="9">
        <v>8.0</v>
      </c>
      <c r="E114" s="22" t="s">
        <v>16</v>
      </c>
      <c r="F114" s="22" t="s">
        <v>13</v>
      </c>
      <c r="G114" s="23">
        <v>2.0</v>
      </c>
      <c r="H114" s="20" t="s">
        <v>14</v>
      </c>
      <c r="I114" s="23">
        <v>128.0</v>
      </c>
      <c r="J114" s="23" t="s">
        <v>354</v>
      </c>
      <c r="K114" s="9" t="s">
        <v>355</v>
      </c>
      <c r="L114" s="9" t="s">
        <v>356</v>
      </c>
    </row>
    <row r="115">
      <c r="A115" s="33" t="s">
        <v>357</v>
      </c>
      <c r="B115" s="33" t="s">
        <v>333</v>
      </c>
      <c r="C115" s="9">
        <v>4.0</v>
      </c>
      <c r="D115" s="9">
        <v>10.0</v>
      </c>
      <c r="E115" s="22" t="s">
        <v>17</v>
      </c>
      <c r="F115" s="22" t="s">
        <v>13</v>
      </c>
      <c r="G115" s="23">
        <v>1.0</v>
      </c>
      <c r="H115" s="20" t="s">
        <v>14</v>
      </c>
      <c r="I115" s="23">
        <v>160.0</v>
      </c>
      <c r="J115" s="23" t="s">
        <v>358</v>
      </c>
      <c r="K115" s="9" t="s">
        <v>359</v>
      </c>
      <c r="L115" s="9" t="s">
        <v>360</v>
      </c>
    </row>
    <row r="116">
      <c r="A116" s="33" t="s">
        <v>361</v>
      </c>
      <c r="B116" s="33" t="s">
        <v>333</v>
      </c>
      <c r="C116" s="9">
        <v>4.0</v>
      </c>
      <c r="D116" s="9">
        <v>10.0</v>
      </c>
      <c r="E116" s="22" t="s">
        <v>17</v>
      </c>
      <c r="F116" s="22" t="s">
        <v>13</v>
      </c>
      <c r="G116" s="23">
        <v>2.0</v>
      </c>
      <c r="H116" s="20" t="s">
        <v>14</v>
      </c>
      <c r="I116" s="23">
        <v>160.0</v>
      </c>
      <c r="J116" s="23" t="s">
        <v>362</v>
      </c>
      <c r="K116" s="9" t="s">
        <v>363</v>
      </c>
      <c r="L116" s="9" t="s">
        <v>364</v>
      </c>
    </row>
    <row r="117">
      <c r="A117" s="33" t="s">
        <v>365</v>
      </c>
      <c r="B117" s="33" t="s">
        <v>333</v>
      </c>
      <c r="C117" s="9">
        <v>4.0</v>
      </c>
      <c r="D117" s="9">
        <v>12.0</v>
      </c>
      <c r="E117" s="22" t="s">
        <v>18</v>
      </c>
      <c r="F117" s="22" t="s">
        <v>13</v>
      </c>
      <c r="G117" s="23">
        <v>1.0</v>
      </c>
      <c r="H117" s="20" t="s">
        <v>14</v>
      </c>
      <c r="I117" s="23">
        <v>192.0</v>
      </c>
      <c r="J117" s="23" t="s">
        <v>366</v>
      </c>
      <c r="K117" s="9" t="s">
        <v>367</v>
      </c>
      <c r="L117" s="9" t="s">
        <v>368</v>
      </c>
    </row>
    <row r="118">
      <c r="A118" s="33" t="s">
        <v>369</v>
      </c>
      <c r="B118" s="33" t="s">
        <v>333</v>
      </c>
      <c r="C118" s="9">
        <v>4.0</v>
      </c>
      <c r="D118" s="9">
        <v>12.0</v>
      </c>
      <c r="E118" s="22" t="s">
        <v>18</v>
      </c>
      <c r="F118" s="22" t="s">
        <v>13</v>
      </c>
      <c r="G118" s="23">
        <v>2.0</v>
      </c>
      <c r="H118" s="20" t="s">
        <v>14</v>
      </c>
      <c r="I118" s="23">
        <v>192.0</v>
      </c>
      <c r="J118" s="23" t="s">
        <v>370</v>
      </c>
      <c r="K118" s="9" t="s">
        <v>371</v>
      </c>
      <c r="L118" s="9" t="s">
        <v>372</v>
      </c>
    </row>
    <row r="119">
      <c r="A119" s="33" t="s">
        <v>373</v>
      </c>
      <c r="B119" s="33" t="s">
        <v>333</v>
      </c>
      <c r="C119" s="9">
        <v>4.0</v>
      </c>
      <c r="D119" s="9">
        <v>14.0</v>
      </c>
      <c r="E119" s="22" t="s">
        <v>18</v>
      </c>
      <c r="F119" s="22" t="s">
        <v>13</v>
      </c>
      <c r="G119" s="23">
        <v>1.0</v>
      </c>
      <c r="H119" s="20" t="s">
        <v>14</v>
      </c>
      <c r="I119" s="23">
        <v>224.0</v>
      </c>
      <c r="J119" s="23" t="s">
        <v>374</v>
      </c>
      <c r="K119" s="9" t="s">
        <v>375</v>
      </c>
      <c r="L119" s="9" t="s">
        <v>376</v>
      </c>
    </row>
    <row r="120">
      <c r="A120" s="33" t="s">
        <v>377</v>
      </c>
      <c r="B120" s="33" t="s">
        <v>333</v>
      </c>
      <c r="C120" s="9">
        <v>4.0</v>
      </c>
      <c r="D120" s="9">
        <v>14.0</v>
      </c>
      <c r="E120" s="22" t="s">
        <v>18</v>
      </c>
      <c r="F120" s="22" t="s">
        <v>13</v>
      </c>
      <c r="G120" s="23">
        <v>2.0</v>
      </c>
      <c r="H120" s="20" t="s">
        <v>14</v>
      </c>
      <c r="I120" s="23">
        <v>224.0</v>
      </c>
      <c r="J120" s="23" t="s">
        <v>378</v>
      </c>
      <c r="K120" s="9" t="s">
        <v>379</v>
      </c>
      <c r="L120" s="9" t="s">
        <v>380</v>
      </c>
    </row>
    <row r="121">
      <c r="A121" s="33" t="s">
        <v>381</v>
      </c>
      <c r="B121" s="33" t="s">
        <v>333</v>
      </c>
      <c r="C121" s="9">
        <v>4.0</v>
      </c>
      <c r="D121" s="9">
        <v>16.0</v>
      </c>
      <c r="E121" s="22" t="s">
        <v>14</v>
      </c>
      <c r="F121" s="22" t="s">
        <v>13</v>
      </c>
      <c r="G121" s="23">
        <v>1.0</v>
      </c>
      <c r="H121" s="20" t="s">
        <v>14</v>
      </c>
      <c r="I121" s="23">
        <v>256.0</v>
      </c>
      <c r="J121" s="23" t="s">
        <v>382</v>
      </c>
      <c r="K121" s="9" t="s">
        <v>383</v>
      </c>
      <c r="L121" s="9" t="s">
        <v>384</v>
      </c>
    </row>
    <row r="122">
      <c r="A122" s="33" t="s">
        <v>385</v>
      </c>
      <c r="B122" s="33" t="s">
        <v>333</v>
      </c>
      <c r="C122" s="9">
        <v>4.0</v>
      </c>
      <c r="D122" s="9">
        <v>16.0</v>
      </c>
      <c r="E122" s="22" t="s">
        <v>14</v>
      </c>
      <c r="F122" s="22" t="s">
        <v>13</v>
      </c>
      <c r="G122" s="23">
        <v>2.0</v>
      </c>
      <c r="H122" s="20" t="s">
        <v>14</v>
      </c>
      <c r="I122" s="23">
        <v>256.0</v>
      </c>
      <c r="J122" s="23" t="s">
        <v>386</v>
      </c>
      <c r="K122" s="9" t="s">
        <v>387</v>
      </c>
      <c r="L122" s="9" t="s">
        <v>388</v>
      </c>
    </row>
    <row r="123">
      <c r="A123" s="33" t="s">
        <v>389</v>
      </c>
      <c r="B123" s="33" t="s">
        <v>333</v>
      </c>
      <c r="C123" s="9">
        <v>4.0</v>
      </c>
      <c r="D123" s="9">
        <v>18.0</v>
      </c>
      <c r="E123" s="22" t="s">
        <v>14</v>
      </c>
      <c r="F123" s="22" t="s">
        <v>13</v>
      </c>
      <c r="G123" s="23">
        <v>1.0</v>
      </c>
      <c r="H123" s="20" t="s">
        <v>14</v>
      </c>
      <c r="I123" s="23">
        <v>288.0</v>
      </c>
      <c r="J123" s="23" t="s">
        <v>390</v>
      </c>
      <c r="K123" s="21"/>
      <c r="L123" s="9" t="s">
        <v>391</v>
      </c>
    </row>
    <row r="124">
      <c r="A124" s="33" t="s">
        <v>392</v>
      </c>
      <c r="B124" s="33" t="s">
        <v>333</v>
      </c>
      <c r="C124" s="9">
        <v>4.0</v>
      </c>
      <c r="D124" s="9">
        <v>18.0</v>
      </c>
      <c r="E124" s="22" t="s">
        <v>14</v>
      </c>
      <c r="F124" s="22" t="s">
        <v>13</v>
      </c>
      <c r="G124" s="23">
        <v>2.0</v>
      </c>
      <c r="H124" s="20" t="s">
        <v>14</v>
      </c>
      <c r="I124" s="23">
        <v>288.0</v>
      </c>
      <c r="J124" s="23" t="s">
        <v>393</v>
      </c>
      <c r="K124" s="21"/>
      <c r="L124" s="9" t="s">
        <v>394</v>
      </c>
    </row>
    <row r="125">
      <c r="A125" s="33" t="s">
        <v>395</v>
      </c>
      <c r="B125" s="33" t="s">
        <v>333</v>
      </c>
      <c r="C125" s="9">
        <v>4.0</v>
      </c>
      <c r="D125" s="9">
        <v>20.0</v>
      </c>
      <c r="E125" s="22" t="s">
        <v>14</v>
      </c>
      <c r="F125" s="22" t="s">
        <v>13</v>
      </c>
      <c r="G125" s="23">
        <v>1.0</v>
      </c>
      <c r="H125" s="20" t="s">
        <v>14</v>
      </c>
      <c r="I125" s="23">
        <v>320.0</v>
      </c>
      <c r="J125" s="23" t="s">
        <v>396</v>
      </c>
      <c r="K125" s="21"/>
      <c r="L125" s="9" t="s">
        <v>397</v>
      </c>
    </row>
    <row r="126">
      <c r="A126" s="33" t="s">
        <v>398</v>
      </c>
      <c r="B126" s="33" t="s">
        <v>333</v>
      </c>
      <c r="C126" s="9">
        <v>4.0</v>
      </c>
      <c r="D126" s="9">
        <v>20.0</v>
      </c>
      <c r="E126" s="22" t="s">
        <v>14</v>
      </c>
      <c r="F126" s="22" t="s">
        <v>13</v>
      </c>
      <c r="G126" s="23">
        <v>2.0</v>
      </c>
      <c r="H126" s="20" t="s">
        <v>14</v>
      </c>
      <c r="I126" s="23">
        <v>320.0</v>
      </c>
      <c r="J126" s="23" t="s">
        <v>399</v>
      </c>
      <c r="K126" s="21"/>
      <c r="L126" s="9" t="s">
        <v>400</v>
      </c>
    </row>
    <row r="127">
      <c r="J127" s="27"/>
      <c r="K127" s="27"/>
      <c r="L127" s="27"/>
      <c r="M127" s="27"/>
    </row>
    <row r="128">
      <c r="J128" s="27"/>
      <c r="K128" s="27"/>
      <c r="L128" s="27"/>
      <c r="M128" s="27"/>
    </row>
    <row r="129">
      <c r="J129" s="27"/>
      <c r="K129" s="27"/>
      <c r="L129" s="27"/>
      <c r="M129" s="27"/>
    </row>
    <row r="130">
      <c r="J130" s="27"/>
      <c r="K130" s="27"/>
      <c r="L130" s="27"/>
      <c r="M130" s="27"/>
    </row>
    <row r="131">
      <c r="J131" s="27"/>
      <c r="K131" s="27"/>
      <c r="L131" s="27"/>
      <c r="M131" s="27"/>
    </row>
    <row r="132">
      <c r="J132" s="27"/>
      <c r="K132" s="27"/>
      <c r="L132" s="27"/>
      <c r="M132" s="27"/>
    </row>
    <row r="133">
      <c r="J133" s="27"/>
      <c r="K133" s="27"/>
      <c r="L133" s="27"/>
      <c r="M133" s="27"/>
    </row>
    <row r="134">
      <c r="J134" s="27"/>
      <c r="K134" s="27"/>
      <c r="L134" s="27"/>
      <c r="M134" s="27"/>
    </row>
    <row r="135">
      <c r="J135" s="27"/>
      <c r="K135" s="27"/>
      <c r="L135" s="27"/>
      <c r="M135" s="27"/>
    </row>
    <row r="136">
      <c r="J136" s="27"/>
      <c r="K136" s="27"/>
      <c r="L136" s="27"/>
      <c r="M136" s="27"/>
    </row>
    <row r="137">
      <c r="J137" s="27"/>
      <c r="K137" s="27"/>
      <c r="L137" s="27"/>
      <c r="M137" s="27"/>
    </row>
    <row r="138">
      <c r="J138" s="27"/>
      <c r="K138" s="27"/>
      <c r="L138" s="27"/>
      <c r="M138" s="27"/>
    </row>
    <row r="139">
      <c r="J139" s="27"/>
      <c r="K139" s="27"/>
      <c r="L139" s="27"/>
      <c r="M139" s="27"/>
    </row>
    <row r="140">
      <c r="J140" s="27"/>
      <c r="K140" s="27"/>
      <c r="L140" s="27"/>
      <c r="M140" s="27"/>
    </row>
    <row r="141">
      <c r="J141" s="27"/>
      <c r="K141" s="27"/>
      <c r="L141" s="27"/>
      <c r="M141" s="27"/>
    </row>
    <row r="142">
      <c r="J142" s="27"/>
      <c r="K142" s="27"/>
      <c r="L142" s="27"/>
      <c r="M142" s="27"/>
    </row>
    <row r="143">
      <c r="J143" s="27"/>
      <c r="K143" s="27"/>
      <c r="L143" s="27"/>
      <c r="M143" s="27"/>
    </row>
    <row r="144">
      <c r="J144" s="27"/>
      <c r="K144" s="27"/>
      <c r="L144" s="27"/>
      <c r="M144" s="27"/>
    </row>
    <row r="145">
      <c r="J145" s="27"/>
      <c r="K145" s="27"/>
      <c r="L145" s="27"/>
      <c r="M145" s="27"/>
    </row>
    <row r="146">
      <c r="J146" s="27"/>
      <c r="K146" s="27"/>
      <c r="L146" s="27"/>
      <c r="M146" s="27"/>
    </row>
    <row r="147">
      <c r="J147" s="27"/>
      <c r="K147" s="27"/>
      <c r="L147" s="27"/>
      <c r="M147" s="27"/>
    </row>
    <row r="148">
      <c r="J148" s="27"/>
      <c r="K148" s="27"/>
      <c r="L148" s="27"/>
      <c r="M148" s="27"/>
    </row>
    <row r="149">
      <c r="J149" s="27"/>
      <c r="K149" s="27"/>
      <c r="L149" s="27"/>
      <c r="M149" s="27"/>
    </row>
    <row r="150">
      <c r="J150" s="27"/>
      <c r="K150" s="27"/>
      <c r="L150" s="27"/>
      <c r="M150" s="27"/>
    </row>
    <row r="151">
      <c r="J151" s="27"/>
      <c r="K151" s="27"/>
      <c r="L151" s="27"/>
      <c r="M151" s="27"/>
    </row>
    <row r="152">
      <c r="J152" s="27"/>
      <c r="K152" s="27"/>
      <c r="L152" s="27"/>
      <c r="M152" s="27"/>
    </row>
    <row r="153">
      <c r="J153" s="27"/>
      <c r="K153" s="27"/>
      <c r="L153" s="27"/>
      <c r="M153" s="27"/>
    </row>
    <row r="154">
      <c r="J154" s="27"/>
      <c r="K154" s="27"/>
      <c r="L154" s="27"/>
      <c r="M154" s="27"/>
    </row>
    <row r="155">
      <c r="J155" s="27"/>
      <c r="K155" s="27"/>
      <c r="L155" s="27"/>
      <c r="M155" s="27"/>
    </row>
    <row r="156">
      <c r="J156" s="27"/>
      <c r="K156" s="27"/>
      <c r="L156" s="27"/>
      <c r="M156" s="27"/>
    </row>
    <row r="157">
      <c r="J157" s="27"/>
      <c r="K157" s="27"/>
      <c r="L157" s="27"/>
      <c r="M157" s="27"/>
    </row>
    <row r="158">
      <c r="J158" s="27"/>
      <c r="K158" s="27"/>
      <c r="L158" s="27"/>
      <c r="M158" s="27"/>
    </row>
    <row r="159">
      <c r="J159" s="27"/>
      <c r="K159" s="27"/>
      <c r="L159" s="27"/>
      <c r="M159" s="27"/>
    </row>
    <row r="160">
      <c r="J160" s="27"/>
      <c r="K160" s="27"/>
      <c r="L160" s="27"/>
      <c r="M160" s="27"/>
    </row>
    <row r="161">
      <c r="J161" s="27"/>
      <c r="K161" s="27"/>
      <c r="L161" s="27"/>
      <c r="M161" s="27"/>
    </row>
    <row r="162">
      <c r="J162" s="27"/>
      <c r="K162" s="27"/>
      <c r="L162" s="27"/>
      <c r="M162" s="27"/>
    </row>
    <row r="163">
      <c r="J163" s="27"/>
      <c r="K163" s="27"/>
      <c r="L163" s="27"/>
      <c r="M163" s="27"/>
    </row>
    <row r="164">
      <c r="J164" s="27"/>
      <c r="K164" s="27"/>
      <c r="L164" s="27"/>
      <c r="M164" s="27"/>
    </row>
    <row r="165">
      <c r="J165" s="27"/>
      <c r="K165" s="27"/>
      <c r="L165" s="27"/>
      <c r="M165" s="27"/>
    </row>
    <row r="166">
      <c r="J166" s="27"/>
      <c r="K166" s="27"/>
      <c r="L166" s="27"/>
      <c r="M166" s="27"/>
    </row>
    <row r="167">
      <c r="J167" s="27"/>
      <c r="K167" s="27"/>
      <c r="L167" s="27"/>
      <c r="M167" s="27"/>
    </row>
    <row r="168">
      <c r="J168" s="27"/>
      <c r="K168" s="27"/>
      <c r="L168" s="27"/>
      <c r="M168" s="27"/>
    </row>
    <row r="169">
      <c r="J169" s="27"/>
      <c r="K169" s="27"/>
      <c r="L169" s="27"/>
      <c r="M169" s="27"/>
    </row>
    <row r="170">
      <c r="J170" s="27"/>
      <c r="K170" s="27"/>
      <c r="L170" s="27"/>
      <c r="M170" s="27"/>
    </row>
    <row r="171">
      <c r="J171" s="27"/>
      <c r="K171" s="27"/>
      <c r="L171" s="27"/>
      <c r="M171" s="27"/>
    </row>
    <row r="172">
      <c r="J172" s="27"/>
      <c r="K172" s="27"/>
      <c r="L172" s="27"/>
      <c r="M172" s="27"/>
    </row>
    <row r="173">
      <c r="J173" s="27"/>
      <c r="K173" s="27"/>
      <c r="L173" s="27"/>
      <c r="M173" s="27"/>
    </row>
    <row r="174">
      <c r="J174" s="27"/>
      <c r="K174" s="27"/>
      <c r="L174" s="27"/>
      <c r="M174" s="27"/>
    </row>
    <row r="175">
      <c r="J175" s="27"/>
      <c r="K175" s="27"/>
      <c r="L175" s="27"/>
      <c r="M175" s="27"/>
    </row>
    <row r="176">
      <c r="J176" s="27"/>
      <c r="K176" s="27"/>
      <c r="L176" s="27"/>
      <c r="M176" s="27"/>
    </row>
    <row r="177">
      <c r="J177" s="27"/>
      <c r="K177" s="27"/>
      <c r="L177" s="27"/>
      <c r="M177" s="27"/>
    </row>
    <row r="178">
      <c r="J178" s="27"/>
      <c r="K178" s="27"/>
      <c r="L178" s="27"/>
      <c r="M178" s="27"/>
    </row>
    <row r="179">
      <c r="J179" s="27"/>
      <c r="K179" s="27"/>
      <c r="L179" s="27"/>
      <c r="M179" s="27"/>
    </row>
    <row r="180">
      <c r="J180" s="27"/>
      <c r="K180" s="27"/>
      <c r="L180" s="27"/>
      <c r="M180" s="27"/>
    </row>
    <row r="181">
      <c r="J181" s="27"/>
      <c r="K181" s="27"/>
      <c r="L181" s="27"/>
      <c r="M181" s="27"/>
    </row>
    <row r="182">
      <c r="J182" s="27"/>
      <c r="K182" s="27"/>
      <c r="L182" s="27"/>
      <c r="M182" s="27"/>
    </row>
    <row r="183">
      <c r="J183" s="27"/>
      <c r="K183" s="27"/>
      <c r="L183" s="27"/>
      <c r="M183" s="27"/>
    </row>
    <row r="184">
      <c r="J184" s="27"/>
      <c r="K184" s="27"/>
      <c r="L184" s="27"/>
      <c r="M184" s="27"/>
    </row>
    <row r="185">
      <c r="J185" s="27"/>
      <c r="K185" s="27"/>
      <c r="L185" s="27"/>
      <c r="M185" s="27"/>
    </row>
    <row r="186">
      <c r="J186" s="27"/>
      <c r="K186" s="27"/>
      <c r="L186" s="27"/>
      <c r="M186" s="27"/>
    </row>
    <row r="187">
      <c r="J187" s="27"/>
      <c r="K187" s="27"/>
      <c r="L187" s="27"/>
      <c r="M187" s="27"/>
    </row>
    <row r="188">
      <c r="J188" s="27"/>
      <c r="K188" s="27"/>
      <c r="L188" s="27"/>
      <c r="M188" s="27"/>
    </row>
    <row r="189">
      <c r="J189" s="27"/>
      <c r="K189" s="27"/>
      <c r="L189" s="27"/>
      <c r="M189" s="27"/>
    </row>
    <row r="190">
      <c r="J190" s="27"/>
      <c r="K190" s="27"/>
      <c r="L190" s="27"/>
      <c r="M190" s="27"/>
    </row>
    <row r="191">
      <c r="J191" s="27"/>
      <c r="K191" s="27"/>
      <c r="L191" s="27"/>
      <c r="M191" s="27"/>
    </row>
    <row r="192">
      <c r="J192" s="27"/>
      <c r="K192" s="27"/>
      <c r="L192" s="27"/>
      <c r="M192" s="27"/>
    </row>
    <row r="193">
      <c r="J193" s="27"/>
      <c r="K193" s="27"/>
      <c r="L193" s="27"/>
      <c r="M193" s="27"/>
    </row>
    <row r="194">
      <c r="J194" s="27"/>
      <c r="K194" s="27"/>
      <c r="L194" s="27"/>
      <c r="M194" s="27"/>
    </row>
    <row r="195">
      <c r="J195" s="27"/>
      <c r="K195" s="27"/>
      <c r="L195" s="27"/>
      <c r="M195" s="27"/>
    </row>
    <row r="196">
      <c r="J196" s="27"/>
      <c r="K196" s="27"/>
      <c r="L196" s="27"/>
      <c r="M196" s="27"/>
    </row>
    <row r="197">
      <c r="J197" s="27"/>
      <c r="K197" s="27"/>
      <c r="L197" s="27"/>
      <c r="M197" s="27"/>
    </row>
    <row r="198">
      <c r="J198" s="27"/>
      <c r="K198" s="27"/>
      <c r="L198" s="27"/>
      <c r="M198" s="27"/>
    </row>
    <row r="199">
      <c r="J199" s="27"/>
      <c r="K199" s="27"/>
      <c r="L199" s="27"/>
      <c r="M199" s="27"/>
    </row>
    <row r="200">
      <c r="J200" s="27"/>
      <c r="K200" s="27"/>
      <c r="L200" s="27"/>
      <c r="M200" s="27"/>
    </row>
    <row r="201">
      <c r="J201" s="27"/>
      <c r="K201" s="27"/>
      <c r="L201" s="27"/>
      <c r="M201" s="27"/>
    </row>
    <row r="202">
      <c r="J202" s="27"/>
      <c r="K202" s="27"/>
      <c r="L202" s="27"/>
      <c r="M202" s="27"/>
    </row>
    <row r="203">
      <c r="J203" s="27"/>
      <c r="K203" s="27"/>
      <c r="L203" s="27"/>
      <c r="M203" s="27"/>
    </row>
    <row r="204">
      <c r="J204" s="27"/>
      <c r="K204" s="27"/>
      <c r="L204" s="27"/>
      <c r="M204" s="27"/>
    </row>
    <row r="205">
      <c r="J205" s="27"/>
      <c r="K205" s="27"/>
      <c r="L205" s="27"/>
      <c r="M205" s="27"/>
    </row>
    <row r="206">
      <c r="J206" s="27"/>
      <c r="K206" s="27"/>
      <c r="L206" s="27"/>
      <c r="M206" s="27"/>
    </row>
    <row r="207">
      <c r="J207" s="27"/>
      <c r="K207" s="27"/>
      <c r="L207" s="27"/>
      <c r="M207" s="27"/>
    </row>
    <row r="208">
      <c r="J208" s="27"/>
      <c r="K208" s="27"/>
      <c r="L208" s="27"/>
      <c r="M208" s="27"/>
    </row>
    <row r="209">
      <c r="J209" s="27"/>
      <c r="K209" s="27"/>
      <c r="L209" s="27"/>
      <c r="M209" s="27"/>
    </row>
    <row r="210">
      <c r="J210" s="27"/>
      <c r="K210" s="27"/>
      <c r="L210" s="27"/>
      <c r="M210" s="27"/>
    </row>
    <row r="211">
      <c r="J211" s="27"/>
      <c r="K211" s="27"/>
      <c r="L211" s="27"/>
      <c r="M211" s="27"/>
    </row>
    <row r="212">
      <c r="J212" s="27"/>
      <c r="K212" s="27"/>
      <c r="L212" s="27"/>
      <c r="M212" s="27"/>
    </row>
    <row r="213">
      <c r="J213" s="27"/>
      <c r="K213" s="27"/>
      <c r="L213" s="27"/>
      <c r="M213" s="27"/>
    </row>
    <row r="214">
      <c r="J214" s="27"/>
      <c r="K214" s="27"/>
      <c r="L214" s="27"/>
      <c r="M214" s="27"/>
    </row>
    <row r="215">
      <c r="J215" s="27"/>
      <c r="K215" s="27"/>
      <c r="L215" s="27"/>
      <c r="M215" s="27"/>
    </row>
    <row r="216">
      <c r="J216" s="27"/>
      <c r="K216" s="27"/>
      <c r="L216" s="27"/>
      <c r="M216" s="27"/>
    </row>
    <row r="217">
      <c r="J217" s="27"/>
      <c r="K217" s="27"/>
      <c r="L217" s="27"/>
      <c r="M217" s="27"/>
    </row>
    <row r="218">
      <c r="J218" s="27"/>
      <c r="K218" s="27"/>
      <c r="L218" s="27"/>
      <c r="M218" s="27"/>
    </row>
    <row r="219">
      <c r="J219" s="27"/>
      <c r="K219" s="27"/>
      <c r="L219" s="27"/>
      <c r="M219" s="27"/>
    </row>
    <row r="220">
      <c r="J220" s="27"/>
      <c r="K220" s="27"/>
      <c r="L220" s="27"/>
      <c r="M220" s="27"/>
    </row>
    <row r="221">
      <c r="J221" s="27"/>
      <c r="K221" s="27"/>
      <c r="L221" s="27"/>
      <c r="M221" s="27"/>
    </row>
    <row r="222">
      <c r="J222" s="27"/>
      <c r="K222" s="27"/>
      <c r="L222" s="27"/>
      <c r="M222" s="27"/>
    </row>
    <row r="223">
      <c r="J223" s="27"/>
      <c r="K223" s="27"/>
      <c r="L223" s="27"/>
      <c r="M223" s="27"/>
    </row>
    <row r="224">
      <c r="J224" s="27"/>
      <c r="K224" s="27"/>
      <c r="L224" s="27"/>
      <c r="M224" s="27"/>
    </row>
    <row r="225">
      <c r="J225" s="27"/>
      <c r="K225" s="27"/>
      <c r="L225" s="27"/>
      <c r="M225" s="27"/>
    </row>
    <row r="226">
      <c r="J226" s="27"/>
      <c r="K226" s="27"/>
      <c r="L226" s="27"/>
      <c r="M226" s="27"/>
    </row>
    <row r="227">
      <c r="J227" s="27"/>
      <c r="K227" s="27"/>
      <c r="L227" s="27"/>
      <c r="M227" s="27"/>
    </row>
    <row r="228">
      <c r="J228" s="27"/>
      <c r="K228" s="27"/>
      <c r="L228" s="27"/>
      <c r="M228" s="27"/>
    </row>
    <row r="229">
      <c r="J229" s="27"/>
      <c r="K229" s="27"/>
      <c r="L229" s="27"/>
      <c r="M229" s="27"/>
    </row>
    <row r="230">
      <c r="J230" s="27"/>
      <c r="K230" s="27"/>
      <c r="L230" s="27"/>
      <c r="M230" s="27"/>
    </row>
    <row r="231">
      <c r="J231" s="27"/>
      <c r="K231" s="27"/>
      <c r="L231" s="27"/>
      <c r="M231" s="27"/>
    </row>
    <row r="232">
      <c r="J232" s="27"/>
      <c r="K232" s="27"/>
      <c r="L232" s="27"/>
      <c r="M232" s="27"/>
    </row>
    <row r="233">
      <c r="J233" s="27"/>
      <c r="K233" s="27"/>
      <c r="L233" s="27"/>
      <c r="M233" s="27"/>
    </row>
    <row r="234">
      <c r="J234" s="27"/>
      <c r="K234" s="27"/>
      <c r="L234" s="27"/>
      <c r="M234" s="27"/>
    </row>
    <row r="235">
      <c r="J235" s="27"/>
      <c r="K235" s="27"/>
      <c r="L235" s="27"/>
      <c r="M235" s="27"/>
    </row>
    <row r="236">
      <c r="J236" s="27"/>
      <c r="K236" s="27"/>
      <c r="L236" s="27"/>
      <c r="M236" s="27"/>
    </row>
    <row r="237">
      <c r="J237" s="27"/>
      <c r="K237" s="27"/>
      <c r="L237" s="27"/>
      <c r="M237" s="27"/>
    </row>
    <row r="238">
      <c r="J238" s="27"/>
      <c r="K238" s="27"/>
      <c r="L238" s="27"/>
      <c r="M238" s="27"/>
    </row>
    <row r="239">
      <c r="J239" s="27"/>
      <c r="K239" s="27"/>
      <c r="L239" s="27"/>
      <c r="M239" s="27"/>
    </row>
    <row r="240">
      <c r="J240" s="27"/>
      <c r="K240" s="27"/>
      <c r="L240" s="27"/>
      <c r="M240" s="27"/>
    </row>
    <row r="241">
      <c r="J241" s="27"/>
      <c r="K241" s="27"/>
      <c r="L241" s="27"/>
      <c r="M241" s="27"/>
    </row>
    <row r="242">
      <c r="J242" s="27"/>
      <c r="K242" s="27"/>
      <c r="L242" s="27"/>
      <c r="M242" s="27"/>
    </row>
    <row r="243">
      <c r="J243" s="27"/>
      <c r="K243" s="27"/>
      <c r="L243" s="27"/>
      <c r="M243" s="27"/>
    </row>
    <row r="244">
      <c r="J244" s="27"/>
      <c r="K244" s="27"/>
      <c r="L244" s="27"/>
      <c r="M244" s="27"/>
    </row>
    <row r="245">
      <c r="J245" s="27"/>
      <c r="K245" s="27"/>
      <c r="L245" s="27"/>
      <c r="M245" s="27"/>
    </row>
    <row r="246">
      <c r="J246" s="27"/>
      <c r="K246" s="27"/>
      <c r="L246" s="27"/>
      <c r="M246" s="27"/>
    </row>
    <row r="247">
      <c r="J247" s="27"/>
      <c r="K247" s="27"/>
      <c r="L247" s="27"/>
      <c r="M247" s="27"/>
    </row>
    <row r="248">
      <c r="J248" s="27"/>
      <c r="K248" s="27"/>
      <c r="L248" s="27"/>
      <c r="M248" s="27"/>
    </row>
    <row r="249">
      <c r="J249" s="27"/>
      <c r="K249" s="27"/>
      <c r="L249" s="27"/>
      <c r="M249" s="27"/>
    </row>
    <row r="250">
      <c r="J250" s="27"/>
      <c r="K250" s="27"/>
      <c r="L250" s="27"/>
      <c r="M250" s="27"/>
    </row>
    <row r="251">
      <c r="J251" s="27"/>
      <c r="K251" s="27"/>
      <c r="L251" s="27"/>
      <c r="M251" s="27"/>
    </row>
    <row r="252">
      <c r="J252" s="27"/>
      <c r="K252" s="27"/>
      <c r="L252" s="27"/>
      <c r="M252" s="27"/>
    </row>
    <row r="253">
      <c r="J253" s="27"/>
      <c r="K253" s="27"/>
      <c r="L253" s="27"/>
      <c r="M253" s="27"/>
    </row>
    <row r="254">
      <c r="J254" s="27"/>
      <c r="K254" s="27"/>
      <c r="L254" s="27"/>
      <c r="M254" s="27"/>
    </row>
    <row r="255">
      <c r="J255" s="27"/>
      <c r="K255" s="27"/>
      <c r="L255" s="27"/>
      <c r="M255" s="27"/>
    </row>
    <row r="256">
      <c r="J256" s="27"/>
      <c r="K256" s="27"/>
      <c r="L256" s="27"/>
      <c r="M256" s="27"/>
    </row>
    <row r="257">
      <c r="J257" s="27"/>
      <c r="K257" s="27"/>
      <c r="L257" s="27"/>
      <c r="M257" s="27"/>
    </row>
    <row r="258">
      <c r="J258" s="27"/>
      <c r="K258" s="27"/>
      <c r="L258" s="27"/>
      <c r="M258" s="27"/>
    </row>
    <row r="259">
      <c r="J259" s="27"/>
      <c r="K259" s="27"/>
      <c r="L259" s="27"/>
      <c r="M259" s="27"/>
    </row>
    <row r="260">
      <c r="J260" s="27"/>
      <c r="K260" s="27"/>
      <c r="L260" s="27"/>
      <c r="M260" s="27"/>
    </row>
    <row r="261">
      <c r="J261" s="27"/>
      <c r="K261" s="27"/>
      <c r="L261" s="27"/>
      <c r="M261" s="27"/>
    </row>
    <row r="262">
      <c r="J262" s="27"/>
      <c r="K262" s="27"/>
      <c r="L262" s="27"/>
      <c r="M262" s="27"/>
    </row>
    <row r="263">
      <c r="J263" s="27"/>
      <c r="K263" s="27"/>
      <c r="L263" s="27"/>
      <c r="M263" s="27"/>
    </row>
    <row r="264">
      <c r="J264" s="27"/>
      <c r="K264" s="27"/>
      <c r="L264" s="27"/>
      <c r="M264" s="27"/>
    </row>
    <row r="265">
      <c r="J265" s="27"/>
      <c r="K265" s="27"/>
      <c r="L265" s="27"/>
      <c r="M265" s="27"/>
    </row>
    <row r="266">
      <c r="J266" s="27"/>
      <c r="K266" s="27"/>
      <c r="L266" s="27"/>
      <c r="M266" s="27"/>
    </row>
    <row r="267">
      <c r="J267" s="27"/>
      <c r="K267" s="27"/>
      <c r="L267" s="27"/>
      <c r="M267" s="27"/>
    </row>
    <row r="268">
      <c r="J268" s="27"/>
      <c r="K268" s="27"/>
      <c r="L268" s="27"/>
      <c r="M268" s="27"/>
    </row>
    <row r="269">
      <c r="J269" s="27"/>
      <c r="K269" s="27"/>
      <c r="L269" s="27"/>
      <c r="M269" s="27"/>
    </row>
    <row r="270">
      <c r="J270" s="27"/>
      <c r="K270" s="27"/>
      <c r="L270" s="27"/>
      <c r="M270" s="27"/>
    </row>
    <row r="271">
      <c r="J271" s="27"/>
      <c r="K271" s="27"/>
      <c r="L271" s="27"/>
      <c r="M271" s="27"/>
    </row>
    <row r="272">
      <c r="J272" s="27"/>
      <c r="K272" s="27"/>
      <c r="L272" s="27"/>
      <c r="M272" s="27"/>
    </row>
    <row r="273">
      <c r="J273" s="27"/>
      <c r="K273" s="27"/>
      <c r="L273" s="27"/>
      <c r="M273" s="27"/>
    </row>
    <row r="274">
      <c r="J274" s="27"/>
      <c r="K274" s="27"/>
      <c r="L274" s="27"/>
      <c r="M274" s="27"/>
    </row>
    <row r="275">
      <c r="J275" s="27"/>
      <c r="K275" s="27"/>
      <c r="L275" s="27"/>
      <c r="M275" s="27"/>
    </row>
    <row r="276">
      <c r="J276" s="27"/>
      <c r="K276" s="27"/>
      <c r="L276" s="27"/>
      <c r="M276" s="27"/>
    </row>
    <row r="277">
      <c r="J277" s="27"/>
      <c r="K277" s="27"/>
      <c r="L277" s="27"/>
      <c r="M277" s="27"/>
    </row>
    <row r="278">
      <c r="J278" s="27"/>
      <c r="K278" s="27"/>
      <c r="L278" s="27"/>
      <c r="M278" s="27"/>
    </row>
    <row r="279">
      <c r="J279" s="27"/>
      <c r="K279" s="27"/>
      <c r="L279" s="27"/>
      <c r="M279" s="27"/>
    </row>
    <row r="280">
      <c r="J280" s="27"/>
      <c r="K280" s="27"/>
      <c r="L280" s="27"/>
      <c r="M280" s="27"/>
    </row>
    <row r="281">
      <c r="J281" s="27"/>
      <c r="K281" s="27"/>
      <c r="L281" s="27"/>
      <c r="M281" s="27"/>
    </row>
    <row r="282">
      <c r="J282" s="27"/>
      <c r="K282" s="27"/>
      <c r="L282" s="27"/>
      <c r="M282" s="27"/>
    </row>
    <row r="283">
      <c r="J283" s="27"/>
      <c r="K283" s="27"/>
      <c r="L283" s="27"/>
      <c r="M283" s="27"/>
    </row>
    <row r="284">
      <c r="J284" s="27"/>
      <c r="K284" s="27"/>
      <c r="L284" s="27"/>
      <c r="M284" s="27"/>
    </row>
    <row r="285">
      <c r="J285" s="27"/>
      <c r="K285" s="27"/>
      <c r="L285" s="27"/>
      <c r="M285" s="27"/>
    </row>
    <row r="286">
      <c r="J286" s="27"/>
      <c r="K286" s="27"/>
      <c r="L286" s="27"/>
      <c r="M286" s="27"/>
    </row>
    <row r="287">
      <c r="J287" s="27"/>
      <c r="K287" s="27"/>
      <c r="L287" s="27"/>
      <c r="M287" s="27"/>
    </row>
    <row r="288">
      <c r="J288" s="27"/>
      <c r="K288" s="27"/>
      <c r="L288" s="27"/>
      <c r="M288" s="27"/>
    </row>
    <row r="289">
      <c r="J289" s="27"/>
      <c r="K289" s="27"/>
      <c r="L289" s="27"/>
      <c r="M289" s="27"/>
    </row>
    <row r="290">
      <c r="J290" s="27"/>
      <c r="K290" s="27"/>
      <c r="L290" s="27"/>
      <c r="M290" s="27"/>
    </row>
    <row r="291">
      <c r="J291" s="27"/>
      <c r="K291" s="27"/>
      <c r="L291" s="27"/>
      <c r="M291" s="27"/>
    </row>
    <row r="292">
      <c r="J292" s="27"/>
      <c r="K292" s="27"/>
      <c r="L292" s="27"/>
      <c r="M292" s="27"/>
    </row>
    <row r="293">
      <c r="J293" s="27"/>
      <c r="K293" s="27"/>
      <c r="L293" s="27"/>
      <c r="M293" s="27"/>
    </row>
    <row r="294">
      <c r="J294" s="27"/>
      <c r="K294" s="27"/>
      <c r="L294" s="27"/>
      <c r="M294" s="27"/>
    </row>
    <row r="295">
      <c r="J295" s="27"/>
      <c r="K295" s="27"/>
      <c r="L295" s="27"/>
      <c r="M295" s="27"/>
    </row>
    <row r="296">
      <c r="J296" s="27"/>
      <c r="K296" s="27"/>
      <c r="L296" s="27"/>
      <c r="M296" s="27"/>
    </row>
    <row r="297">
      <c r="J297" s="27"/>
      <c r="K297" s="27"/>
      <c r="L297" s="27"/>
      <c r="M297" s="27"/>
    </row>
    <row r="298">
      <c r="J298" s="27"/>
      <c r="K298" s="27"/>
      <c r="L298" s="27"/>
      <c r="M298" s="27"/>
    </row>
    <row r="299">
      <c r="J299" s="27"/>
      <c r="K299" s="27"/>
      <c r="L299" s="27"/>
      <c r="M299" s="27"/>
    </row>
    <row r="300">
      <c r="J300" s="27"/>
      <c r="K300" s="27"/>
      <c r="L300" s="27"/>
      <c r="M300" s="27"/>
    </row>
    <row r="301">
      <c r="J301" s="27"/>
      <c r="K301" s="27"/>
      <c r="L301" s="27"/>
      <c r="M301" s="27"/>
    </row>
    <row r="302">
      <c r="J302" s="27"/>
      <c r="K302" s="27"/>
      <c r="L302" s="27"/>
      <c r="M302" s="27"/>
    </row>
    <row r="303">
      <c r="J303" s="27"/>
      <c r="K303" s="27"/>
      <c r="L303" s="27"/>
      <c r="M303" s="27"/>
    </row>
    <row r="304">
      <c r="J304" s="27"/>
      <c r="K304" s="27"/>
      <c r="L304" s="27"/>
      <c r="M304" s="27"/>
    </row>
    <row r="305">
      <c r="J305" s="27"/>
      <c r="K305" s="27"/>
      <c r="L305" s="27"/>
      <c r="M305" s="27"/>
    </row>
    <row r="306">
      <c r="J306" s="27"/>
      <c r="K306" s="27"/>
      <c r="L306" s="27"/>
      <c r="M306" s="27"/>
    </row>
    <row r="307">
      <c r="J307" s="27"/>
      <c r="K307" s="27"/>
      <c r="L307" s="27"/>
      <c r="M307" s="27"/>
    </row>
    <row r="308">
      <c r="J308" s="27"/>
      <c r="K308" s="27"/>
      <c r="L308" s="27"/>
      <c r="M308" s="27"/>
    </row>
    <row r="309">
      <c r="J309" s="27"/>
      <c r="K309" s="27"/>
      <c r="L309" s="27"/>
      <c r="M309" s="27"/>
    </row>
    <row r="310">
      <c r="J310" s="27"/>
      <c r="K310" s="27"/>
      <c r="L310" s="27"/>
      <c r="M310" s="27"/>
    </row>
    <row r="311">
      <c r="J311" s="27"/>
      <c r="K311" s="27"/>
      <c r="L311" s="27"/>
      <c r="M311" s="27"/>
    </row>
    <row r="312">
      <c r="J312" s="27"/>
      <c r="K312" s="27"/>
      <c r="L312" s="27"/>
      <c r="M312" s="27"/>
    </row>
    <row r="313">
      <c r="J313" s="27"/>
      <c r="K313" s="27"/>
      <c r="L313" s="27"/>
      <c r="M313" s="27"/>
    </row>
    <row r="314">
      <c r="J314" s="27"/>
      <c r="K314" s="27"/>
      <c r="L314" s="27"/>
      <c r="M314" s="27"/>
    </row>
    <row r="315">
      <c r="J315" s="27"/>
      <c r="K315" s="27"/>
      <c r="L315" s="27"/>
      <c r="M315" s="27"/>
    </row>
    <row r="316">
      <c r="J316" s="27"/>
      <c r="K316" s="27"/>
      <c r="L316" s="27"/>
      <c r="M316" s="27"/>
    </row>
    <row r="317">
      <c r="J317" s="27"/>
      <c r="K317" s="27"/>
      <c r="L317" s="27"/>
      <c r="M317" s="27"/>
    </row>
    <row r="318">
      <c r="J318" s="27"/>
      <c r="K318" s="27"/>
      <c r="L318" s="27"/>
      <c r="M318" s="27"/>
    </row>
    <row r="319">
      <c r="J319" s="27"/>
      <c r="K319" s="27"/>
      <c r="L319" s="27"/>
      <c r="M319" s="27"/>
    </row>
    <row r="320">
      <c r="J320" s="27"/>
      <c r="K320" s="27"/>
      <c r="L320" s="27"/>
      <c r="M320" s="27"/>
    </row>
    <row r="321">
      <c r="J321" s="27"/>
      <c r="K321" s="27"/>
      <c r="L321" s="27"/>
      <c r="M321" s="27"/>
    </row>
    <row r="322">
      <c r="J322" s="27"/>
      <c r="K322" s="27"/>
      <c r="L322" s="27"/>
      <c r="M322" s="27"/>
    </row>
    <row r="323">
      <c r="J323" s="27"/>
      <c r="K323" s="27"/>
      <c r="L323" s="27"/>
      <c r="M323" s="27"/>
    </row>
    <row r="324">
      <c r="J324" s="27"/>
      <c r="K324" s="27"/>
      <c r="L324" s="27"/>
      <c r="M324" s="27"/>
    </row>
    <row r="325">
      <c r="J325" s="27"/>
      <c r="K325" s="27"/>
      <c r="L325" s="27"/>
      <c r="M325" s="27"/>
    </row>
    <row r="326">
      <c r="J326" s="27"/>
      <c r="K326" s="27"/>
      <c r="L326" s="27"/>
      <c r="M326" s="27"/>
    </row>
    <row r="327">
      <c r="J327" s="27"/>
      <c r="K327" s="27"/>
      <c r="L327" s="27"/>
      <c r="M327" s="27"/>
    </row>
    <row r="328">
      <c r="J328" s="27"/>
      <c r="K328" s="27"/>
      <c r="L328" s="27"/>
      <c r="M328" s="27"/>
    </row>
    <row r="329">
      <c r="J329" s="27"/>
      <c r="K329" s="27"/>
      <c r="L329" s="27"/>
      <c r="M329" s="27"/>
    </row>
    <row r="330">
      <c r="J330" s="27"/>
      <c r="K330" s="27"/>
      <c r="L330" s="27"/>
      <c r="M330" s="27"/>
    </row>
    <row r="331">
      <c r="J331" s="27"/>
      <c r="K331" s="27"/>
      <c r="L331" s="27"/>
      <c r="M331" s="27"/>
    </row>
    <row r="332">
      <c r="J332" s="27"/>
      <c r="K332" s="27"/>
      <c r="L332" s="27"/>
      <c r="M332" s="27"/>
    </row>
    <row r="333">
      <c r="J333" s="27"/>
      <c r="K333" s="27"/>
      <c r="L333" s="27"/>
      <c r="M333" s="27"/>
    </row>
    <row r="334">
      <c r="J334" s="27"/>
      <c r="K334" s="27"/>
      <c r="L334" s="27"/>
      <c r="M334" s="27"/>
    </row>
    <row r="335">
      <c r="J335" s="27"/>
      <c r="K335" s="27"/>
      <c r="L335" s="27"/>
      <c r="M335" s="27"/>
    </row>
    <row r="336">
      <c r="J336" s="27"/>
      <c r="K336" s="27"/>
      <c r="L336" s="27"/>
      <c r="M336" s="27"/>
    </row>
    <row r="337">
      <c r="J337" s="27"/>
      <c r="K337" s="27"/>
      <c r="L337" s="27"/>
      <c r="M337" s="27"/>
    </row>
    <row r="338">
      <c r="J338" s="27"/>
      <c r="K338" s="27"/>
      <c r="L338" s="27"/>
      <c r="M338" s="27"/>
    </row>
    <row r="339">
      <c r="J339" s="27"/>
      <c r="K339" s="27"/>
      <c r="L339" s="27"/>
      <c r="M339" s="27"/>
    </row>
    <row r="340">
      <c r="J340" s="27"/>
      <c r="K340" s="27"/>
      <c r="L340" s="27"/>
      <c r="M340" s="27"/>
    </row>
    <row r="341">
      <c r="J341" s="27"/>
      <c r="K341" s="27"/>
      <c r="L341" s="27"/>
      <c r="M341" s="27"/>
    </row>
    <row r="342">
      <c r="J342" s="27"/>
      <c r="K342" s="27"/>
      <c r="L342" s="27"/>
      <c r="M342" s="27"/>
    </row>
    <row r="343">
      <c r="J343" s="27"/>
      <c r="K343" s="27"/>
      <c r="L343" s="27"/>
      <c r="M343" s="27"/>
    </row>
    <row r="344">
      <c r="J344" s="27"/>
      <c r="K344" s="27"/>
      <c r="L344" s="27"/>
      <c r="M344" s="27"/>
    </row>
    <row r="345">
      <c r="J345" s="27"/>
      <c r="K345" s="27"/>
      <c r="L345" s="27"/>
      <c r="M345" s="27"/>
    </row>
    <row r="346">
      <c r="J346" s="27"/>
      <c r="K346" s="27"/>
      <c r="L346" s="27"/>
      <c r="M346" s="27"/>
    </row>
    <row r="347">
      <c r="J347" s="27"/>
      <c r="K347" s="27"/>
      <c r="L347" s="27"/>
      <c r="M347" s="27"/>
    </row>
    <row r="348">
      <c r="J348" s="27"/>
      <c r="K348" s="27"/>
      <c r="L348" s="27"/>
      <c r="M348" s="27"/>
    </row>
    <row r="349">
      <c r="J349" s="27"/>
      <c r="K349" s="27"/>
      <c r="L349" s="27"/>
      <c r="M349" s="27"/>
    </row>
    <row r="350">
      <c r="J350" s="27"/>
      <c r="K350" s="27"/>
      <c r="L350" s="27"/>
      <c r="M350" s="27"/>
    </row>
    <row r="351">
      <c r="J351" s="27"/>
      <c r="K351" s="27"/>
      <c r="L351" s="27"/>
      <c r="M351" s="27"/>
    </row>
    <row r="352">
      <c r="J352" s="27"/>
      <c r="K352" s="27"/>
      <c r="L352" s="27"/>
      <c r="M352" s="27"/>
    </row>
    <row r="353">
      <c r="J353" s="27"/>
      <c r="K353" s="27"/>
      <c r="L353" s="27"/>
      <c r="M353" s="27"/>
    </row>
    <row r="354">
      <c r="J354" s="27"/>
      <c r="K354" s="27"/>
      <c r="L354" s="27"/>
      <c r="M354" s="27"/>
    </row>
    <row r="355">
      <c r="J355" s="27"/>
      <c r="K355" s="27"/>
      <c r="L355" s="27"/>
      <c r="M355" s="27"/>
    </row>
    <row r="356">
      <c r="J356" s="27"/>
      <c r="K356" s="27"/>
      <c r="L356" s="27"/>
      <c r="M356" s="27"/>
    </row>
    <row r="357">
      <c r="J357" s="27"/>
      <c r="K357" s="27"/>
      <c r="L357" s="27"/>
      <c r="M357" s="27"/>
    </row>
    <row r="358">
      <c r="J358" s="27"/>
      <c r="K358" s="27"/>
      <c r="L358" s="27"/>
      <c r="M358" s="27"/>
    </row>
    <row r="359">
      <c r="J359" s="27"/>
      <c r="K359" s="27"/>
      <c r="L359" s="27"/>
      <c r="M359" s="27"/>
    </row>
    <row r="360">
      <c r="J360" s="27"/>
      <c r="K360" s="27"/>
      <c r="L360" s="27"/>
      <c r="M360" s="27"/>
    </row>
    <row r="361">
      <c r="J361" s="27"/>
      <c r="K361" s="27"/>
      <c r="L361" s="27"/>
      <c r="M361" s="27"/>
    </row>
    <row r="362">
      <c r="J362" s="27"/>
      <c r="K362" s="27"/>
      <c r="L362" s="27"/>
      <c r="M362" s="27"/>
    </row>
    <row r="363">
      <c r="J363" s="27"/>
      <c r="K363" s="27"/>
      <c r="L363" s="27"/>
      <c r="M363" s="27"/>
    </row>
    <row r="364">
      <c r="J364" s="27"/>
      <c r="K364" s="27"/>
      <c r="L364" s="27"/>
      <c r="M364" s="27"/>
    </row>
    <row r="365">
      <c r="J365" s="27"/>
      <c r="K365" s="27"/>
      <c r="L365" s="27"/>
      <c r="M365" s="27"/>
    </row>
    <row r="366">
      <c r="J366" s="27"/>
      <c r="K366" s="27"/>
      <c r="L366" s="27"/>
      <c r="M366" s="27"/>
    </row>
    <row r="367">
      <c r="J367" s="27"/>
      <c r="K367" s="27"/>
      <c r="L367" s="27"/>
      <c r="M367" s="27"/>
    </row>
    <row r="368">
      <c r="J368" s="27"/>
      <c r="K368" s="27"/>
      <c r="L368" s="27"/>
      <c r="M368" s="27"/>
    </row>
    <row r="369">
      <c r="J369" s="27"/>
      <c r="K369" s="27"/>
      <c r="L369" s="27"/>
      <c r="M369" s="27"/>
    </row>
    <row r="370">
      <c r="J370" s="27"/>
      <c r="K370" s="27"/>
      <c r="L370" s="27"/>
      <c r="M370" s="27"/>
    </row>
    <row r="371">
      <c r="J371" s="27"/>
      <c r="K371" s="27"/>
      <c r="L371" s="27"/>
      <c r="M371" s="27"/>
    </row>
    <row r="372">
      <c r="J372" s="27"/>
      <c r="K372" s="27"/>
      <c r="L372" s="27"/>
      <c r="M372" s="27"/>
    </row>
    <row r="373">
      <c r="J373" s="27"/>
      <c r="K373" s="27"/>
      <c r="L373" s="27"/>
      <c r="M373" s="27"/>
    </row>
    <row r="374">
      <c r="J374" s="27"/>
      <c r="K374" s="27"/>
      <c r="L374" s="27"/>
      <c r="M374" s="27"/>
    </row>
    <row r="375">
      <c r="J375" s="27"/>
      <c r="K375" s="27"/>
      <c r="L375" s="27"/>
      <c r="M375" s="27"/>
    </row>
    <row r="376">
      <c r="J376" s="27"/>
      <c r="K376" s="27"/>
      <c r="L376" s="27"/>
      <c r="M376" s="27"/>
    </row>
    <row r="377">
      <c r="J377" s="27"/>
      <c r="K377" s="27"/>
      <c r="L377" s="27"/>
      <c r="M377" s="27"/>
    </row>
    <row r="378">
      <c r="J378" s="27"/>
      <c r="K378" s="27"/>
      <c r="L378" s="27"/>
      <c r="M378" s="27"/>
    </row>
    <row r="379">
      <c r="J379" s="27"/>
      <c r="K379" s="27"/>
      <c r="L379" s="27"/>
      <c r="M379" s="27"/>
    </row>
    <row r="380">
      <c r="J380" s="27"/>
      <c r="K380" s="27"/>
      <c r="L380" s="27"/>
      <c r="M380" s="27"/>
    </row>
    <row r="381">
      <c r="J381" s="27"/>
      <c r="K381" s="27"/>
      <c r="L381" s="27"/>
      <c r="M381" s="27"/>
    </row>
    <row r="382">
      <c r="J382" s="27"/>
      <c r="K382" s="27"/>
      <c r="L382" s="27"/>
      <c r="M382" s="27"/>
    </row>
    <row r="383">
      <c r="J383" s="27"/>
      <c r="K383" s="27"/>
      <c r="L383" s="27"/>
      <c r="M383" s="27"/>
    </row>
    <row r="384">
      <c r="J384" s="27"/>
      <c r="K384" s="27"/>
      <c r="L384" s="27"/>
      <c r="M384" s="27"/>
    </row>
    <row r="385">
      <c r="J385" s="27"/>
      <c r="K385" s="27"/>
      <c r="L385" s="27"/>
      <c r="M385" s="27"/>
    </row>
    <row r="386">
      <c r="J386" s="27"/>
      <c r="K386" s="27"/>
      <c r="L386" s="27"/>
      <c r="M386" s="27"/>
    </row>
    <row r="387">
      <c r="J387" s="27"/>
      <c r="K387" s="27"/>
      <c r="L387" s="27"/>
      <c r="M387" s="27"/>
    </row>
    <row r="388">
      <c r="J388" s="27"/>
      <c r="K388" s="27"/>
      <c r="L388" s="27"/>
      <c r="M388" s="27"/>
    </row>
    <row r="389">
      <c r="J389" s="27"/>
      <c r="K389" s="27"/>
      <c r="L389" s="27"/>
      <c r="M389" s="27"/>
    </row>
    <row r="390">
      <c r="J390" s="27"/>
      <c r="K390" s="27"/>
      <c r="L390" s="27"/>
      <c r="M390" s="27"/>
    </row>
    <row r="391">
      <c r="J391" s="27"/>
      <c r="K391" s="27"/>
      <c r="L391" s="27"/>
      <c r="M391" s="27"/>
    </row>
    <row r="392">
      <c r="J392" s="27"/>
      <c r="K392" s="27"/>
      <c r="L392" s="27"/>
      <c r="M392" s="27"/>
    </row>
    <row r="393">
      <c r="J393" s="27"/>
      <c r="K393" s="27"/>
      <c r="L393" s="27"/>
      <c r="M393" s="27"/>
    </row>
    <row r="394">
      <c r="J394" s="27"/>
      <c r="K394" s="27"/>
      <c r="L394" s="27"/>
      <c r="M394" s="27"/>
    </row>
    <row r="395">
      <c r="J395" s="27"/>
      <c r="K395" s="27"/>
      <c r="L395" s="27"/>
      <c r="M395" s="27"/>
    </row>
    <row r="396">
      <c r="J396" s="27"/>
      <c r="K396" s="27"/>
      <c r="L396" s="27"/>
      <c r="M396" s="27"/>
    </row>
    <row r="397">
      <c r="J397" s="27"/>
      <c r="K397" s="27"/>
      <c r="L397" s="27"/>
      <c r="M397" s="27"/>
    </row>
    <row r="398">
      <c r="J398" s="27"/>
      <c r="K398" s="27"/>
      <c r="L398" s="27"/>
      <c r="M398" s="27"/>
    </row>
    <row r="399">
      <c r="J399" s="27"/>
      <c r="K399" s="27"/>
      <c r="L399" s="27"/>
      <c r="M399" s="27"/>
    </row>
    <row r="400">
      <c r="J400" s="27"/>
      <c r="K400" s="27"/>
      <c r="L400" s="27"/>
      <c r="M400" s="27"/>
    </row>
    <row r="401">
      <c r="J401" s="27"/>
      <c r="K401" s="27"/>
      <c r="L401" s="27"/>
      <c r="M401" s="27"/>
    </row>
    <row r="402">
      <c r="J402" s="27"/>
      <c r="K402" s="27"/>
      <c r="L402" s="27"/>
      <c r="M402" s="27"/>
    </row>
    <row r="403">
      <c r="J403" s="27"/>
      <c r="K403" s="27"/>
      <c r="L403" s="27"/>
      <c r="M403" s="27"/>
    </row>
    <row r="404">
      <c r="J404" s="27"/>
      <c r="K404" s="27"/>
      <c r="L404" s="27"/>
      <c r="M404" s="27"/>
    </row>
    <row r="405">
      <c r="J405" s="27"/>
      <c r="K405" s="27"/>
      <c r="L405" s="27"/>
      <c r="M405" s="27"/>
    </row>
    <row r="406">
      <c r="J406" s="27"/>
      <c r="K406" s="27"/>
      <c r="L406" s="27"/>
      <c r="M406" s="27"/>
    </row>
    <row r="407">
      <c r="J407" s="27"/>
      <c r="K407" s="27"/>
      <c r="L407" s="27"/>
      <c r="M407" s="27"/>
    </row>
    <row r="408">
      <c r="J408" s="27"/>
      <c r="K408" s="27"/>
      <c r="L408" s="27"/>
      <c r="M408" s="27"/>
    </row>
    <row r="409">
      <c r="J409" s="27"/>
      <c r="K409" s="27"/>
      <c r="L409" s="27"/>
      <c r="M409" s="27"/>
    </row>
    <row r="410">
      <c r="J410" s="27"/>
      <c r="K410" s="27"/>
      <c r="L410" s="27"/>
      <c r="M410" s="27"/>
    </row>
    <row r="411">
      <c r="J411" s="27"/>
      <c r="K411" s="27"/>
      <c r="L411" s="27"/>
      <c r="M411" s="27"/>
    </row>
    <row r="412">
      <c r="J412" s="27"/>
      <c r="K412" s="27"/>
      <c r="L412" s="27"/>
      <c r="M412" s="27"/>
    </row>
    <row r="413">
      <c r="J413" s="27"/>
      <c r="K413" s="27"/>
      <c r="L413" s="27"/>
      <c r="M413" s="27"/>
    </row>
    <row r="414">
      <c r="J414" s="27"/>
      <c r="K414" s="27"/>
      <c r="L414" s="27"/>
      <c r="M414" s="27"/>
    </row>
    <row r="415">
      <c r="J415" s="27"/>
      <c r="K415" s="27"/>
      <c r="L415" s="27"/>
      <c r="M415" s="27"/>
    </row>
    <row r="416">
      <c r="J416" s="27"/>
      <c r="K416" s="27"/>
      <c r="L416" s="27"/>
      <c r="M416" s="27"/>
    </row>
    <row r="417">
      <c r="J417" s="27"/>
      <c r="K417" s="27"/>
      <c r="L417" s="27"/>
      <c r="M417" s="27"/>
    </row>
    <row r="418">
      <c r="J418" s="27"/>
      <c r="K418" s="27"/>
      <c r="L418" s="27"/>
      <c r="M418" s="27"/>
    </row>
    <row r="419">
      <c r="J419" s="27"/>
      <c r="K419" s="27"/>
      <c r="L419" s="27"/>
      <c r="M419" s="27"/>
    </row>
    <row r="420">
      <c r="J420" s="27"/>
      <c r="K420" s="27"/>
      <c r="L420" s="27"/>
      <c r="M420" s="27"/>
    </row>
    <row r="421">
      <c r="J421" s="27"/>
      <c r="K421" s="27"/>
      <c r="L421" s="27"/>
      <c r="M421" s="27"/>
    </row>
    <row r="422">
      <c r="J422" s="27"/>
      <c r="K422" s="27"/>
      <c r="L422" s="27"/>
      <c r="M422" s="27"/>
    </row>
    <row r="423">
      <c r="J423" s="27"/>
      <c r="K423" s="27"/>
      <c r="L423" s="27"/>
      <c r="M423" s="27"/>
    </row>
    <row r="424">
      <c r="J424" s="27"/>
      <c r="K424" s="27"/>
      <c r="L424" s="27"/>
      <c r="M424" s="27"/>
    </row>
    <row r="425">
      <c r="J425" s="27"/>
      <c r="K425" s="27"/>
      <c r="L425" s="27"/>
      <c r="M425" s="27"/>
    </row>
    <row r="426">
      <c r="J426" s="27"/>
      <c r="K426" s="27"/>
      <c r="L426" s="27"/>
      <c r="M426" s="27"/>
    </row>
    <row r="427">
      <c r="J427" s="27"/>
      <c r="K427" s="27"/>
      <c r="L427" s="27"/>
      <c r="M427" s="27"/>
    </row>
    <row r="428">
      <c r="J428" s="27"/>
      <c r="K428" s="27"/>
      <c r="L428" s="27"/>
      <c r="M428" s="27"/>
    </row>
    <row r="429">
      <c r="J429" s="27"/>
      <c r="K429" s="27"/>
      <c r="L429" s="27"/>
      <c r="M429" s="27"/>
    </row>
    <row r="430">
      <c r="J430" s="27"/>
      <c r="K430" s="27"/>
      <c r="L430" s="27"/>
      <c r="M430" s="27"/>
    </row>
    <row r="431">
      <c r="J431" s="27"/>
      <c r="K431" s="27"/>
      <c r="L431" s="27"/>
      <c r="M431" s="27"/>
    </row>
    <row r="432">
      <c r="J432" s="27"/>
      <c r="K432" s="27"/>
      <c r="L432" s="27"/>
      <c r="M432" s="27"/>
    </row>
    <row r="433">
      <c r="J433" s="27"/>
      <c r="K433" s="27"/>
      <c r="L433" s="27"/>
      <c r="M433" s="27"/>
    </row>
    <row r="434">
      <c r="J434" s="27"/>
      <c r="K434" s="27"/>
      <c r="L434" s="27"/>
      <c r="M434" s="27"/>
    </row>
    <row r="435">
      <c r="J435" s="27"/>
      <c r="K435" s="27"/>
      <c r="L435" s="27"/>
      <c r="M435" s="27"/>
    </row>
    <row r="436">
      <c r="J436" s="27"/>
      <c r="K436" s="27"/>
      <c r="L436" s="27"/>
      <c r="M436" s="27"/>
    </row>
    <row r="437">
      <c r="J437" s="27"/>
      <c r="K437" s="27"/>
      <c r="L437" s="27"/>
      <c r="M437" s="27"/>
    </row>
    <row r="438">
      <c r="J438" s="27"/>
      <c r="K438" s="27"/>
      <c r="L438" s="27"/>
      <c r="M438" s="27"/>
    </row>
    <row r="439">
      <c r="J439" s="27"/>
      <c r="K439" s="27"/>
      <c r="L439" s="27"/>
      <c r="M439" s="27"/>
    </row>
    <row r="440">
      <c r="J440" s="27"/>
      <c r="K440" s="27"/>
      <c r="L440" s="27"/>
      <c r="M440" s="27"/>
    </row>
    <row r="441">
      <c r="J441" s="27"/>
      <c r="K441" s="27"/>
      <c r="L441" s="27"/>
      <c r="M441" s="27"/>
    </row>
    <row r="442">
      <c r="J442" s="27"/>
      <c r="K442" s="27"/>
      <c r="L442" s="27"/>
      <c r="M442" s="27"/>
    </row>
    <row r="443">
      <c r="J443" s="27"/>
      <c r="K443" s="27"/>
      <c r="L443" s="27"/>
      <c r="M443" s="27"/>
    </row>
    <row r="444">
      <c r="J444" s="27"/>
      <c r="K444" s="27"/>
      <c r="L444" s="27"/>
      <c r="M444" s="27"/>
    </row>
    <row r="445">
      <c r="J445" s="27"/>
      <c r="K445" s="27"/>
      <c r="L445" s="27"/>
      <c r="M445" s="27"/>
    </row>
    <row r="446">
      <c r="J446" s="27"/>
      <c r="K446" s="27"/>
      <c r="L446" s="27"/>
      <c r="M446" s="27"/>
    </row>
    <row r="447">
      <c r="J447" s="27"/>
      <c r="K447" s="27"/>
      <c r="L447" s="27"/>
      <c r="M447" s="27"/>
    </row>
    <row r="448">
      <c r="J448" s="27"/>
      <c r="K448" s="27"/>
      <c r="L448" s="27"/>
      <c r="M448" s="27"/>
    </row>
    <row r="449">
      <c r="J449" s="27"/>
      <c r="K449" s="27"/>
      <c r="L449" s="27"/>
      <c r="M449" s="27"/>
    </row>
    <row r="450">
      <c r="J450" s="27"/>
      <c r="K450" s="27"/>
      <c r="L450" s="27"/>
      <c r="M450" s="27"/>
    </row>
    <row r="451">
      <c r="J451" s="27"/>
      <c r="K451" s="27"/>
      <c r="L451" s="27"/>
      <c r="M451" s="27"/>
    </row>
    <row r="452">
      <c r="J452" s="27"/>
      <c r="K452" s="27"/>
      <c r="L452" s="27"/>
      <c r="M452" s="27"/>
    </row>
    <row r="453">
      <c r="J453" s="27"/>
      <c r="K453" s="27"/>
      <c r="L453" s="27"/>
      <c r="M453" s="27"/>
    </row>
    <row r="454">
      <c r="J454" s="27"/>
      <c r="K454" s="27"/>
      <c r="L454" s="27"/>
      <c r="M454" s="27"/>
    </row>
    <row r="455">
      <c r="J455" s="27"/>
      <c r="K455" s="27"/>
      <c r="L455" s="27"/>
      <c r="M455" s="27"/>
    </row>
    <row r="456">
      <c r="J456" s="27"/>
      <c r="K456" s="27"/>
      <c r="L456" s="27"/>
      <c r="M456" s="27"/>
    </row>
    <row r="457">
      <c r="J457" s="27"/>
      <c r="K457" s="27"/>
      <c r="L457" s="27"/>
      <c r="M457" s="27"/>
    </row>
    <row r="458">
      <c r="J458" s="27"/>
      <c r="K458" s="27"/>
      <c r="L458" s="27"/>
      <c r="M458" s="27"/>
    </row>
    <row r="459">
      <c r="J459" s="27"/>
      <c r="K459" s="27"/>
      <c r="L459" s="27"/>
      <c r="M459" s="27"/>
    </row>
    <row r="460">
      <c r="J460" s="27"/>
      <c r="K460" s="27"/>
      <c r="L460" s="27"/>
      <c r="M460" s="27"/>
    </row>
    <row r="461">
      <c r="J461" s="27"/>
      <c r="K461" s="27"/>
      <c r="L461" s="27"/>
      <c r="M461" s="27"/>
    </row>
    <row r="462">
      <c r="J462" s="27"/>
      <c r="K462" s="27"/>
      <c r="L462" s="27"/>
      <c r="M462" s="27"/>
    </row>
    <row r="463">
      <c r="J463" s="27"/>
      <c r="K463" s="27"/>
      <c r="L463" s="27"/>
      <c r="M463" s="27"/>
    </row>
    <row r="464">
      <c r="J464" s="27"/>
      <c r="K464" s="27"/>
      <c r="L464" s="27"/>
      <c r="M464" s="27"/>
    </row>
    <row r="465">
      <c r="J465" s="27"/>
      <c r="K465" s="27"/>
      <c r="L465" s="27"/>
      <c r="M465" s="27"/>
    </row>
    <row r="466">
      <c r="J466" s="27"/>
      <c r="K466" s="27"/>
      <c r="L466" s="27"/>
      <c r="M466" s="27"/>
    </row>
    <row r="467">
      <c r="J467" s="27"/>
      <c r="K467" s="27"/>
      <c r="L467" s="27"/>
      <c r="M467" s="27"/>
    </row>
    <row r="468">
      <c r="J468" s="27"/>
      <c r="K468" s="27"/>
      <c r="L468" s="27"/>
      <c r="M468" s="27"/>
    </row>
    <row r="469">
      <c r="J469" s="27"/>
      <c r="K469" s="27"/>
      <c r="L469" s="27"/>
      <c r="M469" s="27"/>
    </row>
    <row r="470">
      <c r="J470" s="27"/>
      <c r="K470" s="27"/>
      <c r="L470" s="27"/>
      <c r="M470" s="27"/>
    </row>
    <row r="471">
      <c r="J471" s="27"/>
      <c r="K471" s="27"/>
      <c r="L471" s="27"/>
      <c r="M471" s="27"/>
    </row>
    <row r="472">
      <c r="J472" s="27"/>
      <c r="K472" s="27"/>
      <c r="L472" s="27"/>
      <c r="M472" s="27"/>
    </row>
    <row r="473">
      <c r="J473" s="27"/>
      <c r="K473" s="27"/>
      <c r="L473" s="27"/>
      <c r="M473" s="27"/>
    </row>
    <row r="474">
      <c r="J474" s="27"/>
      <c r="K474" s="27"/>
      <c r="L474" s="27"/>
      <c r="M474" s="27"/>
    </row>
    <row r="475">
      <c r="J475" s="27"/>
      <c r="K475" s="27"/>
      <c r="L475" s="27"/>
      <c r="M475" s="27"/>
    </row>
    <row r="476">
      <c r="J476" s="27"/>
      <c r="K476" s="27"/>
      <c r="L476" s="27"/>
      <c r="M476" s="27"/>
    </row>
    <row r="477">
      <c r="J477" s="27"/>
      <c r="K477" s="27"/>
      <c r="L477" s="27"/>
      <c r="M477" s="27"/>
    </row>
    <row r="478">
      <c r="J478" s="27"/>
      <c r="K478" s="27"/>
      <c r="L478" s="27"/>
      <c r="M478" s="27"/>
    </row>
    <row r="479">
      <c r="J479" s="27"/>
      <c r="K479" s="27"/>
      <c r="L479" s="27"/>
      <c r="M479" s="27"/>
    </row>
    <row r="480">
      <c r="J480" s="27"/>
      <c r="K480" s="27"/>
      <c r="L480" s="27"/>
      <c r="M480" s="27"/>
    </row>
    <row r="481">
      <c r="J481" s="27"/>
      <c r="K481" s="27"/>
      <c r="L481" s="27"/>
      <c r="M481" s="27"/>
    </row>
    <row r="482">
      <c r="J482" s="27"/>
      <c r="K482" s="27"/>
      <c r="L482" s="27"/>
      <c r="M482" s="27"/>
    </row>
    <row r="483">
      <c r="J483" s="27"/>
      <c r="K483" s="27"/>
      <c r="L483" s="27"/>
      <c r="M483" s="27"/>
    </row>
    <row r="484">
      <c r="J484" s="27"/>
      <c r="K484" s="27"/>
      <c r="L484" s="27"/>
      <c r="M484" s="27"/>
    </row>
    <row r="485">
      <c r="J485" s="27"/>
      <c r="K485" s="27"/>
      <c r="L485" s="27"/>
      <c r="M485" s="27"/>
    </row>
    <row r="486">
      <c r="J486" s="27"/>
      <c r="K486" s="27"/>
      <c r="L486" s="27"/>
      <c r="M486" s="27"/>
    </row>
    <row r="487">
      <c r="J487" s="27"/>
      <c r="K487" s="27"/>
      <c r="L487" s="27"/>
      <c r="M487" s="27"/>
    </row>
    <row r="488">
      <c r="J488" s="27"/>
      <c r="K488" s="27"/>
      <c r="L488" s="27"/>
      <c r="M488" s="27"/>
    </row>
    <row r="489">
      <c r="J489" s="27"/>
      <c r="K489" s="27"/>
      <c r="L489" s="27"/>
      <c r="M489" s="27"/>
    </row>
    <row r="490">
      <c r="J490" s="27"/>
      <c r="K490" s="27"/>
      <c r="L490" s="27"/>
      <c r="M490" s="27"/>
    </row>
    <row r="491">
      <c r="J491" s="27"/>
      <c r="K491" s="27"/>
      <c r="L491" s="27"/>
      <c r="M491" s="27"/>
    </row>
    <row r="492">
      <c r="J492" s="27"/>
      <c r="K492" s="27"/>
      <c r="L492" s="27"/>
      <c r="M492" s="27"/>
    </row>
    <row r="493">
      <c r="J493" s="27"/>
      <c r="K493" s="27"/>
      <c r="L493" s="27"/>
      <c r="M493" s="27"/>
    </row>
    <row r="494">
      <c r="J494" s="27"/>
      <c r="K494" s="27"/>
      <c r="L494" s="27"/>
      <c r="M494" s="27"/>
    </row>
    <row r="495">
      <c r="J495" s="27"/>
      <c r="K495" s="27"/>
      <c r="L495" s="27"/>
      <c r="M495" s="27"/>
    </row>
    <row r="496">
      <c r="J496" s="27"/>
      <c r="K496" s="27"/>
      <c r="L496" s="27"/>
      <c r="M496" s="27"/>
    </row>
    <row r="497">
      <c r="J497" s="27"/>
      <c r="K497" s="27"/>
      <c r="L497" s="27"/>
      <c r="M497" s="27"/>
    </row>
    <row r="498">
      <c r="J498" s="27"/>
      <c r="K498" s="27"/>
      <c r="L498" s="27"/>
      <c r="M498" s="27"/>
    </row>
    <row r="499">
      <c r="J499" s="27"/>
      <c r="K499" s="27"/>
      <c r="L499" s="27"/>
      <c r="M499" s="27"/>
    </row>
    <row r="500">
      <c r="J500" s="27"/>
      <c r="K500" s="27"/>
      <c r="L500" s="27"/>
      <c r="M500" s="27"/>
    </row>
    <row r="501">
      <c r="J501" s="27"/>
      <c r="K501" s="27"/>
      <c r="L501" s="27"/>
      <c r="M501" s="27"/>
    </row>
    <row r="502">
      <c r="J502" s="27"/>
      <c r="K502" s="27"/>
      <c r="L502" s="27"/>
      <c r="M502" s="27"/>
    </row>
    <row r="503">
      <c r="J503" s="27"/>
      <c r="K503" s="27"/>
      <c r="L503" s="27"/>
      <c r="M503" s="27"/>
    </row>
    <row r="504">
      <c r="J504" s="27"/>
      <c r="K504" s="27"/>
      <c r="L504" s="27"/>
      <c r="M504" s="27"/>
    </row>
    <row r="505">
      <c r="J505" s="27"/>
      <c r="K505" s="27"/>
      <c r="L505" s="27"/>
      <c r="M505" s="27"/>
    </row>
    <row r="506">
      <c r="J506" s="27"/>
      <c r="K506" s="27"/>
      <c r="L506" s="27"/>
      <c r="M506" s="27"/>
    </row>
    <row r="507">
      <c r="J507" s="27"/>
      <c r="K507" s="27"/>
      <c r="L507" s="27"/>
      <c r="M507" s="27"/>
    </row>
    <row r="508">
      <c r="J508" s="27"/>
      <c r="K508" s="27"/>
      <c r="L508" s="27"/>
      <c r="M508" s="27"/>
    </row>
    <row r="509">
      <c r="J509" s="27"/>
      <c r="K509" s="27"/>
      <c r="L509" s="27"/>
      <c r="M509" s="27"/>
    </row>
    <row r="510">
      <c r="J510" s="27"/>
      <c r="K510" s="27"/>
      <c r="L510" s="27"/>
      <c r="M510" s="27"/>
    </row>
    <row r="511">
      <c r="J511" s="27"/>
      <c r="K511" s="27"/>
      <c r="L511" s="27"/>
      <c r="M511" s="27"/>
    </row>
    <row r="512">
      <c r="J512" s="27"/>
      <c r="K512" s="27"/>
      <c r="L512" s="27"/>
      <c r="M512" s="27"/>
    </row>
    <row r="513">
      <c r="J513" s="27"/>
      <c r="K513" s="27"/>
      <c r="L513" s="27"/>
      <c r="M513" s="27"/>
    </row>
    <row r="514">
      <c r="J514" s="27"/>
      <c r="K514" s="27"/>
      <c r="L514" s="27"/>
      <c r="M514" s="27"/>
    </row>
    <row r="515">
      <c r="J515" s="27"/>
      <c r="K515" s="27"/>
      <c r="L515" s="27"/>
      <c r="M515" s="27"/>
    </row>
    <row r="516">
      <c r="J516" s="27"/>
      <c r="K516" s="27"/>
      <c r="L516" s="27"/>
      <c r="M516" s="27"/>
    </row>
    <row r="517">
      <c r="J517" s="27"/>
      <c r="K517" s="27"/>
      <c r="L517" s="27"/>
      <c r="M517" s="27"/>
    </row>
    <row r="518">
      <c r="J518" s="27"/>
      <c r="K518" s="27"/>
      <c r="L518" s="27"/>
      <c r="M518" s="27"/>
    </row>
    <row r="519">
      <c r="J519" s="27"/>
      <c r="K519" s="27"/>
      <c r="L519" s="27"/>
      <c r="M519" s="27"/>
    </row>
    <row r="520">
      <c r="J520" s="27"/>
      <c r="K520" s="27"/>
      <c r="L520" s="27"/>
      <c r="M520" s="27"/>
    </row>
    <row r="521">
      <c r="J521" s="27"/>
      <c r="K521" s="27"/>
      <c r="L521" s="27"/>
      <c r="M521" s="27"/>
    </row>
    <row r="522">
      <c r="J522" s="27"/>
      <c r="K522" s="27"/>
      <c r="L522" s="27"/>
      <c r="M522" s="27"/>
    </row>
    <row r="523">
      <c r="J523" s="27"/>
      <c r="K523" s="27"/>
      <c r="L523" s="27"/>
      <c r="M523" s="27"/>
    </row>
    <row r="524">
      <c r="J524" s="27"/>
      <c r="K524" s="27"/>
      <c r="L524" s="27"/>
      <c r="M524" s="27"/>
    </row>
    <row r="525">
      <c r="J525" s="27"/>
      <c r="K525" s="27"/>
      <c r="L525" s="27"/>
      <c r="M525" s="27"/>
    </row>
    <row r="526">
      <c r="J526" s="27"/>
      <c r="K526" s="27"/>
      <c r="L526" s="27"/>
      <c r="M526" s="27"/>
    </row>
    <row r="527">
      <c r="J527" s="27"/>
      <c r="K527" s="27"/>
      <c r="L527" s="27"/>
      <c r="M527" s="27"/>
    </row>
    <row r="528">
      <c r="J528" s="27"/>
      <c r="K528" s="27"/>
      <c r="L528" s="27"/>
      <c r="M528" s="27"/>
    </row>
    <row r="529">
      <c r="J529" s="27"/>
      <c r="K529" s="27"/>
      <c r="L529" s="27"/>
      <c r="M529" s="27"/>
    </row>
    <row r="530">
      <c r="J530" s="27"/>
      <c r="K530" s="27"/>
      <c r="L530" s="27"/>
      <c r="M530" s="27"/>
    </row>
    <row r="531">
      <c r="J531" s="27"/>
      <c r="K531" s="27"/>
      <c r="L531" s="27"/>
      <c r="M531" s="27"/>
    </row>
    <row r="532">
      <c r="J532" s="27"/>
      <c r="K532" s="27"/>
      <c r="L532" s="27"/>
      <c r="M532" s="27"/>
    </row>
    <row r="533">
      <c r="J533" s="27"/>
      <c r="K533" s="27"/>
      <c r="L533" s="27"/>
      <c r="M533" s="27"/>
    </row>
    <row r="534">
      <c r="J534" s="27"/>
      <c r="K534" s="27"/>
      <c r="L534" s="27"/>
      <c r="M534" s="27"/>
    </row>
    <row r="535">
      <c r="J535" s="27"/>
      <c r="K535" s="27"/>
      <c r="L535" s="27"/>
      <c r="M535" s="27"/>
    </row>
    <row r="536">
      <c r="J536" s="27"/>
      <c r="K536" s="27"/>
      <c r="L536" s="27"/>
      <c r="M536" s="27"/>
    </row>
    <row r="537">
      <c r="J537" s="27"/>
      <c r="K537" s="27"/>
      <c r="L537" s="27"/>
      <c r="M537" s="27"/>
    </row>
    <row r="538">
      <c r="J538" s="27"/>
      <c r="K538" s="27"/>
      <c r="L538" s="27"/>
      <c r="M538" s="27"/>
    </row>
    <row r="539">
      <c r="J539" s="27"/>
      <c r="K539" s="27"/>
      <c r="L539" s="27"/>
      <c r="M539" s="27"/>
    </row>
    <row r="540">
      <c r="J540" s="27"/>
      <c r="K540" s="27"/>
      <c r="L540" s="27"/>
      <c r="M540" s="27"/>
    </row>
    <row r="541">
      <c r="J541" s="27"/>
      <c r="K541" s="27"/>
      <c r="L541" s="27"/>
      <c r="M541" s="27"/>
    </row>
    <row r="542">
      <c r="J542" s="27"/>
      <c r="K542" s="27"/>
      <c r="L542" s="27"/>
      <c r="M542" s="27"/>
    </row>
    <row r="543">
      <c r="J543" s="27"/>
      <c r="K543" s="27"/>
      <c r="L543" s="27"/>
      <c r="M543" s="27"/>
    </row>
    <row r="544">
      <c r="J544" s="27"/>
      <c r="K544" s="27"/>
      <c r="L544" s="27"/>
      <c r="M544" s="27"/>
    </row>
    <row r="545">
      <c r="J545" s="27"/>
      <c r="K545" s="27"/>
      <c r="L545" s="27"/>
      <c r="M545" s="27"/>
    </row>
    <row r="546">
      <c r="J546" s="27"/>
      <c r="K546" s="27"/>
      <c r="L546" s="27"/>
      <c r="M546" s="27"/>
    </row>
    <row r="547">
      <c r="J547" s="27"/>
      <c r="K547" s="27"/>
      <c r="L547" s="27"/>
      <c r="M547" s="27"/>
    </row>
    <row r="548">
      <c r="J548" s="27"/>
      <c r="K548" s="27"/>
      <c r="L548" s="27"/>
      <c r="M548" s="27"/>
    </row>
    <row r="549">
      <c r="J549" s="27"/>
      <c r="K549" s="27"/>
      <c r="L549" s="27"/>
      <c r="M549" s="27"/>
    </row>
    <row r="550">
      <c r="J550" s="27"/>
      <c r="K550" s="27"/>
      <c r="L550" s="27"/>
      <c r="M550" s="27"/>
    </row>
    <row r="551">
      <c r="J551" s="27"/>
      <c r="K551" s="27"/>
      <c r="L551" s="27"/>
      <c r="M551" s="27"/>
    </row>
    <row r="552">
      <c r="J552" s="27"/>
      <c r="K552" s="27"/>
      <c r="L552" s="27"/>
      <c r="M552" s="27"/>
    </row>
    <row r="553">
      <c r="J553" s="27"/>
      <c r="K553" s="27"/>
      <c r="L553" s="27"/>
      <c r="M553" s="27"/>
    </row>
    <row r="554">
      <c r="J554" s="27"/>
      <c r="K554" s="27"/>
      <c r="L554" s="27"/>
      <c r="M554" s="27"/>
    </row>
    <row r="555">
      <c r="J555" s="27"/>
      <c r="K555" s="27"/>
      <c r="L555" s="27"/>
      <c r="M555" s="27"/>
    </row>
    <row r="556">
      <c r="J556" s="27"/>
      <c r="K556" s="27"/>
      <c r="L556" s="27"/>
      <c r="M556" s="27"/>
    </row>
    <row r="557">
      <c r="J557" s="27"/>
      <c r="K557" s="27"/>
      <c r="L557" s="27"/>
      <c r="M557" s="27"/>
    </row>
    <row r="558">
      <c r="J558" s="27"/>
      <c r="K558" s="27"/>
      <c r="L558" s="27"/>
      <c r="M558" s="27"/>
    </row>
    <row r="559">
      <c r="J559" s="27"/>
      <c r="K559" s="27"/>
      <c r="L559" s="27"/>
      <c r="M559" s="27"/>
    </row>
    <row r="560">
      <c r="J560" s="27"/>
      <c r="K560" s="27"/>
      <c r="L560" s="27"/>
      <c r="M560" s="27"/>
    </row>
    <row r="561">
      <c r="J561" s="27"/>
      <c r="K561" s="27"/>
      <c r="L561" s="27"/>
      <c r="M561" s="27"/>
    </row>
    <row r="562">
      <c r="J562" s="27"/>
      <c r="K562" s="27"/>
      <c r="L562" s="27"/>
      <c r="M562" s="27"/>
    </row>
    <row r="563">
      <c r="J563" s="27"/>
      <c r="K563" s="27"/>
      <c r="L563" s="27"/>
      <c r="M563" s="27"/>
    </row>
    <row r="564">
      <c r="J564" s="27"/>
      <c r="K564" s="27"/>
      <c r="L564" s="27"/>
      <c r="M564" s="27"/>
    </row>
    <row r="565">
      <c r="J565" s="27"/>
      <c r="K565" s="27"/>
      <c r="L565" s="27"/>
      <c r="M565" s="27"/>
    </row>
    <row r="566">
      <c r="J566" s="27"/>
      <c r="K566" s="27"/>
      <c r="L566" s="27"/>
      <c r="M566" s="27"/>
    </row>
    <row r="567">
      <c r="J567" s="27"/>
      <c r="K567" s="27"/>
      <c r="L567" s="27"/>
      <c r="M567" s="27"/>
    </row>
    <row r="568">
      <c r="J568" s="27"/>
      <c r="K568" s="27"/>
      <c r="L568" s="27"/>
      <c r="M568" s="27"/>
    </row>
    <row r="569">
      <c r="J569" s="27"/>
      <c r="K569" s="27"/>
      <c r="L569" s="27"/>
      <c r="M569" s="27"/>
    </row>
    <row r="570">
      <c r="J570" s="27"/>
      <c r="K570" s="27"/>
      <c r="L570" s="27"/>
      <c r="M570" s="27"/>
    </row>
    <row r="571">
      <c r="J571" s="27"/>
      <c r="K571" s="27"/>
      <c r="L571" s="27"/>
      <c r="M571" s="27"/>
    </row>
    <row r="572">
      <c r="J572" s="27"/>
      <c r="K572" s="27"/>
      <c r="L572" s="27"/>
      <c r="M572" s="27"/>
    </row>
    <row r="573">
      <c r="J573" s="27"/>
      <c r="K573" s="27"/>
      <c r="L573" s="27"/>
      <c r="M573" s="27"/>
    </row>
    <row r="574">
      <c r="J574" s="27"/>
      <c r="K574" s="27"/>
      <c r="L574" s="27"/>
      <c r="M574" s="27"/>
    </row>
    <row r="575">
      <c r="J575" s="27"/>
      <c r="K575" s="27"/>
      <c r="L575" s="27"/>
      <c r="M575" s="27"/>
    </row>
    <row r="576">
      <c r="J576" s="27"/>
      <c r="K576" s="27"/>
      <c r="L576" s="27"/>
      <c r="M576" s="27"/>
    </row>
    <row r="577">
      <c r="J577" s="27"/>
      <c r="K577" s="27"/>
      <c r="L577" s="27"/>
      <c r="M577" s="27"/>
    </row>
    <row r="578">
      <c r="J578" s="27"/>
      <c r="K578" s="27"/>
      <c r="L578" s="27"/>
      <c r="M578" s="27"/>
    </row>
    <row r="579">
      <c r="J579" s="27"/>
      <c r="K579" s="27"/>
      <c r="L579" s="27"/>
      <c r="M579" s="27"/>
    </row>
    <row r="580">
      <c r="J580" s="27"/>
      <c r="K580" s="27"/>
      <c r="L580" s="27"/>
      <c r="M580" s="27"/>
    </row>
    <row r="581">
      <c r="J581" s="27"/>
      <c r="K581" s="27"/>
      <c r="L581" s="27"/>
      <c r="M581" s="27"/>
    </row>
    <row r="582">
      <c r="J582" s="27"/>
      <c r="K582" s="27"/>
      <c r="L582" s="27"/>
      <c r="M582" s="27"/>
    </row>
    <row r="583">
      <c r="J583" s="27"/>
      <c r="K583" s="27"/>
      <c r="L583" s="27"/>
      <c r="M583" s="27"/>
    </row>
    <row r="584">
      <c r="J584" s="27"/>
      <c r="K584" s="27"/>
      <c r="L584" s="27"/>
      <c r="M584" s="27"/>
    </row>
    <row r="585">
      <c r="J585" s="27"/>
      <c r="K585" s="27"/>
      <c r="L585" s="27"/>
      <c r="M585" s="27"/>
    </row>
    <row r="586">
      <c r="J586" s="27"/>
      <c r="K586" s="27"/>
      <c r="L586" s="27"/>
      <c r="M586" s="27"/>
    </row>
    <row r="587">
      <c r="J587" s="27"/>
      <c r="K587" s="27"/>
      <c r="L587" s="27"/>
      <c r="M587" s="27"/>
    </row>
    <row r="588">
      <c r="J588" s="27"/>
      <c r="K588" s="27"/>
      <c r="L588" s="27"/>
      <c r="M588" s="27"/>
    </row>
    <row r="589">
      <c r="J589" s="27"/>
      <c r="K589" s="27"/>
      <c r="L589" s="27"/>
      <c r="M589" s="27"/>
    </row>
    <row r="590">
      <c r="J590" s="27"/>
      <c r="K590" s="27"/>
      <c r="L590" s="27"/>
      <c r="M590" s="27"/>
    </row>
    <row r="591">
      <c r="J591" s="27"/>
      <c r="K591" s="27"/>
      <c r="L591" s="27"/>
      <c r="M591" s="27"/>
    </row>
    <row r="592">
      <c r="J592" s="27"/>
      <c r="K592" s="27"/>
      <c r="L592" s="27"/>
      <c r="M592" s="27"/>
    </row>
    <row r="593">
      <c r="J593" s="27"/>
      <c r="K593" s="27"/>
      <c r="L593" s="27"/>
      <c r="M593" s="27"/>
    </row>
    <row r="594">
      <c r="J594" s="27"/>
      <c r="K594" s="27"/>
      <c r="L594" s="27"/>
      <c r="M594" s="27"/>
    </row>
    <row r="595">
      <c r="J595" s="27"/>
      <c r="K595" s="27"/>
      <c r="L595" s="27"/>
      <c r="M595" s="27"/>
    </row>
    <row r="596">
      <c r="J596" s="27"/>
      <c r="K596" s="27"/>
      <c r="L596" s="27"/>
      <c r="M596" s="27"/>
    </row>
    <row r="597">
      <c r="J597" s="27"/>
      <c r="K597" s="27"/>
      <c r="L597" s="27"/>
      <c r="M597" s="27"/>
    </row>
    <row r="598">
      <c r="J598" s="27"/>
      <c r="K598" s="27"/>
      <c r="L598" s="27"/>
      <c r="M598" s="27"/>
    </row>
    <row r="599">
      <c r="J599" s="27"/>
      <c r="K599" s="27"/>
      <c r="L599" s="27"/>
      <c r="M599" s="27"/>
    </row>
    <row r="600">
      <c r="J600" s="27"/>
      <c r="K600" s="27"/>
      <c r="L600" s="27"/>
      <c r="M600" s="27"/>
    </row>
    <row r="601">
      <c r="J601" s="27"/>
      <c r="K601" s="27"/>
      <c r="L601" s="27"/>
      <c r="M601" s="27"/>
    </row>
    <row r="602">
      <c r="J602" s="27"/>
      <c r="K602" s="27"/>
      <c r="L602" s="27"/>
      <c r="M602" s="27"/>
    </row>
    <row r="603">
      <c r="J603" s="27"/>
      <c r="K603" s="27"/>
      <c r="L603" s="27"/>
      <c r="M603" s="27"/>
    </row>
    <row r="604">
      <c r="J604" s="27"/>
      <c r="K604" s="27"/>
      <c r="L604" s="27"/>
      <c r="M604" s="27"/>
    </row>
    <row r="605">
      <c r="J605" s="27"/>
      <c r="K605" s="27"/>
      <c r="L605" s="27"/>
      <c r="M605" s="27"/>
    </row>
    <row r="606">
      <c r="J606" s="27"/>
      <c r="K606" s="27"/>
      <c r="L606" s="27"/>
      <c r="M606" s="27"/>
    </row>
    <row r="607">
      <c r="J607" s="27"/>
      <c r="K607" s="27"/>
      <c r="L607" s="27"/>
      <c r="M607" s="27"/>
    </row>
    <row r="608">
      <c r="J608" s="27"/>
      <c r="K608" s="27"/>
      <c r="L608" s="27"/>
      <c r="M608" s="27"/>
    </row>
    <row r="609">
      <c r="J609" s="27"/>
      <c r="K609" s="27"/>
      <c r="L609" s="27"/>
      <c r="M609" s="27"/>
    </row>
    <row r="610">
      <c r="J610" s="27"/>
      <c r="K610" s="27"/>
      <c r="L610" s="27"/>
      <c r="M610" s="27"/>
    </row>
    <row r="611">
      <c r="J611" s="27"/>
      <c r="K611" s="27"/>
      <c r="L611" s="27"/>
      <c r="M611" s="27"/>
    </row>
    <row r="612">
      <c r="J612" s="27"/>
      <c r="K612" s="27"/>
      <c r="L612" s="27"/>
      <c r="M612" s="27"/>
    </row>
    <row r="613">
      <c r="J613" s="27"/>
      <c r="K613" s="27"/>
      <c r="L613" s="27"/>
      <c r="M613" s="27"/>
    </row>
    <row r="614">
      <c r="J614" s="27"/>
      <c r="K614" s="27"/>
      <c r="L614" s="27"/>
      <c r="M614" s="27"/>
    </row>
    <row r="615">
      <c r="J615" s="27"/>
      <c r="K615" s="27"/>
      <c r="L615" s="27"/>
      <c r="M615" s="27"/>
    </row>
    <row r="616">
      <c r="J616" s="27"/>
      <c r="K616" s="27"/>
      <c r="L616" s="27"/>
      <c r="M616" s="27"/>
    </row>
    <row r="617">
      <c r="J617" s="27"/>
      <c r="K617" s="27"/>
      <c r="L617" s="27"/>
      <c r="M617" s="27"/>
    </row>
    <row r="618">
      <c r="J618" s="27"/>
      <c r="K618" s="27"/>
      <c r="L618" s="27"/>
      <c r="M618" s="27"/>
    </row>
    <row r="619">
      <c r="J619" s="27"/>
      <c r="K619" s="27"/>
      <c r="L619" s="27"/>
      <c r="M619" s="27"/>
    </row>
    <row r="620">
      <c r="J620" s="27"/>
      <c r="K620" s="27"/>
      <c r="L620" s="27"/>
      <c r="M620" s="27"/>
    </row>
    <row r="621">
      <c r="J621" s="27"/>
      <c r="K621" s="27"/>
      <c r="L621" s="27"/>
      <c r="M621" s="27"/>
    </row>
    <row r="622">
      <c r="J622" s="27"/>
      <c r="K622" s="27"/>
      <c r="L622" s="27"/>
      <c r="M622" s="27"/>
    </row>
    <row r="623">
      <c r="J623" s="27"/>
      <c r="K623" s="27"/>
      <c r="L623" s="27"/>
      <c r="M623" s="27"/>
    </row>
    <row r="624">
      <c r="J624" s="27"/>
      <c r="K624" s="27"/>
      <c r="L624" s="27"/>
      <c r="M624" s="27"/>
    </row>
    <row r="625">
      <c r="J625" s="27"/>
      <c r="K625" s="27"/>
      <c r="L625" s="27"/>
      <c r="M625" s="27"/>
    </row>
    <row r="626">
      <c r="J626" s="27"/>
      <c r="K626" s="27"/>
      <c r="L626" s="27"/>
      <c r="M626" s="27"/>
    </row>
    <row r="627">
      <c r="J627" s="27"/>
      <c r="K627" s="27"/>
      <c r="L627" s="27"/>
      <c r="M627" s="27"/>
    </row>
    <row r="628">
      <c r="J628" s="27"/>
      <c r="K628" s="27"/>
      <c r="L628" s="27"/>
      <c r="M628" s="27"/>
    </row>
    <row r="629">
      <c r="J629" s="27"/>
      <c r="K629" s="27"/>
      <c r="L629" s="27"/>
      <c r="M629" s="27"/>
    </row>
    <row r="630">
      <c r="J630" s="27"/>
      <c r="K630" s="27"/>
      <c r="L630" s="27"/>
      <c r="M630" s="27"/>
    </row>
    <row r="631">
      <c r="J631" s="27"/>
      <c r="K631" s="27"/>
      <c r="L631" s="27"/>
      <c r="M631" s="27"/>
    </row>
    <row r="632">
      <c r="J632" s="27"/>
      <c r="K632" s="27"/>
      <c r="L632" s="27"/>
      <c r="M632" s="27"/>
    </row>
    <row r="633">
      <c r="J633" s="27"/>
      <c r="K633" s="27"/>
      <c r="L633" s="27"/>
      <c r="M633" s="27"/>
    </row>
    <row r="634">
      <c r="J634" s="27"/>
      <c r="K634" s="27"/>
      <c r="L634" s="27"/>
      <c r="M634" s="27"/>
    </row>
    <row r="635">
      <c r="J635" s="27"/>
      <c r="K635" s="27"/>
      <c r="L635" s="27"/>
      <c r="M635" s="27"/>
    </row>
    <row r="636">
      <c r="J636" s="27"/>
      <c r="K636" s="27"/>
      <c r="L636" s="27"/>
      <c r="M636" s="27"/>
    </row>
    <row r="637">
      <c r="J637" s="27"/>
      <c r="K637" s="27"/>
      <c r="L637" s="27"/>
      <c r="M637" s="27"/>
    </row>
    <row r="638">
      <c r="J638" s="27"/>
      <c r="K638" s="27"/>
      <c r="L638" s="27"/>
      <c r="M638" s="27"/>
    </row>
    <row r="639">
      <c r="J639" s="27"/>
      <c r="K639" s="27"/>
      <c r="L639" s="27"/>
      <c r="M639" s="27"/>
    </row>
    <row r="640">
      <c r="J640" s="27"/>
      <c r="K640" s="27"/>
      <c r="L640" s="27"/>
      <c r="M640" s="27"/>
    </row>
    <row r="641">
      <c r="J641" s="27"/>
      <c r="K641" s="27"/>
      <c r="L641" s="27"/>
      <c r="M641" s="27"/>
    </row>
    <row r="642">
      <c r="J642" s="27"/>
      <c r="K642" s="27"/>
      <c r="L642" s="27"/>
      <c r="M642" s="27"/>
    </row>
    <row r="643">
      <c r="J643" s="27"/>
      <c r="K643" s="27"/>
      <c r="L643" s="27"/>
      <c r="M643" s="27"/>
    </row>
    <row r="644">
      <c r="J644" s="27"/>
      <c r="K644" s="27"/>
      <c r="L644" s="27"/>
      <c r="M644" s="27"/>
    </row>
    <row r="645">
      <c r="J645" s="27"/>
      <c r="K645" s="27"/>
      <c r="L645" s="27"/>
      <c r="M645" s="27"/>
    </row>
    <row r="646">
      <c r="J646" s="27"/>
      <c r="K646" s="27"/>
      <c r="L646" s="27"/>
      <c r="M646" s="27"/>
    </row>
    <row r="647">
      <c r="J647" s="27"/>
      <c r="K647" s="27"/>
      <c r="L647" s="27"/>
      <c r="M647" s="27"/>
    </row>
    <row r="648">
      <c r="J648" s="27"/>
      <c r="K648" s="27"/>
      <c r="L648" s="27"/>
      <c r="M648" s="27"/>
    </row>
    <row r="649">
      <c r="J649" s="27"/>
      <c r="K649" s="27"/>
      <c r="L649" s="27"/>
      <c r="M649" s="27"/>
    </row>
    <row r="650">
      <c r="J650" s="27"/>
      <c r="K650" s="27"/>
      <c r="L650" s="27"/>
      <c r="M650" s="27"/>
    </row>
    <row r="651">
      <c r="J651" s="27"/>
      <c r="K651" s="27"/>
      <c r="L651" s="27"/>
      <c r="M651" s="27"/>
    </row>
    <row r="652">
      <c r="J652" s="27"/>
      <c r="K652" s="27"/>
      <c r="L652" s="27"/>
      <c r="M652" s="27"/>
    </row>
    <row r="653">
      <c r="J653" s="27"/>
      <c r="K653" s="27"/>
      <c r="L653" s="27"/>
      <c r="M653" s="27"/>
    </row>
    <row r="654">
      <c r="J654" s="27"/>
      <c r="K654" s="27"/>
      <c r="L654" s="27"/>
      <c r="M654" s="27"/>
    </row>
    <row r="655">
      <c r="J655" s="27"/>
      <c r="K655" s="27"/>
      <c r="L655" s="27"/>
      <c r="M655" s="27"/>
    </row>
    <row r="656">
      <c r="J656" s="27"/>
      <c r="K656" s="27"/>
      <c r="L656" s="27"/>
      <c r="M656" s="27"/>
    </row>
    <row r="657">
      <c r="J657" s="27"/>
      <c r="K657" s="27"/>
      <c r="L657" s="27"/>
      <c r="M657" s="27"/>
    </row>
    <row r="658">
      <c r="J658" s="27"/>
      <c r="K658" s="27"/>
      <c r="L658" s="27"/>
      <c r="M658" s="27"/>
    </row>
    <row r="659">
      <c r="J659" s="27"/>
      <c r="K659" s="27"/>
      <c r="L659" s="27"/>
      <c r="M659" s="27"/>
    </row>
    <row r="660">
      <c r="J660" s="27"/>
      <c r="K660" s="27"/>
      <c r="L660" s="27"/>
      <c r="M660" s="27"/>
    </row>
    <row r="661">
      <c r="J661" s="27"/>
      <c r="K661" s="27"/>
      <c r="L661" s="27"/>
      <c r="M661" s="27"/>
    </row>
    <row r="662">
      <c r="J662" s="27"/>
      <c r="K662" s="27"/>
      <c r="L662" s="27"/>
      <c r="M662" s="27"/>
    </row>
    <row r="663">
      <c r="J663" s="27"/>
      <c r="K663" s="27"/>
      <c r="L663" s="27"/>
      <c r="M663" s="27"/>
    </row>
    <row r="664">
      <c r="J664" s="27"/>
      <c r="K664" s="27"/>
      <c r="L664" s="27"/>
      <c r="M664" s="27"/>
    </row>
    <row r="665">
      <c r="J665" s="27"/>
      <c r="K665" s="27"/>
      <c r="L665" s="27"/>
      <c r="M665" s="27"/>
    </row>
    <row r="666">
      <c r="J666" s="27"/>
      <c r="K666" s="27"/>
      <c r="L666" s="27"/>
      <c r="M666" s="27"/>
    </row>
    <row r="667">
      <c r="J667" s="27"/>
      <c r="K667" s="27"/>
      <c r="L667" s="27"/>
      <c r="M667" s="27"/>
    </row>
    <row r="668">
      <c r="J668" s="27"/>
      <c r="K668" s="27"/>
      <c r="L668" s="27"/>
      <c r="M668" s="27"/>
    </row>
    <row r="669">
      <c r="J669" s="27"/>
      <c r="K669" s="27"/>
      <c r="L669" s="27"/>
      <c r="M669" s="27"/>
    </row>
    <row r="670">
      <c r="J670" s="27"/>
      <c r="K670" s="27"/>
      <c r="L670" s="27"/>
      <c r="M670" s="27"/>
    </row>
    <row r="671">
      <c r="J671" s="27"/>
      <c r="K671" s="27"/>
      <c r="L671" s="27"/>
      <c r="M671" s="27"/>
    </row>
    <row r="672">
      <c r="J672" s="27"/>
      <c r="K672" s="27"/>
      <c r="L672" s="27"/>
      <c r="M672" s="27"/>
    </row>
    <row r="673">
      <c r="J673" s="27"/>
      <c r="K673" s="27"/>
      <c r="L673" s="27"/>
      <c r="M673" s="27"/>
    </row>
    <row r="674">
      <c r="J674" s="27"/>
      <c r="K674" s="27"/>
      <c r="L674" s="27"/>
      <c r="M674" s="27"/>
    </row>
    <row r="675">
      <c r="J675" s="27"/>
      <c r="K675" s="27"/>
      <c r="L675" s="27"/>
      <c r="M675" s="27"/>
    </row>
    <row r="676">
      <c r="J676" s="27"/>
      <c r="K676" s="27"/>
      <c r="L676" s="27"/>
      <c r="M676" s="27"/>
    </row>
    <row r="677">
      <c r="J677" s="27"/>
      <c r="K677" s="27"/>
      <c r="L677" s="27"/>
      <c r="M677" s="27"/>
    </row>
    <row r="678">
      <c r="J678" s="27"/>
      <c r="K678" s="27"/>
      <c r="L678" s="27"/>
      <c r="M678" s="27"/>
    </row>
    <row r="679">
      <c r="J679" s="27"/>
      <c r="K679" s="27"/>
      <c r="L679" s="27"/>
      <c r="M679" s="27"/>
    </row>
    <row r="680">
      <c r="J680" s="27"/>
      <c r="K680" s="27"/>
      <c r="L680" s="27"/>
      <c r="M680" s="27"/>
    </row>
    <row r="681">
      <c r="J681" s="27"/>
      <c r="K681" s="27"/>
      <c r="L681" s="27"/>
      <c r="M681" s="27"/>
    </row>
    <row r="682">
      <c r="J682" s="27"/>
      <c r="K682" s="27"/>
      <c r="L682" s="27"/>
      <c r="M682" s="27"/>
    </row>
    <row r="683">
      <c r="J683" s="27"/>
      <c r="K683" s="27"/>
      <c r="L683" s="27"/>
      <c r="M683" s="27"/>
    </row>
    <row r="684">
      <c r="J684" s="27"/>
      <c r="K684" s="27"/>
      <c r="L684" s="27"/>
      <c r="M684" s="27"/>
    </row>
    <row r="685">
      <c r="J685" s="27"/>
      <c r="K685" s="27"/>
      <c r="L685" s="27"/>
      <c r="M685" s="27"/>
    </row>
    <row r="686">
      <c r="J686" s="27"/>
      <c r="K686" s="27"/>
      <c r="L686" s="27"/>
      <c r="M686" s="27"/>
    </row>
    <row r="687">
      <c r="J687" s="27"/>
      <c r="K687" s="27"/>
      <c r="L687" s="27"/>
      <c r="M687" s="27"/>
    </row>
    <row r="688">
      <c r="J688" s="27"/>
      <c r="K688" s="27"/>
      <c r="L688" s="27"/>
      <c r="M688" s="27"/>
    </row>
    <row r="689">
      <c r="J689" s="27"/>
      <c r="K689" s="27"/>
      <c r="L689" s="27"/>
      <c r="M689" s="27"/>
    </row>
    <row r="690">
      <c r="J690" s="27"/>
      <c r="K690" s="27"/>
      <c r="L690" s="27"/>
      <c r="M690" s="27"/>
    </row>
    <row r="691">
      <c r="J691" s="27"/>
      <c r="K691" s="27"/>
      <c r="L691" s="27"/>
      <c r="M691" s="27"/>
    </row>
    <row r="692">
      <c r="J692" s="27"/>
      <c r="K692" s="27"/>
      <c r="L692" s="27"/>
      <c r="M692" s="27"/>
    </row>
    <row r="693">
      <c r="J693" s="27"/>
      <c r="K693" s="27"/>
      <c r="L693" s="27"/>
      <c r="M693" s="27"/>
    </row>
    <row r="694">
      <c r="J694" s="27"/>
      <c r="K694" s="27"/>
      <c r="L694" s="27"/>
      <c r="M694" s="27"/>
    </row>
    <row r="695">
      <c r="J695" s="27"/>
      <c r="K695" s="27"/>
      <c r="L695" s="27"/>
      <c r="M695" s="27"/>
    </row>
    <row r="696">
      <c r="J696" s="27"/>
      <c r="K696" s="27"/>
      <c r="L696" s="27"/>
      <c r="M696" s="27"/>
    </row>
    <row r="697">
      <c r="J697" s="27"/>
      <c r="K697" s="27"/>
      <c r="L697" s="27"/>
      <c r="M697" s="27"/>
    </row>
    <row r="698">
      <c r="J698" s="27"/>
      <c r="K698" s="27"/>
      <c r="L698" s="27"/>
      <c r="M698" s="27"/>
    </row>
    <row r="699">
      <c r="J699" s="27"/>
      <c r="K699" s="27"/>
      <c r="L699" s="27"/>
      <c r="M699" s="27"/>
    </row>
    <row r="700">
      <c r="J700" s="27"/>
      <c r="K700" s="27"/>
      <c r="L700" s="27"/>
      <c r="M700" s="27"/>
    </row>
    <row r="701">
      <c r="J701" s="27"/>
      <c r="K701" s="27"/>
      <c r="L701" s="27"/>
      <c r="M701" s="27"/>
    </row>
    <row r="702">
      <c r="J702" s="27"/>
      <c r="K702" s="27"/>
      <c r="L702" s="27"/>
      <c r="M702" s="27"/>
    </row>
    <row r="703">
      <c r="J703" s="27"/>
      <c r="K703" s="27"/>
      <c r="L703" s="27"/>
      <c r="M703" s="27"/>
    </row>
    <row r="704">
      <c r="J704" s="27"/>
      <c r="K704" s="27"/>
      <c r="L704" s="27"/>
      <c r="M704" s="27"/>
    </row>
    <row r="705">
      <c r="J705" s="27"/>
      <c r="K705" s="27"/>
      <c r="L705" s="27"/>
      <c r="M705" s="27"/>
    </row>
    <row r="706">
      <c r="J706" s="27"/>
      <c r="K706" s="27"/>
      <c r="L706" s="27"/>
      <c r="M706" s="27"/>
    </row>
    <row r="707">
      <c r="J707" s="27"/>
      <c r="K707" s="27"/>
      <c r="L707" s="27"/>
      <c r="M707" s="27"/>
    </row>
    <row r="708">
      <c r="J708" s="27"/>
      <c r="K708" s="27"/>
      <c r="L708" s="27"/>
      <c r="M708" s="27"/>
    </row>
    <row r="709">
      <c r="J709" s="27"/>
      <c r="K709" s="27"/>
      <c r="L709" s="27"/>
      <c r="M709" s="27"/>
    </row>
    <row r="710">
      <c r="J710" s="27"/>
      <c r="K710" s="27"/>
      <c r="L710" s="27"/>
      <c r="M710" s="27"/>
    </row>
    <row r="711">
      <c r="J711" s="27"/>
      <c r="K711" s="27"/>
      <c r="L711" s="27"/>
      <c r="M711" s="27"/>
    </row>
    <row r="712">
      <c r="J712" s="27"/>
      <c r="K712" s="27"/>
      <c r="L712" s="27"/>
      <c r="M712" s="27"/>
    </row>
    <row r="713">
      <c r="J713" s="27"/>
      <c r="K713" s="27"/>
      <c r="L713" s="27"/>
      <c r="M713" s="27"/>
    </row>
    <row r="714">
      <c r="J714" s="27"/>
      <c r="K714" s="27"/>
      <c r="L714" s="27"/>
      <c r="M714" s="27"/>
    </row>
    <row r="715">
      <c r="J715" s="27"/>
      <c r="K715" s="27"/>
      <c r="L715" s="27"/>
      <c r="M715" s="27"/>
    </row>
    <row r="716">
      <c r="J716" s="27"/>
      <c r="K716" s="27"/>
      <c r="L716" s="27"/>
      <c r="M716" s="27"/>
    </row>
    <row r="717">
      <c r="J717" s="27"/>
      <c r="K717" s="27"/>
      <c r="L717" s="27"/>
      <c r="M717" s="27"/>
    </row>
    <row r="718">
      <c r="J718" s="27"/>
      <c r="K718" s="27"/>
      <c r="L718" s="27"/>
      <c r="M718" s="27"/>
    </row>
    <row r="719">
      <c r="J719" s="27"/>
      <c r="K719" s="27"/>
      <c r="L719" s="27"/>
      <c r="M719" s="27"/>
    </row>
    <row r="720">
      <c r="J720" s="27"/>
      <c r="K720" s="27"/>
      <c r="L720" s="27"/>
      <c r="M720" s="27"/>
    </row>
    <row r="721">
      <c r="J721" s="27"/>
      <c r="K721" s="27"/>
      <c r="L721" s="27"/>
      <c r="M721" s="27"/>
    </row>
    <row r="722">
      <c r="J722" s="27"/>
      <c r="K722" s="27"/>
      <c r="L722" s="27"/>
      <c r="M722" s="27"/>
    </row>
    <row r="723">
      <c r="J723" s="27"/>
      <c r="K723" s="27"/>
      <c r="L723" s="27"/>
      <c r="M723" s="27"/>
    </row>
    <row r="724">
      <c r="J724" s="27"/>
      <c r="K724" s="27"/>
      <c r="L724" s="27"/>
      <c r="M724" s="27"/>
    </row>
    <row r="725">
      <c r="J725" s="27"/>
      <c r="K725" s="27"/>
      <c r="L725" s="27"/>
      <c r="M725" s="27"/>
    </row>
    <row r="726">
      <c r="J726" s="27"/>
      <c r="K726" s="27"/>
      <c r="L726" s="27"/>
      <c r="M726" s="27"/>
    </row>
    <row r="727">
      <c r="J727" s="27"/>
      <c r="K727" s="27"/>
      <c r="L727" s="27"/>
      <c r="M727" s="27"/>
    </row>
    <row r="728">
      <c r="J728" s="27"/>
      <c r="K728" s="27"/>
      <c r="L728" s="27"/>
      <c r="M728" s="27"/>
    </row>
    <row r="729">
      <c r="J729" s="27"/>
      <c r="K729" s="27"/>
      <c r="L729" s="27"/>
      <c r="M729" s="27"/>
    </row>
    <row r="730">
      <c r="J730" s="27"/>
      <c r="K730" s="27"/>
      <c r="L730" s="27"/>
      <c r="M730" s="27"/>
    </row>
    <row r="731">
      <c r="J731" s="27"/>
      <c r="K731" s="27"/>
      <c r="L731" s="27"/>
      <c r="M731" s="27"/>
    </row>
    <row r="732">
      <c r="J732" s="27"/>
      <c r="K732" s="27"/>
      <c r="L732" s="27"/>
      <c r="M732" s="27"/>
    </row>
    <row r="733">
      <c r="J733" s="27"/>
      <c r="K733" s="27"/>
      <c r="L733" s="27"/>
      <c r="M733" s="27"/>
    </row>
    <row r="734">
      <c r="J734" s="27"/>
      <c r="K734" s="27"/>
      <c r="L734" s="27"/>
      <c r="M734" s="27"/>
    </row>
    <row r="735">
      <c r="J735" s="27"/>
      <c r="K735" s="27"/>
      <c r="L735" s="27"/>
      <c r="M735" s="27"/>
    </row>
    <row r="736">
      <c r="J736" s="27"/>
      <c r="K736" s="27"/>
      <c r="L736" s="27"/>
      <c r="M736" s="27"/>
    </row>
    <row r="737">
      <c r="J737" s="27"/>
      <c r="K737" s="27"/>
      <c r="L737" s="27"/>
      <c r="M737" s="27"/>
    </row>
    <row r="738">
      <c r="J738" s="27"/>
      <c r="K738" s="27"/>
      <c r="L738" s="27"/>
      <c r="M738" s="27"/>
    </row>
    <row r="739">
      <c r="J739" s="27"/>
      <c r="K739" s="27"/>
      <c r="L739" s="27"/>
      <c r="M739" s="27"/>
    </row>
    <row r="740">
      <c r="J740" s="27"/>
      <c r="K740" s="27"/>
      <c r="L740" s="27"/>
      <c r="M740" s="27"/>
    </row>
    <row r="741">
      <c r="J741" s="27"/>
      <c r="K741" s="27"/>
      <c r="L741" s="27"/>
      <c r="M741" s="27"/>
    </row>
    <row r="742">
      <c r="J742" s="27"/>
      <c r="K742" s="27"/>
      <c r="L742" s="27"/>
      <c r="M742" s="27"/>
    </row>
    <row r="743">
      <c r="J743" s="27"/>
      <c r="K743" s="27"/>
      <c r="L743" s="27"/>
      <c r="M743" s="27"/>
    </row>
    <row r="744">
      <c r="J744" s="27"/>
      <c r="K744" s="27"/>
      <c r="L744" s="27"/>
      <c r="M744" s="27"/>
    </row>
    <row r="745">
      <c r="J745" s="27"/>
      <c r="K745" s="27"/>
      <c r="L745" s="27"/>
      <c r="M745" s="27"/>
    </row>
    <row r="746">
      <c r="J746" s="27"/>
      <c r="K746" s="27"/>
      <c r="L746" s="27"/>
      <c r="M746" s="27"/>
    </row>
    <row r="747">
      <c r="J747" s="27"/>
      <c r="K747" s="27"/>
      <c r="L747" s="27"/>
      <c r="M747" s="27"/>
    </row>
    <row r="748">
      <c r="J748" s="27"/>
      <c r="K748" s="27"/>
      <c r="L748" s="27"/>
      <c r="M748" s="27"/>
    </row>
    <row r="749">
      <c r="J749" s="27"/>
      <c r="K749" s="27"/>
      <c r="L749" s="27"/>
      <c r="M749" s="27"/>
    </row>
    <row r="750">
      <c r="J750" s="27"/>
      <c r="K750" s="27"/>
      <c r="L750" s="27"/>
      <c r="M750" s="27"/>
    </row>
    <row r="751">
      <c r="J751" s="27"/>
      <c r="K751" s="27"/>
      <c r="L751" s="27"/>
      <c r="M751" s="27"/>
    </row>
    <row r="752">
      <c r="J752" s="27"/>
      <c r="K752" s="27"/>
      <c r="L752" s="27"/>
      <c r="M752" s="27"/>
    </row>
    <row r="753">
      <c r="J753" s="27"/>
      <c r="K753" s="27"/>
      <c r="L753" s="27"/>
      <c r="M753" s="27"/>
    </row>
    <row r="754">
      <c r="J754" s="27"/>
      <c r="K754" s="27"/>
      <c r="L754" s="27"/>
      <c r="M754" s="27"/>
    </row>
    <row r="755">
      <c r="J755" s="27"/>
      <c r="K755" s="27"/>
      <c r="L755" s="27"/>
      <c r="M755" s="27"/>
    </row>
    <row r="756">
      <c r="J756" s="27"/>
      <c r="K756" s="27"/>
      <c r="L756" s="27"/>
      <c r="M756" s="27"/>
    </row>
    <row r="757">
      <c r="J757" s="27"/>
      <c r="K757" s="27"/>
      <c r="L757" s="27"/>
      <c r="M757" s="27"/>
    </row>
    <row r="758">
      <c r="J758" s="27"/>
      <c r="K758" s="27"/>
      <c r="L758" s="27"/>
      <c r="M758" s="27"/>
    </row>
    <row r="759">
      <c r="J759" s="27"/>
      <c r="K759" s="27"/>
      <c r="L759" s="27"/>
      <c r="M759" s="27"/>
    </row>
    <row r="760">
      <c r="J760" s="27"/>
      <c r="K760" s="27"/>
      <c r="L760" s="27"/>
      <c r="M760" s="27"/>
    </row>
    <row r="761">
      <c r="J761" s="27"/>
      <c r="K761" s="27"/>
      <c r="L761" s="27"/>
      <c r="M761" s="27"/>
    </row>
    <row r="762">
      <c r="J762" s="27"/>
      <c r="K762" s="27"/>
      <c r="L762" s="27"/>
      <c r="M762" s="27"/>
    </row>
    <row r="763">
      <c r="J763" s="27"/>
      <c r="K763" s="27"/>
      <c r="L763" s="27"/>
      <c r="M763" s="27"/>
    </row>
    <row r="764">
      <c r="J764" s="27"/>
      <c r="K764" s="27"/>
      <c r="L764" s="27"/>
      <c r="M764" s="27"/>
    </row>
    <row r="765">
      <c r="J765" s="27"/>
      <c r="K765" s="27"/>
      <c r="L765" s="27"/>
      <c r="M765" s="27"/>
    </row>
    <row r="766">
      <c r="J766" s="27"/>
      <c r="K766" s="27"/>
      <c r="L766" s="27"/>
      <c r="M766" s="27"/>
    </row>
    <row r="767">
      <c r="J767" s="27"/>
      <c r="K767" s="27"/>
      <c r="L767" s="27"/>
      <c r="M767" s="27"/>
    </row>
    <row r="768">
      <c r="J768" s="27"/>
      <c r="K768" s="27"/>
      <c r="L768" s="27"/>
      <c r="M768" s="27"/>
    </row>
    <row r="769">
      <c r="J769" s="27"/>
      <c r="K769" s="27"/>
      <c r="L769" s="27"/>
      <c r="M769" s="27"/>
    </row>
    <row r="770">
      <c r="J770" s="27"/>
      <c r="K770" s="27"/>
      <c r="L770" s="27"/>
      <c r="M770" s="27"/>
    </row>
    <row r="771">
      <c r="J771" s="27"/>
      <c r="K771" s="27"/>
      <c r="L771" s="27"/>
      <c r="M771" s="27"/>
    </row>
    <row r="772">
      <c r="J772" s="27"/>
      <c r="K772" s="27"/>
      <c r="L772" s="27"/>
      <c r="M772" s="27"/>
    </row>
    <row r="773">
      <c r="J773" s="27"/>
      <c r="K773" s="27"/>
      <c r="L773" s="27"/>
      <c r="M773" s="27"/>
    </row>
    <row r="774">
      <c r="J774" s="27"/>
      <c r="K774" s="27"/>
      <c r="L774" s="27"/>
      <c r="M774" s="27"/>
    </row>
    <row r="775">
      <c r="J775" s="27"/>
      <c r="K775" s="27"/>
      <c r="L775" s="27"/>
      <c r="M775" s="27"/>
    </row>
    <row r="776">
      <c r="J776" s="27"/>
      <c r="K776" s="27"/>
      <c r="L776" s="27"/>
      <c r="M776" s="27"/>
    </row>
    <row r="777">
      <c r="J777" s="27"/>
      <c r="K777" s="27"/>
      <c r="L777" s="27"/>
      <c r="M777" s="27"/>
    </row>
    <row r="778">
      <c r="J778" s="27"/>
      <c r="K778" s="27"/>
      <c r="L778" s="27"/>
      <c r="M778" s="27"/>
    </row>
    <row r="779">
      <c r="J779" s="27"/>
      <c r="K779" s="27"/>
      <c r="L779" s="27"/>
      <c r="M779" s="27"/>
    </row>
    <row r="780">
      <c r="J780" s="27"/>
      <c r="K780" s="27"/>
      <c r="L780" s="27"/>
      <c r="M780" s="27"/>
    </row>
    <row r="781">
      <c r="J781" s="27"/>
      <c r="K781" s="27"/>
      <c r="L781" s="27"/>
      <c r="M781" s="27"/>
    </row>
    <row r="782">
      <c r="J782" s="27"/>
      <c r="K782" s="27"/>
      <c r="L782" s="27"/>
      <c r="M782" s="27"/>
    </row>
    <row r="783">
      <c r="J783" s="27"/>
      <c r="K783" s="27"/>
      <c r="L783" s="27"/>
      <c r="M783" s="27"/>
    </row>
    <row r="784">
      <c r="J784" s="27"/>
      <c r="K784" s="27"/>
      <c r="L784" s="27"/>
      <c r="M784" s="27"/>
    </row>
    <row r="785">
      <c r="J785" s="27"/>
      <c r="K785" s="27"/>
      <c r="L785" s="27"/>
      <c r="M785" s="27"/>
    </row>
    <row r="786">
      <c r="J786" s="27"/>
      <c r="K786" s="27"/>
      <c r="L786" s="27"/>
      <c r="M786" s="27"/>
    </row>
    <row r="787">
      <c r="J787" s="27"/>
      <c r="K787" s="27"/>
      <c r="L787" s="27"/>
      <c r="M787" s="27"/>
    </row>
    <row r="788">
      <c r="J788" s="27"/>
      <c r="K788" s="27"/>
      <c r="L788" s="27"/>
      <c r="M788" s="27"/>
    </row>
    <row r="789">
      <c r="J789" s="27"/>
      <c r="K789" s="27"/>
      <c r="L789" s="27"/>
      <c r="M789" s="27"/>
    </row>
    <row r="790">
      <c r="J790" s="27"/>
      <c r="K790" s="27"/>
      <c r="L790" s="27"/>
      <c r="M790" s="27"/>
    </row>
    <row r="791">
      <c r="J791" s="27"/>
      <c r="K791" s="27"/>
      <c r="L791" s="27"/>
      <c r="M791" s="27"/>
    </row>
    <row r="792">
      <c r="J792" s="27"/>
      <c r="K792" s="27"/>
      <c r="L792" s="27"/>
      <c r="M792" s="27"/>
    </row>
    <row r="793">
      <c r="J793" s="27"/>
      <c r="K793" s="27"/>
      <c r="L793" s="27"/>
      <c r="M793" s="27"/>
    </row>
    <row r="794">
      <c r="J794" s="27"/>
      <c r="K794" s="27"/>
      <c r="L794" s="27"/>
      <c r="M794" s="27"/>
    </row>
    <row r="795">
      <c r="J795" s="27"/>
      <c r="K795" s="27"/>
      <c r="L795" s="27"/>
      <c r="M795" s="27"/>
    </row>
    <row r="796">
      <c r="J796" s="27"/>
      <c r="K796" s="27"/>
      <c r="L796" s="27"/>
      <c r="M796" s="27"/>
    </row>
    <row r="797">
      <c r="J797" s="27"/>
      <c r="K797" s="27"/>
      <c r="L797" s="27"/>
      <c r="M797" s="27"/>
    </row>
    <row r="798">
      <c r="J798" s="27"/>
      <c r="K798" s="27"/>
      <c r="L798" s="27"/>
      <c r="M798" s="27"/>
    </row>
    <row r="799">
      <c r="J799" s="27"/>
      <c r="K799" s="27"/>
      <c r="L799" s="27"/>
      <c r="M799" s="27"/>
    </row>
    <row r="800">
      <c r="J800" s="27"/>
      <c r="K800" s="27"/>
      <c r="L800" s="27"/>
      <c r="M800" s="27"/>
    </row>
    <row r="801">
      <c r="J801" s="27"/>
      <c r="K801" s="27"/>
      <c r="L801" s="27"/>
      <c r="M801" s="27"/>
    </row>
    <row r="802">
      <c r="J802" s="27"/>
      <c r="K802" s="27"/>
      <c r="L802" s="27"/>
      <c r="M802" s="27"/>
    </row>
    <row r="803">
      <c r="J803" s="27"/>
      <c r="K803" s="27"/>
      <c r="L803" s="27"/>
      <c r="M803" s="27"/>
    </row>
    <row r="804">
      <c r="J804" s="27"/>
      <c r="K804" s="27"/>
      <c r="L804" s="27"/>
      <c r="M804" s="27"/>
    </row>
    <row r="805">
      <c r="J805" s="27"/>
      <c r="K805" s="27"/>
      <c r="L805" s="27"/>
      <c r="M805" s="27"/>
    </row>
    <row r="806">
      <c r="J806" s="27"/>
      <c r="K806" s="27"/>
      <c r="L806" s="27"/>
      <c r="M806" s="27"/>
    </row>
    <row r="807">
      <c r="J807" s="27"/>
      <c r="K807" s="27"/>
      <c r="L807" s="27"/>
      <c r="M807" s="27"/>
    </row>
    <row r="808">
      <c r="J808" s="27"/>
      <c r="K808" s="27"/>
      <c r="L808" s="27"/>
      <c r="M808" s="27"/>
    </row>
    <row r="809">
      <c r="J809" s="27"/>
      <c r="K809" s="27"/>
      <c r="L809" s="27"/>
      <c r="M809" s="27"/>
    </row>
    <row r="810">
      <c r="J810" s="27"/>
      <c r="K810" s="27"/>
      <c r="L810" s="27"/>
      <c r="M810" s="27"/>
    </row>
    <row r="811">
      <c r="J811" s="27"/>
      <c r="K811" s="27"/>
      <c r="L811" s="27"/>
      <c r="M811" s="27"/>
    </row>
    <row r="812">
      <c r="J812" s="27"/>
      <c r="K812" s="27"/>
      <c r="L812" s="27"/>
      <c r="M812" s="27"/>
    </row>
    <row r="813">
      <c r="J813" s="27"/>
      <c r="K813" s="27"/>
      <c r="L813" s="27"/>
      <c r="M813" s="27"/>
    </row>
    <row r="814">
      <c r="J814" s="27"/>
      <c r="K814" s="27"/>
      <c r="L814" s="27"/>
      <c r="M814" s="27"/>
    </row>
    <row r="815">
      <c r="J815" s="27"/>
      <c r="K815" s="27"/>
      <c r="L815" s="27"/>
      <c r="M815" s="27"/>
    </row>
    <row r="816">
      <c r="J816" s="27"/>
      <c r="K816" s="27"/>
      <c r="L816" s="27"/>
      <c r="M816" s="27"/>
    </row>
    <row r="817">
      <c r="J817" s="27"/>
      <c r="K817" s="27"/>
      <c r="L817" s="27"/>
      <c r="M817" s="27"/>
    </row>
    <row r="818">
      <c r="J818" s="27"/>
      <c r="K818" s="27"/>
      <c r="L818" s="27"/>
      <c r="M818" s="27"/>
    </row>
    <row r="819">
      <c r="J819" s="27"/>
      <c r="K819" s="27"/>
      <c r="L819" s="27"/>
      <c r="M819" s="27"/>
    </row>
    <row r="820">
      <c r="J820" s="27"/>
      <c r="K820" s="27"/>
      <c r="L820" s="27"/>
      <c r="M820" s="27"/>
    </row>
    <row r="821">
      <c r="J821" s="27"/>
      <c r="K821" s="27"/>
      <c r="L821" s="27"/>
      <c r="M821" s="27"/>
    </row>
    <row r="822">
      <c r="J822" s="27"/>
      <c r="K822" s="27"/>
      <c r="L822" s="27"/>
      <c r="M822" s="27"/>
    </row>
    <row r="823">
      <c r="J823" s="27"/>
      <c r="K823" s="27"/>
      <c r="L823" s="27"/>
      <c r="M823" s="27"/>
    </row>
    <row r="824">
      <c r="J824" s="27"/>
      <c r="K824" s="27"/>
      <c r="L824" s="27"/>
      <c r="M824" s="27"/>
    </row>
    <row r="825">
      <c r="J825" s="27"/>
      <c r="K825" s="27"/>
      <c r="L825" s="27"/>
      <c r="M825" s="27"/>
    </row>
    <row r="826">
      <c r="J826" s="27"/>
      <c r="K826" s="27"/>
      <c r="L826" s="27"/>
      <c r="M826" s="27"/>
    </row>
    <row r="827">
      <c r="J827" s="27"/>
      <c r="K827" s="27"/>
      <c r="L827" s="27"/>
      <c r="M827" s="27"/>
    </row>
    <row r="828">
      <c r="J828" s="27"/>
      <c r="K828" s="27"/>
      <c r="L828" s="27"/>
      <c r="M828" s="27"/>
    </row>
    <row r="829">
      <c r="J829" s="27"/>
      <c r="K829" s="27"/>
      <c r="L829" s="27"/>
      <c r="M829" s="27"/>
    </row>
    <row r="830">
      <c r="J830" s="27"/>
      <c r="K830" s="27"/>
      <c r="L830" s="27"/>
      <c r="M830" s="27"/>
    </row>
    <row r="831">
      <c r="J831" s="27"/>
      <c r="K831" s="27"/>
      <c r="L831" s="27"/>
      <c r="M831" s="27"/>
    </row>
    <row r="832">
      <c r="J832" s="27"/>
      <c r="K832" s="27"/>
      <c r="L832" s="27"/>
      <c r="M832" s="27"/>
    </row>
    <row r="833">
      <c r="J833" s="27"/>
      <c r="K833" s="27"/>
      <c r="L833" s="27"/>
      <c r="M833" s="27"/>
    </row>
    <row r="834">
      <c r="J834" s="27"/>
      <c r="K834" s="27"/>
      <c r="L834" s="27"/>
      <c r="M834" s="27"/>
    </row>
    <row r="835">
      <c r="J835" s="27"/>
      <c r="K835" s="27"/>
      <c r="L835" s="27"/>
      <c r="M835" s="27"/>
    </row>
    <row r="836">
      <c r="J836" s="27"/>
      <c r="K836" s="27"/>
      <c r="L836" s="27"/>
      <c r="M836" s="27"/>
    </row>
    <row r="837">
      <c r="J837" s="27"/>
      <c r="K837" s="27"/>
      <c r="L837" s="27"/>
      <c r="M837" s="27"/>
    </row>
    <row r="838">
      <c r="J838" s="27"/>
      <c r="K838" s="27"/>
      <c r="L838" s="27"/>
      <c r="M838" s="27"/>
    </row>
    <row r="839">
      <c r="J839" s="27"/>
      <c r="K839" s="27"/>
      <c r="L839" s="27"/>
      <c r="M839" s="27"/>
    </row>
    <row r="840">
      <c r="J840" s="27"/>
      <c r="K840" s="27"/>
      <c r="L840" s="27"/>
      <c r="M840" s="27"/>
    </row>
    <row r="841">
      <c r="J841" s="27"/>
      <c r="K841" s="27"/>
      <c r="L841" s="27"/>
      <c r="M841" s="27"/>
    </row>
    <row r="842">
      <c r="J842" s="27"/>
      <c r="K842" s="27"/>
      <c r="L842" s="27"/>
      <c r="M842" s="27"/>
    </row>
    <row r="843">
      <c r="J843" s="27"/>
      <c r="K843" s="27"/>
      <c r="L843" s="27"/>
      <c r="M843" s="27"/>
    </row>
    <row r="844">
      <c r="J844" s="27"/>
      <c r="K844" s="27"/>
      <c r="L844" s="27"/>
      <c r="M844" s="27"/>
    </row>
    <row r="845">
      <c r="J845" s="27"/>
      <c r="K845" s="27"/>
      <c r="L845" s="27"/>
      <c r="M845" s="27"/>
    </row>
    <row r="846">
      <c r="J846" s="27"/>
      <c r="K846" s="27"/>
      <c r="L846" s="27"/>
      <c r="M846" s="27"/>
    </row>
    <row r="847">
      <c r="J847" s="27"/>
      <c r="K847" s="27"/>
      <c r="L847" s="27"/>
      <c r="M847" s="27"/>
    </row>
    <row r="848">
      <c r="J848" s="27"/>
      <c r="K848" s="27"/>
      <c r="L848" s="27"/>
      <c r="M848" s="27"/>
    </row>
    <row r="849">
      <c r="J849" s="27"/>
      <c r="K849" s="27"/>
      <c r="L849" s="27"/>
      <c r="M849" s="27"/>
    </row>
    <row r="850">
      <c r="J850" s="27"/>
      <c r="K850" s="27"/>
      <c r="L850" s="27"/>
      <c r="M850" s="27"/>
    </row>
    <row r="851">
      <c r="J851" s="27"/>
      <c r="K851" s="27"/>
      <c r="L851" s="27"/>
      <c r="M851" s="27"/>
    </row>
    <row r="852">
      <c r="J852" s="27"/>
      <c r="K852" s="27"/>
      <c r="L852" s="27"/>
      <c r="M852" s="27"/>
    </row>
    <row r="853">
      <c r="J853" s="27"/>
      <c r="K853" s="27"/>
      <c r="L853" s="27"/>
      <c r="M853" s="27"/>
    </row>
    <row r="854">
      <c r="J854" s="27"/>
      <c r="K854" s="27"/>
      <c r="L854" s="27"/>
      <c r="M854" s="27"/>
    </row>
    <row r="855">
      <c r="J855" s="27"/>
      <c r="K855" s="27"/>
      <c r="L855" s="27"/>
      <c r="M855" s="27"/>
    </row>
    <row r="856">
      <c r="J856" s="27"/>
      <c r="K856" s="27"/>
      <c r="L856" s="27"/>
      <c r="M856" s="27"/>
    </row>
    <row r="857">
      <c r="J857" s="27"/>
      <c r="K857" s="27"/>
      <c r="L857" s="27"/>
      <c r="M857" s="27"/>
    </row>
    <row r="858">
      <c r="J858" s="27"/>
      <c r="K858" s="27"/>
      <c r="L858" s="27"/>
      <c r="M858" s="27"/>
    </row>
    <row r="859">
      <c r="J859" s="27"/>
      <c r="K859" s="27"/>
      <c r="L859" s="27"/>
      <c r="M859" s="27"/>
    </row>
    <row r="860">
      <c r="J860" s="27"/>
      <c r="K860" s="27"/>
      <c r="L860" s="27"/>
      <c r="M860" s="27"/>
    </row>
    <row r="861">
      <c r="J861" s="27"/>
      <c r="K861" s="27"/>
      <c r="L861" s="27"/>
      <c r="M861" s="27"/>
    </row>
    <row r="862">
      <c r="J862" s="27"/>
      <c r="K862" s="27"/>
      <c r="L862" s="27"/>
      <c r="M862" s="27"/>
    </row>
    <row r="863">
      <c r="J863" s="27"/>
      <c r="K863" s="27"/>
      <c r="L863" s="27"/>
      <c r="M863" s="27"/>
    </row>
    <row r="864">
      <c r="J864" s="27"/>
      <c r="K864" s="27"/>
      <c r="L864" s="27"/>
      <c r="M864" s="27"/>
    </row>
    <row r="865">
      <c r="J865" s="27"/>
      <c r="K865" s="27"/>
      <c r="L865" s="27"/>
      <c r="M865" s="27"/>
    </row>
    <row r="866">
      <c r="J866" s="27"/>
      <c r="K866" s="27"/>
      <c r="L866" s="27"/>
      <c r="M866" s="27"/>
    </row>
    <row r="867">
      <c r="J867" s="27"/>
      <c r="K867" s="27"/>
      <c r="L867" s="27"/>
      <c r="M867" s="27"/>
    </row>
    <row r="868">
      <c r="J868" s="27"/>
      <c r="K868" s="27"/>
      <c r="L868" s="27"/>
      <c r="M868" s="27"/>
    </row>
    <row r="869">
      <c r="J869" s="27"/>
      <c r="K869" s="27"/>
      <c r="L869" s="27"/>
      <c r="M869" s="27"/>
    </row>
    <row r="870">
      <c r="J870" s="27"/>
      <c r="K870" s="27"/>
      <c r="L870" s="27"/>
      <c r="M870" s="27"/>
    </row>
    <row r="871">
      <c r="J871" s="27"/>
      <c r="K871" s="27"/>
      <c r="L871" s="27"/>
      <c r="M871" s="27"/>
    </row>
    <row r="872">
      <c r="J872" s="27"/>
      <c r="K872" s="27"/>
      <c r="L872" s="27"/>
      <c r="M872" s="27"/>
    </row>
    <row r="873">
      <c r="J873" s="27"/>
      <c r="K873" s="27"/>
      <c r="L873" s="27"/>
      <c r="M873" s="27"/>
    </row>
    <row r="874">
      <c r="J874" s="27"/>
      <c r="K874" s="27"/>
      <c r="L874" s="27"/>
      <c r="M874" s="27"/>
    </row>
    <row r="875">
      <c r="J875" s="27"/>
      <c r="K875" s="27"/>
      <c r="L875" s="27"/>
      <c r="M875" s="27"/>
    </row>
    <row r="876">
      <c r="J876" s="27"/>
      <c r="K876" s="27"/>
      <c r="L876" s="27"/>
      <c r="M876" s="27"/>
    </row>
    <row r="877">
      <c r="J877" s="27"/>
      <c r="K877" s="27"/>
      <c r="L877" s="27"/>
      <c r="M877" s="27"/>
    </row>
    <row r="878">
      <c r="J878" s="27"/>
      <c r="K878" s="27"/>
      <c r="L878" s="27"/>
      <c r="M878" s="27"/>
    </row>
    <row r="879">
      <c r="J879" s="27"/>
      <c r="K879" s="27"/>
      <c r="L879" s="27"/>
      <c r="M879" s="27"/>
    </row>
    <row r="880">
      <c r="J880" s="27"/>
      <c r="K880" s="27"/>
      <c r="L880" s="27"/>
      <c r="M880" s="27"/>
    </row>
    <row r="881">
      <c r="J881" s="27"/>
      <c r="K881" s="27"/>
      <c r="L881" s="27"/>
      <c r="M881" s="27"/>
    </row>
    <row r="882">
      <c r="J882" s="27"/>
      <c r="K882" s="27"/>
      <c r="L882" s="27"/>
      <c r="M882" s="27"/>
    </row>
    <row r="883">
      <c r="J883" s="27"/>
      <c r="K883" s="27"/>
      <c r="L883" s="27"/>
      <c r="M883" s="27"/>
    </row>
    <row r="884">
      <c r="J884" s="27"/>
      <c r="K884" s="27"/>
      <c r="L884" s="27"/>
      <c r="M884" s="27"/>
    </row>
    <row r="885">
      <c r="J885" s="27"/>
      <c r="K885" s="27"/>
      <c r="L885" s="27"/>
      <c r="M885" s="27"/>
    </row>
    <row r="886">
      <c r="J886" s="27"/>
      <c r="K886" s="27"/>
      <c r="L886" s="27"/>
      <c r="M886" s="27"/>
    </row>
    <row r="887">
      <c r="J887" s="27"/>
      <c r="K887" s="27"/>
      <c r="L887" s="27"/>
      <c r="M887" s="27"/>
    </row>
    <row r="888">
      <c r="J888" s="27"/>
      <c r="K888" s="27"/>
      <c r="L888" s="27"/>
      <c r="M888" s="27"/>
    </row>
    <row r="889">
      <c r="J889" s="27"/>
      <c r="K889" s="27"/>
      <c r="L889" s="27"/>
      <c r="M889" s="27"/>
    </row>
    <row r="890">
      <c r="J890" s="27"/>
      <c r="K890" s="27"/>
      <c r="L890" s="27"/>
      <c r="M890" s="27"/>
    </row>
    <row r="891">
      <c r="J891" s="27"/>
      <c r="K891" s="27"/>
      <c r="L891" s="27"/>
      <c r="M891" s="27"/>
    </row>
    <row r="892">
      <c r="J892" s="27"/>
      <c r="K892" s="27"/>
      <c r="L892" s="27"/>
      <c r="M892" s="27"/>
    </row>
    <row r="893">
      <c r="J893" s="27"/>
      <c r="K893" s="27"/>
      <c r="L893" s="27"/>
      <c r="M893" s="27"/>
    </row>
    <row r="894">
      <c r="J894" s="27"/>
      <c r="K894" s="27"/>
      <c r="L894" s="27"/>
      <c r="M894" s="27"/>
    </row>
    <row r="895">
      <c r="J895" s="27"/>
      <c r="K895" s="27"/>
      <c r="L895" s="27"/>
      <c r="M895" s="27"/>
    </row>
    <row r="896">
      <c r="J896" s="27"/>
      <c r="K896" s="27"/>
      <c r="L896" s="27"/>
      <c r="M896" s="27"/>
    </row>
    <row r="897">
      <c r="J897" s="27"/>
      <c r="K897" s="27"/>
      <c r="L897" s="27"/>
      <c r="M897" s="27"/>
    </row>
    <row r="898">
      <c r="J898" s="27"/>
      <c r="K898" s="27"/>
      <c r="L898" s="27"/>
      <c r="M898" s="27"/>
    </row>
    <row r="899">
      <c r="J899" s="27"/>
      <c r="K899" s="27"/>
      <c r="L899" s="27"/>
      <c r="M899" s="27"/>
    </row>
    <row r="900">
      <c r="J900" s="27"/>
      <c r="K900" s="27"/>
      <c r="L900" s="27"/>
      <c r="M900" s="27"/>
    </row>
    <row r="901">
      <c r="J901" s="27"/>
      <c r="K901" s="27"/>
      <c r="L901" s="27"/>
      <c r="M901" s="27"/>
    </row>
    <row r="902">
      <c r="J902" s="27"/>
      <c r="K902" s="27"/>
      <c r="L902" s="27"/>
      <c r="M902" s="27"/>
    </row>
    <row r="903">
      <c r="J903" s="27"/>
      <c r="K903" s="27"/>
      <c r="L903" s="27"/>
      <c r="M903" s="27"/>
    </row>
    <row r="904">
      <c r="J904" s="27"/>
      <c r="K904" s="27"/>
      <c r="L904" s="27"/>
      <c r="M904" s="27"/>
    </row>
    <row r="905">
      <c r="J905" s="27"/>
      <c r="K905" s="27"/>
      <c r="L905" s="27"/>
      <c r="M905" s="27"/>
    </row>
    <row r="906">
      <c r="J906" s="27"/>
      <c r="K906" s="27"/>
      <c r="L906" s="27"/>
      <c r="M906" s="27"/>
    </row>
    <row r="907">
      <c r="J907" s="27"/>
      <c r="K907" s="27"/>
      <c r="L907" s="27"/>
      <c r="M907" s="27"/>
    </row>
    <row r="908">
      <c r="J908" s="27"/>
      <c r="K908" s="27"/>
      <c r="L908" s="27"/>
      <c r="M908" s="27"/>
    </row>
    <row r="909">
      <c r="J909" s="27"/>
      <c r="K909" s="27"/>
      <c r="L909" s="27"/>
      <c r="M909" s="27"/>
    </row>
    <row r="910">
      <c r="J910" s="27"/>
      <c r="K910" s="27"/>
      <c r="L910" s="27"/>
      <c r="M910" s="27"/>
    </row>
    <row r="911">
      <c r="J911" s="27"/>
      <c r="K911" s="27"/>
      <c r="L911" s="27"/>
      <c r="M911" s="27"/>
    </row>
    <row r="912">
      <c r="J912" s="27"/>
      <c r="K912" s="27"/>
      <c r="L912" s="27"/>
      <c r="M912" s="27"/>
    </row>
    <row r="913">
      <c r="J913" s="27"/>
      <c r="K913" s="27"/>
      <c r="L913" s="27"/>
      <c r="M913" s="27"/>
    </row>
    <row r="914">
      <c r="J914" s="27"/>
      <c r="K914" s="27"/>
      <c r="L914" s="27"/>
      <c r="M914" s="27"/>
    </row>
    <row r="915">
      <c r="J915" s="27"/>
      <c r="K915" s="27"/>
      <c r="L915" s="27"/>
      <c r="M915" s="27"/>
    </row>
    <row r="916">
      <c r="J916" s="27"/>
      <c r="K916" s="27"/>
      <c r="L916" s="27"/>
      <c r="M916" s="27"/>
    </row>
    <row r="917">
      <c r="J917" s="27"/>
      <c r="K917" s="27"/>
      <c r="L917" s="27"/>
      <c r="M917" s="27"/>
    </row>
    <row r="918">
      <c r="J918" s="27"/>
      <c r="K918" s="27"/>
      <c r="L918" s="27"/>
      <c r="M918" s="27"/>
    </row>
    <row r="919">
      <c r="J919" s="27"/>
      <c r="K919" s="27"/>
      <c r="L919" s="27"/>
      <c r="M919" s="27"/>
    </row>
    <row r="920">
      <c r="J920" s="27"/>
      <c r="K920" s="27"/>
      <c r="L920" s="27"/>
      <c r="M920" s="27"/>
    </row>
    <row r="921">
      <c r="J921" s="27"/>
      <c r="K921" s="27"/>
      <c r="L921" s="27"/>
      <c r="M921" s="27"/>
    </row>
    <row r="922">
      <c r="J922" s="27"/>
      <c r="K922" s="27"/>
      <c r="L922" s="27"/>
      <c r="M922" s="27"/>
    </row>
    <row r="923">
      <c r="J923" s="27"/>
      <c r="K923" s="27"/>
      <c r="L923" s="27"/>
      <c r="M923" s="27"/>
    </row>
    <row r="924">
      <c r="J924" s="27"/>
      <c r="K924" s="27"/>
      <c r="L924" s="27"/>
      <c r="M924" s="27"/>
    </row>
    <row r="925">
      <c r="J925" s="27"/>
      <c r="K925" s="27"/>
      <c r="L925" s="27"/>
      <c r="M925" s="27"/>
    </row>
    <row r="926">
      <c r="J926" s="27"/>
      <c r="K926" s="27"/>
      <c r="L926" s="27"/>
      <c r="M926" s="27"/>
    </row>
    <row r="927">
      <c r="J927" s="27"/>
      <c r="K927" s="27"/>
      <c r="L927" s="27"/>
      <c r="M927" s="27"/>
    </row>
    <row r="928">
      <c r="J928" s="27"/>
      <c r="K928" s="27"/>
      <c r="L928" s="27"/>
      <c r="M928" s="27"/>
    </row>
    <row r="929">
      <c r="J929" s="27"/>
      <c r="K929" s="27"/>
      <c r="L929" s="27"/>
      <c r="M929" s="27"/>
    </row>
    <row r="930">
      <c r="J930" s="27"/>
      <c r="K930" s="27"/>
      <c r="L930" s="27"/>
      <c r="M930" s="27"/>
    </row>
    <row r="931">
      <c r="J931" s="27"/>
      <c r="K931" s="27"/>
      <c r="L931" s="27"/>
      <c r="M931" s="27"/>
    </row>
    <row r="932">
      <c r="J932" s="27"/>
      <c r="K932" s="27"/>
      <c r="L932" s="27"/>
      <c r="M932" s="27"/>
    </row>
    <row r="933">
      <c r="J933" s="27"/>
      <c r="K933" s="27"/>
      <c r="L933" s="27"/>
      <c r="M933" s="27"/>
    </row>
    <row r="934">
      <c r="J934" s="27"/>
      <c r="K934" s="27"/>
      <c r="L934" s="27"/>
      <c r="M934" s="27"/>
    </row>
    <row r="935">
      <c r="J935" s="27"/>
      <c r="K935" s="27"/>
      <c r="L935" s="27"/>
      <c r="M935" s="27"/>
    </row>
    <row r="936">
      <c r="J936" s="27"/>
      <c r="K936" s="27"/>
      <c r="L936" s="27"/>
      <c r="M936" s="27"/>
    </row>
    <row r="937">
      <c r="J937" s="27"/>
      <c r="K937" s="27"/>
      <c r="L937" s="27"/>
      <c r="M937" s="27"/>
    </row>
    <row r="938">
      <c r="J938" s="27"/>
      <c r="K938" s="27"/>
      <c r="L938" s="27"/>
      <c r="M938" s="27"/>
    </row>
    <row r="939">
      <c r="J939" s="27"/>
      <c r="K939" s="27"/>
      <c r="L939" s="27"/>
      <c r="M939" s="27"/>
    </row>
    <row r="940">
      <c r="J940" s="27"/>
      <c r="K940" s="27"/>
      <c r="L940" s="27"/>
      <c r="M940" s="27"/>
    </row>
    <row r="941">
      <c r="J941" s="27"/>
      <c r="K941" s="27"/>
      <c r="L941" s="27"/>
      <c r="M941" s="27"/>
    </row>
    <row r="942">
      <c r="J942" s="27"/>
      <c r="K942" s="27"/>
      <c r="L942" s="27"/>
      <c r="M942" s="27"/>
    </row>
    <row r="943">
      <c r="J943" s="27"/>
      <c r="K943" s="27"/>
      <c r="L943" s="27"/>
      <c r="M943" s="27"/>
    </row>
    <row r="944">
      <c r="J944" s="27"/>
      <c r="K944" s="27"/>
      <c r="L944" s="27"/>
      <c r="M944" s="27"/>
    </row>
    <row r="945">
      <c r="J945" s="27"/>
      <c r="K945" s="27"/>
      <c r="L945" s="27"/>
      <c r="M945" s="27"/>
    </row>
    <row r="946">
      <c r="J946" s="27"/>
      <c r="K946" s="27"/>
      <c r="L946" s="27"/>
      <c r="M946" s="27"/>
    </row>
    <row r="947">
      <c r="J947" s="27"/>
      <c r="K947" s="27"/>
      <c r="L947" s="27"/>
      <c r="M947" s="27"/>
    </row>
    <row r="948">
      <c r="J948" s="27"/>
      <c r="K948" s="27"/>
      <c r="L948" s="27"/>
      <c r="M948" s="27"/>
    </row>
    <row r="949">
      <c r="J949" s="27"/>
      <c r="K949" s="27"/>
      <c r="L949" s="27"/>
      <c r="M949" s="27"/>
    </row>
    <row r="950">
      <c r="J950" s="27"/>
      <c r="K950" s="27"/>
      <c r="L950" s="27"/>
      <c r="M950" s="27"/>
    </row>
    <row r="951">
      <c r="J951" s="27"/>
      <c r="K951" s="27"/>
      <c r="L951" s="27"/>
      <c r="M951" s="27"/>
    </row>
    <row r="952">
      <c r="J952" s="27"/>
      <c r="K952" s="27"/>
      <c r="L952" s="27"/>
      <c r="M952" s="27"/>
    </row>
    <row r="953">
      <c r="J953" s="27"/>
      <c r="K953" s="27"/>
      <c r="L953" s="27"/>
      <c r="M953" s="27"/>
    </row>
    <row r="954">
      <c r="J954" s="27"/>
      <c r="K954" s="27"/>
      <c r="L954" s="27"/>
      <c r="M954" s="27"/>
    </row>
    <row r="955">
      <c r="J955" s="27"/>
      <c r="K955" s="27"/>
      <c r="L955" s="27"/>
      <c r="M955" s="27"/>
    </row>
    <row r="956">
      <c r="J956" s="27"/>
      <c r="K956" s="27"/>
      <c r="L956" s="27"/>
      <c r="M956" s="27"/>
    </row>
    <row r="957">
      <c r="J957" s="27"/>
      <c r="K957" s="27"/>
      <c r="L957" s="27"/>
      <c r="M957" s="27"/>
    </row>
    <row r="958">
      <c r="J958" s="27"/>
      <c r="K958" s="27"/>
      <c r="L958" s="27"/>
      <c r="M958" s="27"/>
    </row>
    <row r="959">
      <c r="J959" s="27"/>
      <c r="K959" s="27"/>
      <c r="L959" s="27"/>
      <c r="M959" s="27"/>
    </row>
    <row r="960">
      <c r="J960" s="27"/>
      <c r="K960" s="27"/>
      <c r="L960" s="27"/>
      <c r="M960" s="27"/>
    </row>
    <row r="961">
      <c r="J961" s="27"/>
      <c r="K961" s="27"/>
      <c r="L961" s="27"/>
      <c r="M961" s="27"/>
    </row>
    <row r="962">
      <c r="J962" s="27"/>
      <c r="K962" s="27"/>
      <c r="L962" s="27"/>
      <c r="M962" s="27"/>
    </row>
    <row r="963">
      <c r="J963" s="27"/>
      <c r="K963" s="27"/>
      <c r="L963" s="27"/>
      <c r="M963" s="27"/>
    </row>
    <row r="964">
      <c r="J964" s="27"/>
      <c r="K964" s="27"/>
      <c r="L964" s="27"/>
      <c r="M964" s="27"/>
    </row>
    <row r="965">
      <c r="J965" s="27"/>
      <c r="K965" s="27"/>
      <c r="L965" s="27"/>
      <c r="M965" s="27"/>
    </row>
    <row r="966">
      <c r="J966" s="27"/>
      <c r="K966" s="27"/>
      <c r="L966" s="27"/>
      <c r="M966" s="27"/>
    </row>
    <row r="967">
      <c r="J967" s="27"/>
      <c r="K967" s="27"/>
      <c r="L967" s="27"/>
      <c r="M967" s="27"/>
    </row>
    <row r="968">
      <c r="J968" s="27"/>
      <c r="K968" s="27"/>
      <c r="L968" s="27"/>
      <c r="M968" s="27"/>
    </row>
    <row r="969">
      <c r="J969" s="27"/>
      <c r="K969" s="27"/>
      <c r="L969" s="27"/>
      <c r="M969" s="27"/>
    </row>
    <row r="970">
      <c r="J970" s="27"/>
      <c r="K970" s="27"/>
      <c r="L970" s="27"/>
      <c r="M970" s="27"/>
    </row>
    <row r="971">
      <c r="J971" s="27"/>
      <c r="K971" s="27"/>
      <c r="L971" s="27"/>
      <c r="M971" s="27"/>
    </row>
    <row r="972">
      <c r="J972" s="27"/>
      <c r="K972" s="27"/>
      <c r="L972" s="27"/>
      <c r="M972" s="27"/>
    </row>
    <row r="973">
      <c r="J973" s="27"/>
      <c r="K973" s="27"/>
      <c r="L973" s="27"/>
      <c r="M973" s="27"/>
    </row>
    <row r="974">
      <c r="J974" s="27"/>
      <c r="K974" s="27"/>
      <c r="L974" s="27"/>
      <c r="M974" s="27"/>
    </row>
    <row r="975">
      <c r="J975" s="27"/>
      <c r="K975" s="27"/>
      <c r="L975" s="27"/>
      <c r="M975" s="27"/>
    </row>
    <row r="976">
      <c r="J976" s="27"/>
      <c r="K976" s="27"/>
      <c r="L976" s="27"/>
      <c r="M976" s="27"/>
    </row>
    <row r="977">
      <c r="J977" s="27"/>
      <c r="K977" s="27"/>
      <c r="L977" s="27"/>
      <c r="M977" s="27"/>
    </row>
    <row r="978">
      <c r="J978" s="27"/>
      <c r="K978" s="27"/>
      <c r="L978" s="27"/>
      <c r="M978" s="27"/>
    </row>
    <row r="979">
      <c r="J979" s="27"/>
      <c r="K979" s="27"/>
      <c r="L979" s="27"/>
      <c r="M979" s="27"/>
    </row>
    <row r="980">
      <c r="J980" s="27"/>
      <c r="K980" s="27"/>
      <c r="L980" s="27"/>
      <c r="M980" s="27"/>
    </row>
    <row r="981">
      <c r="J981" s="27"/>
      <c r="K981" s="27"/>
      <c r="L981" s="27"/>
      <c r="M981" s="27"/>
    </row>
    <row r="982">
      <c r="J982" s="27"/>
      <c r="K982" s="27"/>
      <c r="L982" s="27"/>
      <c r="M982" s="27"/>
    </row>
    <row r="983">
      <c r="J983" s="27"/>
      <c r="K983" s="27"/>
      <c r="L983" s="27"/>
      <c r="M983" s="27"/>
    </row>
    <row r="984">
      <c r="J984" s="27"/>
      <c r="K984" s="27"/>
      <c r="L984" s="27"/>
      <c r="M984" s="27"/>
    </row>
    <row r="985">
      <c r="J985" s="27"/>
      <c r="K985" s="27"/>
      <c r="L985" s="27"/>
      <c r="M985" s="27"/>
    </row>
    <row r="986">
      <c r="J986" s="27"/>
      <c r="K986" s="27"/>
      <c r="L986" s="27"/>
      <c r="M986" s="27"/>
    </row>
    <row r="987">
      <c r="J987" s="27"/>
      <c r="K987" s="27"/>
      <c r="L987" s="27"/>
      <c r="M987" s="27"/>
    </row>
    <row r="988">
      <c r="J988" s="27"/>
      <c r="K988" s="27"/>
      <c r="L988" s="27"/>
      <c r="M988" s="27"/>
    </row>
    <row r="989">
      <c r="J989" s="27"/>
      <c r="K989" s="27"/>
      <c r="L989" s="27"/>
      <c r="M989" s="27"/>
    </row>
    <row r="990">
      <c r="J990" s="27"/>
      <c r="K990" s="27"/>
      <c r="L990" s="27"/>
      <c r="M990" s="27"/>
    </row>
    <row r="991">
      <c r="J991" s="27"/>
      <c r="K991" s="27"/>
      <c r="L991" s="27"/>
      <c r="M991" s="27"/>
    </row>
    <row r="992">
      <c r="J992" s="27"/>
      <c r="K992" s="27"/>
      <c r="L992" s="27"/>
      <c r="M992" s="27"/>
    </row>
    <row r="993">
      <c r="J993" s="27"/>
      <c r="K993" s="27"/>
      <c r="L993" s="27"/>
      <c r="M993" s="27"/>
    </row>
    <row r="994">
      <c r="J994" s="27"/>
      <c r="K994" s="27"/>
      <c r="L994" s="27"/>
      <c r="M994" s="27"/>
    </row>
    <row r="995">
      <c r="J995" s="27"/>
      <c r="K995" s="27"/>
      <c r="L995" s="27"/>
      <c r="M995" s="27"/>
    </row>
    <row r="996">
      <c r="J996" s="27"/>
      <c r="K996" s="27"/>
      <c r="L996" s="27"/>
      <c r="M996" s="27"/>
    </row>
    <row r="997">
      <c r="J997" s="27"/>
      <c r="K997" s="27"/>
      <c r="L997" s="27"/>
      <c r="M997" s="27"/>
    </row>
    <row r="998">
      <c r="J998" s="27"/>
      <c r="K998" s="27"/>
      <c r="L998" s="27"/>
      <c r="M998" s="27"/>
    </row>
    <row r="999">
      <c r="J999" s="27"/>
      <c r="K999" s="27"/>
      <c r="L999" s="27"/>
      <c r="M999" s="27"/>
    </row>
    <row r="1000">
      <c r="J1000" s="27"/>
      <c r="K1000" s="27"/>
      <c r="L1000" s="27"/>
      <c r="M1000" s="27"/>
    </row>
    <row r="1001">
      <c r="J1001" s="27"/>
      <c r="K1001" s="27"/>
      <c r="L1001" s="27"/>
      <c r="M1001" s="27"/>
    </row>
    <row r="1002">
      <c r="J1002" s="27"/>
      <c r="K1002" s="27"/>
      <c r="L1002" s="27"/>
      <c r="M1002" s="27"/>
    </row>
    <row r="1003">
      <c r="J1003" s="27"/>
      <c r="K1003" s="27"/>
      <c r="L1003" s="27"/>
      <c r="M1003" s="27"/>
    </row>
    <row r="1004">
      <c r="J1004" s="27"/>
      <c r="K1004" s="27"/>
      <c r="L1004" s="27"/>
      <c r="M1004" s="27"/>
    </row>
    <row r="1005">
      <c r="J1005" s="27"/>
      <c r="K1005" s="27"/>
      <c r="L1005" s="27"/>
      <c r="M1005" s="27"/>
    </row>
    <row r="1006">
      <c r="J1006" s="27"/>
      <c r="K1006" s="27"/>
      <c r="L1006" s="27"/>
      <c r="M1006" s="27"/>
    </row>
    <row r="1007">
      <c r="J1007" s="27"/>
      <c r="K1007" s="27"/>
      <c r="L1007" s="27"/>
      <c r="M1007" s="27"/>
    </row>
    <row r="1008">
      <c r="J1008" s="27"/>
      <c r="K1008" s="27"/>
      <c r="L1008" s="27"/>
      <c r="M1008" s="27"/>
    </row>
    <row r="1009">
      <c r="J1009" s="27"/>
      <c r="K1009" s="27"/>
      <c r="L1009" s="27"/>
      <c r="M1009" s="27"/>
    </row>
    <row r="1010">
      <c r="J1010" s="27"/>
      <c r="K1010" s="27"/>
      <c r="L1010" s="27"/>
      <c r="M1010" s="27"/>
    </row>
    <row r="1011">
      <c r="J1011" s="27"/>
      <c r="K1011" s="27"/>
      <c r="L1011" s="27"/>
      <c r="M1011" s="27"/>
    </row>
    <row r="1012">
      <c r="J1012" s="27"/>
      <c r="K1012" s="27"/>
      <c r="L1012" s="27"/>
      <c r="M1012" s="27"/>
    </row>
    <row r="1013">
      <c r="J1013" s="27"/>
      <c r="K1013" s="27"/>
      <c r="L1013" s="27"/>
      <c r="M1013" s="27"/>
    </row>
    <row r="1014">
      <c r="J1014" s="27"/>
      <c r="K1014" s="27"/>
      <c r="L1014" s="27"/>
      <c r="M1014" s="27"/>
    </row>
    <row r="1015">
      <c r="J1015" s="27"/>
      <c r="K1015" s="27"/>
      <c r="L1015" s="27"/>
      <c r="M1015" s="27"/>
    </row>
    <row r="1016">
      <c r="J1016" s="27"/>
      <c r="K1016" s="27"/>
      <c r="L1016" s="27"/>
      <c r="M1016" s="27"/>
    </row>
    <row r="1017">
      <c r="J1017" s="27"/>
      <c r="K1017" s="27"/>
      <c r="L1017" s="27"/>
      <c r="M1017" s="27"/>
    </row>
    <row r="1018">
      <c r="J1018" s="27"/>
      <c r="K1018" s="27"/>
      <c r="L1018" s="27"/>
      <c r="M1018" s="27"/>
    </row>
    <row r="1019">
      <c r="J1019" s="27"/>
      <c r="K1019" s="27"/>
      <c r="L1019" s="27"/>
      <c r="M1019" s="27"/>
    </row>
    <row r="1020">
      <c r="J1020" s="27"/>
      <c r="K1020" s="27"/>
      <c r="L1020" s="27"/>
      <c r="M1020" s="27"/>
    </row>
  </sheetData>
  <hyperlinks>
    <hyperlink r:id="rId1" ref="A109"/>
    <hyperlink r:id="rId2" ref="B109"/>
    <hyperlink r:id="rId3" ref="A110"/>
    <hyperlink r:id="rId4" ref="B110"/>
    <hyperlink r:id="rId5" ref="A111"/>
    <hyperlink r:id="rId6" ref="B111"/>
    <hyperlink r:id="rId7" ref="A112"/>
    <hyperlink r:id="rId8" ref="B112"/>
    <hyperlink r:id="rId9" ref="A113"/>
    <hyperlink r:id="rId10" ref="B113"/>
    <hyperlink r:id="rId11" ref="A114"/>
    <hyperlink r:id="rId12" ref="B114"/>
    <hyperlink r:id="rId13" ref="A115"/>
    <hyperlink r:id="rId14" ref="B115"/>
    <hyperlink r:id="rId15" ref="A116"/>
    <hyperlink r:id="rId16" ref="B116"/>
    <hyperlink r:id="rId17" ref="A117"/>
    <hyperlink r:id="rId18" ref="B117"/>
    <hyperlink r:id="rId19" ref="A118"/>
    <hyperlink r:id="rId20" ref="B118"/>
    <hyperlink r:id="rId21" ref="A119"/>
    <hyperlink r:id="rId22" ref="B119"/>
    <hyperlink r:id="rId23" ref="A120"/>
    <hyperlink r:id="rId24" ref="B120"/>
    <hyperlink r:id="rId25" ref="A121"/>
    <hyperlink r:id="rId26" ref="B121"/>
    <hyperlink r:id="rId27" ref="A122"/>
    <hyperlink r:id="rId28" ref="B122"/>
    <hyperlink r:id="rId29" ref="A123"/>
    <hyperlink r:id="rId30" ref="B123"/>
    <hyperlink r:id="rId31" ref="A124"/>
    <hyperlink r:id="rId32" ref="B124"/>
    <hyperlink r:id="rId33" ref="A125"/>
    <hyperlink r:id="rId34" ref="B125"/>
    <hyperlink r:id="rId35" ref="A126"/>
    <hyperlink r:id="rId36" ref="B126"/>
  </hyperlinks>
  <drawing r:id="rId37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20.14"/>
    <col customWidth="1" min="4" max="4" width="25.71"/>
    <col customWidth="1" min="8" max="8" width="20.57"/>
    <col customWidth="1" min="12" max="12" width="17.14"/>
  </cols>
  <sheetData>
    <row r="1">
      <c r="A1" s="1"/>
      <c r="B1" s="1"/>
      <c r="C1" s="1"/>
      <c r="D1" s="2"/>
      <c r="E1" s="1"/>
      <c r="F1" s="2"/>
      <c r="G1" s="3"/>
      <c r="H1" s="4" t="s">
        <v>401</v>
      </c>
      <c r="I1" s="4"/>
      <c r="J1" s="4"/>
      <c r="K1" s="4"/>
      <c r="L1" s="4" t="s">
        <v>402</v>
      </c>
      <c r="M1" s="4"/>
      <c r="N1" s="4"/>
      <c r="O1" s="4"/>
      <c r="P1" s="5"/>
      <c r="Q1" s="5"/>
      <c r="R1" s="5"/>
      <c r="S1" s="5"/>
      <c r="T1" s="5"/>
      <c r="U1" s="5"/>
    </row>
    <row r="2">
      <c r="A2" s="1" t="s">
        <v>0</v>
      </c>
      <c r="B2" s="6" t="s">
        <v>1</v>
      </c>
      <c r="C2" s="7" t="s">
        <v>2</v>
      </c>
      <c r="D2" s="1" t="s">
        <v>3</v>
      </c>
      <c r="E2" s="1" t="s">
        <v>4</v>
      </c>
      <c r="F2" s="1" t="s">
        <v>5</v>
      </c>
      <c r="G2" s="7" t="s">
        <v>6</v>
      </c>
      <c r="H2" s="8" t="s">
        <v>7</v>
      </c>
      <c r="I2" s="8" t="s">
        <v>9</v>
      </c>
      <c r="J2" s="8" t="s">
        <v>20</v>
      </c>
      <c r="K2" s="8" t="s">
        <v>251</v>
      </c>
      <c r="L2" s="34" t="str">
        <f>H2&amp;" (1st run)"</f>
        <v>RDD (1st run)</v>
      </c>
      <c r="M2" s="34" t="str">
        <f>J2&amp;" (1st run)"</f>
        <v>DF (1st run)</v>
      </c>
      <c r="N2" s="34" t="str">
        <f>H2&amp;" (2nd run)"</f>
        <v>RDD (2nd run)</v>
      </c>
      <c r="O2" s="34" t="str">
        <f>J2&amp;" (2nd run)"</f>
        <v>DF (2nd run)</v>
      </c>
      <c r="P2" s="5"/>
      <c r="Q2" s="5"/>
      <c r="R2" s="5"/>
      <c r="S2" s="5"/>
      <c r="T2" s="5"/>
      <c r="U2" s="5" t="s">
        <v>11</v>
      </c>
    </row>
    <row r="3">
      <c r="A3" s="5">
        <v>4.0</v>
      </c>
      <c r="B3" s="5">
        <v>4.0</v>
      </c>
      <c r="C3" s="5" t="s">
        <v>12</v>
      </c>
      <c r="D3" s="5" t="s">
        <v>13</v>
      </c>
      <c r="E3" s="5">
        <v>1.0</v>
      </c>
      <c r="F3" s="5" t="s">
        <v>14</v>
      </c>
      <c r="G3" s="5">
        <v>64.0</v>
      </c>
      <c r="H3" s="5">
        <v>1496.781708</v>
      </c>
      <c r="I3" s="5">
        <v>1729.604085</v>
      </c>
      <c r="J3" s="5">
        <v>745.5717039</v>
      </c>
      <c r="K3" s="5">
        <v>771.830328</v>
      </c>
      <c r="L3" s="35">
        <f t="shared" ref="L3:L11" si="1">H3</f>
        <v>1496.781708</v>
      </c>
      <c r="M3" s="35">
        <f t="shared" ref="M3:M11" si="2">J3</f>
        <v>745.5717039</v>
      </c>
      <c r="N3" s="5">
        <v>703.299123</v>
      </c>
      <c r="O3" s="5">
        <v>265.5683749</v>
      </c>
      <c r="P3" s="5"/>
      <c r="Q3" s="5"/>
      <c r="R3" s="5"/>
      <c r="S3" s="5"/>
      <c r="T3" s="5"/>
      <c r="U3" s="5">
        <v>8.0</v>
      </c>
    </row>
    <row r="4">
      <c r="A4" s="5">
        <v>4.0</v>
      </c>
      <c r="B4" s="5">
        <v>6.0</v>
      </c>
      <c r="C4" s="5" t="s">
        <v>15</v>
      </c>
      <c r="D4" s="5" t="s">
        <v>13</v>
      </c>
      <c r="E4" s="5">
        <v>1.0</v>
      </c>
      <c r="F4" s="5" t="s">
        <v>14</v>
      </c>
      <c r="G4" s="5">
        <v>96.0</v>
      </c>
      <c r="H4" s="5">
        <v>925.5439441</v>
      </c>
      <c r="I4" s="5">
        <v>1397.084179</v>
      </c>
      <c r="J4" s="5">
        <v>295.510335</v>
      </c>
      <c r="K4" s="5">
        <v>314.0785439</v>
      </c>
      <c r="L4" s="35">
        <f t="shared" si="1"/>
        <v>925.5439441</v>
      </c>
      <c r="M4" s="35">
        <f t="shared" si="2"/>
        <v>295.510335</v>
      </c>
      <c r="N4" s="5">
        <v>839.571048</v>
      </c>
      <c r="O4" s="5">
        <v>247.652035</v>
      </c>
      <c r="P4" s="5"/>
      <c r="Q4" s="5"/>
      <c r="R4" s="5"/>
      <c r="S4" s="5"/>
      <c r="T4" s="5"/>
      <c r="U4" s="5">
        <v>8.0</v>
      </c>
    </row>
    <row r="5">
      <c r="A5" s="5">
        <v>4.0</v>
      </c>
      <c r="B5" s="5">
        <v>8.0</v>
      </c>
      <c r="C5" s="5" t="s">
        <v>16</v>
      </c>
      <c r="D5" s="5" t="s">
        <v>13</v>
      </c>
      <c r="E5" s="5">
        <v>1.0</v>
      </c>
      <c r="F5" s="5" t="s">
        <v>14</v>
      </c>
      <c r="G5" s="5">
        <v>128.0</v>
      </c>
      <c r="H5" s="5">
        <v>589.5635629</v>
      </c>
      <c r="I5" s="5">
        <v>1100.68001</v>
      </c>
      <c r="J5" s="5">
        <v>240.411047</v>
      </c>
      <c r="K5" s="5">
        <v>335.4547479</v>
      </c>
      <c r="L5" s="35">
        <f t="shared" si="1"/>
        <v>589.5635629</v>
      </c>
      <c r="M5" s="35">
        <f t="shared" si="2"/>
        <v>240.411047</v>
      </c>
      <c r="N5" s="5">
        <v>2425.759774</v>
      </c>
      <c r="O5" s="5">
        <v>641.2025411</v>
      </c>
      <c r="P5" s="5"/>
      <c r="Q5" s="5"/>
      <c r="R5" s="5"/>
      <c r="S5" s="5"/>
      <c r="T5" s="5"/>
      <c r="U5" s="5">
        <v>8.0</v>
      </c>
    </row>
    <row r="6">
      <c r="A6" s="5">
        <v>4.0</v>
      </c>
      <c r="B6" s="5">
        <v>10.0</v>
      </c>
      <c r="C6" s="5" t="s">
        <v>17</v>
      </c>
      <c r="D6" s="5" t="s">
        <v>13</v>
      </c>
      <c r="E6" s="5">
        <v>1.0</v>
      </c>
      <c r="F6" s="5" t="s">
        <v>14</v>
      </c>
      <c r="G6" s="5">
        <v>160.0</v>
      </c>
      <c r="H6" s="5">
        <v>1058.43112</v>
      </c>
      <c r="I6" s="5">
        <v>1022.777787</v>
      </c>
      <c r="J6" s="5">
        <v>316.155</v>
      </c>
      <c r="K6" s="5">
        <v>482.9238322</v>
      </c>
      <c r="L6" s="35">
        <f t="shared" si="1"/>
        <v>1058.43112</v>
      </c>
      <c r="M6" s="35">
        <f t="shared" si="2"/>
        <v>316.155</v>
      </c>
      <c r="N6" s="5">
        <v>1016.993264</v>
      </c>
      <c r="O6" s="5">
        <v>392.6123409</v>
      </c>
      <c r="P6" s="5"/>
      <c r="Q6" s="5"/>
      <c r="R6" s="5"/>
      <c r="S6" s="5"/>
      <c r="T6" s="5"/>
      <c r="U6" s="5">
        <v>8.0</v>
      </c>
    </row>
    <row r="7">
      <c r="A7" s="5">
        <v>4.0</v>
      </c>
      <c r="B7" s="5">
        <v>12.0</v>
      </c>
      <c r="C7" s="5" t="s">
        <v>18</v>
      </c>
      <c r="D7" s="5" t="s">
        <v>13</v>
      </c>
      <c r="E7" s="5">
        <v>1.0</v>
      </c>
      <c r="F7" s="5" t="s">
        <v>14</v>
      </c>
      <c r="G7" s="5">
        <v>192.0</v>
      </c>
      <c r="H7" s="5">
        <v>823.7328799</v>
      </c>
      <c r="I7" s="5">
        <v>740.1671259</v>
      </c>
      <c r="J7" s="5">
        <v>224.472827</v>
      </c>
      <c r="K7" s="5">
        <v>370.675884962</v>
      </c>
      <c r="L7" s="35">
        <f t="shared" si="1"/>
        <v>823.7328799</v>
      </c>
      <c r="M7" s="35">
        <f t="shared" si="2"/>
        <v>224.472827</v>
      </c>
      <c r="N7" s="5">
        <v>1011.266824</v>
      </c>
      <c r="O7" s="5">
        <v>357.9858611</v>
      </c>
      <c r="P7" s="5"/>
      <c r="Q7" s="5"/>
      <c r="R7" s="5"/>
      <c r="S7" s="5"/>
      <c r="T7" s="5"/>
      <c r="U7" s="5">
        <v>8.0</v>
      </c>
    </row>
    <row r="8">
      <c r="A8" s="5">
        <v>4.0</v>
      </c>
      <c r="B8" s="5">
        <v>14.0</v>
      </c>
      <c r="C8" s="5" t="s">
        <v>18</v>
      </c>
      <c r="D8" s="5" t="s">
        <v>13</v>
      </c>
      <c r="E8" s="5">
        <v>1.0</v>
      </c>
      <c r="F8" s="5" t="s">
        <v>14</v>
      </c>
      <c r="G8" s="5">
        <v>224.0</v>
      </c>
      <c r="H8" s="5">
        <v>816.957474</v>
      </c>
      <c r="I8" s="5">
        <v>679.920033</v>
      </c>
      <c r="J8" s="5">
        <v>833.420033</v>
      </c>
      <c r="K8" s="5">
        <v>328.523756</v>
      </c>
      <c r="L8" s="35">
        <f t="shared" si="1"/>
        <v>816.957474</v>
      </c>
      <c r="M8" s="35">
        <f t="shared" si="2"/>
        <v>833.420033</v>
      </c>
      <c r="N8" s="5">
        <v>611.4001608</v>
      </c>
      <c r="O8" s="5">
        <v>364.2858062</v>
      </c>
      <c r="P8" s="5"/>
      <c r="Q8" s="5"/>
      <c r="R8" s="5"/>
      <c r="S8" s="5"/>
      <c r="T8" s="5"/>
      <c r="U8" s="5">
        <v>8.0</v>
      </c>
    </row>
    <row r="9">
      <c r="A9" s="5">
        <v>4.0</v>
      </c>
      <c r="B9" s="5">
        <v>16.0</v>
      </c>
      <c r="C9" s="5" t="s">
        <v>14</v>
      </c>
      <c r="D9" s="5" t="s">
        <v>13</v>
      </c>
      <c r="E9" s="5">
        <v>1.0</v>
      </c>
      <c r="F9" s="5" t="s">
        <v>14</v>
      </c>
      <c r="G9" s="5">
        <v>256.0</v>
      </c>
      <c r="H9" s="5">
        <v>298.2176039</v>
      </c>
      <c r="I9" s="5">
        <v>631.3920319</v>
      </c>
      <c r="J9" s="5">
        <v>670.751009</v>
      </c>
      <c r="K9" s="5">
        <v>489.387696</v>
      </c>
      <c r="L9" s="35">
        <f t="shared" si="1"/>
        <v>298.2176039</v>
      </c>
      <c r="M9" s="35">
        <f t="shared" si="2"/>
        <v>670.751009</v>
      </c>
      <c r="N9" s="5">
        <v>247.057225</v>
      </c>
      <c r="O9" s="5">
        <v>290.5613279</v>
      </c>
      <c r="P9" s="5"/>
      <c r="Q9" s="5"/>
      <c r="R9" s="5"/>
      <c r="S9" s="5"/>
      <c r="T9" s="5"/>
      <c r="U9" s="5">
        <v>8.0</v>
      </c>
    </row>
    <row r="10">
      <c r="A10" s="5">
        <v>4.0</v>
      </c>
      <c r="B10" s="5">
        <v>18.0</v>
      </c>
      <c r="C10" s="5" t="s">
        <v>14</v>
      </c>
      <c r="D10" s="5" t="s">
        <v>13</v>
      </c>
      <c r="E10" s="5">
        <v>1.0</v>
      </c>
      <c r="F10" s="5" t="s">
        <v>14</v>
      </c>
      <c r="G10" s="5">
        <v>288.0</v>
      </c>
      <c r="H10" s="5">
        <v>269.1021171</v>
      </c>
      <c r="I10" s="5">
        <v>574.1191921</v>
      </c>
      <c r="J10" s="5">
        <v>173.290591</v>
      </c>
      <c r="K10" s="5">
        <v>798.2433169</v>
      </c>
      <c r="L10" s="35">
        <f t="shared" si="1"/>
        <v>269.1021171</v>
      </c>
      <c r="M10" s="35">
        <f t="shared" si="2"/>
        <v>173.290591</v>
      </c>
      <c r="N10" s="5">
        <v>836.6821861</v>
      </c>
      <c r="O10" s="5">
        <v>534.3629901</v>
      </c>
      <c r="P10" s="5"/>
      <c r="Q10" s="5"/>
      <c r="R10" s="5"/>
      <c r="S10" s="5"/>
      <c r="T10" s="5"/>
      <c r="U10" s="5">
        <v>8.0</v>
      </c>
    </row>
    <row r="11">
      <c r="A11" s="5">
        <v>4.0</v>
      </c>
      <c r="B11" s="5">
        <v>20.0</v>
      </c>
      <c r="C11" s="5" t="s">
        <v>14</v>
      </c>
      <c r="D11" s="5" t="s">
        <v>13</v>
      </c>
      <c r="E11" s="5">
        <v>1.0</v>
      </c>
      <c r="F11" s="5" t="s">
        <v>14</v>
      </c>
      <c r="G11" s="5">
        <v>320.0</v>
      </c>
      <c r="H11" s="5">
        <v>1422.939563</v>
      </c>
      <c r="I11" s="5">
        <v>643.4244349</v>
      </c>
      <c r="J11" s="5">
        <v>167.688657</v>
      </c>
      <c r="K11" s="5">
        <v>796.9480591</v>
      </c>
      <c r="L11" s="35">
        <f t="shared" si="1"/>
        <v>1422.939563</v>
      </c>
      <c r="M11" s="35">
        <f t="shared" si="2"/>
        <v>167.688657</v>
      </c>
      <c r="N11" s="5">
        <v>253.14674</v>
      </c>
      <c r="O11" s="5">
        <v>543.525454</v>
      </c>
      <c r="P11" s="5"/>
      <c r="Q11" s="5"/>
      <c r="R11" s="5"/>
      <c r="S11" s="5"/>
      <c r="T11" s="5"/>
      <c r="U11" s="5">
        <v>8.0</v>
      </c>
    </row>
    <row r="12">
      <c r="A12" s="1"/>
      <c r="B12" s="1"/>
      <c r="C12" s="1"/>
      <c r="D12" s="2"/>
      <c r="E12" s="1"/>
      <c r="F12" s="2"/>
      <c r="G12" s="3"/>
      <c r="H12" s="36"/>
      <c r="I12" s="36"/>
      <c r="J12" s="36"/>
      <c r="K12" s="36"/>
      <c r="L12" s="4" t="s">
        <v>7</v>
      </c>
      <c r="M12" s="4" t="s">
        <v>20</v>
      </c>
      <c r="N12" s="4" t="s">
        <v>7</v>
      </c>
      <c r="O12" s="4" t="s">
        <v>20</v>
      </c>
      <c r="P12" s="5"/>
      <c r="Q12" s="5"/>
      <c r="R12" s="5"/>
      <c r="S12" s="5"/>
      <c r="T12" s="5"/>
      <c r="U12" s="5"/>
    </row>
    <row r="13">
      <c r="A13" s="1" t="s">
        <v>0</v>
      </c>
      <c r="B13" s="1" t="s">
        <v>1</v>
      </c>
      <c r="C13" s="7" t="s">
        <v>2</v>
      </c>
      <c r="D13" s="1" t="s">
        <v>3</v>
      </c>
      <c r="E13" s="1" t="s">
        <v>4</v>
      </c>
      <c r="F13" s="1" t="s">
        <v>5</v>
      </c>
      <c r="G13" s="7" t="s">
        <v>6</v>
      </c>
      <c r="H13" s="8" t="s">
        <v>7</v>
      </c>
      <c r="I13" s="8" t="s">
        <v>9</v>
      </c>
      <c r="J13" s="8" t="s">
        <v>20</v>
      </c>
      <c r="K13" s="8" t="s">
        <v>251</v>
      </c>
      <c r="L13" s="8" t="s">
        <v>401</v>
      </c>
      <c r="M13" s="8" t="s">
        <v>401</v>
      </c>
      <c r="N13" s="8" t="s">
        <v>402</v>
      </c>
      <c r="O13" s="8" t="s">
        <v>402</v>
      </c>
      <c r="P13" s="5"/>
      <c r="Q13" s="5"/>
      <c r="R13" s="5"/>
      <c r="S13" s="5"/>
      <c r="T13" s="5"/>
      <c r="U13" s="5" t="s">
        <v>11</v>
      </c>
    </row>
    <row r="14">
      <c r="A14" s="5">
        <v>4.0</v>
      </c>
      <c r="B14" s="5">
        <v>4.0</v>
      </c>
      <c r="C14" s="5" t="s">
        <v>12</v>
      </c>
      <c r="D14" s="5" t="s">
        <v>13</v>
      </c>
      <c r="E14" s="5">
        <v>2.0</v>
      </c>
      <c r="F14" s="5" t="s">
        <v>14</v>
      </c>
      <c r="G14" s="5">
        <v>64.0</v>
      </c>
      <c r="H14" s="5">
        <v>1078.176988</v>
      </c>
      <c r="I14" s="37">
        <v>1600.79301</v>
      </c>
      <c r="J14" s="5">
        <v>794.6724861</v>
      </c>
      <c r="K14" s="5">
        <v>776.853379</v>
      </c>
      <c r="L14" s="35">
        <f t="shared" ref="L14:L22" si="5">H14</f>
        <v>1078.176988</v>
      </c>
      <c r="M14" s="35">
        <f t="shared" ref="M14:M22" si="6">J14</f>
        <v>794.6724861</v>
      </c>
      <c r="N14" s="5">
        <v>691.1396151</v>
      </c>
      <c r="O14" s="5">
        <v>267.1585841</v>
      </c>
      <c r="P14" s="5">
        <f t="shared" ref="P14:Q14" si="3">L14/N14</f>
        <v>1.559998826</v>
      </c>
      <c r="Q14" s="5">
        <f t="shared" si="3"/>
        <v>2.974534727</v>
      </c>
      <c r="R14" s="5">
        <f t="shared" ref="R14:S14" si="4">N14/L14</f>
        <v>0.6410261235</v>
      </c>
      <c r="S14" s="5">
        <f t="shared" si="4"/>
        <v>0.3361870315</v>
      </c>
      <c r="T14" s="5"/>
      <c r="U14" s="5">
        <v>8.0</v>
      </c>
    </row>
    <row r="15">
      <c r="A15" s="5">
        <v>4.0</v>
      </c>
      <c r="B15" s="5">
        <v>6.0</v>
      </c>
      <c r="C15" s="5" t="s">
        <v>15</v>
      </c>
      <c r="D15" s="5" t="s">
        <v>13</v>
      </c>
      <c r="E15" s="5">
        <v>2.0</v>
      </c>
      <c r="F15" s="5" t="s">
        <v>14</v>
      </c>
      <c r="G15" s="5">
        <v>96.0</v>
      </c>
      <c r="H15" s="5">
        <v>944.443188</v>
      </c>
      <c r="I15" s="5">
        <v>1409.016799</v>
      </c>
      <c r="J15" s="5">
        <v>285.812634</v>
      </c>
      <c r="K15" s="5">
        <v>301.0033989</v>
      </c>
      <c r="L15" s="35">
        <f t="shared" si="5"/>
        <v>944.443188</v>
      </c>
      <c r="M15" s="35">
        <f t="shared" si="6"/>
        <v>285.812634</v>
      </c>
      <c r="N15" s="5">
        <v>661.985852</v>
      </c>
      <c r="O15" s="5">
        <v>345.78896</v>
      </c>
      <c r="P15" s="5">
        <f t="shared" ref="P15:Q15" si="7">L15/N15</f>
        <v>1.426681832</v>
      </c>
      <c r="Q15" s="5">
        <f t="shared" si="7"/>
        <v>0.8265522242</v>
      </c>
      <c r="R15" s="5">
        <f t="shared" ref="R15:S15" si="8">N15/L15</f>
        <v>0.7009271287</v>
      </c>
      <c r="S15" s="5">
        <f t="shared" si="8"/>
        <v>1.209844908</v>
      </c>
      <c r="T15" s="5"/>
      <c r="U15" s="5">
        <v>8.0</v>
      </c>
    </row>
    <row r="16">
      <c r="A16" s="5">
        <v>4.0</v>
      </c>
      <c r="B16" s="5">
        <v>8.0</v>
      </c>
      <c r="C16" s="5" t="s">
        <v>16</v>
      </c>
      <c r="D16" s="5" t="s">
        <v>13</v>
      </c>
      <c r="E16" s="5">
        <v>2.0</v>
      </c>
      <c r="F16" s="5" t="s">
        <v>14</v>
      </c>
      <c r="G16" s="5">
        <v>128.0</v>
      </c>
      <c r="H16" s="5">
        <v>605.403255</v>
      </c>
      <c r="I16" s="5">
        <v>1065.233513</v>
      </c>
      <c r="J16" s="5">
        <v>333.3309522</v>
      </c>
      <c r="K16" s="5">
        <v>785.05568</v>
      </c>
      <c r="L16" s="35">
        <f t="shared" si="5"/>
        <v>605.403255</v>
      </c>
      <c r="M16" s="35">
        <f t="shared" si="6"/>
        <v>333.3309522</v>
      </c>
      <c r="N16" s="5">
        <v>2442.241103</v>
      </c>
      <c r="O16" s="5">
        <v>538.218574</v>
      </c>
      <c r="P16" s="5">
        <f t="shared" ref="P16:Q16" si="9">L16/N16</f>
        <v>0.2478884064</v>
      </c>
      <c r="Q16" s="5">
        <f t="shared" si="9"/>
        <v>0.6193226475</v>
      </c>
      <c r="R16" s="5">
        <f t="shared" ref="R16:S16" si="10">N16/L16</f>
        <v>4.034073294</v>
      </c>
      <c r="S16" s="5">
        <f t="shared" si="10"/>
        <v>1.614667256</v>
      </c>
      <c r="T16" s="5"/>
      <c r="U16" s="5">
        <v>8.0</v>
      </c>
    </row>
    <row r="17">
      <c r="A17" s="5">
        <v>4.0</v>
      </c>
      <c r="B17" s="5">
        <v>10.0</v>
      </c>
      <c r="C17" s="5" t="s">
        <v>17</v>
      </c>
      <c r="D17" s="5" t="s">
        <v>13</v>
      </c>
      <c r="E17" s="5">
        <v>2.0</v>
      </c>
      <c r="F17" s="5" t="s">
        <v>14</v>
      </c>
      <c r="G17" s="5">
        <v>160.0</v>
      </c>
      <c r="H17" s="5">
        <v>523.2891231</v>
      </c>
      <c r="I17" s="5">
        <v>1112.57856</v>
      </c>
      <c r="J17" s="5">
        <v>449.527204</v>
      </c>
      <c r="K17" s="5">
        <v>494.887006</v>
      </c>
      <c r="L17" s="35">
        <f t="shared" si="5"/>
        <v>523.2891231</v>
      </c>
      <c r="M17" s="35">
        <f t="shared" si="6"/>
        <v>449.527204</v>
      </c>
      <c r="N17" s="5">
        <v>1089.175635</v>
      </c>
      <c r="O17" s="5">
        <v>349.7995589</v>
      </c>
      <c r="P17" s="5">
        <f t="shared" ref="P17:Q17" si="11">L17/N17</f>
        <v>0.4804451241</v>
      </c>
      <c r="Q17" s="5">
        <f t="shared" si="11"/>
        <v>1.285099402</v>
      </c>
      <c r="R17" s="5">
        <f t="shared" ref="R17:S17" si="12">N17/L17</f>
        <v>2.081403161</v>
      </c>
      <c r="S17" s="5">
        <f t="shared" si="12"/>
        <v>0.7781499224</v>
      </c>
      <c r="T17" s="5"/>
      <c r="U17" s="5">
        <v>8.0</v>
      </c>
    </row>
    <row r="18">
      <c r="A18" s="5">
        <v>4.0</v>
      </c>
      <c r="B18" s="5">
        <v>12.0</v>
      </c>
      <c r="C18" s="5" t="s">
        <v>18</v>
      </c>
      <c r="D18" s="5" t="s">
        <v>13</v>
      </c>
      <c r="E18" s="5">
        <v>2.0</v>
      </c>
      <c r="F18" s="5" t="s">
        <v>14</v>
      </c>
      <c r="G18" s="5">
        <v>192.0</v>
      </c>
      <c r="H18" s="5">
        <v>806.729229</v>
      </c>
      <c r="I18" s="5">
        <v>976.3522019</v>
      </c>
      <c r="J18" s="5">
        <v>224.459142</v>
      </c>
      <c r="K18" s="5">
        <v>636.255198</v>
      </c>
      <c r="L18" s="35">
        <f t="shared" si="5"/>
        <v>806.729229</v>
      </c>
      <c r="M18" s="35">
        <f t="shared" si="6"/>
        <v>224.459142</v>
      </c>
      <c r="N18" s="5">
        <v>941.3672271</v>
      </c>
      <c r="O18" s="5">
        <v>389.634753</v>
      </c>
      <c r="P18" s="5">
        <f t="shared" ref="P18:Q18" si="13">L18/N18</f>
        <v>0.8569761149</v>
      </c>
      <c r="Q18" s="5">
        <f t="shared" si="13"/>
        <v>0.5760757742</v>
      </c>
      <c r="R18" s="5">
        <f t="shared" ref="R18:S18" si="14">N18/L18</f>
        <v>1.166893666</v>
      </c>
      <c r="S18" s="5">
        <f t="shared" si="14"/>
        <v>1.735882751</v>
      </c>
      <c r="T18" s="5"/>
      <c r="U18" s="5">
        <v>8.0</v>
      </c>
    </row>
    <row r="19">
      <c r="A19" s="5">
        <v>4.0</v>
      </c>
      <c r="B19" s="5">
        <v>14.0</v>
      </c>
      <c r="C19" s="5" t="s">
        <v>18</v>
      </c>
      <c r="D19" s="5" t="s">
        <v>13</v>
      </c>
      <c r="E19" s="5">
        <v>2.0</v>
      </c>
      <c r="F19" s="5" t="s">
        <v>14</v>
      </c>
      <c r="G19" s="5">
        <v>224.0</v>
      </c>
      <c r="H19" s="5">
        <v>947.5638571</v>
      </c>
      <c r="I19" s="5">
        <v>733.3736432</v>
      </c>
      <c r="J19" s="5">
        <v>764.584461</v>
      </c>
      <c r="K19" s="5">
        <v>747.840019</v>
      </c>
      <c r="L19" s="35">
        <f t="shared" si="5"/>
        <v>947.5638571</v>
      </c>
      <c r="M19" s="35">
        <f t="shared" si="6"/>
        <v>764.584461</v>
      </c>
      <c r="N19" s="5">
        <v>849.0877361</v>
      </c>
      <c r="O19" s="5">
        <v>587.7045009</v>
      </c>
      <c r="P19" s="5">
        <f t="shared" ref="P19:Q19" si="15">L19/N19</f>
        <v>1.115978734</v>
      </c>
      <c r="Q19" s="5">
        <f t="shared" si="15"/>
        <v>1.30096751</v>
      </c>
      <c r="R19" s="5">
        <f t="shared" ref="R19:S19" si="16">N19/L19</f>
        <v>0.8960744226</v>
      </c>
      <c r="S19" s="5">
        <f t="shared" si="16"/>
        <v>0.768658704</v>
      </c>
      <c r="T19" s="5"/>
      <c r="U19" s="5">
        <v>8.0</v>
      </c>
    </row>
    <row r="20">
      <c r="A20" s="5">
        <v>4.0</v>
      </c>
      <c r="B20" s="5">
        <v>16.0</v>
      </c>
      <c r="C20" s="5" t="s">
        <v>14</v>
      </c>
      <c r="D20" s="5" t="s">
        <v>13</v>
      </c>
      <c r="E20" s="5">
        <v>2.0</v>
      </c>
      <c r="F20" s="5" t="s">
        <v>14</v>
      </c>
      <c r="G20" s="5">
        <v>256.0</v>
      </c>
      <c r="H20" s="5">
        <v>278.3416631</v>
      </c>
      <c r="I20" s="5">
        <v>632.1519461</v>
      </c>
      <c r="J20" s="5">
        <v>179.0541861</v>
      </c>
      <c r="K20" s="5">
        <v>503.223949</v>
      </c>
      <c r="L20" s="35">
        <f t="shared" si="5"/>
        <v>278.3416631</v>
      </c>
      <c r="M20" s="35">
        <f t="shared" si="6"/>
        <v>179.0541861</v>
      </c>
      <c r="N20" s="5">
        <v>228.688343</v>
      </c>
      <c r="O20" s="5">
        <v>712.054215</v>
      </c>
      <c r="P20" s="5">
        <f t="shared" ref="P20:Q20" si="17">L20/N20</f>
        <v>1.217122217</v>
      </c>
      <c r="Q20" s="5">
        <f t="shared" si="17"/>
        <v>0.251461451</v>
      </c>
      <c r="R20" s="5">
        <f t="shared" ref="R20:S20" si="18">N20/L20</f>
        <v>0.8216101767</v>
      </c>
      <c r="S20" s="5">
        <f t="shared" si="18"/>
        <v>3.976752683</v>
      </c>
      <c r="T20" s="5"/>
      <c r="U20" s="5">
        <v>8.0</v>
      </c>
    </row>
    <row r="21">
      <c r="A21" s="5">
        <v>4.0</v>
      </c>
      <c r="B21" s="5">
        <v>18.0</v>
      </c>
      <c r="C21" s="5" t="s">
        <v>14</v>
      </c>
      <c r="D21" s="5" t="s">
        <v>13</v>
      </c>
      <c r="E21" s="5">
        <v>2.0</v>
      </c>
      <c r="F21" s="5" t="s">
        <v>14</v>
      </c>
      <c r="G21" s="5">
        <v>288.0</v>
      </c>
      <c r="H21" s="5">
        <v>266.610373</v>
      </c>
      <c r="I21" s="5">
        <v>598.0069709</v>
      </c>
      <c r="J21" s="5">
        <v>223.0685</v>
      </c>
      <c r="K21" s="5">
        <v>800.1697261</v>
      </c>
      <c r="L21" s="35">
        <f t="shared" si="5"/>
        <v>266.610373</v>
      </c>
      <c r="M21" s="35">
        <f t="shared" si="6"/>
        <v>223.0685</v>
      </c>
      <c r="N21" s="5">
        <v>233.357425</v>
      </c>
      <c r="O21" s="5">
        <v>567.4910018</v>
      </c>
      <c r="P21" s="5">
        <f t="shared" ref="P21:Q21" si="19">L21/N21</f>
        <v>1.142497921</v>
      </c>
      <c r="Q21" s="5">
        <f t="shared" si="19"/>
        <v>0.3930784793</v>
      </c>
      <c r="R21" s="5">
        <f t="shared" ref="R21:S21" si="20">N21/L21</f>
        <v>0.8752751154</v>
      </c>
      <c r="S21" s="5">
        <f t="shared" si="20"/>
        <v>2.544021239</v>
      </c>
      <c r="T21" s="5"/>
      <c r="U21" s="5">
        <v>8.0</v>
      </c>
    </row>
    <row r="22">
      <c r="A22" s="5">
        <v>4.0</v>
      </c>
      <c r="B22" s="5">
        <v>20.0</v>
      </c>
      <c r="C22" s="5" t="s">
        <v>14</v>
      </c>
      <c r="D22" s="5" t="s">
        <v>13</v>
      </c>
      <c r="E22" s="5">
        <v>2.0</v>
      </c>
      <c r="F22" s="5" t="s">
        <v>14</v>
      </c>
      <c r="G22" s="5">
        <v>320.0</v>
      </c>
      <c r="H22" s="5">
        <v>285.1632569</v>
      </c>
      <c r="I22" s="5">
        <v>612.1456199</v>
      </c>
      <c r="J22" s="5">
        <v>178.1442258</v>
      </c>
      <c r="K22" s="5">
        <v>365.7984521</v>
      </c>
      <c r="L22" s="35">
        <f t="shared" si="5"/>
        <v>285.1632569</v>
      </c>
      <c r="M22" s="35">
        <f t="shared" si="6"/>
        <v>178.1442258</v>
      </c>
      <c r="N22" s="5">
        <v>227.45099</v>
      </c>
      <c r="O22" s="5">
        <v>889.7862799</v>
      </c>
      <c r="P22" s="5">
        <f t="shared" ref="P22:Q22" si="21">L22/N22</f>
        <v>1.253734956</v>
      </c>
      <c r="Q22" s="5">
        <f t="shared" si="21"/>
        <v>0.2002101289</v>
      </c>
      <c r="R22" s="5">
        <f t="shared" ref="R22:S22" si="22">N22/L22</f>
        <v>0.7976167493</v>
      </c>
      <c r="S22" s="5">
        <f t="shared" si="22"/>
        <v>4.994752291</v>
      </c>
      <c r="T22" s="5"/>
      <c r="U22" s="5">
        <v>8.0</v>
      </c>
    </row>
    <row r="23">
      <c r="A23" s="5"/>
      <c r="B23" s="5"/>
      <c r="C23" s="5"/>
      <c r="D23" s="5"/>
      <c r="E23" s="5"/>
      <c r="F23" s="5"/>
      <c r="G23" s="5"/>
      <c r="H23" s="5"/>
      <c r="J23" s="5"/>
      <c r="K23" s="5"/>
      <c r="L23" s="5"/>
      <c r="N23" s="5"/>
      <c r="O23" s="5"/>
      <c r="P23" s="5"/>
      <c r="Q23" s="5"/>
      <c r="R23" s="5"/>
      <c r="S23" s="5"/>
      <c r="T23" s="5"/>
      <c r="U23" s="5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3.29"/>
    <col customWidth="1" min="3" max="3" width="18.14"/>
    <col customWidth="1" min="4" max="4" width="21.43"/>
    <col customWidth="1" min="5" max="5" width="31.57"/>
    <col customWidth="1" min="6" max="6" width="20.0"/>
    <col customWidth="1" min="8" max="8" width="19.29"/>
    <col customWidth="1" min="9" max="9" width="18.71"/>
  </cols>
  <sheetData>
    <row r="1">
      <c r="A1" s="4" t="s">
        <v>403</v>
      </c>
      <c r="B1" s="4" t="s">
        <v>0</v>
      </c>
      <c r="C1" s="4" t="s">
        <v>1</v>
      </c>
      <c r="D1" s="4" t="s">
        <v>2</v>
      </c>
      <c r="E1" s="4" t="s">
        <v>404</v>
      </c>
      <c r="F1" s="4" t="s">
        <v>405</v>
      </c>
      <c r="G1" s="4" t="s">
        <v>406</v>
      </c>
      <c r="H1" s="4" t="s">
        <v>407</v>
      </c>
      <c r="I1" s="4" t="s">
        <v>408</v>
      </c>
      <c r="J1" s="4" t="s">
        <v>409</v>
      </c>
      <c r="K1" s="4" t="s">
        <v>410</v>
      </c>
    </row>
    <row r="2">
      <c r="A2" s="5" t="s">
        <v>411</v>
      </c>
      <c r="B2" s="5">
        <v>4.0</v>
      </c>
      <c r="C2" s="5">
        <v>4.0</v>
      </c>
      <c r="D2" s="5">
        <v>1.0</v>
      </c>
      <c r="E2" s="5">
        <v>2.0</v>
      </c>
      <c r="F2" s="5">
        <v>5.0</v>
      </c>
      <c r="G2" s="5">
        <v>1.0</v>
      </c>
      <c r="H2" s="5">
        <v>5.0</v>
      </c>
      <c r="I2" s="5">
        <v>149.0</v>
      </c>
      <c r="J2" s="5" t="s">
        <v>412</v>
      </c>
    </row>
    <row r="3">
      <c r="A3" s="5" t="s">
        <v>413</v>
      </c>
      <c r="B3" s="5">
        <v>4.0</v>
      </c>
      <c r="C3" s="5">
        <v>4.0</v>
      </c>
      <c r="D3" s="5">
        <v>1.0</v>
      </c>
      <c r="E3" s="5">
        <v>2.0</v>
      </c>
      <c r="F3" s="5">
        <v>5.0</v>
      </c>
      <c r="G3" s="5">
        <v>1.0</v>
      </c>
      <c r="H3" s="5">
        <v>5.0</v>
      </c>
      <c r="I3" s="5">
        <v>281.0</v>
      </c>
      <c r="J3" s="5" t="s">
        <v>414</v>
      </c>
    </row>
    <row r="4">
      <c r="A4" s="5" t="s">
        <v>415</v>
      </c>
      <c r="B4" s="5">
        <v>4.0</v>
      </c>
      <c r="C4" s="5">
        <v>4.0</v>
      </c>
      <c r="D4" s="5">
        <v>1.0</v>
      </c>
      <c r="E4" s="5">
        <v>2.0</v>
      </c>
      <c r="F4" s="5">
        <v>5.0</v>
      </c>
      <c r="G4" s="5">
        <v>1.0</v>
      </c>
      <c r="H4" s="5">
        <v>5.0</v>
      </c>
    </row>
    <row r="5">
      <c r="A5" s="5" t="s">
        <v>416</v>
      </c>
      <c r="B5" s="5">
        <v>4.0</v>
      </c>
      <c r="C5" s="5">
        <v>4.0</v>
      </c>
      <c r="D5" s="5">
        <v>1.0</v>
      </c>
      <c r="E5" s="5">
        <v>2.0</v>
      </c>
      <c r="F5" s="5">
        <v>5.0</v>
      </c>
      <c r="G5" s="5">
        <v>1.0</v>
      </c>
      <c r="H5" s="5">
        <v>5.0</v>
      </c>
      <c r="I5" s="5">
        <v>128.0</v>
      </c>
      <c r="J5" s="5" t="s">
        <v>417</v>
      </c>
    </row>
    <row r="6">
      <c r="A6" s="5" t="s">
        <v>416</v>
      </c>
      <c r="B6" s="5">
        <v>4.0</v>
      </c>
      <c r="C6" s="5">
        <v>4.0</v>
      </c>
      <c r="D6" s="5">
        <v>1.0</v>
      </c>
      <c r="E6" s="5">
        <v>2.0</v>
      </c>
      <c r="F6" s="5">
        <v>5.0</v>
      </c>
      <c r="G6" s="5">
        <v>1.0</v>
      </c>
      <c r="H6" s="5">
        <v>7.0</v>
      </c>
      <c r="I6" s="5">
        <v>196.0</v>
      </c>
      <c r="J6" s="5" t="s">
        <v>418</v>
      </c>
    </row>
    <row r="7">
      <c r="A7" s="5" t="s">
        <v>419</v>
      </c>
      <c r="B7" s="5">
        <v>4.0</v>
      </c>
      <c r="C7" s="5">
        <v>4.0</v>
      </c>
      <c r="D7" s="5">
        <v>2.0</v>
      </c>
      <c r="E7" s="5">
        <v>4.0</v>
      </c>
      <c r="F7" s="5">
        <v>5.0</v>
      </c>
      <c r="G7" s="5">
        <v>1.0</v>
      </c>
      <c r="H7" s="5">
        <v>4.0</v>
      </c>
      <c r="I7" s="5" t="s">
        <v>420</v>
      </c>
      <c r="J7" s="5" t="s">
        <v>421</v>
      </c>
      <c r="L7" s="5" t="s">
        <v>422</v>
      </c>
    </row>
    <row r="8">
      <c r="A8" s="5" t="s">
        <v>419</v>
      </c>
      <c r="B8" s="5">
        <v>4.0</v>
      </c>
      <c r="C8" s="5">
        <v>4.0</v>
      </c>
      <c r="D8" s="5">
        <v>2.0</v>
      </c>
      <c r="E8" s="5">
        <v>4.0</v>
      </c>
      <c r="F8" s="5">
        <v>5.0</v>
      </c>
      <c r="G8" s="5">
        <v>1.0</v>
      </c>
      <c r="H8" s="5">
        <v>16.0</v>
      </c>
      <c r="I8" s="5" t="s">
        <v>423</v>
      </c>
      <c r="J8" s="5" t="s">
        <v>424</v>
      </c>
      <c r="L8" s="5" t="s">
        <v>425</v>
      </c>
    </row>
    <row r="9">
      <c r="A9" s="5" t="s">
        <v>419</v>
      </c>
      <c r="B9" s="5">
        <v>4.0</v>
      </c>
      <c r="C9" s="5">
        <v>4.0</v>
      </c>
      <c r="D9" s="5">
        <v>2.0</v>
      </c>
      <c r="E9" s="5">
        <v>4.0</v>
      </c>
      <c r="F9" s="5">
        <v>5.0</v>
      </c>
      <c r="G9" s="5">
        <v>1.0</v>
      </c>
      <c r="H9" s="5">
        <v>8.0</v>
      </c>
      <c r="I9" s="5" t="s">
        <v>426</v>
      </c>
      <c r="J9" s="5" t="s">
        <v>427</v>
      </c>
    </row>
    <row r="10">
      <c r="A10" s="5" t="s">
        <v>7</v>
      </c>
      <c r="B10" s="5">
        <v>4.0</v>
      </c>
      <c r="C10" s="5">
        <v>4.0</v>
      </c>
      <c r="D10" s="5">
        <v>2.0</v>
      </c>
      <c r="E10" s="5">
        <v>4.0</v>
      </c>
      <c r="F10" s="5">
        <v>5.0</v>
      </c>
      <c r="G10" s="5">
        <v>1.0</v>
      </c>
      <c r="H10" s="5">
        <v>4.0</v>
      </c>
      <c r="I10" s="5" t="s">
        <v>428</v>
      </c>
      <c r="J10" s="5" t="s">
        <v>429</v>
      </c>
      <c r="L10" s="5" t="s">
        <v>430</v>
      </c>
    </row>
    <row r="11">
      <c r="A11" s="5" t="s">
        <v>7</v>
      </c>
      <c r="B11" s="5">
        <v>4.0</v>
      </c>
      <c r="C11" s="5">
        <v>4.0</v>
      </c>
      <c r="D11" s="5">
        <v>2.0</v>
      </c>
      <c r="E11" s="5">
        <v>4.0</v>
      </c>
      <c r="F11" s="5">
        <v>5.0</v>
      </c>
      <c r="G11" s="5">
        <v>1.0</v>
      </c>
      <c r="H11" s="5">
        <v>16.0</v>
      </c>
      <c r="I11" s="5" t="s">
        <v>431</v>
      </c>
      <c r="J11" s="5" t="s">
        <v>432</v>
      </c>
      <c r="L11" s="5" t="s">
        <v>433</v>
      </c>
    </row>
    <row r="12">
      <c r="A12" s="5" t="s">
        <v>9</v>
      </c>
      <c r="B12" s="5">
        <v>4.0</v>
      </c>
      <c r="C12" s="5">
        <v>4.0</v>
      </c>
      <c r="D12" s="5">
        <v>2.0</v>
      </c>
      <c r="E12" s="5">
        <v>4.0</v>
      </c>
      <c r="F12" s="5">
        <v>5.0</v>
      </c>
      <c r="G12" s="5">
        <v>1.0</v>
      </c>
      <c r="H12" s="5">
        <v>4.0</v>
      </c>
      <c r="I12" s="5" t="s">
        <v>434</v>
      </c>
      <c r="J12" s="5" t="s">
        <v>435</v>
      </c>
      <c r="L12" s="5" t="s">
        <v>436</v>
      </c>
    </row>
    <row r="13">
      <c r="A13" s="5" t="s">
        <v>9</v>
      </c>
      <c r="B13" s="5">
        <v>4.0</v>
      </c>
      <c r="C13" s="5">
        <v>4.0</v>
      </c>
      <c r="D13" s="5">
        <v>2.0</v>
      </c>
      <c r="E13" s="5">
        <v>4.0</v>
      </c>
      <c r="F13" s="5">
        <v>5.0</v>
      </c>
      <c r="G13" s="5">
        <v>1.0</v>
      </c>
      <c r="H13" s="5">
        <v>16.0</v>
      </c>
      <c r="I13" s="5" t="s">
        <v>437</v>
      </c>
      <c r="J13" s="5" t="s">
        <v>438</v>
      </c>
      <c r="L13" s="5" t="s">
        <v>439</v>
      </c>
    </row>
    <row r="14">
      <c r="A14" s="5" t="s">
        <v>20</v>
      </c>
      <c r="B14" s="5">
        <v>4.0</v>
      </c>
      <c r="C14" s="5">
        <v>4.0</v>
      </c>
      <c r="D14" s="5">
        <v>2.0</v>
      </c>
      <c r="E14" s="5">
        <v>4.0</v>
      </c>
      <c r="F14" s="5">
        <v>5.0</v>
      </c>
      <c r="G14" s="5">
        <v>1.0</v>
      </c>
      <c r="H14" s="5">
        <v>4.0</v>
      </c>
      <c r="I14" s="5" t="s">
        <v>440</v>
      </c>
      <c r="J14" s="5" t="s">
        <v>441</v>
      </c>
      <c r="L14" s="5" t="s">
        <v>442</v>
      </c>
    </row>
    <row r="15">
      <c r="A15" s="5" t="s">
        <v>20</v>
      </c>
      <c r="B15" s="5">
        <v>4.0</v>
      </c>
      <c r="C15" s="5">
        <v>4.0</v>
      </c>
      <c r="D15" s="5">
        <v>2.0</v>
      </c>
      <c r="E15" s="5">
        <v>4.0</v>
      </c>
      <c r="F15" s="5">
        <v>5.0</v>
      </c>
      <c r="G15" s="5">
        <v>1.0</v>
      </c>
      <c r="H15" s="5">
        <v>16.0</v>
      </c>
      <c r="I15" s="5" t="s">
        <v>443</v>
      </c>
      <c r="J15" s="5" t="s">
        <v>444</v>
      </c>
      <c r="L15" s="5" t="s">
        <v>445</v>
      </c>
    </row>
    <row r="16">
      <c r="A16" s="5" t="s">
        <v>251</v>
      </c>
      <c r="B16" s="5">
        <v>4.0</v>
      </c>
      <c r="C16" s="5">
        <v>4.0</v>
      </c>
      <c r="D16" s="5">
        <v>2.0</v>
      </c>
      <c r="E16" s="5">
        <v>4.0</v>
      </c>
      <c r="F16" s="5">
        <v>5.0</v>
      </c>
      <c r="G16" s="5">
        <v>1.0</v>
      </c>
      <c r="H16" s="5">
        <v>4.0</v>
      </c>
      <c r="I16" s="5" t="s">
        <v>446</v>
      </c>
      <c r="J16" s="5" t="s">
        <v>447</v>
      </c>
      <c r="L16" s="5" t="s">
        <v>448</v>
      </c>
    </row>
    <row r="17">
      <c r="A17" s="5" t="s">
        <v>251</v>
      </c>
      <c r="B17" s="5">
        <v>4.0</v>
      </c>
      <c r="C17" s="5">
        <v>4.0</v>
      </c>
      <c r="D17" s="5">
        <v>2.0</v>
      </c>
      <c r="E17" s="5">
        <v>4.0</v>
      </c>
      <c r="F17" s="5">
        <v>5.0</v>
      </c>
      <c r="G17" s="5">
        <v>1.0</v>
      </c>
      <c r="H17" s="5">
        <v>16.0</v>
      </c>
      <c r="I17" s="5" t="s">
        <v>449</v>
      </c>
      <c r="J17" s="5" t="s">
        <v>450</v>
      </c>
      <c r="L17" s="5" t="s">
        <v>451</v>
      </c>
    </row>
    <row r="18">
      <c r="A18" s="5" t="s">
        <v>251</v>
      </c>
      <c r="B18" s="5">
        <v>4.0</v>
      </c>
      <c r="C18" s="5">
        <v>4.0</v>
      </c>
      <c r="D18" s="5">
        <v>2.0</v>
      </c>
      <c r="E18" s="5">
        <v>4.0</v>
      </c>
      <c r="F18" s="5">
        <v>5.0</v>
      </c>
      <c r="G18" s="5">
        <v>1.0</v>
      </c>
      <c r="H18" s="5">
        <v>2.0</v>
      </c>
      <c r="I18" s="5" t="s">
        <v>452</v>
      </c>
      <c r="J18" s="5" t="s">
        <v>453</v>
      </c>
      <c r="L18" s="5" t="s">
        <v>454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" t="s">
        <v>0</v>
      </c>
      <c r="B1" s="4" t="s">
        <v>1</v>
      </c>
      <c r="C1" s="4" t="s">
        <v>2</v>
      </c>
      <c r="D1" s="4" t="s">
        <v>4</v>
      </c>
      <c r="E1" s="4" t="s">
        <v>407</v>
      </c>
      <c r="F1" s="4" t="s">
        <v>408</v>
      </c>
      <c r="G1" s="4"/>
      <c r="H1" s="4"/>
    </row>
    <row r="2">
      <c r="A2" s="5">
        <v>2.0</v>
      </c>
      <c r="B2" s="5">
        <v>2.0</v>
      </c>
      <c r="C2" s="5">
        <v>1.0</v>
      </c>
      <c r="D2" s="5">
        <v>1.0</v>
      </c>
      <c r="E2" s="5">
        <v>4.0</v>
      </c>
      <c r="F2" s="5" t="s">
        <v>455</v>
      </c>
    </row>
    <row r="3">
      <c r="A3" s="5">
        <v>2.0</v>
      </c>
      <c r="B3" s="5">
        <v>2.0</v>
      </c>
      <c r="C3" s="5">
        <v>1.0</v>
      </c>
      <c r="D3" s="5">
        <v>1.0</v>
      </c>
      <c r="E3" s="5">
        <v>8.0</v>
      </c>
      <c r="F3" s="5" t="s">
        <v>456</v>
      </c>
    </row>
    <row r="4">
      <c r="A4" s="5">
        <v>2.0</v>
      </c>
      <c r="B4" s="5">
        <v>2.0</v>
      </c>
      <c r="C4" s="5">
        <v>1.0</v>
      </c>
      <c r="D4" s="5">
        <v>1.0</v>
      </c>
      <c r="E4" s="5">
        <v>16.0</v>
      </c>
      <c r="F4" s="5" t="s">
        <v>457</v>
      </c>
    </row>
    <row r="5">
      <c r="A5" s="5">
        <v>2.0</v>
      </c>
      <c r="B5" s="5">
        <v>2.0</v>
      </c>
      <c r="C5" s="5">
        <v>1.0</v>
      </c>
      <c r="D5" s="5">
        <v>1.0</v>
      </c>
      <c r="E5" s="5">
        <v>24.0</v>
      </c>
      <c r="F5" s="5" t="s">
        <v>458</v>
      </c>
    </row>
    <row r="6">
      <c r="A6" s="5">
        <v>2.0</v>
      </c>
      <c r="B6" s="5">
        <v>2.0</v>
      </c>
      <c r="C6" s="5">
        <v>1.0</v>
      </c>
      <c r="D6" s="5">
        <v>1.0</v>
      </c>
      <c r="E6" s="5">
        <v>32.0</v>
      </c>
      <c r="F6" s="5" t="s">
        <v>459</v>
      </c>
    </row>
    <row r="7">
      <c r="A7" s="5">
        <v>2.0</v>
      </c>
      <c r="B7" s="5">
        <v>2.0</v>
      </c>
      <c r="C7" s="5">
        <v>1.0</v>
      </c>
      <c r="D7" s="5">
        <v>2.0</v>
      </c>
      <c r="E7" s="5">
        <v>4.0</v>
      </c>
      <c r="F7" s="5" t="s">
        <v>460</v>
      </c>
    </row>
    <row r="8">
      <c r="A8" s="5">
        <v>2.0</v>
      </c>
      <c r="B8" s="5">
        <v>2.0</v>
      </c>
      <c r="C8" s="5">
        <v>1.0</v>
      </c>
      <c r="D8" s="5">
        <v>2.0</v>
      </c>
      <c r="E8" s="5">
        <v>8.0</v>
      </c>
      <c r="F8" s="5" t="s">
        <v>461</v>
      </c>
    </row>
    <row r="9">
      <c r="A9" s="5">
        <v>2.0</v>
      </c>
      <c r="B9" s="5">
        <v>2.0</v>
      </c>
      <c r="C9" s="5">
        <v>1.0</v>
      </c>
      <c r="D9" s="5">
        <v>2.0</v>
      </c>
      <c r="E9" s="5">
        <v>16.0</v>
      </c>
      <c r="F9" s="5" t="s">
        <v>462</v>
      </c>
    </row>
    <row r="10">
      <c r="A10" s="5">
        <v>2.0</v>
      </c>
      <c r="B10" s="5">
        <v>2.0</v>
      </c>
      <c r="C10" s="5">
        <v>1.0</v>
      </c>
      <c r="D10" s="5">
        <v>2.0</v>
      </c>
      <c r="E10" s="5">
        <v>24.0</v>
      </c>
      <c r="F10" s="5" t="s">
        <v>463</v>
      </c>
    </row>
    <row r="11">
      <c r="A11" s="5">
        <v>2.0</v>
      </c>
      <c r="B11" s="5">
        <v>2.0</v>
      </c>
      <c r="C11" s="5">
        <v>1.0</v>
      </c>
      <c r="D11" s="5">
        <v>2.0</v>
      </c>
      <c r="E11" s="5">
        <v>32.0</v>
      </c>
      <c r="F11" s="5" t="s">
        <v>464</v>
      </c>
    </row>
    <row r="12">
      <c r="A12" s="5">
        <v>2.0</v>
      </c>
      <c r="B12" s="5">
        <v>2.0</v>
      </c>
      <c r="C12" s="5">
        <v>2.0</v>
      </c>
      <c r="D12" s="5">
        <v>1.0</v>
      </c>
      <c r="E12" s="5">
        <v>4.0</v>
      </c>
      <c r="F12" s="5" t="s">
        <v>465</v>
      </c>
    </row>
    <row r="13">
      <c r="A13" s="5">
        <v>2.0</v>
      </c>
      <c r="B13" s="5">
        <v>2.0</v>
      </c>
      <c r="C13" s="5">
        <v>2.0</v>
      </c>
      <c r="D13" s="5">
        <v>1.0</v>
      </c>
      <c r="E13" s="5">
        <v>8.0</v>
      </c>
      <c r="F13" s="5" t="s">
        <v>466</v>
      </c>
    </row>
    <row r="14">
      <c r="A14" s="5">
        <v>2.0</v>
      </c>
      <c r="B14" s="5">
        <v>2.0</v>
      </c>
      <c r="C14" s="5">
        <v>2.0</v>
      </c>
      <c r="D14" s="5">
        <v>1.0</v>
      </c>
      <c r="E14" s="5">
        <v>16.0</v>
      </c>
      <c r="F14" s="5" t="s">
        <v>467</v>
      </c>
    </row>
    <row r="15">
      <c r="A15" s="5">
        <v>2.0</v>
      </c>
      <c r="B15" s="5">
        <v>2.0</v>
      </c>
      <c r="C15" s="5">
        <v>2.0</v>
      </c>
      <c r="D15" s="5">
        <v>1.0</v>
      </c>
      <c r="E15" s="5">
        <v>24.0</v>
      </c>
      <c r="F15" s="5" t="s">
        <v>468</v>
      </c>
    </row>
    <row r="16">
      <c r="A16" s="5">
        <v>2.0</v>
      </c>
      <c r="B16" s="5">
        <v>2.0</v>
      </c>
      <c r="C16" s="5">
        <v>2.0</v>
      </c>
      <c r="D16" s="5">
        <v>1.0</v>
      </c>
      <c r="E16" s="5">
        <v>32.0</v>
      </c>
      <c r="F16" s="5" t="s">
        <v>469</v>
      </c>
    </row>
    <row r="17">
      <c r="A17" s="5">
        <v>2.0</v>
      </c>
      <c r="B17" s="5">
        <v>2.0</v>
      </c>
      <c r="C17" s="5">
        <v>2.0</v>
      </c>
      <c r="D17" s="5">
        <v>2.0</v>
      </c>
      <c r="E17" s="5">
        <v>4.0</v>
      </c>
      <c r="F17" s="5" t="s">
        <v>470</v>
      </c>
    </row>
    <row r="18">
      <c r="A18" s="5">
        <v>2.0</v>
      </c>
      <c r="B18" s="5">
        <v>2.0</v>
      </c>
      <c r="C18" s="5">
        <v>2.0</v>
      </c>
      <c r="D18" s="5">
        <v>2.0</v>
      </c>
      <c r="E18" s="5">
        <v>8.0</v>
      </c>
      <c r="F18" s="5" t="s">
        <v>471</v>
      </c>
    </row>
    <row r="19">
      <c r="A19" s="5">
        <v>2.0</v>
      </c>
      <c r="B19" s="5">
        <v>2.0</v>
      </c>
      <c r="C19" s="5">
        <v>2.0</v>
      </c>
      <c r="D19" s="5">
        <v>2.0</v>
      </c>
      <c r="E19" s="5">
        <v>16.0</v>
      </c>
      <c r="F19" s="5" t="s">
        <v>472</v>
      </c>
    </row>
    <row r="20">
      <c r="A20" s="5">
        <v>2.0</v>
      </c>
      <c r="B20" s="5">
        <v>2.0</v>
      </c>
      <c r="C20" s="5">
        <v>2.0</v>
      </c>
      <c r="D20" s="5">
        <v>2.0</v>
      </c>
      <c r="E20" s="5">
        <v>24.0</v>
      </c>
      <c r="F20" s="5" t="s">
        <v>473</v>
      </c>
    </row>
    <row r="21">
      <c r="A21" s="5">
        <v>2.0</v>
      </c>
      <c r="B21" s="5">
        <v>2.0</v>
      </c>
      <c r="C21" s="5">
        <v>2.0</v>
      </c>
      <c r="D21" s="5">
        <v>2.0</v>
      </c>
      <c r="E21" s="5">
        <v>32.0</v>
      </c>
      <c r="F21" s="5" t="s">
        <v>474</v>
      </c>
    </row>
    <row r="22">
      <c r="A22" s="5">
        <v>2.0</v>
      </c>
      <c r="B22" s="5">
        <v>2.0</v>
      </c>
      <c r="C22" s="5">
        <v>4.0</v>
      </c>
      <c r="D22" s="5">
        <v>1.0</v>
      </c>
      <c r="E22" s="5">
        <v>4.0</v>
      </c>
      <c r="F22" s="5" t="s">
        <v>475</v>
      </c>
    </row>
    <row r="23">
      <c r="A23" s="5">
        <v>2.0</v>
      </c>
      <c r="B23" s="5">
        <v>2.0</v>
      </c>
      <c r="C23" s="5">
        <v>4.0</v>
      </c>
      <c r="D23" s="5">
        <v>1.0</v>
      </c>
      <c r="E23" s="5">
        <v>8.0</v>
      </c>
      <c r="F23" s="5" t="s">
        <v>476</v>
      </c>
    </row>
    <row r="24">
      <c r="A24" s="5">
        <v>2.0</v>
      </c>
      <c r="B24" s="5">
        <v>2.0</v>
      </c>
      <c r="C24" s="5">
        <v>4.0</v>
      </c>
      <c r="D24" s="5">
        <v>1.0</v>
      </c>
      <c r="E24" s="5">
        <v>16.0</v>
      </c>
      <c r="F24" s="5" t="s">
        <v>477</v>
      </c>
    </row>
    <row r="25">
      <c r="A25" s="5">
        <v>2.0</v>
      </c>
      <c r="B25" s="5">
        <v>2.0</v>
      </c>
      <c r="C25" s="5">
        <v>4.0</v>
      </c>
      <c r="D25" s="5">
        <v>1.0</v>
      </c>
      <c r="E25" s="5">
        <v>24.0</v>
      </c>
      <c r="F25" s="5" t="s">
        <v>478</v>
      </c>
    </row>
    <row r="26">
      <c r="A26" s="5">
        <v>2.0</v>
      </c>
      <c r="B26" s="5">
        <v>2.0</v>
      </c>
      <c r="C26" s="5">
        <v>4.0</v>
      </c>
      <c r="D26" s="5">
        <v>1.0</v>
      </c>
      <c r="E26" s="5">
        <v>32.0</v>
      </c>
      <c r="F26" s="5" t="s">
        <v>479</v>
      </c>
    </row>
    <row r="27">
      <c r="A27" s="5">
        <v>2.0</v>
      </c>
      <c r="B27" s="5">
        <v>2.0</v>
      </c>
      <c r="C27" s="5">
        <v>4.0</v>
      </c>
      <c r="D27" s="5">
        <v>2.0</v>
      </c>
      <c r="E27" s="5">
        <v>4.0</v>
      </c>
      <c r="F27" s="5" t="s">
        <v>480</v>
      </c>
    </row>
    <row r="28">
      <c r="A28" s="5">
        <v>2.0</v>
      </c>
      <c r="B28" s="5">
        <v>2.0</v>
      </c>
      <c r="C28" s="5">
        <v>4.0</v>
      </c>
      <c r="D28" s="5">
        <v>2.0</v>
      </c>
      <c r="E28" s="5">
        <v>8.0</v>
      </c>
      <c r="F28" s="5" t="s">
        <v>481</v>
      </c>
    </row>
    <row r="29">
      <c r="A29" s="5">
        <v>2.0</v>
      </c>
      <c r="B29" s="5">
        <v>2.0</v>
      </c>
      <c r="C29" s="5">
        <v>4.0</v>
      </c>
      <c r="D29" s="5">
        <v>2.0</v>
      </c>
      <c r="E29" s="5">
        <v>16.0</v>
      </c>
      <c r="F29" s="5" t="s">
        <v>482</v>
      </c>
    </row>
    <row r="30">
      <c r="A30" s="5">
        <v>2.0</v>
      </c>
      <c r="B30" s="5">
        <v>2.0</v>
      </c>
      <c r="C30" s="5">
        <v>4.0</v>
      </c>
      <c r="D30" s="5">
        <v>2.0</v>
      </c>
      <c r="E30" s="5">
        <v>24.0</v>
      </c>
      <c r="F30" s="5" t="s">
        <v>483</v>
      </c>
    </row>
    <row r="31">
      <c r="A31" s="5">
        <v>2.0</v>
      </c>
      <c r="B31" s="5">
        <v>2.0</v>
      </c>
      <c r="C31" s="5">
        <v>4.0</v>
      </c>
      <c r="D31" s="5">
        <v>2.0</v>
      </c>
      <c r="E31" s="5">
        <v>32.0</v>
      </c>
      <c r="F31" s="5" t="s">
        <v>484</v>
      </c>
    </row>
    <row r="32">
      <c r="A32" s="5">
        <v>2.0</v>
      </c>
      <c r="B32" s="5">
        <v>4.0</v>
      </c>
      <c r="C32" s="5">
        <v>1.0</v>
      </c>
      <c r="D32" s="5">
        <v>1.0</v>
      </c>
      <c r="E32" s="5">
        <v>4.0</v>
      </c>
      <c r="F32" s="5" t="s">
        <v>485</v>
      </c>
      <c r="G32" s="5" t="s">
        <v>486</v>
      </c>
    </row>
    <row r="33">
      <c r="A33" s="5">
        <v>2.0</v>
      </c>
      <c r="B33" s="5">
        <v>4.0</v>
      </c>
      <c r="C33" s="5">
        <v>1.0</v>
      </c>
      <c r="D33" s="5">
        <v>1.0</v>
      </c>
      <c r="E33" s="5">
        <v>8.0</v>
      </c>
      <c r="F33" s="5" t="s">
        <v>487</v>
      </c>
      <c r="G33" s="5" t="s">
        <v>486</v>
      </c>
    </row>
    <row r="34">
      <c r="A34" s="5">
        <v>2.0</v>
      </c>
      <c r="B34" s="5">
        <v>4.0</v>
      </c>
      <c r="C34" s="5">
        <v>1.0</v>
      </c>
      <c r="D34" s="5">
        <v>1.0</v>
      </c>
      <c r="E34" s="5">
        <v>16.0</v>
      </c>
      <c r="F34" s="5" t="s">
        <v>488</v>
      </c>
      <c r="G34" s="5" t="s">
        <v>486</v>
      </c>
    </row>
    <row r="35">
      <c r="A35" s="5">
        <v>2.0</v>
      </c>
      <c r="B35" s="5">
        <v>4.0</v>
      </c>
      <c r="C35" s="5">
        <v>1.0</v>
      </c>
      <c r="D35" s="5">
        <v>1.0</v>
      </c>
      <c r="E35" s="5">
        <v>24.0</v>
      </c>
      <c r="F35" s="5" t="s">
        <v>489</v>
      </c>
      <c r="G35" s="5" t="s">
        <v>486</v>
      </c>
    </row>
    <row r="36">
      <c r="A36" s="5">
        <v>2.0</v>
      </c>
      <c r="B36" s="5">
        <v>4.0</v>
      </c>
      <c r="C36" s="5">
        <v>1.0</v>
      </c>
      <c r="D36" s="5">
        <v>1.0</v>
      </c>
      <c r="E36" s="5">
        <v>32.0</v>
      </c>
      <c r="F36" s="5" t="s">
        <v>490</v>
      </c>
    </row>
    <row r="37">
      <c r="A37" s="5">
        <v>2.0</v>
      </c>
      <c r="B37" s="5">
        <v>4.0</v>
      </c>
      <c r="C37" s="5">
        <v>1.0</v>
      </c>
      <c r="D37" s="5">
        <v>2.0</v>
      </c>
      <c r="E37" s="5">
        <v>4.0</v>
      </c>
      <c r="F37" s="5" t="s">
        <v>491</v>
      </c>
    </row>
    <row r="38">
      <c r="A38" s="5">
        <v>2.0</v>
      </c>
      <c r="B38" s="5">
        <v>4.0</v>
      </c>
      <c r="C38" s="5">
        <v>1.0</v>
      </c>
      <c r="D38" s="5">
        <v>2.0</v>
      </c>
      <c r="E38" s="5">
        <v>8.0</v>
      </c>
      <c r="F38" s="5" t="s">
        <v>492</v>
      </c>
      <c r="G38" s="5" t="s">
        <v>486</v>
      </c>
    </row>
    <row r="39">
      <c r="A39" s="5">
        <v>2.0</v>
      </c>
      <c r="B39" s="5">
        <v>4.0</v>
      </c>
      <c r="C39" s="5">
        <v>1.0</v>
      </c>
      <c r="D39" s="5">
        <v>2.0</v>
      </c>
      <c r="E39" s="5">
        <v>16.0</v>
      </c>
      <c r="F39" s="5" t="s">
        <v>493</v>
      </c>
      <c r="G39" s="5" t="s">
        <v>486</v>
      </c>
    </row>
    <row r="40">
      <c r="A40" s="5">
        <v>2.0</v>
      </c>
      <c r="B40" s="5">
        <v>4.0</v>
      </c>
      <c r="C40" s="5">
        <v>1.0</v>
      </c>
      <c r="D40" s="5">
        <v>2.0</v>
      </c>
      <c r="E40" s="5">
        <v>24.0</v>
      </c>
      <c r="F40" s="5" t="s">
        <v>494</v>
      </c>
      <c r="G40" s="5" t="s">
        <v>486</v>
      </c>
    </row>
    <row r="41">
      <c r="A41" s="5">
        <v>2.0</v>
      </c>
      <c r="B41" s="5">
        <v>4.0</v>
      </c>
      <c r="C41" s="5">
        <v>1.0</v>
      </c>
      <c r="D41" s="5">
        <v>2.0</v>
      </c>
      <c r="E41" s="5">
        <v>32.0</v>
      </c>
      <c r="F41" s="5" t="s">
        <v>495</v>
      </c>
    </row>
    <row r="42">
      <c r="A42" s="5">
        <v>2.0</v>
      </c>
      <c r="B42" s="5">
        <v>4.0</v>
      </c>
      <c r="C42" s="5">
        <v>2.0</v>
      </c>
      <c r="D42" s="5">
        <v>1.0</v>
      </c>
      <c r="E42" s="5">
        <v>4.0</v>
      </c>
      <c r="F42" s="5" t="s">
        <v>496</v>
      </c>
      <c r="G42" s="5" t="s">
        <v>486</v>
      </c>
    </row>
    <row r="43">
      <c r="A43" s="5">
        <v>2.0</v>
      </c>
      <c r="B43" s="5">
        <v>4.0</v>
      </c>
      <c r="C43" s="5">
        <v>2.0</v>
      </c>
      <c r="D43" s="5">
        <v>1.0</v>
      </c>
      <c r="E43" s="5">
        <v>8.0</v>
      </c>
      <c r="F43" s="5" t="s">
        <v>497</v>
      </c>
      <c r="G43" s="5" t="s">
        <v>486</v>
      </c>
    </row>
    <row r="44">
      <c r="A44" s="5">
        <v>2.0</v>
      </c>
      <c r="B44" s="5">
        <v>4.0</v>
      </c>
      <c r="C44" s="5">
        <v>2.0</v>
      </c>
      <c r="D44" s="5">
        <v>1.0</v>
      </c>
      <c r="E44" s="5">
        <v>16.0</v>
      </c>
      <c r="F44" s="5" t="s">
        <v>498</v>
      </c>
      <c r="G44" s="5" t="s">
        <v>486</v>
      </c>
    </row>
    <row r="45">
      <c r="A45" s="5">
        <v>2.0</v>
      </c>
      <c r="B45" s="5">
        <v>4.0</v>
      </c>
      <c r="C45" s="5">
        <v>2.0</v>
      </c>
      <c r="D45" s="5">
        <v>1.0</v>
      </c>
      <c r="E45" s="5">
        <v>24.0</v>
      </c>
      <c r="F45" s="5" t="s">
        <v>499</v>
      </c>
    </row>
    <row r="46">
      <c r="A46" s="5">
        <v>2.0</v>
      </c>
      <c r="B46" s="5">
        <v>4.0</v>
      </c>
      <c r="C46" s="5">
        <v>2.0</v>
      </c>
      <c r="D46" s="5">
        <v>1.0</v>
      </c>
      <c r="E46" s="5">
        <v>32.0</v>
      </c>
      <c r="F46" s="5" t="s">
        <v>500</v>
      </c>
      <c r="G46" s="5" t="s">
        <v>486</v>
      </c>
    </row>
    <row r="47">
      <c r="A47" s="5">
        <v>2.0</v>
      </c>
      <c r="B47" s="5">
        <v>4.0</v>
      </c>
      <c r="C47" s="5">
        <v>2.0</v>
      </c>
      <c r="D47" s="5">
        <v>2.0</v>
      </c>
      <c r="E47" s="5">
        <v>4.0</v>
      </c>
      <c r="F47" s="5" t="s">
        <v>501</v>
      </c>
      <c r="G47" s="5" t="s">
        <v>486</v>
      </c>
    </row>
    <row r="48">
      <c r="A48" s="5">
        <v>2.0</v>
      </c>
      <c r="B48" s="5">
        <v>4.0</v>
      </c>
      <c r="C48" s="5">
        <v>2.0</v>
      </c>
      <c r="D48" s="5">
        <v>2.0</v>
      </c>
      <c r="E48" s="5">
        <v>8.0</v>
      </c>
    </row>
    <row r="49">
      <c r="A49" s="5">
        <v>2.0</v>
      </c>
      <c r="B49" s="5">
        <v>4.0</v>
      </c>
      <c r="C49" s="5">
        <v>2.0</v>
      </c>
      <c r="D49" s="5">
        <v>2.0</v>
      </c>
      <c r="E49" s="5">
        <v>16.0</v>
      </c>
    </row>
    <row r="50">
      <c r="A50" s="5">
        <v>2.0</v>
      </c>
      <c r="B50" s="5">
        <v>4.0</v>
      </c>
      <c r="C50" s="5">
        <v>2.0</v>
      </c>
      <c r="D50" s="5">
        <v>2.0</v>
      </c>
      <c r="E50" s="5">
        <v>24.0</v>
      </c>
    </row>
    <row r="51">
      <c r="A51" s="5">
        <v>2.0</v>
      </c>
      <c r="B51" s="5">
        <v>4.0</v>
      </c>
      <c r="C51" s="5">
        <v>2.0</v>
      </c>
      <c r="D51" s="5">
        <v>2.0</v>
      </c>
      <c r="E51" s="5">
        <v>32.0</v>
      </c>
    </row>
    <row r="52">
      <c r="A52" s="5">
        <v>2.0</v>
      </c>
      <c r="B52" s="5">
        <v>4.0</v>
      </c>
      <c r="C52" s="5">
        <v>4.0</v>
      </c>
      <c r="D52" s="5">
        <v>1.0</v>
      </c>
      <c r="E52" s="5">
        <v>4.0</v>
      </c>
    </row>
    <row r="53">
      <c r="A53" s="5">
        <v>2.0</v>
      </c>
      <c r="B53" s="5">
        <v>4.0</v>
      </c>
      <c r="C53" s="5">
        <v>4.0</v>
      </c>
      <c r="D53" s="5">
        <v>1.0</v>
      </c>
      <c r="E53" s="5">
        <v>8.0</v>
      </c>
    </row>
    <row r="54">
      <c r="A54" s="5">
        <v>2.0</v>
      </c>
      <c r="B54" s="5">
        <v>4.0</v>
      </c>
      <c r="C54" s="5">
        <v>4.0</v>
      </c>
      <c r="D54" s="5">
        <v>1.0</v>
      </c>
      <c r="E54" s="5">
        <v>16.0</v>
      </c>
    </row>
    <row r="55">
      <c r="A55" s="5">
        <v>2.0</v>
      </c>
      <c r="B55" s="5">
        <v>4.0</v>
      </c>
      <c r="C55" s="5">
        <v>4.0</v>
      </c>
      <c r="D55" s="5">
        <v>1.0</v>
      </c>
      <c r="E55" s="5">
        <v>24.0</v>
      </c>
    </row>
    <row r="56">
      <c r="A56" s="5">
        <v>2.0</v>
      </c>
      <c r="B56" s="5">
        <v>4.0</v>
      </c>
      <c r="C56" s="5">
        <v>4.0</v>
      </c>
      <c r="D56" s="5">
        <v>1.0</v>
      </c>
      <c r="E56" s="5">
        <v>32.0</v>
      </c>
    </row>
    <row r="57">
      <c r="A57" s="5">
        <v>2.0</v>
      </c>
      <c r="B57" s="5">
        <v>4.0</v>
      </c>
      <c r="C57" s="5">
        <v>4.0</v>
      </c>
      <c r="D57" s="5">
        <v>2.0</v>
      </c>
      <c r="E57" s="5">
        <v>4.0</v>
      </c>
    </row>
    <row r="58">
      <c r="A58" s="5">
        <v>2.0</v>
      </c>
      <c r="B58" s="5">
        <v>4.0</v>
      </c>
      <c r="C58" s="5">
        <v>4.0</v>
      </c>
      <c r="D58" s="5">
        <v>2.0</v>
      </c>
      <c r="E58" s="5">
        <v>8.0</v>
      </c>
    </row>
    <row r="59">
      <c r="A59" s="5">
        <v>2.0</v>
      </c>
      <c r="B59" s="5">
        <v>4.0</v>
      </c>
      <c r="C59" s="5">
        <v>4.0</v>
      </c>
      <c r="D59" s="5">
        <v>2.0</v>
      </c>
      <c r="E59" s="5">
        <v>16.0</v>
      </c>
    </row>
    <row r="60">
      <c r="A60" s="5">
        <v>2.0</v>
      </c>
      <c r="B60" s="5">
        <v>4.0</v>
      </c>
      <c r="C60" s="5">
        <v>4.0</v>
      </c>
      <c r="D60" s="5">
        <v>2.0</v>
      </c>
      <c r="E60" s="5">
        <v>24.0</v>
      </c>
    </row>
    <row r="61">
      <c r="A61" s="5">
        <v>2.0</v>
      </c>
      <c r="B61" s="5">
        <v>4.0</v>
      </c>
      <c r="C61" s="5">
        <v>4.0</v>
      </c>
      <c r="D61" s="5">
        <v>2.0</v>
      </c>
      <c r="E61" s="5">
        <v>32.0</v>
      </c>
    </row>
    <row r="62">
      <c r="A62" s="5">
        <v>2.0</v>
      </c>
      <c r="B62" s="5">
        <v>6.0</v>
      </c>
      <c r="C62" s="5">
        <v>1.0</v>
      </c>
      <c r="D62" s="5">
        <v>1.0</v>
      </c>
      <c r="E62" s="5">
        <v>4.0</v>
      </c>
    </row>
    <row r="63">
      <c r="A63" s="5">
        <v>2.0</v>
      </c>
      <c r="B63" s="5">
        <v>6.0</v>
      </c>
      <c r="C63" s="5">
        <v>1.0</v>
      </c>
      <c r="D63" s="5">
        <v>1.0</v>
      </c>
      <c r="E63" s="5">
        <v>8.0</v>
      </c>
    </row>
    <row r="64">
      <c r="A64" s="5">
        <v>2.0</v>
      </c>
      <c r="B64" s="5">
        <v>6.0</v>
      </c>
      <c r="C64" s="5">
        <v>1.0</v>
      </c>
      <c r="D64" s="5">
        <v>1.0</v>
      </c>
      <c r="E64" s="5">
        <v>16.0</v>
      </c>
    </row>
    <row r="65">
      <c r="A65" s="5">
        <v>2.0</v>
      </c>
      <c r="B65" s="5">
        <v>6.0</v>
      </c>
      <c r="C65" s="5">
        <v>1.0</v>
      </c>
      <c r="D65" s="5">
        <v>1.0</v>
      </c>
      <c r="E65" s="5">
        <v>24.0</v>
      </c>
    </row>
    <row r="66">
      <c r="A66" s="5">
        <v>2.0</v>
      </c>
      <c r="B66" s="5">
        <v>6.0</v>
      </c>
      <c r="C66" s="5">
        <v>1.0</v>
      </c>
      <c r="D66" s="5">
        <v>1.0</v>
      </c>
      <c r="E66" s="5">
        <v>32.0</v>
      </c>
    </row>
    <row r="67">
      <c r="A67" s="5">
        <v>2.0</v>
      </c>
      <c r="B67" s="5">
        <v>6.0</v>
      </c>
      <c r="C67" s="5">
        <v>1.0</v>
      </c>
      <c r="D67" s="5">
        <v>2.0</v>
      </c>
      <c r="E67" s="5">
        <v>4.0</v>
      </c>
    </row>
    <row r="68">
      <c r="A68" s="5">
        <v>2.0</v>
      </c>
      <c r="B68" s="5">
        <v>6.0</v>
      </c>
      <c r="C68" s="5">
        <v>1.0</v>
      </c>
      <c r="D68" s="5">
        <v>2.0</v>
      </c>
      <c r="E68" s="5">
        <v>8.0</v>
      </c>
    </row>
    <row r="69">
      <c r="A69" s="5">
        <v>2.0</v>
      </c>
      <c r="B69" s="5">
        <v>6.0</v>
      </c>
      <c r="C69" s="5">
        <v>1.0</v>
      </c>
      <c r="D69" s="5">
        <v>2.0</v>
      </c>
      <c r="E69" s="5">
        <v>16.0</v>
      </c>
    </row>
    <row r="70">
      <c r="A70" s="5">
        <v>2.0</v>
      </c>
      <c r="B70" s="5">
        <v>6.0</v>
      </c>
      <c r="C70" s="5">
        <v>1.0</v>
      </c>
      <c r="D70" s="5">
        <v>2.0</v>
      </c>
      <c r="E70" s="5">
        <v>24.0</v>
      </c>
    </row>
    <row r="71">
      <c r="A71" s="5">
        <v>2.0</v>
      </c>
      <c r="B71" s="5">
        <v>6.0</v>
      </c>
      <c r="C71" s="5">
        <v>1.0</v>
      </c>
      <c r="D71" s="5">
        <v>2.0</v>
      </c>
      <c r="E71" s="5">
        <v>32.0</v>
      </c>
    </row>
    <row r="72">
      <c r="A72" s="5">
        <v>2.0</v>
      </c>
      <c r="B72" s="5">
        <v>6.0</v>
      </c>
      <c r="C72" s="5">
        <v>2.0</v>
      </c>
      <c r="D72" s="5">
        <v>1.0</v>
      </c>
      <c r="E72" s="5">
        <v>4.0</v>
      </c>
    </row>
    <row r="73">
      <c r="A73" s="5">
        <v>2.0</v>
      </c>
      <c r="B73" s="5">
        <v>6.0</v>
      </c>
      <c r="C73" s="5">
        <v>2.0</v>
      </c>
      <c r="D73" s="5">
        <v>1.0</v>
      </c>
      <c r="E73" s="5">
        <v>8.0</v>
      </c>
    </row>
    <row r="74">
      <c r="A74" s="5">
        <v>2.0</v>
      </c>
      <c r="B74" s="5">
        <v>6.0</v>
      </c>
      <c r="C74" s="5">
        <v>2.0</v>
      </c>
      <c r="D74" s="5">
        <v>1.0</v>
      </c>
      <c r="E74" s="5">
        <v>16.0</v>
      </c>
    </row>
    <row r="75">
      <c r="A75" s="5">
        <v>2.0</v>
      </c>
      <c r="B75" s="5">
        <v>6.0</v>
      </c>
      <c r="C75" s="5">
        <v>2.0</v>
      </c>
      <c r="D75" s="5">
        <v>1.0</v>
      </c>
      <c r="E75" s="5">
        <v>24.0</v>
      </c>
    </row>
    <row r="76">
      <c r="A76" s="5">
        <v>2.0</v>
      </c>
      <c r="B76" s="5">
        <v>6.0</v>
      </c>
      <c r="C76" s="5">
        <v>2.0</v>
      </c>
      <c r="D76" s="5">
        <v>1.0</v>
      </c>
      <c r="E76" s="5">
        <v>32.0</v>
      </c>
    </row>
    <row r="77">
      <c r="A77" s="5">
        <v>2.0</v>
      </c>
      <c r="B77" s="5">
        <v>6.0</v>
      </c>
      <c r="C77" s="5">
        <v>2.0</v>
      </c>
      <c r="D77" s="5">
        <v>2.0</v>
      </c>
      <c r="E77" s="5">
        <v>4.0</v>
      </c>
    </row>
    <row r="78">
      <c r="A78" s="5">
        <v>2.0</v>
      </c>
      <c r="B78" s="5">
        <v>6.0</v>
      </c>
      <c r="C78" s="5">
        <v>2.0</v>
      </c>
      <c r="D78" s="5">
        <v>2.0</v>
      </c>
      <c r="E78" s="5">
        <v>8.0</v>
      </c>
    </row>
    <row r="79">
      <c r="A79" s="5">
        <v>2.0</v>
      </c>
      <c r="B79" s="5">
        <v>6.0</v>
      </c>
      <c r="C79" s="5">
        <v>2.0</v>
      </c>
      <c r="D79" s="5">
        <v>2.0</v>
      </c>
      <c r="E79" s="5">
        <v>16.0</v>
      </c>
    </row>
    <row r="80">
      <c r="A80" s="5">
        <v>2.0</v>
      </c>
      <c r="B80" s="5">
        <v>6.0</v>
      </c>
      <c r="C80" s="5">
        <v>2.0</v>
      </c>
      <c r="D80" s="5">
        <v>2.0</v>
      </c>
      <c r="E80" s="5">
        <v>24.0</v>
      </c>
    </row>
    <row r="81">
      <c r="A81" s="5">
        <v>2.0</v>
      </c>
      <c r="B81" s="5">
        <v>6.0</v>
      </c>
      <c r="C81" s="5">
        <v>2.0</v>
      </c>
      <c r="D81" s="5">
        <v>2.0</v>
      </c>
      <c r="E81" s="5">
        <v>32.0</v>
      </c>
    </row>
    <row r="82">
      <c r="A82" s="5">
        <v>2.0</v>
      </c>
      <c r="B82" s="5">
        <v>6.0</v>
      </c>
      <c r="C82" s="5">
        <v>4.0</v>
      </c>
      <c r="D82" s="5">
        <v>1.0</v>
      </c>
      <c r="E82" s="5">
        <v>4.0</v>
      </c>
    </row>
    <row r="83">
      <c r="A83" s="5">
        <v>2.0</v>
      </c>
      <c r="B83" s="5">
        <v>6.0</v>
      </c>
      <c r="C83" s="5">
        <v>4.0</v>
      </c>
      <c r="D83" s="5">
        <v>1.0</v>
      </c>
      <c r="E83" s="5">
        <v>8.0</v>
      </c>
    </row>
    <row r="84">
      <c r="A84" s="5">
        <v>2.0</v>
      </c>
      <c r="B84" s="5">
        <v>6.0</v>
      </c>
      <c r="C84" s="5">
        <v>4.0</v>
      </c>
      <c r="D84" s="5">
        <v>1.0</v>
      </c>
      <c r="E84" s="5">
        <v>16.0</v>
      </c>
    </row>
    <row r="85">
      <c r="A85" s="5">
        <v>2.0</v>
      </c>
      <c r="B85" s="5">
        <v>6.0</v>
      </c>
      <c r="C85" s="5">
        <v>4.0</v>
      </c>
      <c r="D85" s="5">
        <v>1.0</v>
      </c>
      <c r="E85" s="5">
        <v>24.0</v>
      </c>
    </row>
    <row r="86">
      <c r="A86" s="5">
        <v>2.0</v>
      </c>
      <c r="B86" s="5">
        <v>6.0</v>
      </c>
      <c r="C86" s="5">
        <v>4.0</v>
      </c>
      <c r="D86" s="5">
        <v>1.0</v>
      </c>
      <c r="E86" s="5">
        <v>32.0</v>
      </c>
    </row>
    <row r="87">
      <c r="A87" s="5">
        <v>2.0</v>
      </c>
      <c r="B87" s="5">
        <v>6.0</v>
      </c>
      <c r="C87" s="5">
        <v>4.0</v>
      </c>
      <c r="D87" s="5">
        <v>2.0</v>
      </c>
      <c r="E87" s="5">
        <v>4.0</v>
      </c>
    </row>
    <row r="88">
      <c r="A88" s="5">
        <v>2.0</v>
      </c>
      <c r="B88" s="5">
        <v>6.0</v>
      </c>
      <c r="C88" s="5">
        <v>4.0</v>
      </c>
      <c r="D88" s="5">
        <v>2.0</v>
      </c>
      <c r="E88" s="5">
        <v>8.0</v>
      </c>
    </row>
    <row r="89">
      <c r="A89" s="5">
        <v>2.0</v>
      </c>
      <c r="B89" s="5">
        <v>6.0</v>
      </c>
      <c r="C89" s="5">
        <v>4.0</v>
      </c>
      <c r="D89" s="5">
        <v>2.0</v>
      </c>
      <c r="E89" s="5">
        <v>16.0</v>
      </c>
    </row>
    <row r="90">
      <c r="A90" s="5">
        <v>2.0</v>
      </c>
      <c r="B90" s="5">
        <v>6.0</v>
      </c>
      <c r="C90" s="5">
        <v>4.0</v>
      </c>
      <c r="D90" s="5">
        <v>2.0</v>
      </c>
      <c r="E90" s="5">
        <v>24.0</v>
      </c>
    </row>
    <row r="91">
      <c r="A91" s="5">
        <v>2.0</v>
      </c>
      <c r="B91" s="5">
        <v>6.0</v>
      </c>
      <c r="C91" s="5">
        <v>4.0</v>
      </c>
      <c r="D91" s="5">
        <v>2.0</v>
      </c>
      <c r="E91" s="5">
        <v>32.0</v>
      </c>
    </row>
    <row r="92">
      <c r="A92" s="5">
        <v>2.0</v>
      </c>
      <c r="B92" s="5">
        <v>8.0</v>
      </c>
      <c r="C92" s="5">
        <v>1.0</v>
      </c>
      <c r="D92" s="5">
        <v>1.0</v>
      </c>
      <c r="E92" s="5">
        <v>4.0</v>
      </c>
    </row>
    <row r="93">
      <c r="A93" s="5">
        <v>2.0</v>
      </c>
      <c r="B93" s="5">
        <v>8.0</v>
      </c>
      <c r="C93" s="5">
        <v>1.0</v>
      </c>
      <c r="D93" s="5">
        <v>1.0</v>
      </c>
      <c r="E93" s="5">
        <v>8.0</v>
      </c>
    </row>
    <row r="94">
      <c r="A94" s="5">
        <v>2.0</v>
      </c>
      <c r="B94" s="5">
        <v>8.0</v>
      </c>
      <c r="C94" s="5">
        <v>1.0</v>
      </c>
      <c r="D94" s="5">
        <v>1.0</v>
      </c>
      <c r="E94" s="5">
        <v>16.0</v>
      </c>
    </row>
    <row r="95">
      <c r="A95" s="5">
        <v>2.0</v>
      </c>
      <c r="B95" s="5">
        <v>8.0</v>
      </c>
      <c r="C95" s="5">
        <v>1.0</v>
      </c>
      <c r="D95" s="5">
        <v>1.0</v>
      </c>
      <c r="E95" s="5">
        <v>24.0</v>
      </c>
    </row>
    <row r="96">
      <c r="A96" s="5">
        <v>2.0</v>
      </c>
      <c r="B96" s="5">
        <v>8.0</v>
      </c>
      <c r="C96" s="5">
        <v>1.0</v>
      </c>
      <c r="D96" s="5">
        <v>1.0</v>
      </c>
      <c r="E96" s="5">
        <v>32.0</v>
      </c>
    </row>
    <row r="97">
      <c r="A97" s="5">
        <v>2.0</v>
      </c>
      <c r="B97" s="5">
        <v>8.0</v>
      </c>
      <c r="C97" s="5">
        <v>1.0</v>
      </c>
      <c r="D97" s="5">
        <v>2.0</v>
      </c>
      <c r="E97" s="5">
        <v>4.0</v>
      </c>
    </row>
    <row r="98">
      <c r="A98" s="5">
        <v>2.0</v>
      </c>
      <c r="B98" s="5">
        <v>8.0</v>
      </c>
      <c r="C98" s="5">
        <v>1.0</v>
      </c>
      <c r="D98" s="5">
        <v>2.0</v>
      </c>
      <c r="E98" s="5">
        <v>8.0</v>
      </c>
    </row>
    <row r="99">
      <c r="A99" s="5">
        <v>2.0</v>
      </c>
      <c r="B99" s="5">
        <v>8.0</v>
      </c>
      <c r="C99" s="5">
        <v>1.0</v>
      </c>
      <c r="D99" s="5">
        <v>2.0</v>
      </c>
      <c r="E99" s="5">
        <v>16.0</v>
      </c>
    </row>
    <row r="100">
      <c r="A100" s="5">
        <v>2.0</v>
      </c>
      <c r="B100" s="5">
        <v>8.0</v>
      </c>
      <c r="C100" s="5">
        <v>1.0</v>
      </c>
      <c r="D100" s="5">
        <v>2.0</v>
      </c>
      <c r="E100" s="5">
        <v>24.0</v>
      </c>
    </row>
    <row r="101">
      <c r="A101" s="5">
        <v>2.0</v>
      </c>
      <c r="B101" s="5">
        <v>8.0</v>
      </c>
      <c r="C101" s="5">
        <v>1.0</v>
      </c>
      <c r="D101" s="5">
        <v>2.0</v>
      </c>
      <c r="E101" s="5">
        <v>32.0</v>
      </c>
    </row>
    <row r="102">
      <c r="A102" s="5">
        <v>2.0</v>
      </c>
      <c r="B102" s="5">
        <v>8.0</v>
      </c>
      <c r="C102" s="5">
        <v>2.0</v>
      </c>
      <c r="D102" s="5">
        <v>1.0</v>
      </c>
      <c r="E102" s="5">
        <v>4.0</v>
      </c>
    </row>
    <row r="103">
      <c r="A103" s="5">
        <v>2.0</v>
      </c>
      <c r="B103" s="5">
        <v>8.0</v>
      </c>
      <c r="C103" s="5">
        <v>2.0</v>
      </c>
      <c r="D103" s="5">
        <v>1.0</v>
      </c>
      <c r="E103" s="5">
        <v>8.0</v>
      </c>
    </row>
    <row r="104">
      <c r="A104" s="5">
        <v>2.0</v>
      </c>
      <c r="B104" s="5">
        <v>8.0</v>
      </c>
      <c r="C104" s="5">
        <v>2.0</v>
      </c>
      <c r="D104" s="5">
        <v>1.0</v>
      </c>
      <c r="E104" s="5">
        <v>16.0</v>
      </c>
    </row>
    <row r="105">
      <c r="A105" s="5">
        <v>2.0</v>
      </c>
      <c r="B105" s="5">
        <v>8.0</v>
      </c>
      <c r="C105" s="5">
        <v>2.0</v>
      </c>
      <c r="D105" s="5">
        <v>1.0</v>
      </c>
      <c r="E105" s="5">
        <v>24.0</v>
      </c>
    </row>
    <row r="106">
      <c r="A106" s="5">
        <v>2.0</v>
      </c>
      <c r="B106" s="5">
        <v>8.0</v>
      </c>
      <c r="C106" s="5">
        <v>2.0</v>
      </c>
      <c r="D106" s="5">
        <v>1.0</v>
      </c>
      <c r="E106" s="5">
        <v>32.0</v>
      </c>
    </row>
    <row r="107">
      <c r="A107" s="5">
        <v>2.0</v>
      </c>
      <c r="B107" s="5">
        <v>8.0</v>
      </c>
      <c r="C107" s="5">
        <v>2.0</v>
      </c>
      <c r="D107" s="5">
        <v>2.0</v>
      </c>
      <c r="E107" s="5">
        <v>4.0</v>
      </c>
    </row>
    <row r="108">
      <c r="A108" s="5">
        <v>2.0</v>
      </c>
      <c r="B108" s="5">
        <v>8.0</v>
      </c>
      <c r="C108" s="5">
        <v>2.0</v>
      </c>
      <c r="D108" s="5">
        <v>2.0</v>
      </c>
      <c r="E108" s="5">
        <v>8.0</v>
      </c>
    </row>
    <row r="109">
      <c r="A109" s="5">
        <v>2.0</v>
      </c>
      <c r="B109" s="5">
        <v>8.0</v>
      </c>
      <c r="C109" s="5">
        <v>2.0</v>
      </c>
      <c r="D109" s="5">
        <v>2.0</v>
      </c>
      <c r="E109" s="5">
        <v>16.0</v>
      </c>
    </row>
    <row r="110">
      <c r="A110" s="5">
        <v>2.0</v>
      </c>
      <c r="B110" s="5">
        <v>8.0</v>
      </c>
      <c r="C110" s="5">
        <v>2.0</v>
      </c>
      <c r="D110" s="5">
        <v>2.0</v>
      </c>
      <c r="E110" s="5">
        <v>24.0</v>
      </c>
    </row>
    <row r="111">
      <c r="A111" s="5">
        <v>2.0</v>
      </c>
      <c r="B111" s="5">
        <v>8.0</v>
      </c>
      <c r="C111" s="5">
        <v>2.0</v>
      </c>
      <c r="D111" s="5">
        <v>2.0</v>
      </c>
      <c r="E111" s="5">
        <v>32.0</v>
      </c>
    </row>
    <row r="112">
      <c r="A112" s="5">
        <v>2.0</v>
      </c>
      <c r="B112" s="5">
        <v>8.0</v>
      </c>
      <c r="C112" s="5">
        <v>4.0</v>
      </c>
      <c r="D112" s="5">
        <v>1.0</v>
      </c>
      <c r="E112" s="5">
        <v>4.0</v>
      </c>
    </row>
    <row r="113">
      <c r="A113" s="5">
        <v>2.0</v>
      </c>
      <c r="B113" s="5">
        <v>8.0</v>
      </c>
      <c r="C113" s="5">
        <v>4.0</v>
      </c>
      <c r="D113" s="5">
        <v>1.0</v>
      </c>
      <c r="E113" s="5">
        <v>8.0</v>
      </c>
    </row>
    <row r="114">
      <c r="A114" s="5">
        <v>2.0</v>
      </c>
      <c r="B114" s="5">
        <v>8.0</v>
      </c>
      <c r="C114" s="5">
        <v>4.0</v>
      </c>
      <c r="D114" s="5">
        <v>1.0</v>
      </c>
      <c r="E114" s="5">
        <v>16.0</v>
      </c>
    </row>
    <row r="115">
      <c r="A115" s="5">
        <v>2.0</v>
      </c>
      <c r="B115" s="5">
        <v>8.0</v>
      </c>
      <c r="C115" s="5">
        <v>4.0</v>
      </c>
      <c r="D115" s="5">
        <v>1.0</v>
      </c>
      <c r="E115" s="5">
        <v>24.0</v>
      </c>
    </row>
    <row r="116">
      <c r="A116" s="5">
        <v>2.0</v>
      </c>
      <c r="B116" s="5">
        <v>8.0</v>
      </c>
      <c r="C116" s="5">
        <v>4.0</v>
      </c>
      <c r="D116" s="5">
        <v>1.0</v>
      </c>
      <c r="E116" s="5">
        <v>32.0</v>
      </c>
    </row>
    <row r="117">
      <c r="A117" s="5">
        <v>2.0</v>
      </c>
      <c r="B117" s="5">
        <v>8.0</v>
      </c>
      <c r="C117" s="5">
        <v>4.0</v>
      </c>
      <c r="D117" s="5">
        <v>2.0</v>
      </c>
      <c r="E117" s="5">
        <v>4.0</v>
      </c>
    </row>
    <row r="118">
      <c r="A118" s="5">
        <v>2.0</v>
      </c>
      <c r="B118" s="5">
        <v>8.0</v>
      </c>
      <c r="C118" s="5">
        <v>4.0</v>
      </c>
      <c r="D118" s="5">
        <v>2.0</v>
      </c>
      <c r="E118" s="5">
        <v>8.0</v>
      </c>
    </row>
    <row r="119">
      <c r="A119" s="5">
        <v>2.0</v>
      </c>
      <c r="B119" s="5">
        <v>8.0</v>
      </c>
      <c r="C119" s="5">
        <v>4.0</v>
      </c>
      <c r="D119" s="5">
        <v>2.0</v>
      </c>
      <c r="E119" s="5">
        <v>16.0</v>
      </c>
    </row>
    <row r="120">
      <c r="A120" s="5">
        <v>2.0</v>
      </c>
      <c r="B120" s="5">
        <v>8.0</v>
      </c>
      <c r="C120" s="5">
        <v>4.0</v>
      </c>
      <c r="D120" s="5">
        <v>2.0</v>
      </c>
      <c r="E120" s="5">
        <v>24.0</v>
      </c>
    </row>
    <row r="121">
      <c r="A121" s="5">
        <v>2.0</v>
      </c>
      <c r="B121" s="5">
        <v>8.0</v>
      </c>
      <c r="C121" s="5">
        <v>4.0</v>
      </c>
      <c r="D121" s="5">
        <v>2.0</v>
      </c>
      <c r="E121" s="5">
        <v>32.0</v>
      </c>
    </row>
    <row r="122">
      <c r="A122" s="5">
        <v>4.0</v>
      </c>
      <c r="B122" s="5">
        <v>2.0</v>
      </c>
      <c r="C122" s="5">
        <v>1.0</v>
      </c>
      <c r="D122" s="5">
        <v>1.0</v>
      </c>
      <c r="E122" s="5">
        <v>4.0</v>
      </c>
    </row>
    <row r="123">
      <c r="A123" s="5">
        <v>4.0</v>
      </c>
      <c r="B123" s="5">
        <v>2.0</v>
      </c>
      <c r="C123" s="5">
        <v>1.0</v>
      </c>
      <c r="D123" s="5">
        <v>1.0</v>
      </c>
      <c r="E123" s="5">
        <v>8.0</v>
      </c>
    </row>
    <row r="124">
      <c r="A124" s="5">
        <v>4.0</v>
      </c>
      <c r="B124" s="5">
        <v>2.0</v>
      </c>
      <c r="C124" s="5">
        <v>1.0</v>
      </c>
      <c r="D124" s="5">
        <v>1.0</v>
      </c>
      <c r="E124" s="5">
        <v>16.0</v>
      </c>
    </row>
    <row r="125">
      <c r="A125" s="5">
        <v>4.0</v>
      </c>
      <c r="B125" s="5">
        <v>2.0</v>
      </c>
      <c r="C125" s="5">
        <v>1.0</v>
      </c>
      <c r="D125" s="5">
        <v>1.0</v>
      </c>
      <c r="E125" s="5">
        <v>24.0</v>
      </c>
    </row>
    <row r="126">
      <c r="A126" s="5">
        <v>4.0</v>
      </c>
      <c r="B126" s="5">
        <v>2.0</v>
      </c>
      <c r="C126" s="5">
        <v>1.0</v>
      </c>
      <c r="D126" s="5">
        <v>1.0</v>
      </c>
      <c r="E126" s="5">
        <v>32.0</v>
      </c>
    </row>
    <row r="127">
      <c r="A127" s="5">
        <v>4.0</v>
      </c>
      <c r="B127" s="5">
        <v>2.0</v>
      </c>
      <c r="C127" s="5">
        <v>1.0</v>
      </c>
      <c r="D127" s="5">
        <v>2.0</v>
      </c>
      <c r="E127" s="5">
        <v>4.0</v>
      </c>
    </row>
    <row r="128">
      <c r="A128" s="5">
        <v>4.0</v>
      </c>
      <c r="B128" s="5">
        <v>2.0</v>
      </c>
      <c r="C128" s="5">
        <v>1.0</v>
      </c>
      <c r="D128" s="5">
        <v>2.0</v>
      </c>
      <c r="E128" s="5">
        <v>8.0</v>
      </c>
    </row>
    <row r="129">
      <c r="A129" s="5">
        <v>4.0</v>
      </c>
      <c r="B129" s="5">
        <v>2.0</v>
      </c>
      <c r="C129" s="5">
        <v>1.0</v>
      </c>
      <c r="D129" s="5">
        <v>2.0</v>
      </c>
      <c r="E129" s="5">
        <v>16.0</v>
      </c>
    </row>
    <row r="130">
      <c r="A130" s="5">
        <v>4.0</v>
      </c>
      <c r="B130" s="5">
        <v>2.0</v>
      </c>
      <c r="C130" s="5">
        <v>1.0</v>
      </c>
      <c r="D130" s="5">
        <v>2.0</v>
      </c>
      <c r="E130" s="5">
        <v>24.0</v>
      </c>
    </row>
    <row r="131">
      <c r="A131" s="5">
        <v>4.0</v>
      </c>
      <c r="B131" s="5">
        <v>2.0</v>
      </c>
      <c r="C131" s="5">
        <v>1.0</v>
      </c>
      <c r="D131" s="5">
        <v>2.0</v>
      </c>
      <c r="E131" s="5">
        <v>32.0</v>
      </c>
    </row>
    <row r="132">
      <c r="A132" s="5">
        <v>4.0</v>
      </c>
      <c r="B132" s="5">
        <v>2.0</v>
      </c>
      <c r="C132" s="5">
        <v>2.0</v>
      </c>
      <c r="D132" s="5">
        <v>1.0</v>
      </c>
      <c r="E132" s="5">
        <v>4.0</v>
      </c>
    </row>
    <row r="133">
      <c r="A133" s="5">
        <v>4.0</v>
      </c>
      <c r="B133" s="5">
        <v>2.0</v>
      </c>
      <c r="C133" s="5">
        <v>2.0</v>
      </c>
      <c r="D133" s="5">
        <v>1.0</v>
      </c>
      <c r="E133" s="5">
        <v>8.0</v>
      </c>
    </row>
    <row r="134">
      <c r="A134" s="5">
        <v>4.0</v>
      </c>
      <c r="B134" s="5">
        <v>2.0</v>
      </c>
      <c r="C134" s="5">
        <v>2.0</v>
      </c>
      <c r="D134" s="5">
        <v>1.0</v>
      </c>
      <c r="E134" s="5">
        <v>16.0</v>
      </c>
    </row>
    <row r="135">
      <c r="A135" s="5">
        <v>4.0</v>
      </c>
      <c r="B135" s="5">
        <v>2.0</v>
      </c>
      <c r="C135" s="5">
        <v>2.0</v>
      </c>
      <c r="D135" s="5">
        <v>1.0</v>
      </c>
      <c r="E135" s="5">
        <v>24.0</v>
      </c>
    </row>
    <row r="136">
      <c r="A136" s="5">
        <v>4.0</v>
      </c>
      <c r="B136" s="5">
        <v>2.0</v>
      </c>
      <c r="C136" s="5">
        <v>2.0</v>
      </c>
      <c r="D136" s="5">
        <v>1.0</v>
      </c>
      <c r="E136" s="5">
        <v>32.0</v>
      </c>
    </row>
    <row r="137">
      <c r="A137" s="5">
        <v>4.0</v>
      </c>
      <c r="B137" s="5">
        <v>2.0</v>
      </c>
      <c r="C137" s="5">
        <v>2.0</v>
      </c>
      <c r="D137" s="5">
        <v>2.0</v>
      </c>
      <c r="E137" s="5">
        <v>4.0</v>
      </c>
    </row>
    <row r="138">
      <c r="A138" s="5">
        <v>4.0</v>
      </c>
      <c r="B138" s="5">
        <v>2.0</v>
      </c>
      <c r="C138" s="5">
        <v>2.0</v>
      </c>
      <c r="D138" s="5">
        <v>2.0</v>
      </c>
      <c r="E138" s="5">
        <v>8.0</v>
      </c>
    </row>
    <row r="139">
      <c r="A139" s="5">
        <v>4.0</v>
      </c>
      <c r="B139" s="5">
        <v>2.0</v>
      </c>
      <c r="C139" s="5">
        <v>2.0</v>
      </c>
      <c r="D139" s="5">
        <v>2.0</v>
      </c>
      <c r="E139" s="5">
        <v>16.0</v>
      </c>
    </row>
    <row r="140">
      <c r="A140" s="5">
        <v>4.0</v>
      </c>
      <c r="B140" s="5">
        <v>2.0</v>
      </c>
      <c r="C140" s="5">
        <v>2.0</v>
      </c>
      <c r="D140" s="5">
        <v>2.0</v>
      </c>
      <c r="E140" s="5">
        <v>24.0</v>
      </c>
    </row>
    <row r="141">
      <c r="A141" s="5">
        <v>4.0</v>
      </c>
      <c r="B141" s="5">
        <v>2.0</v>
      </c>
      <c r="C141" s="5">
        <v>2.0</v>
      </c>
      <c r="D141" s="5">
        <v>2.0</v>
      </c>
      <c r="E141" s="5">
        <v>32.0</v>
      </c>
    </row>
    <row r="142">
      <c r="A142" s="5">
        <v>4.0</v>
      </c>
      <c r="B142" s="5">
        <v>2.0</v>
      </c>
      <c r="C142" s="5">
        <v>4.0</v>
      </c>
      <c r="D142" s="5">
        <v>1.0</v>
      </c>
      <c r="E142" s="5">
        <v>4.0</v>
      </c>
    </row>
    <row r="143">
      <c r="A143" s="5">
        <v>4.0</v>
      </c>
      <c r="B143" s="5">
        <v>2.0</v>
      </c>
      <c r="C143" s="5">
        <v>4.0</v>
      </c>
      <c r="D143" s="5">
        <v>1.0</v>
      </c>
      <c r="E143" s="5">
        <v>8.0</v>
      </c>
    </row>
    <row r="144">
      <c r="A144" s="5">
        <v>4.0</v>
      </c>
      <c r="B144" s="5">
        <v>2.0</v>
      </c>
      <c r="C144" s="5">
        <v>4.0</v>
      </c>
      <c r="D144" s="5">
        <v>1.0</v>
      </c>
      <c r="E144" s="5">
        <v>16.0</v>
      </c>
    </row>
    <row r="145">
      <c r="A145" s="5">
        <v>4.0</v>
      </c>
      <c r="B145" s="5">
        <v>2.0</v>
      </c>
      <c r="C145" s="5">
        <v>4.0</v>
      </c>
      <c r="D145" s="5">
        <v>1.0</v>
      </c>
      <c r="E145" s="5">
        <v>24.0</v>
      </c>
    </row>
    <row r="146">
      <c r="A146" s="5">
        <v>4.0</v>
      </c>
      <c r="B146" s="5">
        <v>2.0</v>
      </c>
      <c r="C146" s="5">
        <v>4.0</v>
      </c>
      <c r="D146" s="5">
        <v>1.0</v>
      </c>
      <c r="E146" s="5">
        <v>32.0</v>
      </c>
    </row>
    <row r="147">
      <c r="A147" s="5">
        <v>4.0</v>
      </c>
      <c r="B147" s="5">
        <v>2.0</v>
      </c>
      <c r="C147" s="5">
        <v>4.0</v>
      </c>
      <c r="D147" s="5">
        <v>2.0</v>
      </c>
      <c r="E147" s="5">
        <v>4.0</v>
      </c>
    </row>
    <row r="148">
      <c r="A148" s="5">
        <v>4.0</v>
      </c>
      <c r="B148" s="5">
        <v>2.0</v>
      </c>
      <c r="C148" s="5">
        <v>4.0</v>
      </c>
      <c r="D148" s="5">
        <v>2.0</v>
      </c>
      <c r="E148" s="5">
        <v>8.0</v>
      </c>
    </row>
    <row r="149">
      <c r="A149" s="5">
        <v>4.0</v>
      </c>
      <c r="B149" s="5">
        <v>2.0</v>
      </c>
      <c r="C149" s="5">
        <v>4.0</v>
      </c>
      <c r="D149" s="5">
        <v>2.0</v>
      </c>
      <c r="E149" s="5">
        <v>16.0</v>
      </c>
    </row>
    <row r="150">
      <c r="A150" s="5">
        <v>4.0</v>
      </c>
      <c r="B150" s="5">
        <v>2.0</v>
      </c>
      <c r="C150" s="5">
        <v>4.0</v>
      </c>
      <c r="D150" s="5">
        <v>2.0</v>
      </c>
      <c r="E150" s="5">
        <v>24.0</v>
      </c>
    </row>
    <row r="151">
      <c r="A151" s="5">
        <v>4.0</v>
      </c>
      <c r="B151" s="5">
        <v>2.0</v>
      </c>
      <c r="C151" s="5">
        <v>4.0</v>
      </c>
      <c r="D151" s="5">
        <v>2.0</v>
      </c>
      <c r="E151" s="5">
        <v>32.0</v>
      </c>
    </row>
    <row r="152">
      <c r="A152" s="5">
        <v>4.0</v>
      </c>
      <c r="B152" s="5">
        <v>4.0</v>
      </c>
      <c r="C152" s="5">
        <v>1.0</v>
      </c>
      <c r="D152" s="5">
        <v>1.0</v>
      </c>
      <c r="E152" s="5">
        <v>4.0</v>
      </c>
    </row>
    <row r="153">
      <c r="A153" s="5">
        <v>4.0</v>
      </c>
      <c r="B153" s="5">
        <v>4.0</v>
      </c>
      <c r="C153" s="5">
        <v>1.0</v>
      </c>
      <c r="D153" s="5">
        <v>1.0</v>
      </c>
      <c r="E153" s="5">
        <v>8.0</v>
      </c>
    </row>
    <row r="154">
      <c r="A154" s="5">
        <v>4.0</v>
      </c>
      <c r="B154" s="5">
        <v>4.0</v>
      </c>
      <c r="C154" s="5">
        <v>1.0</v>
      </c>
      <c r="D154" s="5">
        <v>1.0</v>
      </c>
      <c r="E154" s="5">
        <v>16.0</v>
      </c>
    </row>
    <row r="155">
      <c r="A155" s="5">
        <v>4.0</v>
      </c>
      <c r="B155" s="5">
        <v>4.0</v>
      </c>
      <c r="C155" s="5">
        <v>1.0</v>
      </c>
      <c r="D155" s="5">
        <v>1.0</v>
      </c>
      <c r="E155" s="5">
        <v>24.0</v>
      </c>
    </row>
    <row r="156">
      <c r="A156" s="5">
        <v>4.0</v>
      </c>
      <c r="B156" s="5">
        <v>4.0</v>
      </c>
      <c r="C156" s="5">
        <v>1.0</v>
      </c>
      <c r="D156" s="5">
        <v>1.0</v>
      </c>
      <c r="E156" s="5">
        <v>32.0</v>
      </c>
    </row>
    <row r="157">
      <c r="A157" s="5">
        <v>4.0</v>
      </c>
      <c r="B157" s="5">
        <v>4.0</v>
      </c>
      <c r="C157" s="5">
        <v>1.0</v>
      </c>
      <c r="D157" s="5">
        <v>2.0</v>
      </c>
      <c r="E157" s="5">
        <v>4.0</v>
      </c>
    </row>
    <row r="158">
      <c r="A158" s="5">
        <v>4.0</v>
      </c>
      <c r="B158" s="5">
        <v>4.0</v>
      </c>
      <c r="C158" s="5">
        <v>1.0</v>
      </c>
      <c r="D158" s="5">
        <v>2.0</v>
      </c>
      <c r="E158" s="5">
        <v>8.0</v>
      </c>
    </row>
    <row r="159">
      <c r="A159" s="5">
        <v>4.0</v>
      </c>
      <c r="B159" s="5">
        <v>4.0</v>
      </c>
      <c r="C159" s="5">
        <v>1.0</v>
      </c>
      <c r="D159" s="5">
        <v>2.0</v>
      </c>
      <c r="E159" s="5">
        <v>16.0</v>
      </c>
    </row>
    <row r="160">
      <c r="A160" s="5">
        <v>4.0</v>
      </c>
      <c r="B160" s="5">
        <v>4.0</v>
      </c>
      <c r="C160" s="5">
        <v>1.0</v>
      </c>
      <c r="D160" s="5">
        <v>2.0</v>
      </c>
      <c r="E160" s="5">
        <v>24.0</v>
      </c>
    </row>
    <row r="161">
      <c r="A161" s="5">
        <v>4.0</v>
      </c>
      <c r="B161" s="5">
        <v>4.0</v>
      </c>
      <c r="C161" s="5">
        <v>1.0</v>
      </c>
      <c r="D161" s="5">
        <v>2.0</v>
      </c>
      <c r="E161" s="5">
        <v>32.0</v>
      </c>
    </row>
    <row r="162">
      <c r="A162" s="5">
        <v>4.0</v>
      </c>
      <c r="B162" s="5">
        <v>4.0</v>
      </c>
      <c r="C162" s="5">
        <v>2.0</v>
      </c>
      <c r="D162" s="5">
        <v>1.0</v>
      </c>
      <c r="E162" s="5">
        <v>4.0</v>
      </c>
    </row>
    <row r="163">
      <c r="A163" s="5">
        <v>4.0</v>
      </c>
      <c r="B163" s="5">
        <v>4.0</v>
      </c>
      <c r="C163" s="5">
        <v>2.0</v>
      </c>
      <c r="D163" s="5">
        <v>1.0</v>
      </c>
      <c r="E163" s="5">
        <v>8.0</v>
      </c>
    </row>
    <row r="164">
      <c r="A164" s="5">
        <v>4.0</v>
      </c>
      <c r="B164" s="5">
        <v>4.0</v>
      </c>
      <c r="C164" s="5">
        <v>2.0</v>
      </c>
      <c r="D164" s="5">
        <v>1.0</v>
      </c>
      <c r="E164" s="5">
        <v>16.0</v>
      </c>
    </row>
    <row r="165">
      <c r="A165" s="5">
        <v>4.0</v>
      </c>
      <c r="B165" s="5">
        <v>4.0</v>
      </c>
      <c r="C165" s="5">
        <v>2.0</v>
      </c>
      <c r="D165" s="5">
        <v>1.0</v>
      </c>
      <c r="E165" s="5">
        <v>24.0</v>
      </c>
    </row>
    <row r="166">
      <c r="A166" s="5">
        <v>4.0</v>
      </c>
      <c r="B166" s="5">
        <v>4.0</v>
      </c>
      <c r="C166" s="5">
        <v>2.0</v>
      </c>
      <c r="D166" s="5">
        <v>1.0</v>
      </c>
      <c r="E166" s="5">
        <v>32.0</v>
      </c>
    </row>
    <row r="167">
      <c r="A167" s="5">
        <v>4.0</v>
      </c>
      <c r="B167" s="5">
        <v>4.0</v>
      </c>
      <c r="C167" s="5">
        <v>2.0</v>
      </c>
      <c r="D167" s="5">
        <v>2.0</v>
      </c>
      <c r="E167" s="5">
        <v>4.0</v>
      </c>
    </row>
    <row r="168">
      <c r="A168" s="5">
        <v>4.0</v>
      </c>
      <c r="B168" s="5">
        <v>4.0</v>
      </c>
      <c r="C168" s="5">
        <v>2.0</v>
      </c>
      <c r="D168" s="5">
        <v>2.0</v>
      </c>
      <c r="E168" s="5">
        <v>8.0</v>
      </c>
    </row>
    <row r="169">
      <c r="A169" s="5">
        <v>4.0</v>
      </c>
      <c r="B169" s="5">
        <v>4.0</v>
      </c>
      <c r="C169" s="5">
        <v>2.0</v>
      </c>
      <c r="D169" s="5">
        <v>2.0</v>
      </c>
      <c r="E169" s="5">
        <v>16.0</v>
      </c>
    </row>
    <row r="170">
      <c r="A170" s="5">
        <v>4.0</v>
      </c>
      <c r="B170" s="5">
        <v>4.0</v>
      </c>
      <c r="C170" s="5">
        <v>2.0</v>
      </c>
      <c r="D170" s="5">
        <v>2.0</v>
      </c>
      <c r="E170" s="5">
        <v>24.0</v>
      </c>
    </row>
    <row r="171">
      <c r="A171" s="5">
        <v>4.0</v>
      </c>
      <c r="B171" s="5">
        <v>4.0</v>
      </c>
      <c r="C171" s="5">
        <v>2.0</v>
      </c>
      <c r="D171" s="5">
        <v>2.0</v>
      </c>
      <c r="E171" s="5">
        <v>32.0</v>
      </c>
    </row>
    <row r="172">
      <c r="A172" s="5">
        <v>4.0</v>
      </c>
      <c r="B172" s="5">
        <v>4.0</v>
      </c>
      <c r="C172" s="5">
        <v>4.0</v>
      </c>
      <c r="D172" s="5">
        <v>1.0</v>
      </c>
      <c r="E172" s="5">
        <v>4.0</v>
      </c>
    </row>
    <row r="173">
      <c r="A173" s="5">
        <v>4.0</v>
      </c>
      <c r="B173" s="5">
        <v>4.0</v>
      </c>
      <c r="C173" s="5">
        <v>4.0</v>
      </c>
      <c r="D173" s="5">
        <v>1.0</v>
      </c>
      <c r="E173" s="5">
        <v>8.0</v>
      </c>
    </row>
    <row r="174">
      <c r="A174" s="5">
        <v>4.0</v>
      </c>
      <c r="B174" s="5">
        <v>4.0</v>
      </c>
      <c r="C174" s="5">
        <v>4.0</v>
      </c>
      <c r="D174" s="5">
        <v>1.0</v>
      </c>
      <c r="E174" s="5">
        <v>16.0</v>
      </c>
    </row>
    <row r="175">
      <c r="A175" s="5">
        <v>4.0</v>
      </c>
      <c r="B175" s="5">
        <v>4.0</v>
      </c>
      <c r="C175" s="5">
        <v>4.0</v>
      </c>
      <c r="D175" s="5">
        <v>1.0</v>
      </c>
      <c r="E175" s="5">
        <v>24.0</v>
      </c>
    </row>
    <row r="176">
      <c r="A176" s="5">
        <v>4.0</v>
      </c>
      <c r="B176" s="5">
        <v>4.0</v>
      </c>
      <c r="C176" s="5">
        <v>4.0</v>
      </c>
      <c r="D176" s="5">
        <v>1.0</v>
      </c>
      <c r="E176" s="5">
        <v>32.0</v>
      </c>
    </row>
    <row r="177">
      <c r="A177" s="5">
        <v>4.0</v>
      </c>
      <c r="B177" s="5">
        <v>4.0</v>
      </c>
      <c r="C177" s="5">
        <v>4.0</v>
      </c>
      <c r="D177" s="5">
        <v>2.0</v>
      </c>
      <c r="E177" s="5">
        <v>4.0</v>
      </c>
    </row>
    <row r="178">
      <c r="A178" s="5">
        <v>4.0</v>
      </c>
      <c r="B178" s="5">
        <v>4.0</v>
      </c>
      <c r="C178" s="5">
        <v>4.0</v>
      </c>
      <c r="D178" s="5">
        <v>2.0</v>
      </c>
      <c r="E178" s="5">
        <v>8.0</v>
      </c>
    </row>
    <row r="179">
      <c r="A179" s="5">
        <v>4.0</v>
      </c>
      <c r="B179" s="5">
        <v>4.0</v>
      </c>
      <c r="C179" s="5">
        <v>4.0</v>
      </c>
      <c r="D179" s="5">
        <v>2.0</v>
      </c>
      <c r="E179" s="5">
        <v>16.0</v>
      </c>
    </row>
    <row r="180">
      <c r="A180" s="5">
        <v>4.0</v>
      </c>
      <c r="B180" s="5">
        <v>4.0</v>
      </c>
      <c r="C180" s="5">
        <v>4.0</v>
      </c>
      <c r="D180" s="5">
        <v>2.0</v>
      </c>
      <c r="E180" s="5">
        <v>24.0</v>
      </c>
    </row>
    <row r="181">
      <c r="A181" s="5">
        <v>4.0</v>
      </c>
      <c r="B181" s="5">
        <v>4.0</v>
      </c>
      <c r="C181" s="5">
        <v>4.0</v>
      </c>
      <c r="D181" s="5">
        <v>2.0</v>
      </c>
      <c r="E181" s="5">
        <v>32.0</v>
      </c>
    </row>
    <row r="182">
      <c r="A182" s="5">
        <v>4.0</v>
      </c>
      <c r="B182" s="5">
        <v>6.0</v>
      </c>
      <c r="C182" s="5">
        <v>1.0</v>
      </c>
      <c r="D182" s="5">
        <v>1.0</v>
      </c>
      <c r="E182" s="5">
        <v>4.0</v>
      </c>
    </row>
    <row r="183">
      <c r="A183" s="5">
        <v>4.0</v>
      </c>
      <c r="B183" s="5">
        <v>6.0</v>
      </c>
      <c r="C183" s="5">
        <v>1.0</v>
      </c>
      <c r="D183" s="5">
        <v>1.0</v>
      </c>
      <c r="E183" s="5">
        <v>8.0</v>
      </c>
    </row>
    <row r="184">
      <c r="A184" s="5">
        <v>4.0</v>
      </c>
      <c r="B184" s="5">
        <v>6.0</v>
      </c>
      <c r="C184" s="5">
        <v>1.0</v>
      </c>
      <c r="D184" s="5">
        <v>1.0</v>
      </c>
      <c r="E184" s="5">
        <v>16.0</v>
      </c>
    </row>
    <row r="185">
      <c r="A185" s="5">
        <v>4.0</v>
      </c>
      <c r="B185" s="5">
        <v>6.0</v>
      </c>
      <c r="C185" s="5">
        <v>1.0</v>
      </c>
      <c r="D185" s="5">
        <v>1.0</v>
      </c>
      <c r="E185" s="5">
        <v>24.0</v>
      </c>
    </row>
    <row r="186">
      <c r="A186" s="5">
        <v>4.0</v>
      </c>
      <c r="B186" s="5">
        <v>6.0</v>
      </c>
      <c r="C186" s="5">
        <v>1.0</v>
      </c>
      <c r="D186" s="5">
        <v>1.0</v>
      </c>
      <c r="E186" s="5">
        <v>32.0</v>
      </c>
    </row>
    <row r="187">
      <c r="A187" s="5">
        <v>4.0</v>
      </c>
      <c r="B187" s="5">
        <v>6.0</v>
      </c>
      <c r="C187" s="5">
        <v>1.0</v>
      </c>
      <c r="D187" s="5">
        <v>2.0</v>
      </c>
      <c r="E187" s="5">
        <v>4.0</v>
      </c>
    </row>
    <row r="188">
      <c r="A188" s="5">
        <v>4.0</v>
      </c>
      <c r="B188" s="5">
        <v>6.0</v>
      </c>
      <c r="C188" s="5">
        <v>1.0</v>
      </c>
      <c r="D188" s="5">
        <v>2.0</v>
      </c>
      <c r="E188" s="5">
        <v>8.0</v>
      </c>
    </row>
    <row r="189">
      <c r="A189" s="5">
        <v>4.0</v>
      </c>
      <c r="B189" s="5">
        <v>6.0</v>
      </c>
      <c r="C189" s="5">
        <v>1.0</v>
      </c>
      <c r="D189" s="5">
        <v>2.0</v>
      </c>
      <c r="E189" s="5">
        <v>16.0</v>
      </c>
    </row>
    <row r="190">
      <c r="A190" s="5">
        <v>4.0</v>
      </c>
      <c r="B190" s="5">
        <v>6.0</v>
      </c>
      <c r="C190" s="5">
        <v>1.0</v>
      </c>
      <c r="D190" s="5">
        <v>2.0</v>
      </c>
      <c r="E190" s="5">
        <v>24.0</v>
      </c>
    </row>
    <row r="191">
      <c r="A191" s="5">
        <v>4.0</v>
      </c>
      <c r="B191" s="5">
        <v>6.0</v>
      </c>
      <c r="C191" s="5">
        <v>1.0</v>
      </c>
      <c r="D191" s="5">
        <v>2.0</v>
      </c>
      <c r="E191" s="5">
        <v>32.0</v>
      </c>
    </row>
    <row r="192">
      <c r="A192" s="5">
        <v>4.0</v>
      </c>
      <c r="B192" s="5">
        <v>6.0</v>
      </c>
      <c r="C192" s="5">
        <v>2.0</v>
      </c>
      <c r="D192" s="5">
        <v>1.0</v>
      </c>
      <c r="E192" s="5">
        <v>4.0</v>
      </c>
    </row>
    <row r="193">
      <c r="A193" s="5">
        <v>4.0</v>
      </c>
      <c r="B193" s="5">
        <v>6.0</v>
      </c>
      <c r="C193" s="5">
        <v>2.0</v>
      </c>
      <c r="D193" s="5">
        <v>1.0</v>
      </c>
      <c r="E193" s="5">
        <v>8.0</v>
      </c>
    </row>
    <row r="194">
      <c r="A194" s="5">
        <v>4.0</v>
      </c>
      <c r="B194" s="5">
        <v>6.0</v>
      </c>
      <c r="C194" s="5">
        <v>2.0</v>
      </c>
      <c r="D194" s="5">
        <v>1.0</v>
      </c>
      <c r="E194" s="5">
        <v>16.0</v>
      </c>
    </row>
    <row r="195">
      <c r="A195" s="5">
        <v>4.0</v>
      </c>
      <c r="B195" s="5">
        <v>6.0</v>
      </c>
      <c r="C195" s="5">
        <v>2.0</v>
      </c>
      <c r="D195" s="5">
        <v>1.0</v>
      </c>
      <c r="E195" s="5">
        <v>24.0</v>
      </c>
    </row>
    <row r="196">
      <c r="A196" s="5">
        <v>4.0</v>
      </c>
      <c r="B196" s="5">
        <v>6.0</v>
      </c>
      <c r="C196" s="5">
        <v>2.0</v>
      </c>
      <c r="D196" s="5">
        <v>1.0</v>
      </c>
      <c r="E196" s="5">
        <v>32.0</v>
      </c>
      <c r="F196" s="5" t="s">
        <v>502</v>
      </c>
    </row>
    <row r="197">
      <c r="A197" s="5">
        <v>4.0</v>
      </c>
      <c r="B197" s="5">
        <v>6.0</v>
      </c>
      <c r="C197" s="5">
        <v>2.0</v>
      </c>
      <c r="D197" s="5">
        <v>2.0</v>
      </c>
      <c r="E197" s="5">
        <v>4.0</v>
      </c>
      <c r="F197" s="5" t="s">
        <v>503</v>
      </c>
      <c r="G197" s="5" t="s">
        <v>486</v>
      </c>
    </row>
    <row r="198">
      <c r="A198" s="5">
        <v>4.0</v>
      </c>
      <c r="B198" s="5">
        <v>6.0</v>
      </c>
      <c r="C198" s="5">
        <v>2.0</v>
      </c>
      <c r="D198" s="5">
        <v>2.0</v>
      </c>
      <c r="E198" s="5">
        <v>8.0</v>
      </c>
      <c r="F198" s="5" t="s">
        <v>504</v>
      </c>
    </row>
    <row r="199">
      <c r="A199" s="5">
        <v>4.0</v>
      </c>
      <c r="B199" s="5">
        <v>6.0</v>
      </c>
      <c r="C199" s="5">
        <v>2.0</v>
      </c>
      <c r="D199" s="5">
        <v>2.0</v>
      </c>
      <c r="E199" s="5">
        <v>16.0</v>
      </c>
      <c r="F199" s="5" t="s">
        <v>505</v>
      </c>
      <c r="G199" s="5" t="s">
        <v>486</v>
      </c>
    </row>
    <row r="200">
      <c r="A200" s="5">
        <v>4.0</v>
      </c>
      <c r="B200" s="5">
        <v>6.0</v>
      </c>
      <c r="C200" s="5">
        <v>2.0</v>
      </c>
      <c r="D200" s="5">
        <v>2.0</v>
      </c>
      <c r="E200" s="5">
        <v>24.0</v>
      </c>
      <c r="F200" s="5" t="s">
        <v>506</v>
      </c>
    </row>
    <row r="201">
      <c r="A201" s="5">
        <v>4.0</v>
      </c>
      <c r="B201" s="5">
        <v>6.0</v>
      </c>
      <c r="C201" s="5">
        <v>2.0</v>
      </c>
      <c r="D201" s="5">
        <v>2.0</v>
      </c>
      <c r="E201" s="5">
        <v>32.0</v>
      </c>
      <c r="F201" s="5" t="s">
        <v>507</v>
      </c>
    </row>
    <row r="202">
      <c r="A202" s="5">
        <v>4.0</v>
      </c>
      <c r="B202" s="5">
        <v>6.0</v>
      </c>
      <c r="C202" s="5">
        <v>4.0</v>
      </c>
      <c r="D202" s="5">
        <v>1.0</v>
      </c>
      <c r="E202" s="5">
        <v>4.0</v>
      </c>
      <c r="F202" s="5" t="s">
        <v>508</v>
      </c>
    </row>
    <row r="203">
      <c r="A203" s="5">
        <v>4.0</v>
      </c>
      <c r="B203" s="5">
        <v>6.0</v>
      </c>
      <c r="C203" s="5">
        <v>4.0</v>
      </c>
      <c r="D203" s="5">
        <v>1.0</v>
      </c>
      <c r="E203" s="5">
        <v>8.0</v>
      </c>
      <c r="F203" s="5" t="s">
        <v>509</v>
      </c>
    </row>
    <row r="204">
      <c r="A204" s="5">
        <v>4.0</v>
      </c>
      <c r="B204" s="5">
        <v>6.0</v>
      </c>
      <c r="C204" s="5">
        <v>4.0</v>
      </c>
      <c r="D204" s="5">
        <v>1.0</v>
      </c>
      <c r="E204" s="5">
        <v>16.0</v>
      </c>
      <c r="F204" s="5" t="s">
        <v>510</v>
      </c>
    </row>
    <row r="205">
      <c r="A205" s="5">
        <v>4.0</v>
      </c>
      <c r="B205" s="5">
        <v>6.0</v>
      </c>
      <c r="C205" s="5">
        <v>4.0</v>
      </c>
      <c r="D205" s="5">
        <v>1.0</v>
      </c>
      <c r="E205" s="5">
        <v>24.0</v>
      </c>
      <c r="F205" s="5" t="s">
        <v>511</v>
      </c>
    </row>
    <row r="206">
      <c r="A206" s="5">
        <v>4.0</v>
      </c>
      <c r="B206" s="5">
        <v>6.0</v>
      </c>
      <c r="C206" s="5">
        <v>4.0</v>
      </c>
      <c r="D206" s="5">
        <v>1.0</v>
      </c>
      <c r="E206" s="5">
        <v>32.0</v>
      </c>
      <c r="F206" s="5" t="s">
        <v>512</v>
      </c>
    </row>
    <row r="207">
      <c r="A207" s="5">
        <v>4.0</v>
      </c>
      <c r="B207" s="5">
        <v>6.0</v>
      </c>
      <c r="C207" s="5">
        <v>4.0</v>
      </c>
      <c r="D207" s="5">
        <v>2.0</v>
      </c>
      <c r="E207" s="5">
        <v>4.0</v>
      </c>
      <c r="F207" s="5" t="s">
        <v>513</v>
      </c>
      <c r="G207" s="5" t="s">
        <v>486</v>
      </c>
    </row>
    <row r="208">
      <c r="A208" s="5">
        <v>4.0</v>
      </c>
      <c r="B208" s="5">
        <v>6.0</v>
      </c>
      <c r="C208" s="5">
        <v>4.0</v>
      </c>
      <c r="D208" s="5">
        <v>2.0</v>
      </c>
      <c r="E208" s="5">
        <v>8.0</v>
      </c>
      <c r="F208" s="5" t="s">
        <v>514</v>
      </c>
      <c r="G208" s="5" t="s">
        <v>486</v>
      </c>
    </row>
    <row r="209">
      <c r="A209" s="5">
        <v>4.0</v>
      </c>
      <c r="B209" s="5">
        <v>6.0</v>
      </c>
      <c r="C209" s="5">
        <v>4.0</v>
      </c>
      <c r="D209" s="5">
        <v>2.0</v>
      </c>
      <c r="E209" s="5">
        <v>16.0</v>
      </c>
      <c r="F209" s="5" t="s">
        <v>515</v>
      </c>
    </row>
    <row r="210">
      <c r="A210" s="5">
        <v>4.0</v>
      </c>
      <c r="B210" s="5">
        <v>6.0</v>
      </c>
      <c r="C210" s="5">
        <v>4.0</v>
      </c>
      <c r="D210" s="5">
        <v>2.0</v>
      </c>
      <c r="E210" s="5">
        <v>24.0</v>
      </c>
      <c r="F210" s="5" t="s">
        <v>516</v>
      </c>
    </row>
    <row r="211">
      <c r="A211" s="5">
        <v>4.0</v>
      </c>
      <c r="B211" s="5">
        <v>6.0</v>
      </c>
      <c r="C211" s="5">
        <v>4.0</v>
      </c>
      <c r="D211" s="5">
        <v>2.0</v>
      </c>
      <c r="E211" s="5">
        <v>32.0</v>
      </c>
      <c r="F211" s="5" t="s">
        <v>517</v>
      </c>
      <c r="G211" s="5" t="s">
        <v>486</v>
      </c>
    </row>
    <row r="212">
      <c r="A212" s="5">
        <v>4.0</v>
      </c>
      <c r="B212" s="5">
        <v>8.0</v>
      </c>
      <c r="C212" s="5">
        <v>1.0</v>
      </c>
      <c r="D212" s="5">
        <v>1.0</v>
      </c>
      <c r="E212" s="5">
        <v>4.0</v>
      </c>
      <c r="F212" s="5" t="s">
        <v>518</v>
      </c>
      <c r="G212" s="5" t="s">
        <v>486</v>
      </c>
    </row>
    <row r="213">
      <c r="A213" s="5">
        <v>4.0</v>
      </c>
      <c r="B213" s="5">
        <v>8.0</v>
      </c>
      <c r="C213" s="5">
        <v>1.0</v>
      </c>
      <c r="D213" s="5">
        <v>1.0</v>
      </c>
      <c r="E213" s="5">
        <v>8.0</v>
      </c>
      <c r="F213" s="5" t="s">
        <v>519</v>
      </c>
      <c r="G213" s="5" t="s">
        <v>486</v>
      </c>
    </row>
    <row r="214">
      <c r="A214" s="5">
        <v>4.0</v>
      </c>
      <c r="B214" s="5">
        <v>8.0</v>
      </c>
      <c r="C214" s="5">
        <v>1.0</v>
      </c>
      <c r="D214" s="5">
        <v>1.0</v>
      </c>
      <c r="E214" s="5">
        <v>16.0</v>
      </c>
      <c r="F214" s="5" t="s">
        <v>520</v>
      </c>
    </row>
    <row r="215">
      <c r="A215" s="5">
        <v>4.0</v>
      </c>
      <c r="B215" s="5">
        <v>8.0</v>
      </c>
      <c r="C215" s="5">
        <v>1.0</v>
      </c>
      <c r="D215" s="5">
        <v>1.0</v>
      </c>
      <c r="E215" s="5">
        <v>24.0</v>
      </c>
      <c r="F215" s="5" t="s">
        <v>521</v>
      </c>
      <c r="G215" s="5" t="s">
        <v>486</v>
      </c>
    </row>
    <row r="216">
      <c r="A216" s="5">
        <v>4.0</v>
      </c>
      <c r="B216" s="5">
        <v>8.0</v>
      </c>
      <c r="C216" s="5">
        <v>1.0</v>
      </c>
      <c r="D216" s="5">
        <v>1.0</v>
      </c>
      <c r="E216" s="5">
        <v>32.0</v>
      </c>
      <c r="F216" s="5" t="s">
        <v>522</v>
      </c>
    </row>
    <row r="217">
      <c r="A217" s="5">
        <v>4.0</v>
      </c>
      <c r="B217" s="5">
        <v>8.0</v>
      </c>
      <c r="C217" s="5">
        <v>1.0</v>
      </c>
      <c r="D217" s="5">
        <v>2.0</v>
      </c>
      <c r="E217" s="5">
        <v>4.0</v>
      </c>
      <c r="F217" s="5" t="s">
        <v>523</v>
      </c>
    </row>
    <row r="218">
      <c r="A218" s="5">
        <v>4.0</v>
      </c>
      <c r="B218" s="5">
        <v>8.0</v>
      </c>
      <c r="C218" s="5">
        <v>1.0</v>
      </c>
      <c r="D218" s="5">
        <v>2.0</v>
      </c>
      <c r="E218" s="5">
        <v>8.0</v>
      </c>
      <c r="F218" s="5" t="s">
        <v>524</v>
      </c>
      <c r="G218" s="5" t="s">
        <v>486</v>
      </c>
    </row>
    <row r="219">
      <c r="A219" s="5">
        <v>4.0</v>
      </c>
      <c r="B219" s="5">
        <v>8.0</v>
      </c>
      <c r="C219" s="5">
        <v>1.0</v>
      </c>
      <c r="D219" s="5">
        <v>2.0</v>
      </c>
      <c r="E219" s="5">
        <v>16.0</v>
      </c>
      <c r="F219" s="5" t="s">
        <v>525</v>
      </c>
    </row>
    <row r="220">
      <c r="A220" s="5">
        <v>4.0</v>
      </c>
      <c r="B220" s="5">
        <v>8.0</v>
      </c>
      <c r="C220" s="5">
        <v>1.0</v>
      </c>
      <c r="D220" s="5">
        <v>2.0</v>
      </c>
      <c r="E220" s="5">
        <v>24.0</v>
      </c>
      <c r="F220" s="5" t="s">
        <v>526</v>
      </c>
    </row>
    <row r="221">
      <c r="A221" s="5">
        <v>4.0</v>
      </c>
      <c r="B221" s="5">
        <v>8.0</v>
      </c>
      <c r="C221" s="5">
        <v>1.0</v>
      </c>
      <c r="D221" s="5">
        <v>2.0</v>
      </c>
      <c r="E221" s="5">
        <v>32.0</v>
      </c>
      <c r="F221" s="5" t="s">
        <v>527</v>
      </c>
      <c r="G221" s="5" t="s">
        <v>486</v>
      </c>
    </row>
    <row r="222">
      <c r="A222" s="5">
        <v>4.0</v>
      </c>
      <c r="B222" s="5">
        <v>8.0</v>
      </c>
      <c r="C222" s="5">
        <v>2.0</v>
      </c>
      <c r="D222" s="5">
        <v>1.0</v>
      </c>
      <c r="E222" s="5">
        <v>4.0</v>
      </c>
      <c r="F222" s="5" t="s">
        <v>523</v>
      </c>
    </row>
    <row r="223">
      <c r="A223" s="5">
        <v>4.0</v>
      </c>
      <c r="B223" s="5">
        <v>8.0</v>
      </c>
      <c r="C223" s="5">
        <v>2.0</v>
      </c>
      <c r="D223" s="5">
        <v>1.0</v>
      </c>
      <c r="E223" s="5">
        <v>8.0</v>
      </c>
      <c r="F223" s="5" t="s">
        <v>524</v>
      </c>
      <c r="G223" s="5" t="s">
        <v>486</v>
      </c>
    </row>
    <row r="224">
      <c r="A224" s="5">
        <v>4.0</v>
      </c>
      <c r="B224" s="5">
        <v>8.0</v>
      </c>
      <c r="C224" s="5">
        <v>2.0</v>
      </c>
      <c r="D224" s="5">
        <v>1.0</v>
      </c>
      <c r="E224" s="5">
        <v>16.0</v>
      </c>
      <c r="F224" s="5" t="s">
        <v>525</v>
      </c>
    </row>
    <row r="225">
      <c r="A225" s="5">
        <v>4.0</v>
      </c>
      <c r="B225" s="5">
        <v>8.0</v>
      </c>
      <c r="C225" s="5">
        <v>2.0</v>
      </c>
      <c r="D225" s="5">
        <v>1.0</v>
      </c>
      <c r="E225" s="5">
        <v>24.0</v>
      </c>
      <c r="F225" s="5" t="s">
        <v>526</v>
      </c>
    </row>
    <row r="226">
      <c r="A226" s="5">
        <v>4.0</v>
      </c>
      <c r="B226" s="5">
        <v>8.0</v>
      </c>
      <c r="C226" s="5">
        <v>2.0</v>
      </c>
      <c r="D226" s="5">
        <v>1.0</v>
      </c>
      <c r="E226" s="5">
        <v>32.0</v>
      </c>
      <c r="F226" s="5" t="s">
        <v>527</v>
      </c>
      <c r="G226" s="5" t="s">
        <v>486</v>
      </c>
    </row>
    <row r="227">
      <c r="A227" s="5">
        <v>4.0</v>
      </c>
      <c r="B227" s="5">
        <v>8.0</v>
      </c>
      <c r="C227" s="5">
        <v>2.0</v>
      </c>
      <c r="D227" s="5">
        <v>2.0</v>
      </c>
      <c r="E227" s="5">
        <v>4.0</v>
      </c>
      <c r="F227" s="5" t="s">
        <v>528</v>
      </c>
      <c r="G227" s="5" t="s">
        <v>486</v>
      </c>
    </row>
    <row r="228">
      <c r="A228" s="5">
        <v>4.0</v>
      </c>
      <c r="B228" s="5">
        <v>8.0</v>
      </c>
      <c r="C228" s="5">
        <v>2.0</v>
      </c>
      <c r="D228" s="5">
        <v>2.0</v>
      </c>
      <c r="E228" s="5">
        <v>8.0</v>
      </c>
      <c r="F228" s="5" t="s">
        <v>529</v>
      </c>
      <c r="G228" s="5" t="s">
        <v>486</v>
      </c>
    </row>
    <row r="229">
      <c r="A229" s="5">
        <v>4.0</v>
      </c>
      <c r="B229" s="5">
        <v>8.0</v>
      </c>
      <c r="C229" s="5">
        <v>2.0</v>
      </c>
      <c r="D229" s="5">
        <v>2.0</v>
      </c>
      <c r="E229" s="5">
        <v>16.0</v>
      </c>
      <c r="F229" s="5" t="s">
        <v>530</v>
      </c>
      <c r="G229" s="5" t="s">
        <v>486</v>
      </c>
    </row>
    <row r="230">
      <c r="A230" s="5">
        <v>4.0</v>
      </c>
      <c r="B230" s="5">
        <v>8.0</v>
      </c>
      <c r="C230" s="5">
        <v>2.0</v>
      </c>
      <c r="D230" s="5">
        <v>2.0</v>
      </c>
      <c r="E230" s="5">
        <v>24.0</v>
      </c>
      <c r="F230" s="5" t="s">
        <v>531</v>
      </c>
    </row>
    <row r="231">
      <c r="A231" s="5">
        <v>4.0</v>
      </c>
      <c r="B231" s="5">
        <v>8.0</v>
      </c>
      <c r="C231" s="5">
        <v>2.0</v>
      </c>
      <c r="D231" s="5">
        <v>2.0</v>
      </c>
      <c r="E231" s="5">
        <v>32.0</v>
      </c>
      <c r="F231" s="5" t="s">
        <v>532</v>
      </c>
      <c r="G231" s="5" t="s">
        <v>486</v>
      </c>
    </row>
    <row r="232">
      <c r="A232" s="5">
        <v>4.0</v>
      </c>
      <c r="B232" s="5">
        <v>8.0</v>
      </c>
      <c r="C232" s="5">
        <v>4.0</v>
      </c>
      <c r="D232" s="5">
        <v>1.0</v>
      </c>
      <c r="E232" s="5">
        <v>4.0</v>
      </c>
      <c r="F232" s="5" t="s">
        <v>533</v>
      </c>
    </row>
    <row r="233">
      <c r="A233" s="5">
        <v>4.0</v>
      </c>
      <c r="B233" s="5">
        <v>8.0</v>
      </c>
      <c r="C233" s="5">
        <v>4.0</v>
      </c>
      <c r="D233" s="5">
        <v>1.0</v>
      </c>
      <c r="E233" s="5">
        <v>8.0</v>
      </c>
      <c r="F233" s="5" t="s">
        <v>534</v>
      </c>
      <c r="G233" s="5" t="s">
        <v>486</v>
      </c>
    </row>
    <row r="234">
      <c r="A234" s="5">
        <v>4.0</v>
      </c>
      <c r="B234" s="5">
        <v>8.0</v>
      </c>
      <c r="C234" s="5">
        <v>4.0</v>
      </c>
      <c r="D234" s="5">
        <v>1.0</v>
      </c>
      <c r="E234" s="5">
        <v>16.0</v>
      </c>
      <c r="F234" s="5" t="s">
        <v>535</v>
      </c>
    </row>
    <row r="235">
      <c r="A235" s="5">
        <v>4.0</v>
      </c>
      <c r="B235" s="5">
        <v>8.0</v>
      </c>
      <c r="C235" s="5">
        <v>4.0</v>
      </c>
      <c r="D235" s="5">
        <v>1.0</v>
      </c>
      <c r="E235" s="5">
        <v>24.0</v>
      </c>
      <c r="F235" s="5" t="s">
        <v>536</v>
      </c>
      <c r="G235" s="5" t="s">
        <v>486</v>
      </c>
    </row>
    <row r="236">
      <c r="A236" s="5">
        <v>4.0</v>
      </c>
      <c r="B236" s="5">
        <v>8.0</v>
      </c>
      <c r="C236" s="5">
        <v>4.0</v>
      </c>
      <c r="D236" s="5">
        <v>1.0</v>
      </c>
      <c r="E236" s="5">
        <v>32.0</v>
      </c>
      <c r="F236" s="5" t="s">
        <v>537</v>
      </c>
      <c r="G236" s="5" t="s">
        <v>486</v>
      </c>
    </row>
    <row r="237">
      <c r="A237" s="5">
        <v>4.0</v>
      </c>
      <c r="B237" s="5">
        <v>8.0</v>
      </c>
      <c r="C237" s="5">
        <v>4.0</v>
      </c>
      <c r="D237" s="5">
        <v>2.0</v>
      </c>
      <c r="E237" s="5">
        <v>4.0</v>
      </c>
      <c r="F237" s="5" t="s">
        <v>506</v>
      </c>
    </row>
    <row r="238">
      <c r="A238" s="5">
        <v>4.0</v>
      </c>
      <c r="B238" s="5">
        <v>8.0</v>
      </c>
      <c r="C238" s="5">
        <v>4.0</v>
      </c>
      <c r="D238" s="5">
        <v>2.0</v>
      </c>
      <c r="E238" s="5">
        <v>8.0</v>
      </c>
      <c r="F238" s="5" t="s">
        <v>538</v>
      </c>
    </row>
    <row r="239">
      <c r="A239" s="5">
        <v>4.0</v>
      </c>
      <c r="B239" s="5">
        <v>8.0</v>
      </c>
      <c r="C239" s="5">
        <v>4.0</v>
      </c>
      <c r="D239" s="5">
        <v>2.0</v>
      </c>
      <c r="E239" s="5">
        <v>16.0</v>
      </c>
      <c r="F239" s="5" t="s">
        <v>539</v>
      </c>
    </row>
    <row r="240">
      <c r="A240" s="5">
        <v>4.0</v>
      </c>
      <c r="B240" s="5">
        <v>8.0</v>
      </c>
      <c r="C240" s="5">
        <v>4.0</v>
      </c>
      <c r="D240" s="5">
        <v>2.0</v>
      </c>
      <c r="E240" s="5">
        <v>24.0</v>
      </c>
      <c r="F240" s="5" t="s">
        <v>540</v>
      </c>
    </row>
    <row r="241">
      <c r="A241" s="5">
        <v>4.0</v>
      </c>
      <c r="B241" s="5">
        <v>8.0</v>
      </c>
      <c r="C241" s="5">
        <v>4.0</v>
      </c>
      <c r="D241" s="5">
        <v>2.0</v>
      </c>
      <c r="E241" s="5">
        <v>32.0</v>
      </c>
      <c r="F241" s="5" t="s">
        <v>541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6" max="6" width="9.71"/>
    <col customWidth="1" min="7" max="7" width="7.0"/>
    <col customWidth="1" min="8" max="8" width="9.71"/>
    <col customWidth="1" min="9" max="9" width="10.14"/>
    <col customWidth="1" min="10" max="10" width="11.57"/>
    <col customWidth="1" min="11" max="11" width="9.71"/>
  </cols>
  <sheetData>
    <row r="1">
      <c r="A1" s="4"/>
      <c r="B1" s="4"/>
      <c r="C1" s="4"/>
      <c r="D1" s="4"/>
      <c r="E1" s="4"/>
      <c r="F1" s="38" t="s">
        <v>408</v>
      </c>
      <c r="G1" s="39"/>
      <c r="H1" s="39"/>
      <c r="I1" s="39"/>
      <c r="J1" s="39"/>
      <c r="K1" s="40"/>
    </row>
    <row r="2">
      <c r="A2" s="4" t="s">
        <v>0</v>
      </c>
      <c r="B2" s="4" t="s">
        <v>1</v>
      </c>
      <c r="C2" s="4" t="s">
        <v>2</v>
      </c>
      <c r="D2" s="4" t="s">
        <v>4</v>
      </c>
      <c r="E2" s="4" t="s">
        <v>407</v>
      </c>
      <c r="F2" s="41" t="s">
        <v>7</v>
      </c>
      <c r="G2" s="4" t="s">
        <v>20</v>
      </c>
      <c r="H2" s="4" t="s">
        <v>9</v>
      </c>
      <c r="I2" s="4" t="s">
        <v>251</v>
      </c>
      <c r="J2" s="4" t="s">
        <v>8</v>
      </c>
      <c r="K2" s="42" t="s">
        <v>542</v>
      </c>
    </row>
    <row r="3">
      <c r="A3" s="43">
        <v>2.0</v>
      </c>
      <c r="B3" s="44">
        <v>2.0</v>
      </c>
      <c r="C3" s="44" t="s">
        <v>543</v>
      </c>
      <c r="D3" s="44">
        <v>1.0</v>
      </c>
      <c r="E3" s="44">
        <v>4.0</v>
      </c>
      <c r="F3" s="45">
        <v>176.413290977</v>
      </c>
      <c r="G3" s="46" t="s">
        <v>544</v>
      </c>
      <c r="H3" s="46">
        <v>388.053427935</v>
      </c>
      <c r="I3" s="46" t="s">
        <v>544</v>
      </c>
      <c r="J3" s="46" t="s">
        <v>544</v>
      </c>
      <c r="K3" s="47" t="s">
        <v>544</v>
      </c>
    </row>
    <row r="4">
      <c r="A4" s="48">
        <v>2.0</v>
      </c>
      <c r="B4" s="5">
        <v>2.0</v>
      </c>
      <c r="C4" s="5" t="s">
        <v>543</v>
      </c>
      <c r="D4" s="5">
        <v>1.0</v>
      </c>
      <c r="E4" s="5">
        <v>32.0</v>
      </c>
      <c r="F4" s="49">
        <v>158.962692976</v>
      </c>
      <c r="G4" s="50" t="s">
        <v>544</v>
      </c>
      <c r="H4" s="50">
        <v>287.398122072</v>
      </c>
      <c r="I4" s="50">
        <v>230.790578127</v>
      </c>
      <c r="J4" s="50">
        <v>487.051886082</v>
      </c>
      <c r="K4" s="51" t="s">
        <v>544</v>
      </c>
    </row>
    <row r="5">
      <c r="A5" s="48">
        <v>2.0</v>
      </c>
      <c r="B5" s="5">
        <v>2.0</v>
      </c>
      <c r="C5" s="5" t="s">
        <v>543</v>
      </c>
      <c r="D5" s="5">
        <v>2.0</v>
      </c>
      <c r="E5" s="5">
        <v>4.0</v>
      </c>
      <c r="F5" s="49">
        <v>165.925230026</v>
      </c>
      <c r="G5" s="50" t="s">
        <v>544</v>
      </c>
      <c r="H5" s="50" t="s">
        <v>544</v>
      </c>
      <c r="I5" s="50" t="s">
        <v>544</v>
      </c>
      <c r="J5" s="50" t="s">
        <v>544</v>
      </c>
      <c r="K5" s="51" t="s">
        <v>544</v>
      </c>
    </row>
    <row r="6">
      <c r="A6" s="48">
        <v>2.0</v>
      </c>
      <c r="B6" s="5">
        <v>2.0</v>
      </c>
      <c r="C6" s="5" t="s">
        <v>543</v>
      </c>
      <c r="D6" s="5">
        <v>2.0</v>
      </c>
      <c r="E6" s="5">
        <v>32.0</v>
      </c>
      <c r="F6" s="49">
        <v>225.314595938</v>
      </c>
      <c r="G6" s="50" t="s">
        <v>544</v>
      </c>
      <c r="H6" s="50">
        <v>194.71645999</v>
      </c>
      <c r="I6" s="50">
        <v>121.852960825</v>
      </c>
      <c r="J6" s="50">
        <v>356.187286854</v>
      </c>
      <c r="K6" s="51" t="s">
        <v>544</v>
      </c>
    </row>
    <row r="7">
      <c r="A7" s="48">
        <v>2.0</v>
      </c>
      <c r="B7" s="5">
        <v>2.0</v>
      </c>
      <c r="C7" s="5" t="s">
        <v>14</v>
      </c>
      <c r="D7" s="5">
        <v>1.0</v>
      </c>
      <c r="E7" s="5">
        <v>4.0</v>
      </c>
      <c r="F7" s="49">
        <v>213.415519953</v>
      </c>
      <c r="G7" s="50" t="s">
        <v>544</v>
      </c>
      <c r="H7" s="50">
        <v>238.580072165</v>
      </c>
      <c r="I7" s="50" t="s">
        <v>544</v>
      </c>
      <c r="J7" s="50">
        <v>410.686662912</v>
      </c>
      <c r="K7" s="51" t="s">
        <v>544</v>
      </c>
    </row>
    <row r="8">
      <c r="A8" s="48">
        <v>2.0</v>
      </c>
      <c r="B8" s="5">
        <v>2.0</v>
      </c>
      <c r="C8" s="5" t="s">
        <v>14</v>
      </c>
      <c r="D8" s="5">
        <v>1.0</v>
      </c>
      <c r="E8" s="5">
        <v>32.0</v>
      </c>
      <c r="F8" s="49">
        <v>142.567215919</v>
      </c>
      <c r="G8" s="50">
        <v>143.568392992</v>
      </c>
      <c r="H8" s="50">
        <v>158.838122129</v>
      </c>
      <c r="I8" s="50">
        <v>143.104493141</v>
      </c>
      <c r="J8" s="50">
        <v>362.048084021</v>
      </c>
      <c r="K8" s="51" t="s">
        <v>544</v>
      </c>
    </row>
    <row r="9">
      <c r="A9" s="48">
        <v>2.0</v>
      </c>
      <c r="B9" s="5">
        <v>2.0</v>
      </c>
      <c r="C9" s="5" t="s">
        <v>14</v>
      </c>
      <c r="D9" s="5">
        <v>2.0</v>
      </c>
      <c r="E9" s="5">
        <v>4.0</v>
      </c>
      <c r="F9" s="49">
        <v>154.131755114</v>
      </c>
      <c r="G9" s="50" t="s">
        <v>544</v>
      </c>
      <c r="H9" s="50">
        <v>327.02806592</v>
      </c>
      <c r="I9" s="50" t="s">
        <v>544</v>
      </c>
      <c r="J9" s="50">
        <v>398.594493151</v>
      </c>
      <c r="K9" s="51" t="s">
        <v>544</v>
      </c>
    </row>
    <row r="10">
      <c r="A10" s="48">
        <v>2.0</v>
      </c>
      <c r="B10" s="5">
        <v>2.0</v>
      </c>
      <c r="C10" s="5" t="s">
        <v>14</v>
      </c>
      <c r="D10" s="5">
        <v>2.0</v>
      </c>
      <c r="E10" s="5">
        <v>32.0</v>
      </c>
      <c r="F10" s="49">
        <v>144.914857864</v>
      </c>
      <c r="G10" s="50">
        <v>119.712040901</v>
      </c>
      <c r="H10" s="50">
        <v>156.611532927</v>
      </c>
      <c r="I10" s="50">
        <v>122.586374998</v>
      </c>
      <c r="J10" s="50">
        <v>482.428850889</v>
      </c>
      <c r="K10" s="51" t="s">
        <v>544</v>
      </c>
    </row>
    <row r="11">
      <c r="A11" s="48">
        <v>2.0</v>
      </c>
      <c r="B11" s="5">
        <v>8.0</v>
      </c>
      <c r="C11" s="5" t="s">
        <v>543</v>
      </c>
      <c r="D11" s="5">
        <v>1.0</v>
      </c>
      <c r="E11" s="5">
        <v>4.0</v>
      </c>
      <c r="F11" s="49">
        <v>166.100483894</v>
      </c>
      <c r="G11" s="50" t="s">
        <v>544</v>
      </c>
      <c r="H11" s="50">
        <v>334.23866415</v>
      </c>
      <c r="I11" s="50" t="s">
        <v>544</v>
      </c>
      <c r="J11" s="50">
        <v>555.940472126</v>
      </c>
      <c r="K11" s="51" t="s">
        <v>544</v>
      </c>
    </row>
    <row r="12">
      <c r="A12" s="48">
        <v>2.0</v>
      </c>
      <c r="B12" s="5">
        <v>8.0</v>
      </c>
      <c r="C12" s="5" t="s">
        <v>543</v>
      </c>
      <c r="D12" s="5">
        <v>1.0</v>
      </c>
      <c r="E12" s="5">
        <v>32.0</v>
      </c>
      <c r="F12" s="49">
        <v>130.114223957</v>
      </c>
      <c r="G12" s="50" t="s">
        <v>544</v>
      </c>
      <c r="H12" s="50">
        <v>119.755409002</v>
      </c>
      <c r="I12" s="50">
        <v>219.132238865</v>
      </c>
      <c r="J12" s="50">
        <v>392.892941952</v>
      </c>
      <c r="K12" s="51" t="s">
        <v>544</v>
      </c>
    </row>
    <row r="13">
      <c r="A13" s="48">
        <v>2.0</v>
      </c>
      <c r="B13" s="5">
        <v>8.0</v>
      </c>
      <c r="C13" s="5" t="s">
        <v>543</v>
      </c>
      <c r="D13" s="5">
        <v>2.0</v>
      </c>
      <c r="E13" s="5">
        <v>4.0</v>
      </c>
      <c r="F13" s="49">
        <v>156.063946962</v>
      </c>
      <c r="G13" s="50" t="s">
        <v>544</v>
      </c>
      <c r="H13" s="50">
        <v>254.61854291</v>
      </c>
      <c r="I13" s="50" t="s">
        <v>544</v>
      </c>
      <c r="J13" s="50">
        <v>444.32042098</v>
      </c>
      <c r="K13" s="51" t="s">
        <v>544</v>
      </c>
    </row>
    <row r="14">
      <c r="A14" s="48">
        <v>2.0</v>
      </c>
      <c r="B14" s="5">
        <v>8.0</v>
      </c>
      <c r="C14" s="5" t="s">
        <v>543</v>
      </c>
      <c r="D14" s="5">
        <v>2.0</v>
      </c>
      <c r="E14" s="5">
        <v>32.0</v>
      </c>
      <c r="F14" s="49">
        <v>218.486655951</v>
      </c>
      <c r="G14" s="50" t="s">
        <v>544</v>
      </c>
      <c r="H14" s="50">
        <v>264.600165129</v>
      </c>
      <c r="I14" s="50">
        <v>317.310585976</v>
      </c>
      <c r="J14" s="50">
        <v>496.064928055</v>
      </c>
      <c r="K14" s="51" t="s">
        <v>544</v>
      </c>
    </row>
    <row r="15">
      <c r="A15" s="48">
        <v>2.0</v>
      </c>
      <c r="B15" s="5">
        <v>8.0</v>
      </c>
      <c r="C15" s="5" t="s">
        <v>14</v>
      </c>
      <c r="D15" s="5">
        <v>1.0</v>
      </c>
      <c r="E15" s="5">
        <v>4.0</v>
      </c>
      <c r="F15" s="49">
        <v>155.392122984</v>
      </c>
      <c r="G15" s="50" t="s">
        <v>544</v>
      </c>
      <c r="H15" s="50">
        <v>305.20290494</v>
      </c>
      <c r="I15" s="50" t="s">
        <v>544</v>
      </c>
      <c r="J15" s="50">
        <v>470.338835955</v>
      </c>
      <c r="K15" s="51" t="s">
        <v>544</v>
      </c>
    </row>
    <row r="16">
      <c r="A16" s="48">
        <v>2.0</v>
      </c>
      <c r="B16" s="5">
        <v>8.0</v>
      </c>
      <c r="C16" s="5" t="s">
        <v>14</v>
      </c>
      <c r="D16" s="5">
        <v>1.0</v>
      </c>
      <c r="E16" s="5">
        <v>32.0</v>
      </c>
      <c r="F16" s="49">
        <v>131.86660099</v>
      </c>
      <c r="G16" s="50">
        <v>236.860570908</v>
      </c>
      <c r="H16" s="50">
        <v>269.613090038</v>
      </c>
      <c r="I16" s="50">
        <v>186.556169987</v>
      </c>
      <c r="J16" s="50">
        <v>384.011703014</v>
      </c>
      <c r="K16" s="51" t="s">
        <v>544</v>
      </c>
    </row>
    <row r="17">
      <c r="A17" s="48">
        <v>2.0</v>
      </c>
      <c r="B17" s="5">
        <v>8.0</v>
      </c>
      <c r="C17" s="5" t="s">
        <v>14</v>
      </c>
      <c r="D17" s="5">
        <v>2.0</v>
      </c>
      <c r="E17" s="5">
        <v>4.0</v>
      </c>
      <c r="F17" s="49">
        <v>160.713372946</v>
      </c>
      <c r="G17" s="50" t="s">
        <v>544</v>
      </c>
      <c r="H17" s="50">
        <v>248.149142981</v>
      </c>
      <c r="I17" s="50" t="s">
        <v>544</v>
      </c>
      <c r="J17" s="50">
        <v>450.576538801</v>
      </c>
      <c r="K17" s="51" t="s">
        <v>544</v>
      </c>
    </row>
    <row r="18">
      <c r="A18" s="48">
        <v>2.0</v>
      </c>
      <c r="B18" s="5">
        <v>8.0</v>
      </c>
      <c r="C18" s="5" t="s">
        <v>14</v>
      </c>
      <c r="D18" s="5">
        <v>2.0</v>
      </c>
      <c r="E18" s="5">
        <v>32.0</v>
      </c>
      <c r="F18" s="49">
        <v>131.007941961</v>
      </c>
      <c r="G18" s="50">
        <v>218.081676006</v>
      </c>
      <c r="H18" s="50">
        <v>170.57337594</v>
      </c>
      <c r="I18" s="50">
        <v>193.174002886</v>
      </c>
      <c r="J18" s="50">
        <v>390.388479948</v>
      </c>
      <c r="K18" s="51" t="s">
        <v>544</v>
      </c>
    </row>
    <row r="19">
      <c r="A19" s="48">
        <v>4.0</v>
      </c>
      <c r="B19" s="5">
        <v>2.0</v>
      </c>
      <c r="C19" s="5" t="s">
        <v>543</v>
      </c>
      <c r="D19" s="5">
        <v>1.0</v>
      </c>
      <c r="E19" s="5">
        <v>4.0</v>
      </c>
      <c r="F19" s="49">
        <v>204.54187417</v>
      </c>
      <c r="G19" s="50" t="s">
        <v>544</v>
      </c>
      <c r="H19" s="50">
        <v>466.349681854</v>
      </c>
      <c r="I19" s="50" t="s">
        <v>544</v>
      </c>
      <c r="J19" s="50" t="s">
        <v>544</v>
      </c>
      <c r="K19" s="51" t="s">
        <v>544</v>
      </c>
    </row>
    <row r="20">
      <c r="A20" s="48">
        <v>4.0</v>
      </c>
      <c r="B20" s="5">
        <v>2.0</v>
      </c>
      <c r="C20" s="5" t="s">
        <v>543</v>
      </c>
      <c r="D20" s="5">
        <v>1.0</v>
      </c>
      <c r="E20" s="5">
        <v>32.0</v>
      </c>
      <c r="F20" s="49">
        <v>72.5479910374</v>
      </c>
      <c r="G20" s="50" t="s">
        <v>544</v>
      </c>
      <c r="H20" s="50">
        <v>104.595099926</v>
      </c>
      <c r="I20" s="50">
        <v>110.123955965</v>
      </c>
      <c r="J20" s="50">
        <v>212.856244087</v>
      </c>
      <c r="K20" s="51" t="s">
        <v>544</v>
      </c>
    </row>
    <row r="21">
      <c r="A21" s="48">
        <v>4.0</v>
      </c>
      <c r="B21" s="5">
        <v>2.0</v>
      </c>
      <c r="C21" s="5" t="s">
        <v>543</v>
      </c>
      <c r="D21" s="5">
        <v>2.0</v>
      </c>
      <c r="E21" s="5">
        <v>4.0</v>
      </c>
      <c r="F21" s="49">
        <v>185.588631153</v>
      </c>
      <c r="G21" s="50" t="s">
        <v>544</v>
      </c>
      <c r="H21" s="50" t="s">
        <v>544</v>
      </c>
      <c r="I21" s="50" t="s">
        <v>544</v>
      </c>
      <c r="J21" s="50" t="s">
        <v>544</v>
      </c>
      <c r="K21" s="51" t="s">
        <v>544</v>
      </c>
    </row>
    <row r="22">
      <c r="A22" s="48">
        <v>4.0</v>
      </c>
      <c r="B22" s="5">
        <v>2.0</v>
      </c>
      <c r="C22" s="5" t="s">
        <v>543</v>
      </c>
      <c r="D22" s="5">
        <v>2.0</v>
      </c>
      <c r="E22" s="5">
        <v>32.0</v>
      </c>
      <c r="F22" s="49">
        <v>128.734111071</v>
      </c>
      <c r="G22" s="50" t="s">
        <v>544</v>
      </c>
      <c r="H22" s="50">
        <v>127.968546152</v>
      </c>
      <c r="I22" s="50">
        <v>100.015597105</v>
      </c>
      <c r="J22" s="50">
        <v>289.870419025</v>
      </c>
      <c r="K22" s="51" t="s">
        <v>544</v>
      </c>
    </row>
    <row r="23">
      <c r="A23" s="48">
        <v>4.0</v>
      </c>
      <c r="B23" s="5">
        <v>2.0</v>
      </c>
      <c r="C23" s="5" t="s">
        <v>14</v>
      </c>
      <c r="D23" s="5">
        <v>1.0</v>
      </c>
      <c r="E23" s="5">
        <v>4.0</v>
      </c>
      <c r="F23" s="49">
        <v>175.913835049</v>
      </c>
      <c r="G23" s="50" t="s">
        <v>544</v>
      </c>
      <c r="H23" s="50">
        <v>335.744620085</v>
      </c>
      <c r="I23" s="50" t="s">
        <v>544</v>
      </c>
      <c r="J23" s="50">
        <v>377.691010952</v>
      </c>
      <c r="K23" s="51" t="s">
        <v>544</v>
      </c>
    </row>
    <row r="24">
      <c r="A24" s="48">
        <v>4.0</v>
      </c>
      <c r="B24" s="5">
        <v>2.0</v>
      </c>
      <c r="C24" s="5" t="s">
        <v>14</v>
      </c>
      <c r="D24" s="5">
        <v>1.0</v>
      </c>
      <c r="E24" s="5">
        <v>32.0</v>
      </c>
      <c r="F24" s="49">
        <v>87.0257260799</v>
      </c>
      <c r="G24" s="50">
        <v>96.0173909664</v>
      </c>
      <c r="H24" s="50">
        <v>107.640921831</v>
      </c>
      <c r="I24" s="50">
        <v>90.5669131279</v>
      </c>
      <c r="J24" s="50">
        <v>270.723582983</v>
      </c>
      <c r="K24" s="51" t="s">
        <v>544</v>
      </c>
    </row>
    <row r="25">
      <c r="A25" s="48">
        <v>4.0</v>
      </c>
      <c r="B25" s="5">
        <v>2.0</v>
      </c>
      <c r="C25" s="5" t="s">
        <v>14</v>
      </c>
      <c r="D25" s="5">
        <v>2.0</v>
      </c>
      <c r="E25" s="5">
        <v>4.0</v>
      </c>
      <c r="F25" s="49">
        <v>162.308782101</v>
      </c>
      <c r="G25" s="50" t="s">
        <v>544</v>
      </c>
      <c r="H25" s="50">
        <v>349.783133984</v>
      </c>
      <c r="I25" s="50" t="s">
        <v>544</v>
      </c>
      <c r="J25" s="50">
        <v>382.857748032</v>
      </c>
      <c r="K25" s="51" t="s">
        <v>544</v>
      </c>
    </row>
    <row r="26">
      <c r="A26" s="48">
        <v>4.0</v>
      </c>
      <c r="B26" s="5">
        <v>2.0</v>
      </c>
      <c r="C26" s="5" t="s">
        <v>14</v>
      </c>
      <c r="D26" s="5">
        <v>2.0</v>
      </c>
      <c r="E26" s="5">
        <v>32.0</v>
      </c>
      <c r="F26" s="49">
        <v>75.6579561234</v>
      </c>
      <c r="G26" s="50">
        <v>74.2347390652</v>
      </c>
      <c r="H26" s="50">
        <v>163.634634972</v>
      </c>
      <c r="I26" s="50">
        <v>100.634534121</v>
      </c>
      <c r="J26" s="50">
        <v>257.038685083</v>
      </c>
      <c r="K26" s="51" t="s">
        <v>544</v>
      </c>
    </row>
    <row r="27">
      <c r="A27" s="48">
        <v>4.0</v>
      </c>
      <c r="B27" s="5">
        <v>8.0</v>
      </c>
      <c r="C27" s="5" t="s">
        <v>543</v>
      </c>
      <c r="D27" s="5">
        <v>1.0</v>
      </c>
      <c r="E27" s="5">
        <v>4.0</v>
      </c>
      <c r="F27" s="49">
        <v>201.705014944</v>
      </c>
      <c r="G27" s="50" t="s">
        <v>544</v>
      </c>
      <c r="H27" s="50">
        <v>362.9817729</v>
      </c>
      <c r="I27" s="50" t="s">
        <v>544</v>
      </c>
      <c r="J27" s="50">
        <v>671.058827877</v>
      </c>
      <c r="K27" s="51" t="s">
        <v>544</v>
      </c>
    </row>
    <row r="28">
      <c r="A28" s="48">
        <v>4.0</v>
      </c>
      <c r="B28" s="5">
        <v>8.0</v>
      </c>
      <c r="C28" s="5" t="s">
        <v>543</v>
      </c>
      <c r="D28" s="5">
        <v>1.0</v>
      </c>
      <c r="E28" s="5">
        <v>32.0</v>
      </c>
      <c r="F28" s="49">
        <v>134.587218046</v>
      </c>
      <c r="G28" s="50">
        <v>78.5515189171</v>
      </c>
      <c r="H28" s="50">
        <v>79.9307041168</v>
      </c>
      <c r="I28" s="50">
        <v>94.3478660583</v>
      </c>
      <c r="J28" s="50">
        <v>422.131781101</v>
      </c>
      <c r="K28" s="51" t="s">
        <v>544</v>
      </c>
    </row>
    <row r="29">
      <c r="A29" s="48">
        <v>4.0</v>
      </c>
      <c r="B29" s="5">
        <v>8.0</v>
      </c>
      <c r="C29" s="5" t="s">
        <v>543</v>
      </c>
      <c r="D29" s="5">
        <v>2.0</v>
      </c>
      <c r="E29" s="5">
        <v>4.0</v>
      </c>
      <c r="F29" s="49">
        <v>156.105621815</v>
      </c>
      <c r="G29" s="50" t="s">
        <v>544</v>
      </c>
      <c r="H29" s="50">
        <v>250.380481958</v>
      </c>
      <c r="I29" s="50" t="s">
        <v>544</v>
      </c>
      <c r="J29" s="50">
        <v>872.047502995</v>
      </c>
      <c r="K29" s="51" t="s">
        <v>544</v>
      </c>
    </row>
    <row r="30">
      <c r="A30" s="48">
        <v>4.0</v>
      </c>
      <c r="B30" s="5">
        <v>8.0</v>
      </c>
      <c r="C30" s="5" t="s">
        <v>543</v>
      </c>
      <c r="D30" s="5">
        <v>2.0</v>
      </c>
      <c r="E30" s="5">
        <v>32.0</v>
      </c>
      <c r="F30" s="49">
        <v>86.6362938881</v>
      </c>
      <c r="G30" s="50">
        <v>105.459280014</v>
      </c>
      <c r="H30" s="50">
        <v>169.369756937</v>
      </c>
      <c r="I30" s="50">
        <v>75.8350968361</v>
      </c>
      <c r="J30" s="50">
        <v>274.869314909</v>
      </c>
      <c r="K30" s="51" t="s">
        <v>544</v>
      </c>
    </row>
    <row r="31">
      <c r="A31" s="48">
        <v>4.0</v>
      </c>
      <c r="B31" s="5">
        <v>8.0</v>
      </c>
      <c r="C31" s="5" t="s">
        <v>14</v>
      </c>
      <c r="D31" s="5">
        <v>1.0</v>
      </c>
      <c r="E31" s="5">
        <v>4.0</v>
      </c>
      <c r="F31" s="49">
        <v>158.022300005</v>
      </c>
      <c r="G31" s="50" t="s">
        <v>544</v>
      </c>
      <c r="H31" s="50">
        <v>258.816429138</v>
      </c>
      <c r="I31" s="50" t="s">
        <v>544</v>
      </c>
      <c r="J31" s="50">
        <v>418.961700916</v>
      </c>
      <c r="K31" s="51" t="s">
        <v>544</v>
      </c>
    </row>
    <row r="32">
      <c r="A32" s="48">
        <v>4.0</v>
      </c>
      <c r="B32" s="5">
        <v>8.0</v>
      </c>
      <c r="C32" s="5" t="s">
        <v>14</v>
      </c>
      <c r="D32" s="5">
        <v>1.0</v>
      </c>
      <c r="E32" s="5">
        <v>32.0</v>
      </c>
      <c r="F32" s="49">
        <v>127.645813942</v>
      </c>
      <c r="G32" s="50">
        <v>98.6563808918</v>
      </c>
      <c r="H32" s="50">
        <v>83.0831382275</v>
      </c>
      <c r="I32" s="50">
        <v>95.5623629093</v>
      </c>
      <c r="J32" s="50">
        <v>498.878881931</v>
      </c>
      <c r="K32" s="51" t="s">
        <v>544</v>
      </c>
    </row>
    <row r="33">
      <c r="A33" s="48">
        <v>4.0</v>
      </c>
      <c r="B33" s="5">
        <v>8.0</v>
      </c>
      <c r="C33" s="5" t="s">
        <v>14</v>
      </c>
      <c r="D33" s="5">
        <v>2.0</v>
      </c>
      <c r="E33" s="5">
        <v>4.0</v>
      </c>
      <c r="F33" s="49">
        <v>158.878803968</v>
      </c>
      <c r="G33" s="50" t="s">
        <v>544</v>
      </c>
      <c r="H33" s="50">
        <v>260.982186079</v>
      </c>
      <c r="I33" s="50" t="s">
        <v>544</v>
      </c>
      <c r="J33" s="50">
        <v>369.589650154</v>
      </c>
      <c r="K33" s="51" t="s">
        <v>544</v>
      </c>
    </row>
    <row r="34">
      <c r="A34" s="52">
        <v>4.0</v>
      </c>
      <c r="B34" s="53">
        <v>8.0</v>
      </c>
      <c r="C34" s="53" t="s">
        <v>14</v>
      </c>
      <c r="D34" s="53">
        <v>2.0</v>
      </c>
      <c r="E34" s="53">
        <v>32.0</v>
      </c>
      <c r="F34" s="54">
        <v>131.675467968</v>
      </c>
      <c r="G34" s="55">
        <v>129.714081049</v>
      </c>
      <c r="H34" s="55">
        <v>114.347065926</v>
      </c>
      <c r="I34" s="55">
        <v>65.0856900215</v>
      </c>
      <c r="J34" s="55">
        <v>378.054250002</v>
      </c>
      <c r="K34" s="56" t="s">
        <v>544</v>
      </c>
    </row>
  </sheetData>
  <autoFilter ref="$A$2:$K$34"/>
  <mergeCells count="1">
    <mergeCell ref="F1:K1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5" max="5" width="20.14"/>
    <col customWidth="1" min="6" max="6" width="25.71"/>
  </cols>
  <sheetData>
    <row r="1">
      <c r="A1" s="5"/>
      <c r="B1" s="5"/>
      <c r="C1" s="1"/>
      <c r="D1" s="1"/>
      <c r="E1" s="7"/>
      <c r="F1" s="2"/>
      <c r="G1" s="1"/>
      <c r="H1" s="2"/>
      <c r="I1" s="3"/>
      <c r="J1" s="4" t="s">
        <v>7</v>
      </c>
      <c r="K1" s="4" t="s">
        <v>7</v>
      </c>
      <c r="L1" s="4" t="s">
        <v>7</v>
      </c>
      <c r="M1" s="4" t="s">
        <v>7</v>
      </c>
      <c r="N1" s="4" t="s">
        <v>7</v>
      </c>
      <c r="O1" s="4" t="s">
        <v>7</v>
      </c>
      <c r="P1" s="4" t="s">
        <v>19</v>
      </c>
      <c r="Q1" s="4" t="s">
        <v>19</v>
      </c>
      <c r="R1" s="4" t="s">
        <v>19</v>
      </c>
      <c r="S1" s="4" t="s">
        <v>19</v>
      </c>
      <c r="T1" s="4" t="s">
        <v>19</v>
      </c>
      <c r="U1" s="4" t="s">
        <v>19</v>
      </c>
      <c r="V1" s="4" t="s">
        <v>20</v>
      </c>
      <c r="W1" s="4" t="s">
        <v>20</v>
      </c>
      <c r="X1" s="4" t="s">
        <v>20</v>
      </c>
      <c r="Y1" s="4" t="s">
        <v>20</v>
      </c>
      <c r="Z1" s="4" t="s">
        <v>20</v>
      </c>
      <c r="AA1" s="4" t="s">
        <v>20</v>
      </c>
      <c r="AB1" s="4" t="s">
        <v>21</v>
      </c>
      <c r="AC1" s="4" t="s">
        <v>21</v>
      </c>
      <c r="AD1" s="4" t="s">
        <v>21</v>
      </c>
      <c r="AE1" s="4" t="s">
        <v>21</v>
      </c>
      <c r="AF1" s="4" t="s">
        <v>21</v>
      </c>
      <c r="AG1" s="4" t="s">
        <v>21</v>
      </c>
      <c r="AH1" s="5"/>
      <c r="AI1" s="5"/>
      <c r="AJ1" s="5"/>
      <c r="AK1" s="5"/>
      <c r="AL1" s="5"/>
      <c r="AM1" s="5"/>
    </row>
    <row r="2">
      <c r="A2" s="5"/>
      <c r="B2" s="5"/>
      <c r="C2" s="1" t="s">
        <v>0</v>
      </c>
      <c r="D2" s="1" t="s">
        <v>1</v>
      </c>
      <c r="E2" s="7" t="s">
        <v>2</v>
      </c>
      <c r="F2" s="2" t="s">
        <v>3</v>
      </c>
      <c r="G2" s="1" t="s">
        <v>4</v>
      </c>
      <c r="H2" s="2" t="s">
        <v>5</v>
      </c>
      <c r="I2" s="3" t="s">
        <v>6</v>
      </c>
      <c r="J2" s="4" t="s">
        <v>545</v>
      </c>
      <c r="K2" s="4" t="s">
        <v>546</v>
      </c>
      <c r="L2" s="4" t="s">
        <v>547</v>
      </c>
      <c r="M2" s="4" t="s">
        <v>22</v>
      </c>
      <c r="N2" s="4" t="s">
        <v>23</v>
      </c>
      <c r="O2" s="4" t="s">
        <v>24</v>
      </c>
      <c r="P2" s="4" t="s">
        <v>545</v>
      </c>
      <c r="Q2" s="4" t="s">
        <v>546</v>
      </c>
      <c r="R2" s="4" t="s">
        <v>547</v>
      </c>
      <c r="S2" s="4" t="s">
        <v>22</v>
      </c>
      <c r="T2" s="4" t="s">
        <v>23</v>
      </c>
      <c r="U2" s="4" t="s">
        <v>24</v>
      </c>
      <c r="V2" s="4" t="s">
        <v>545</v>
      </c>
      <c r="W2" s="4" t="s">
        <v>546</v>
      </c>
      <c r="X2" s="4" t="s">
        <v>547</v>
      </c>
      <c r="Y2" s="4" t="s">
        <v>22</v>
      </c>
      <c r="Z2" s="4" t="s">
        <v>23</v>
      </c>
      <c r="AA2" s="4" t="s">
        <v>24</v>
      </c>
      <c r="AB2" s="4" t="s">
        <v>545</v>
      </c>
      <c r="AC2" s="4" t="s">
        <v>546</v>
      </c>
      <c r="AD2" s="4" t="s">
        <v>547</v>
      </c>
      <c r="AE2" s="4" t="s">
        <v>22</v>
      </c>
      <c r="AF2" s="4" t="s">
        <v>23</v>
      </c>
      <c r="AG2" s="4" t="s">
        <v>24</v>
      </c>
      <c r="AH2" s="5"/>
      <c r="AI2" s="5"/>
      <c r="AJ2" s="5"/>
      <c r="AK2" s="5"/>
      <c r="AL2" s="5"/>
      <c r="AM2" s="5" t="s">
        <v>11</v>
      </c>
    </row>
    <row r="3">
      <c r="A3" s="57" t="s">
        <v>548</v>
      </c>
      <c r="B3" s="57" t="s">
        <v>333</v>
      </c>
      <c r="C3" s="5">
        <v>4.0</v>
      </c>
      <c r="D3" s="5">
        <v>4.0</v>
      </c>
      <c r="E3" s="5" t="s">
        <v>12</v>
      </c>
      <c r="F3" s="5" t="s">
        <v>13</v>
      </c>
      <c r="G3" s="5">
        <v>1.0</v>
      </c>
      <c r="H3" s="5" t="s">
        <v>14</v>
      </c>
      <c r="I3" s="5">
        <v>64.0</v>
      </c>
      <c r="J3" s="5">
        <v>133.976007938</v>
      </c>
      <c r="K3" s="5">
        <f>IFERROR(__xludf.DUMMYFUNCTION("(value(REGEXEXTRACT(M3,""^(.+?)m""))*60+VALUE(REGEXEXTRACT(M3,""m(.+?)s"")))"),220.537)</f>
        <v>220.537</v>
      </c>
      <c r="L3" s="10">
        <f t="shared" ref="L3:L20" si="1">J3/K3</f>
        <v>0.6074990044</v>
      </c>
      <c r="M3" s="5" t="s">
        <v>25</v>
      </c>
      <c r="N3" s="5" t="s">
        <v>26</v>
      </c>
      <c r="O3" s="5" t="s">
        <v>27</v>
      </c>
      <c r="P3" s="5">
        <v>107.361482859</v>
      </c>
      <c r="Q3" s="5">
        <f>IFERROR(__xludf.DUMMYFUNCTION("(value(REGEXEXTRACT(S3,""^(.+?)m""))*60+VALUE(REGEXEXTRACT(S3,""m(.+?)s"")))"),191.518)</f>
        <v>191.518</v>
      </c>
      <c r="R3" s="10">
        <f t="shared" ref="R3:R20" si="2">P3/Q3</f>
        <v>0.5605816835</v>
      </c>
      <c r="S3" s="5" t="s">
        <v>28</v>
      </c>
      <c r="T3" s="5" t="s">
        <v>29</v>
      </c>
      <c r="U3" s="5" t="s">
        <v>30</v>
      </c>
      <c r="V3" s="5">
        <v>137.675292015</v>
      </c>
      <c r="W3" s="5">
        <f>IFERROR(__xludf.DUMMYFUNCTION("(value(REGEXEXTRACT(Y3,""^(.+?)m""))*60+VALUE(REGEXEXTRACT(Y3,""m(.+?)s"")))"),229.389)</f>
        <v>229.389</v>
      </c>
      <c r="X3" s="10">
        <f t="shared" ref="X3:X20" si="3">V3/W3</f>
        <v>0.6001826243</v>
      </c>
      <c r="Y3" s="5" t="s">
        <v>31</v>
      </c>
      <c r="Z3" s="5" t="s">
        <v>32</v>
      </c>
      <c r="AA3" s="5" t="s">
        <v>33</v>
      </c>
      <c r="AB3" s="5">
        <v>137.806655884</v>
      </c>
      <c r="AC3" s="5">
        <f>IFERROR(__xludf.DUMMYFUNCTION("(value(REGEXEXTRACT(AE3,""^(.+?)m""))*60+VALUE(REGEXEXTRACT(AE3,""m(.+?)s"")))"),226.946)</f>
        <v>226.946</v>
      </c>
      <c r="AD3" s="10">
        <f t="shared" ref="AD3:AD20" si="4">AB3/AC3</f>
        <v>0.6072222286</v>
      </c>
      <c r="AE3" s="5" t="s">
        <v>34</v>
      </c>
      <c r="AF3" s="5" t="s">
        <v>35</v>
      </c>
      <c r="AG3" s="5" t="s">
        <v>36</v>
      </c>
      <c r="AH3" s="5"/>
      <c r="AI3" s="5"/>
      <c r="AJ3" s="5"/>
      <c r="AK3" s="5"/>
      <c r="AL3" s="5"/>
      <c r="AM3" s="5">
        <v>8.0</v>
      </c>
    </row>
    <row r="4">
      <c r="A4" s="57" t="s">
        <v>549</v>
      </c>
      <c r="B4" s="57" t="s">
        <v>333</v>
      </c>
      <c r="C4" s="5">
        <v>4.0</v>
      </c>
      <c r="D4" s="5">
        <v>4.0</v>
      </c>
      <c r="E4" s="5" t="s">
        <v>12</v>
      </c>
      <c r="F4" s="5" t="s">
        <v>13</v>
      </c>
      <c r="G4" s="5">
        <v>2.0</v>
      </c>
      <c r="H4" s="5" t="s">
        <v>14</v>
      </c>
      <c r="I4" s="5">
        <v>64.0</v>
      </c>
      <c r="J4" s="5">
        <v>134.260974884</v>
      </c>
      <c r="K4" s="5">
        <f>IFERROR(__xludf.DUMMYFUNCTION("(value(REGEXEXTRACT(M4,""^(.+?)m""))*60+VALUE(REGEXEXTRACT(M4,""m(.+?)s"")))"),225.863)</f>
        <v>225.863</v>
      </c>
      <c r="L4" s="10">
        <f t="shared" si="1"/>
        <v>0.5944354537</v>
      </c>
      <c r="M4" s="5" t="s">
        <v>133</v>
      </c>
      <c r="N4" s="5" t="s">
        <v>134</v>
      </c>
      <c r="O4" s="5" t="s">
        <v>135</v>
      </c>
      <c r="P4" s="5">
        <v>108.462711096</v>
      </c>
      <c r="Q4" s="5">
        <f>IFERROR(__xludf.DUMMYFUNCTION("(value(REGEXEXTRACT(S4,""^(.+?)m""))*60+VALUE(REGEXEXTRACT(S4,""m(.+?)s"")))"),191.096)</f>
        <v>191.096</v>
      </c>
      <c r="R4" s="10">
        <f t="shared" si="2"/>
        <v>0.5675823204</v>
      </c>
      <c r="S4" s="5" t="s">
        <v>136</v>
      </c>
      <c r="T4" s="5" t="s">
        <v>137</v>
      </c>
      <c r="U4" s="5" t="s">
        <v>138</v>
      </c>
      <c r="V4" s="5">
        <v>134.067367077</v>
      </c>
      <c r="W4" s="5">
        <f>IFERROR(__xludf.DUMMYFUNCTION("(value(REGEXEXTRACT(Y4,""^(.+?)m""))*60+VALUE(REGEXEXTRACT(Y4,""m(.+?)s"")))"),240.882)</f>
        <v>240.882</v>
      </c>
      <c r="X4" s="10">
        <f t="shared" si="3"/>
        <v>0.5565686397</v>
      </c>
      <c r="Y4" s="5" t="s">
        <v>139</v>
      </c>
      <c r="Z4" s="5" t="s">
        <v>140</v>
      </c>
      <c r="AA4" s="5" t="s">
        <v>141</v>
      </c>
      <c r="AB4" s="5">
        <v>136.484884977</v>
      </c>
      <c r="AC4" s="5">
        <f>IFERROR(__xludf.DUMMYFUNCTION("(value(REGEXEXTRACT(AE4,""^(.+?)m""))*60+VALUE(REGEXEXTRACT(AE4,""m(.+?)s"")))"),228.251)</f>
        <v>228.251</v>
      </c>
      <c r="AD4" s="10">
        <f t="shared" si="4"/>
        <v>0.5979596364</v>
      </c>
      <c r="AE4" s="5" t="s">
        <v>142</v>
      </c>
      <c r="AF4" s="5" t="s">
        <v>143</v>
      </c>
      <c r="AG4" s="5" t="s">
        <v>144</v>
      </c>
      <c r="AH4" s="5"/>
      <c r="AI4" s="5"/>
      <c r="AJ4" s="5"/>
      <c r="AK4" s="5"/>
      <c r="AL4" s="5"/>
      <c r="AM4" s="5">
        <v>8.0</v>
      </c>
    </row>
    <row r="5">
      <c r="A5" s="57" t="s">
        <v>550</v>
      </c>
      <c r="B5" s="57" t="s">
        <v>333</v>
      </c>
      <c r="C5" s="5">
        <v>4.0</v>
      </c>
      <c r="D5" s="5">
        <v>6.0</v>
      </c>
      <c r="E5" s="5" t="s">
        <v>15</v>
      </c>
      <c r="F5" s="5" t="s">
        <v>13</v>
      </c>
      <c r="G5" s="5">
        <v>1.0</v>
      </c>
      <c r="H5" s="5" t="s">
        <v>14</v>
      </c>
      <c r="I5" s="5">
        <v>96.0</v>
      </c>
      <c r="J5" s="5">
        <v>131.620079994</v>
      </c>
      <c r="K5" s="5">
        <f>IFERROR(__xludf.DUMMYFUNCTION("(value(REGEXEXTRACT(M5,""^(.+?)m""))*60+VALUE(REGEXEXTRACT(M5,""m(.+?)s"")))"),229.05700000000002)</f>
        <v>229.057</v>
      </c>
      <c r="L5" s="10">
        <f t="shared" si="1"/>
        <v>0.5746171477</v>
      </c>
      <c r="M5" s="5" t="s">
        <v>37</v>
      </c>
      <c r="N5" s="5" t="s">
        <v>38</v>
      </c>
      <c r="O5" s="5" t="s">
        <v>39</v>
      </c>
      <c r="P5" s="5">
        <v>98.5716838837</v>
      </c>
      <c r="Q5" s="5">
        <f>IFERROR(__xludf.DUMMYFUNCTION("(value(REGEXEXTRACT(S5,""^(.+?)m""))*60+VALUE(REGEXEXTRACT(S5,""m(.+?)s"")))"),180.628)</f>
        <v>180.628</v>
      </c>
      <c r="R5" s="10">
        <f t="shared" si="2"/>
        <v>0.5457165217</v>
      </c>
      <c r="S5" s="5" t="s">
        <v>40</v>
      </c>
      <c r="T5" s="5" t="s">
        <v>41</v>
      </c>
      <c r="U5" s="5" t="s">
        <v>42</v>
      </c>
      <c r="V5" s="5">
        <v>73.5021240711</v>
      </c>
      <c r="W5" s="5">
        <f>IFERROR(__xludf.DUMMYFUNCTION("(value(REGEXEXTRACT(Y5,""^(.+?)m""))*60+VALUE(REGEXEXTRACT(Y5,""m(.+?)s"")))"),176.41)</f>
        <v>176.41</v>
      </c>
      <c r="X5" s="10">
        <f t="shared" si="3"/>
        <v>0.416655088</v>
      </c>
      <c r="Y5" s="5" t="s">
        <v>43</v>
      </c>
      <c r="Z5" s="5" t="s">
        <v>44</v>
      </c>
      <c r="AA5" s="5" t="s">
        <v>45</v>
      </c>
      <c r="AB5" s="5">
        <v>93.9688899517</v>
      </c>
      <c r="AC5" s="5">
        <f>IFERROR(__xludf.DUMMYFUNCTION("(value(REGEXEXTRACT(AE5,""^(.+?)m""))*60+VALUE(REGEXEXTRACT(AE5,""m(.+?)s"")))"),180.185)</f>
        <v>180.185</v>
      </c>
      <c r="AD5" s="10">
        <f t="shared" si="4"/>
        <v>0.5215133887</v>
      </c>
      <c r="AE5" s="5" t="s">
        <v>46</v>
      </c>
      <c r="AF5" s="5" t="s">
        <v>47</v>
      </c>
      <c r="AG5" s="5" t="s">
        <v>48</v>
      </c>
      <c r="AH5" s="5"/>
      <c r="AI5" s="5"/>
      <c r="AJ5" s="5"/>
      <c r="AK5" s="5"/>
      <c r="AL5" s="5"/>
      <c r="AM5" s="5">
        <v>8.0</v>
      </c>
    </row>
    <row r="6">
      <c r="A6" s="57" t="s">
        <v>551</v>
      </c>
      <c r="B6" s="57" t="s">
        <v>333</v>
      </c>
      <c r="C6" s="5">
        <v>4.0</v>
      </c>
      <c r="D6" s="5">
        <v>6.0</v>
      </c>
      <c r="E6" s="5" t="s">
        <v>15</v>
      </c>
      <c r="F6" s="5" t="s">
        <v>13</v>
      </c>
      <c r="G6" s="5">
        <v>2.0</v>
      </c>
      <c r="H6" s="5" t="s">
        <v>14</v>
      </c>
      <c r="I6" s="5">
        <v>96.0</v>
      </c>
      <c r="J6" s="5">
        <v>114.205138922</v>
      </c>
      <c r="K6" s="5">
        <f>IFERROR(__xludf.DUMMYFUNCTION("(value(REGEXEXTRACT(M6,""^(.+?)m""))*60+VALUE(REGEXEXTRACT(M6,""m(.+?)s"")))"),204.888)</f>
        <v>204.888</v>
      </c>
      <c r="L6" s="10">
        <f t="shared" si="1"/>
        <v>0.5574027709</v>
      </c>
      <c r="M6" s="5" t="s">
        <v>145</v>
      </c>
      <c r="N6" s="5" t="s">
        <v>146</v>
      </c>
      <c r="O6" s="5" t="s">
        <v>147</v>
      </c>
      <c r="P6" s="5">
        <v>111.465677977</v>
      </c>
      <c r="Q6" s="5">
        <f>IFERROR(__xludf.DUMMYFUNCTION("(value(REGEXEXTRACT(S6,""^(.+?)m""))*60+VALUE(REGEXEXTRACT(S6,""m(.+?)s"")))"),189.523)</f>
        <v>189.523</v>
      </c>
      <c r="R6" s="10">
        <f t="shared" si="2"/>
        <v>0.588137999</v>
      </c>
      <c r="S6" s="5" t="s">
        <v>148</v>
      </c>
      <c r="T6" s="5" t="s">
        <v>149</v>
      </c>
      <c r="U6" s="5" t="s">
        <v>150</v>
      </c>
      <c r="V6" s="5">
        <v>88.8936760426</v>
      </c>
      <c r="W6" s="5">
        <f>IFERROR(__xludf.DUMMYFUNCTION("(value(REGEXEXTRACT(Y6,""^(.+?)m""))*60+VALUE(REGEXEXTRACT(Y6,""m(.+?)s"")))"),191.054)</f>
        <v>191.054</v>
      </c>
      <c r="X6" s="10">
        <f t="shared" si="3"/>
        <v>0.4652803712</v>
      </c>
      <c r="Y6" s="5" t="s">
        <v>151</v>
      </c>
      <c r="Z6" s="5" t="s">
        <v>152</v>
      </c>
      <c r="AA6" s="5" t="s">
        <v>153</v>
      </c>
      <c r="AB6" s="5">
        <v>88.4142618179</v>
      </c>
      <c r="AC6" s="5">
        <f>IFERROR(__xludf.DUMMYFUNCTION("(value(REGEXEXTRACT(AE6,""^(.+?)m""))*60+VALUE(REGEXEXTRACT(AE6,""m(.+?)s"")))"),173.493)</f>
        <v>173.493</v>
      </c>
      <c r="AD6" s="10">
        <f t="shared" si="4"/>
        <v>0.5096128479</v>
      </c>
      <c r="AE6" s="5" t="s">
        <v>154</v>
      </c>
      <c r="AF6" s="5" t="s">
        <v>155</v>
      </c>
      <c r="AG6" s="5" t="s">
        <v>156</v>
      </c>
      <c r="AH6" s="5"/>
      <c r="AI6" s="5"/>
      <c r="AJ6" s="5"/>
      <c r="AK6" s="5"/>
      <c r="AL6" s="5"/>
      <c r="AM6" s="5">
        <v>8.0</v>
      </c>
    </row>
    <row r="7">
      <c r="A7" s="57" t="s">
        <v>552</v>
      </c>
      <c r="B7" s="57" t="s">
        <v>333</v>
      </c>
      <c r="C7" s="5">
        <v>4.0</v>
      </c>
      <c r="D7" s="5">
        <v>8.0</v>
      </c>
      <c r="E7" s="5" t="s">
        <v>16</v>
      </c>
      <c r="F7" s="5" t="s">
        <v>13</v>
      </c>
      <c r="G7" s="5">
        <v>1.0</v>
      </c>
      <c r="H7" s="5" t="s">
        <v>14</v>
      </c>
      <c r="I7" s="5">
        <v>128.0</v>
      </c>
      <c r="J7" s="5">
        <v>76.6692509651</v>
      </c>
      <c r="K7" s="5">
        <f>IFERROR(__xludf.DUMMYFUNCTION("(value(REGEXEXTRACT(M7,""^(.+?)m""))*60+VALUE(REGEXEXTRACT(M7,""m(.+?)s"")))"),192.899)</f>
        <v>192.899</v>
      </c>
      <c r="L7" s="10">
        <f t="shared" si="1"/>
        <v>0.3974580012</v>
      </c>
      <c r="M7" s="5" t="s">
        <v>49</v>
      </c>
      <c r="N7" s="5" t="s">
        <v>50</v>
      </c>
      <c r="O7" s="5" t="s">
        <v>51</v>
      </c>
      <c r="P7" s="5">
        <v>114.633008003</v>
      </c>
      <c r="Q7" s="5">
        <f>IFERROR(__xludf.DUMMYFUNCTION("(value(REGEXEXTRACT(S7,""^(.+?)m""))*60+VALUE(REGEXEXTRACT(S7,""m(.+?)s"")))"),196.59)</f>
        <v>196.59</v>
      </c>
      <c r="R7" s="10">
        <f t="shared" si="2"/>
        <v>0.5831070146</v>
      </c>
      <c r="S7" s="5" t="s">
        <v>52</v>
      </c>
      <c r="T7" s="5" t="s">
        <v>53</v>
      </c>
      <c r="U7" s="5" t="s">
        <v>54</v>
      </c>
      <c r="V7" s="5">
        <v>71.9724149704</v>
      </c>
      <c r="W7" s="5">
        <f>IFERROR(__xludf.DUMMYFUNCTION("(value(REGEXEXTRACT(Y7,""^(.+?)m""))*60+VALUE(REGEXEXTRACT(Y7,""m(.+?)s"")))"),190.744)</f>
        <v>190.744</v>
      </c>
      <c r="X7" s="10">
        <f t="shared" si="3"/>
        <v>0.3773246601</v>
      </c>
      <c r="Y7" s="5" t="s">
        <v>55</v>
      </c>
      <c r="Z7" s="5" t="s">
        <v>56</v>
      </c>
      <c r="AA7" s="5" t="s">
        <v>57</v>
      </c>
      <c r="AB7" s="5">
        <v>96.0495431423</v>
      </c>
      <c r="AC7" s="5">
        <f>IFERROR(__xludf.DUMMYFUNCTION("(value(REGEXEXTRACT(AE7,""^(.+?)m""))*60+VALUE(REGEXEXTRACT(AE7,""m(.+?)s"")))"),179.109)</f>
        <v>179.109</v>
      </c>
      <c r="AD7" s="10">
        <f t="shared" si="4"/>
        <v>0.5362630752</v>
      </c>
      <c r="AE7" s="5" t="s">
        <v>58</v>
      </c>
      <c r="AF7" s="5" t="s">
        <v>59</v>
      </c>
      <c r="AG7" s="5" t="s">
        <v>60</v>
      </c>
      <c r="AH7" s="5"/>
      <c r="AI7" s="5"/>
      <c r="AJ7" s="5"/>
      <c r="AK7" s="5"/>
      <c r="AL7" s="5"/>
      <c r="AM7" s="5">
        <v>8.0</v>
      </c>
    </row>
    <row r="8">
      <c r="A8" s="57" t="s">
        <v>553</v>
      </c>
      <c r="B8" s="57" t="s">
        <v>333</v>
      </c>
      <c r="C8" s="5">
        <v>4.0</v>
      </c>
      <c r="D8" s="5">
        <v>8.0</v>
      </c>
      <c r="E8" s="5" t="s">
        <v>16</v>
      </c>
      <c r="F8" s="5" t="s">
        <v>13</v>
      </c>
      <c r="G8" s="5">
        <v>2.0</v>
      </c>
      <c r="H8" s="5" t="s">
        <v>14</v>
      </c>
      <c r="I8" s="5">
        <v>128.0</v>
      </c>
      <c r="J8" s="5">
        <v>64.3447229862</v>
      </c>
      <c r="K8" s="5">
        <f>IFERROR(__xludf.DUMMYFUNCTION("(value(REGEXEXTRACT(M8,""^(.+?)m""))*60+VALUE(REGEXEXTRACT(M8,""m(.+?)s"")))"),144.875)</f>
        <v>144.875</v>
      </c>
      <c r="L8" s="10">
        <f t="shared" si="1"/>
        <v>0.4441395892</v>
      </c>
      <c r="M8" s="5" t="s">
        <v>157</v>
      </c>
      <c r="N8" s="5" t="s">
        <v>158</v>
      </c>
      <c r="O8" s="5" t="s">
        <v>159</v>
      </c>
      <c r="P8" s="5">
        <v>90.985820055</v>
      </c>
      <c r="Q8" s="5">
        <f>IFERROR(__xludf.DUMMYFUNCTION("(value(REGEXEXTRACT(S8,""^(.+?)m""))*60+VALUE(REGEXEXTRACT(S8,""m(.+?)s"")))"),176.899)</f>
        <v>176.899</v>
      </c>
      <c r="R8" s="10">
        <f t="shared" si="2"/>
        <v>0.5143376732</v>
      </c>
      <c r="S8" s="5" t="s">
        <v>160</v>
      </c>
      <c r="T8" s="5" t="s">
        <v>161</v>
      </c>
      <c r="U8" s="5" t="s">
        <v>162</v>
      </c>
      <c r="V8" s="5">
        <v>69.4518740177</v>
      </c>
      <c r="W8" s="5">
        <f>IFERROR(__xludf.DUMMYFUNCTION("(value(REGEXEXTRACT(Y8,""^(.+?)m""))*60+VALUE(REGEXEXTRACT(Y8,""m(.+?)s"")))"),185.186)</f>
        <v>185.186</v>
      </c>
      <c r="X8" s="10">
        <f t="shared" si="3"/>
        <v>0.3750384695</v>
      </c>
      <c r="Y8" s="5" t="s">
        <v>163</v>
      </c>
      <c r="Z8" s="5" t="s">
        <v>164</v>
      </c>
      <c r="AA8" s="5" t="s">
        <v>165</v>
      </c>
      <c r="AB8" s="5">
        <v>95.1625602245</v>
      </c>
      <c r="AC8" s="5">
        <f>IFERROR(__xludf.DUMMYFUNCTION("(value(REGEXEXTRACT(AE8,""^(.+?)m""))*60+VALUE(REGEXEXTRACT(AE8,""m(.+?)s"")))"),178.895)</f>
        <v>178.895</v>
      </c>
      <c r="AD8" s="10">
        <f t="shared" si="4"/>
        <v>0.5319464503</v>
      </c>
      <c r="AE8" s="5" t="s">
        <v>166</v>
      </c>
      <c r="AF8" s="5" t="s">
        <v>167</v>
      </c>
      <c r="AG8" s="5" t="s">
        <v>168</v>
      </c>
      <c r="AH8" s="5"/>
      <c r="AI8" s="5"/>
      <c r="AJ8" s="5"/>
      <c r="AK8" s="5"/>
      <c r="AL8" s="5"/>
      <c r="AM8" s="5">
        <v>8.0</v>
      </c>
    </row>
    <row r="9">
      <c r="A9" s="57" t="s">
        <v>554</v>
      </c>
      <c r="B9" s="57" t="s">
        <v>333</v>
      </c>
      <c r="C9" s="5">
        <v>4.0</v>
      </c>
      <c r="D9" s="5">
        <v>10.0</v>
      </c>
      <c r="E9" s="5" t="s">
        <v>17</v>
      </c>
      <c r="F9" s="5" t="s">
        <v>13</v>
      </c>
      <c r="G9" s="5">
        <v>1.0</v>
      </c>
      <c r="H9" s="5" t="s">
        <v>14</v>
      </c>
      <c r="I9" s="5">
        <v>160.0</v>
      </c>
      <c r="J9" s="5">
        <v>77.6394600868</v>
      </c>
      <c r="K9" s="5">
        <f>IFERROR(__xludf.DUMMYFUNCTION("(value(REGEXEXTRACT(M9,""^(.+?)m""))*60+VALUE(REGEXEXTRACT(M9,""m(.+?)s"")))"),155.571)</f>
        <v>155.571</v>
      </c>
      <c r="L9" s="10">
        <f t="shared" si="1"/>
        <v>0.4990612652</v>
      </c>
      <c r="M9" s="5" t="s">
        <v>61</v>
      </c>
      <c r="N9" s="5" t="s">
        <v>62</v>
      </c>
      <c r="O9" s="5" t="s">
        <v>63</v>
      </c>
      <c r="P9" s="5">
        <v>99.2482509613</v>
      </c>
      <c r="Q9" s="5">
        <f>IFERROR(__xludf.DUMMYFUNCTION("(value(REGEXEXTRACT(S9,""^(.+?)m""))*60+VALUE(REGEXEXTRACT(S9,""m(.+?)s"")))"),213.159)</f>
        <v>213.159</v>
      </c>
      <c r="R9" s="10">
        <f t="shared" si="2"/>
        <v>0.4656066643</v>
      </c>
      <c r="S9" s="5" t="s">
        <v>64</v>
      </c>
      <c r="T9" s="5" t="s">
        <v>65</v>
      </c>
      <c r="U9" s="5" t="s">
        <v>66</v>
      </c>
      <c r="V9" s="5">
        <v>76.2858760357</v>
      </c>
      <c r="W9" s="5">
        <f>IFERROR(__xludf.DUMMYFUNCTION("(value(REGEXEXTRACT(Y9,""^(.+?)m""))*60+VALUE(REGEXEXTRACT(Y9,""m(.+?)s"")))"),184.897)</f>
        <v>184.897</v>
      </c>
      <c r="X9" s="10">
        <f t="shared" si="3"/>
        <v>0.4125857966</v>
      </c>
      <c r="Y9" s="5" t="s">
        <v>67</v>
      </c>
      <c r="Z9" s="5" t="s">
        <v>68</v>
      </c>
      <c r="AA9" s="5" t="s">
        <v>69</v>
      </c>
      <c r="AB9" s="5">
        <v>116.935431957</v>
      </c>
      <c r="AC9" s="5">
        <f>IFERROR(__xludf.DUMMYFUNCTION("(value(REGEXEXTRACT(AE9,""^(.+?)m""))*60+VALUE(REGEXEXTRACT(AE9,""m(.+?)s"")))"),198.485)</f>
        <v>198.485</v>
      </c>
      <c r="AD9" s="10">
        <f t="shared" si="4"/>
        <v>0.5891398945</v>
      </c>
      <c r="AE9" s="5" t="s">
        <v>70</v>
      </c>
      <c r="AF9" s="5" t="s">
        <v>71</v>
      </c>
      <c r="AG9" s="5" t="s">
        <v>72</v>
      </c>
      <c r="AH9" s="5"/>
      <c r="AI9" s="5"/>
      <c r="AJ9" s="5"/>
      <c r="AK9" s="5"/>
      <c r="AL9" s="5"/>
      <c r="AM9" s="5">
        <v>8.0</v>
      </c>
    </row>
    <row r="10">
      <c r="A10" s="57" t="s">
        <v>555</v>
      </c>
      <c r="B10" s="57" t="s">
        <v>333</v>
      </c>
      <c r="C10" s="5">
        <v>4.0</v>
      </c>
      <c r="D10" s="5">
        <v>10.0</v>
      </c>
      <c r="E10" s="5" t="s">
        <v>17</v>
      </c>
      <c r="F10" s="5" t="s">
        <v>13</v>
      </c>
      <c r="G10" s="5">
        <v>2.0</v>
      </c>
      <c r="H10" s="5" t="s">
        <v>14</v>
      </c>
      <c r="I10" s="5">
        <v>160.0</v>
      </c>
      <c r="J10" s="5">
        <v>80.4350588322</v>
      </c>
      <c r="K10" s="5">
        <f>IFERROR(__xludf.DUMMYFUNCTION("(value(REGEXEXTRACT(M10,""^(.+?)m""))*60+VALUE(REGEXEXTRACT(M10,""m(.+?)s"")))"),194.404)</f>
        <v>194.404</v>
      </c>
      <c r="L10" s="10">
        <f t="shared" si="1"/>
        <v>0.4137520773</v>
      </c>
      <c r="M10" s="5" t="s">
        <v>169</v>
      </c>
      <c r="N10" s="5" t="s">
        <v>170</v>
      </c>
      <c r="O10" s="5" t="s">
        <v>171</v>
      </c>
      <c r="P10" s="5">
        <v>100.442045212</v>
      </c>
      <c r="Q10" s="5">
        <f>IFERROR(__xludf.DUMMYFUNCTION("(value(REGEXEXTRACT(S10,""^(.+?)m""))*60+VALUE(REGEXEXTRACT(S10,""m(.+?)s"")))"),174.887)</f>
        <v>174.887</v>
      </c>
      <c r="R10" s="10">
        <f t="shared" si="2"/>
        <v>0.5743253942</v>
      </c>
      <c r="S10" s="5" t="s">
        <v>172</v>
      </c>
      <c r="T10" s="5" t="s">
        <v>173</v>
      </c>
      <c r="U10" s="5" t="s">
        <v>174</v>
      </c>
      <c r="V10" s="5">
        <v>107.151682138</v>
      </c>
      <c r="W10" s="5">
        <f>IFERROR(__xludf.DUMMYFUNCTION("(value(REGEXEXTRACT(Y10,""^(.+?)m""))*60+VALUE(REGEXEXTRACT(Y10,""m(.+?)s"")))"),203.85)</f>
        <v>203.85</v>
      </c>
      <c r="X10" s="10">
        <f t="shared" si="3"/>
        <v>0.5256398437</v>
      </c>
      <c r="Y10" s="5" t="s">
        <v>175</v>
      </c>
      <c r="Z10" s="5" t="s">
        <v>176</v>
      </c>
      <c r="AA10" s="5" t="s">
        <v>177</v>
      </c>
      <c r="AB10" s="5">
        <v>80.6415121555</v>
      </c>
      <c r="AC10" s="5">
        <f>IFERROR(__xludf.DUMMYFUNCTION("(value(REGEXEXTRACT(AE10,""^(.+?)m""))*60+VALUE(REGEXEXTRACT(AE10,""m(.+?)s"")))"),164.941)</f>
        <v>164.941</v>
      </c>
      <c r="AD10" s="10">
        <f t="shared" si="4"/>
        <v>0.4889112601</v>
      </c>
      <c r="AE10" s="5" t="s">
        <v>178</v>
      </c>
      <c r="AF10" s="5" t="s">
        <v>179</v>
      </c>
      <c r="AG10" s="5" t="s">
        <v>180</v>
      </c>
      <c r="AH10" s="5"/>
      <c r="AI10" s="5"/>
      <c r="AJ10" s="5"/>
      <c r="AK10" s="5"/>
      <c r="AL10" s="5"/>
      <c r="AM10" s="5">
        <v>8.0</v>
      </c>
    </row>
    <row r="11">
      <c r="A11" s="57" t="s">
        <v>556</v>
      </c>
      <c r="B11" s="57" t="s">
        <v>333</v>
      </c>
      <c r="C11" s="5">
        <v>4.0</v>
      </c>
      <c r="D11" s="5">
        <v>12.0</v>
      </c>
      <c r="E11" s="5" t="s">
        <v>18</v>
      </c>
      <c r="F11" s="5" t="s">
        <v>13</v>
      </c>
      <c r="G11" s="5">
        <v>1.0</v>
      </c>
      <c r="H11" s="5" t="s">
        <v>14</v>
      </c>
      <c r="I11" s="5">
        <v>192.0</v>
      </c>
      <c r="J11" s="5">
        <v>159.757216215</v>
      </c>
      <c r="K11" s="5">
        <f>IFERROR(__xludf.DUMMYFUNCTION("(value(REGEXEXTRACT(M11,""^(.+?)m""))*60+VALUE(REGEXEXTRACT(M11,""m(.+?)s"")))"),336.236)</f>
        <v>336.236</v>
      </c>
      <c r="L11" s="10">
        <f t="shared" si="1"/>
        <v>0.4751341802</v>
      </c>
      <c r="M11" s="5" t="s">
        <v>73</v>
      </c>
      <c r="N11" s="5" t="s">
        <v>74</v>
      </c>
      <c r="O11" s="5" t="s">
        <v>75</v>
      </c>
      <c r="P11" s="5">
        <v>83.3505971432</v>
      </c>
      <c r="Q11" s="5">
        <f>IFERROR(__xludf.DUMMYFUNCTION("(value(REGEXEXTRACT(S11,""^(.+?)m""))*60+VALUE(REGEXEXTRACT(S11,""m(.+?)s"")))"),171.748)</f>
        <v>171.748</v>
      </c>
      <c r="R11" s="10">
        <f t="shared" si="2"/>
        <v>0.485307527</v>
      </c>
      <c r="S11" s="5" t="s">
        <v>76</v>
      </c>
      <c r="T11" s="5" t="s">
        <v>77</v>
      </c>
      <c r="U11" s="5" t="s">
        <v>78</v>
      </c>
      <c r="V11" s="5">
        <v>77.3811619282</v>
      </c>
      <c r="W11" s="5">
        <f>IFERROR(__xludf.DUMMYFUNCTION("(value(REGEXEXTRACT(Y11,""^(.+?)m""))*60+VALUE(REGEXEXTRACT(Y11,""m(.+?)s"")))"),178.983)</f>
        <v>178.983</v>
      </c>
      <c r="X11" s="10">
        <f t="shared" si="3"/>
        <v>0.4323380541</v>
      </c>
      <c r="Y11" s="5" t="s">
        <v>79</v>
      </c>
      <c r="Z11" s="5" t="s">
        <v>80</v>
      </c>
      <c r="AA11" s="5" t="s">
        <v>81</v>
      </c>
      <c r="AB11" s="5">
        <v>126.598530054</v>
      </c>
      <c r="AC11" s="5">
        <f>IFERROR(__xludf.DUMMYFUNCTION("(value(REGEXEXTRACT(AE11,""^(.+?)m""))*60+VALUE(REGEXEXTRACT(AE11,""m(.+?)s"")))"),228.526)</f>
        <v>228.526</v>
      </c>
      <c r="AD11" s="10">
        <f t="shared" si="4"/>
        <v>0.5539786722</v>
      </c>
      <c r="AE11" s="5" t="s">
        <v>82</v>
      </c>
      <c r="AF11" s="5" t="s">
        <v>83</v>
      </c>
      <c r="AG11" s="5" t="s">
        <v>84</v>
      </c>
      <c r="AH11" s="5"/>
      <c r="AI11" s="5"/>
      <c r="AJ11" s="5"/>
      <c r="AK11" s="5"/>
      <c r="AL11" s="5"/>
      <c r="AM11" s="5">
        <v>8.0</v>
      </c>
    </row>
    <row r="12">
      <c r="A12" s="57" t="s">
        <v>557</v>
      </c>
      <c r="B12" s="57" t="s">
        <v>333</v>
      </c>
      <c r="C12" s="5">
        <v>4.0</v>
      </c>
      <c r="D12" s="5">
        <v>12.0</v>
      </c>
      <c r="E12" s="5" t="s">
        <v>18</v>
      </c>
      <c r="F12" s="5" t="s">
        <v>13</v>
      </c>
      <c r="G12" s="5">
        <v>2.0</v>
      </c>
      <c r="H12" s="5" t="s">
        <v>14</v>
      </c>
      <c r="I12" s="5">
        <v>192.0</v>
      </c>
      <c r="J12" s="5">
        <v>143.21975708</v>
      </c>
      <c r="K12" s="5">
        <f>IFERROR(__xludf.DUMMYFUNCTION("(value(REGEXEXTRACT(M12,""^(.+?)m""))*60+VALUE(REGEXEXTRACT(M12,""m(.+?)s"")))"),254.885)</f>
        <v>254.885</v>
      </c>
      <c r="L12" s="10">
        <f t="shared" si="1"/>
        <v>0.5618995119</v>
      </c>
      <c r="M12" s="5" t="s">
        <v>181</v>
      </c>
      <c r="N12" s="5" t="s">
        <v>182</v>
      </c>
      <c r="O12" s="5" t="s">
        <v>183</v>
      </c>
      <c r="P12" s="5">
        <v>108.195100069</v>
      </c>
      <c r="Q12" s="5">
        <f>IFERROR(__xludf.DUMMYFUNCTION("(value(REGEXEXTRACT(S12,""^(.+?)m""))*60+VALUE(REGEXEXTRACT(S12,""m(.+?)s"")))"),191.728)</f>
        <v>191.728</v>
      </c>
      <c r="R12" s="10">
        <f t="shared" si="2"/>
        <v>0.5643155933</v>
      </c>
      <c r="S12" s="5" t="s">
        <v>184</v>
      </c>
      <c r="T12" s="5" t="s">
        <v>185</v>
      </c>
      <c r="U12" s="5" t="s">
        <v>186</v>
      </c>
      <c r="V12" s="5">
        <v>74.2182910442</v>
      </c>
      <c r="W12" s="5">
        <f>IFERROR(__xludf.DUMMYFUNCTION("(value(REGEXEXTRACT(Y12,""^(.+?)m""))*60+VALUE(REGEXEXTRACT(Y12,""m(.+?)s"")))"),179.137)</f>
        <v>179.137</v>
      </c>
      <c r="X12" s="10">
        <f t="shared" si="3"/>
        <v>0.4143102265</v>
      </c>
      <c r="Y12" s="5" t="s">
        <v>187</v>
      </c>
      <c r="Z12" s="5" t="s">
        <v>188</v>
      </c>
      <c r="AA12" s="5" t="s">
        <v>189</v>
      </c>
      <c r="AB12" s="5">
        <v>122.88801384</v>
      </c>
      <c r="AC12" s="5">
        <f>IFERROR(__xludf.DUMMYFUNCTION("(value(REGEXEXTRACT(AE12,""^(.+?)m""))*60+VALUE(REGEXEXTRACT(AE12,""m(.+?)s"")))"),231.387)</f>
        <v>231.387</v>
      </c>
      <c r="AD12" s="10">
        <f t="shared" si="4"/>
        <v>0.5310929907</v>
      </c>
      <c r="AE12" s="5" t="s">
        <v>190</v>
      </c>
      <c r="AF12" s="5" t="s">
        <v>191</v>
      </c>
      <c r="AG12" s="5" t="s">
        <v>192</v>
      </c>
      <c r="AH12" s="5"/>
      <c r="AI12" s="5"/>
      <c r="AJ12" s="5"/>
      <c r="AK12" s="5"/>
      <c r="AL12" s="5"/>
      <c r="AM12" s="5">
        <v>8.0</v>
      </c>
    </row>
    <row r="13">
      <c r="A13" s="57" t="s">
        <v>558</v>
      </c>
      <c r="B13" s="57" t="s">
        <v>333</v>
      </c>
      <c r="C13" s="5">
        <v>4.0</v>
      </c>
      <c r="D13" s="5">
        <v>14.0</v>
      </c>
      <c r="E13" s="5" t="s">
        <v>18</v>
      </c>
      <c r="F13" s="5" t="s">
        <v>13</v>
      </c>
      <c r="G13" s="5">
        <v>1.0</v>
      </c>
      <c r="H13" s="5" t="s">
        <v>14</v>
      </c>
      <c r="I13" s="5">
        <v>224.0</v>
      </c>
      <c r="J13" s="5">
        <v>48.6294989586</v>
      </c>
      <c r="K13" s="5">
        <f>IFERROR(__xludf.DUMMYFUNCTION("(value(REGEXEXTRACT(M13,""^(.+?)m""))*60+VALUE(REGEXEXTRACT(M13,""m(.+?)s"")))"),120.623)</f>
        <v>120.623</v>
      </c>
      <c r="L13" s="10">
        <f t="shared" si="1"/>
        <v>0.4031527898</v>
      </c>
      <c r="M13" s="5" t="s">
        <v>85</v>
      </c>
      <c r="N13" s="5" t="s">
        <v>86</v>
      </c>
      <c r="O13" s="5" t="s">
        <v>87</v>
      </c>
      <c r="P13" s="5">
        <v>77.2387740612</v>
      </c>
      <c r="Q13" s="5">
        <f>IFERROR(__xludf.DUMMYFUNCTION("(value(REGEXEXTRACT(S13,""^(.+?)m""))*60+VALUE(REGEXEXTRACT(S13,""m(.+?)s"")))"),159.64)</f>
        <v>159.64</v>
      </c>
      <c r="R13" s="10">
        <f t="shared" si="2"/>
        <v>0.4838309575</v>
      </c>
      <c r="S13" s="5" t="s">
        <v>88</v>
      </c>
      <c r="T13" s="5" t="s">
        <v>89</v>
      </c>
      <c r="U13" s="5" t="s">
        <v>90</v>
      </c>
      <c r="V13" s="5">
        <v>112.560971975</v>
      </c>
      <c r="W13" s="5">
        <f>IFERROR(__xludf.DUMMYFUNCTION("(value(REGEXEXTRACT(Y13,""^(.+?)m""))*60+VALUE(REGEXEXTRACT(Y13,""m(.+?)s"")))"),220.482)</f>
        <v>220.482</v>
      </c>
      <c r="X13" s="10">
        <f t="shared" si="3"/>
        <v>0.5105222738</v>
      </c>
      <c r="Y13" s="5" t="s">
        <v>91</v>
      </c>
      <c r="Z13" s="5" t="s">
        <v>92</v>
      </c>
      <c r="AA13" s="5" t="s">
        <v>93</v>
      </c>
      <c r="AB13" s="5">
        <v>129.872925043</v>
      </c>
      <c r="AC13" s="5">
        <f>IFERROR(__xludf.DUMMYFUNCTION("(value(REGEXEXTRACT(AE13,""^(.+?)m""))*60+VALUE(REGEXEXTRACT(AE13,""m(.+?)s"")))"),220.404)</f>
        <v>220.404</v>
      </c>
      <c r="AD13" s="10">
        <f t="shared" si="4"/>
        <v>0.5892494013</v>
      </c>
      <c r="AE13" s="5" t="s">
        <v>94</v>
      </c>
      <c r="AF13" s="5" t="s">
        <v>95</v>
      </c>
      <c r="AG13" s="5" t="s">
        <v>96</v>
      </c>
      <c r="AH13" s="5"/>
      <c r="AI13" s="5"/>
      <c r="AJ13" s="5"/>
      <c r="AK13" s="5"/>
      <c r="AL13" s="5"/>
      <c r="AM13" s="5">
        <v>8.0</v>
      </c>
    </row>
    <row r="14">
      <c r="A14" s="57" t="s">
        <v>559</v>
      </c>
      <c r="B14" s="57" t="s">
        <v>333</v>
      </c>
      <c r="C14" s="5">
        <v>4.0</v>
      </c>
      <c r="D14" s="5">
        <v>14.0</v>
      </c>
      <c r="E14" s="5" t="s">
        <v>18</v>
      </c>
      <c r="F14" s="5" t="s">
        <v>13</v>
      </c>
      <c r="G14" s="5">
        <v>2.0</v>
      </c>
      <c r="H14" s="5" t="s">
        <v>14</v>
      </c>
      <c r="I14" s="5">
        <v>224.0</v>
      </c>
      <c r="J14" s="5">
        <v>52.7483251095</v>
      </c>
      <c r="K14" s="5">
        <f>IFERROR(__xludf.DUMMYFUNCTION("(value(REGEXEXTRACT(M14,""^(.+?)m""))*60+VALUE(REGEXEXTRACT(M14,""m(.+?)s"")))"),126.483)</f>
        <v>126.483</v>
      </c>
      <c r="L14" s="10">
        <f t="shared" si="1"/>
        <v>0.4170388519</v>
      </c>
      <c r="M14" s="5" t="s">
        <v>193</v>
      </c>
      <c r="N14" s="5" t="s">
        <v>194</v>
      </c>
      <c r="O14" s="5" t="s">
        <v>195</v>
      </c>
      <c r="P14" s="5">
        <v>133.540175915</v>
      </c>
      <c r="Q14" s="5">
        <f>IFERROR(__xludf.DUMMYFUNCTION("(value(REGEXEXTRACT(S14,""^(.+?)m""))*60+VALUE(REGEXEXTRACT(S14,""m(.+?)s"")))"),220.585)</f>
        <v>220.585</v>
      </c>
      <c r="R14" s="10">
        <f t="shared" si="2"/>
        <v>0.6053910099</v>
      </c>
      <c r="S14" s="5" t="s">
        <v>196</v>
      </c>
      <c r="T14" s="5" t="s">
        <v>197</v>
      </c>
      <c r="U14" s="5" t="s">
        <v>198</v>
      </c>
      <c r="V14" s="5">
        <v>71.7474410534</v>
      </c>
      <c r="W14" s="5">
        <f>IFERROR(__xludf.DUMMYFUNCTION("(value(REGEXEXTRACT(Y14,""^(.+?)m""))*60+VALUE(REGEXEXTRACT(Y14,""m(.+?)s"")))"),170.912)</f>
        <v>170.912</v>
      </c>
      <c r="X14" s="10">
        <f t="shared" si="3"/>
        <v>0.4197917118</v>
      </c>
      <c r="Y14" s="5" t="s">
        <v>199</v>
      </c>
      <c r="Z14" s="5" t="s">
        <v>200</v>
      </c>
      <c r="AA14" s="5" t="s">
        <v>201</v>
      </c>
      <c r="AB14" s="5">
        <v>130.731261969</v>
      </c>
      <c r="AC14" s="5">
        <f>IFERROR(__xludf.DUMMYFUNCTION("(value(REGEXEXTRACT(AE14,""^(.+?)m""))*60+VALUE(REGEXEXTRACT(AE14,""m(.+?)s"")))"),214.442)</f>
        <v>214.442</v>
      </c>
      <c r="AD14" s="10">
        <f t="shared" si="4"/>
        <v>0.6096345957</v>
      </c>
      <c r="AE14" s="5" t="s">
        <v>202</v>
      </c>
      <c r="AF14" s="5" t="s">
        <v>203</v>
      </c>
      <c r="AG14" s="5" t="s">
        <v>204</v>
      </c>
      <c r="AH14" s="5"/>
      <c r="AI14" s="5"/>
      <c r="AJ14" s="5"/>
      <c r="AK14" s="5"/>
      <c r="AL14" s="5"/>
      <c r="AM14" s="5">
        <v>8.0</v>
      </c>
    </row>
    <row r="15">
      <c r="A15" s="57" t="s">
        <v>560</v>
      </c>
      <c r="B15" s="57" t="s">
        <v>333</v>
      </c>
      <c r="C15" s="5">
        <v>4.0</v>
      </c>
      <c r="D15" s="5">
        <v>16.0</v>
      </c>
      <c r="E15" s="5" t="s">
        <v>14</v>
      </c>
      <c r="F15" s="5" t="s">
        <v>13</v>
      </c>
      <c r="G15" s="5">
        <v>1.0</v>
      </c>
      <c r="H15" s="5" t="s">
        <v>14</v>
      </c>
      <c r="I15" s="5">
        <v>256.0</v>
      </c>
      <c r="J15" s="5">
        <v>41.3624849319</v>
      </c>
      <c r="K15" s="5">
        <f>IFERROR(__xludf.DUMMYFUNCTION("(value(REGEXEXTRACT(M15,""^(.+?)m""))*60+VALUE(REGEXEXTRACT(M15,""m(.+?)s"")))"),158.63400000000001)</f>
        <v>158.634</v>
      </c>
      <c r="L15" s="10">
        <f t="shared" si="1"/>
        <v>0.2607416123</v>
      </c>
      <c r="M15" s="5" t="s">
        <v>97</v>
      </c>
      <c r="N15" s="5" t="s">
        <v>98</v>
      </c>
      <c r="O15" s="5" t="s">
        <v>99</v>
      </c>
      <c r="P15" s="5">
        <v>68.5338139534</v>
      </c>
      <c r="Q15" s="5">
        <f>IFERROR(__xludf.DUMMYFUNCTION("(value(REGEXEXTRACT(S15,""^(.+?)m""))*60+VALUE(REGEXEXTRACT(S15,""m(.+?)s"")))"),145.867)</f>
        <v>145.867</v>
      </c>
      <c r="R15" s="10">
        <f t="shared" si="2"/>
        <v>0.4698376874</v>
      </c>
      <c r="S15" s="5" t="s">
        <v>100</v>
      </c>
      <c r="T15" s="5" t="s">
        <v>101</v>
      </c>
      <c r="U15" s="5" t="s">
        <v>102</v>
      </c>
      <c r="V15" s="5">
        <v>73.9529910088</v>
      </c>
      <c r="W15" s="5">
        <f>IFERROR(__xludf.DUMMYFUNCTION("(value(REGEXEXTRACT(Y15,""^(.+?)m""))*60+VALUE(REGEXEXTRACT(Y15,""m(.+?)s"")))"),175.722)</f>
        <v>175.722</v>
      </c>
      <c r="X15" s="10">
        <f t="shared" si="3"/>
        <v>0.4208522041</v>
      </c>
      <c r="Y15" s="5" t="s">
        <v>103</v>
      </c>
      <c r="Z15" s="5" t="s">
        <v>104</v>
      </c>
      <c r="AA15" s="5" t="s">
        <v>105</v>
      </c>
      <c r="AB15" s="5">
        <v>79.328881979</v>
      </c>
      <c r="AC15" s="5">
        <f>IFERROR(__xludf.DUMMYFUNCTION("(value(REGEXEXTRACT(AE15,""^(.+?)m""))*60+VALUE(REGEXEXTRACT(AE15,""m(.+?)s"")))"),170.126)</f>
        <v>170.126</v>
      </c>
      <c r="AD15" s="10">
        <f t="shared" si="4"/>
        <v>0.4662948754</v>
      </c>
      <c r="AE15" s="5" t="s">
        <v>106</v>
      </c>
      <c r="AF15" s="5" t="s">
        <v>107</v>
      </c>
      <c r="AG15" s="5" t="s">
        <v>108</v>
      </c>
      <c r="AH15" s="5"/>
      <c r="AI15" s="5"/>
      <c r="AJ15" s="5"/>
      <c r="AK15" s="5"/>
      <c r="AL15" s="5"/>
      <c r="AM15" s="5">
        <v>8.0</v>
      </c>
    </row>
    <row r="16">
      <c r="A16" s="57" t="s">
        <v>561</v>
      </c>
      <c r="B16" s="57" t="s">
        <v>333</v>
      </c>
      <c r="C16" s="5">
        <v>4.0</v>
      </c>
      <c r="D16" s="5">
        <v>16.0</v>
      </c>
      <c r="E16" s="5" t="s">
        <v>14</v>
      </c>
      <c r="F16" s="5" t="s">
        <v>13</v>
      </c>
      <c r="G16" s="5">
        <v>2.0</v>
      </c>
      <c r="H16" s="5" t="s">
        <v>14</v>
      </c>
      <c r="I16" s="5">
        <v>256.0</v>
      </c>
      <c r="J16" s="5">
        <v>43.2916178703</v>
      </c>
      <c r="K16" s="5">
        <f>IFERROR(__xludf.DUMMYFUNCTION("(value(REGEXEXTRACT(M16,""^(.+?)m""))*60+VALUE(REGEXEXTRACT(M16,""m(.+?)s"")))"),196.531)</f>
        <v>196.531</v>
      </c>
      <c r="L16" s="10">
        <f t="shared" si="1"/>
        <v>0.2202788256</v>
      </c>
      <c r="M16" s="5" t="s">
        <v>205</v>
      </c>
      <c r="N16" s="5" t="s">
        <v>206</v>
      </c>
      <c r="O16" s="5" t="s">
        <v>207</v>
      </c>
      <c r="P16" s="5">
        <v>70.8302769661</v>
      </c>
      <c r="Q16" s="5">
        <f>IFERROR(__xludf.DUMMYFUNCTION("(value(REGEXEXTRACT(S16,""^(.+?)m""))*60+VALUE(REGEXEXTRACT(S16,""m(.+?)s"")))"),152.36)</f>
        <v>152.36</v>
      </c>
      <c r="R16" s="10">
        <f t="shared" si="2"/>
        <v>0.4648876146</v>
      </c>
      <c r="S16" s="5" t="s">
        <v>208</v>
      </c>
      <c r="T16" s="5" t="s">
        <v>209</v>
      </c>
      <c r="U16" s="5" t="s">
        <v>210</v>
      </c>
      <c r="V16" s="5">
        <v>74.5923199654</v>
      </c>
      <c r="W16" s="5">
        <f>IFERROR(__xludf.DUMMYFUNCTION("(value(REGEXEXTRACT(Y16,""^(.+?)m""))*60+VALUE(REGEXEXTRACT(Y16,""m(.+?)s"")))"),175.55700000000002)</f>
        <v>175.557</v>
      </c>
      <c r="X16" s="10">
        <f t="shared" si="3"/>
        <v>0.4248894659</v>
      </c>
      <c r="Y16" s="5" t="s">
        <v>211</v>
      </c>
      <c r="Z16" s="5" t="s">
        <v>212</v>
      </c>
      <c r="AA16" s="5" t="s">
        <v>213</v>
      </c>
      <c r="AB16" s="5">
        <v>78.889400959</v>
      </c>
      <c r="AC16" s="5">
        <f>IFERROR(__xludf.DUMMYFUNCTION("(value(REGEXEXTRACT(AE16,""^(.+?)m""))*60+VALUE(REGEXEXTRACT(AE16,""m(.+?)s"")))"),165.264)</f>
        <v>165.264</v>
      </c>
      <c r="AD16" s="10">
        <f t="shared" si="4"/>
        <v>0.4773538155</v>
      </c>
      <c r="AE16" s="5" t="s">
        <v>214</v>
      </c>
      <c r="AF16" s="5" t="s">
        <v>215</v>
      </c>
      <c r="AG16" s="5" t="s">
        <v>216</v>
      </c>
      <c r="AH16" s="5"/>
      <c r="AI16" s="5"/>
      <c r="AJ16" s="5"/>
      <c r="AK16" s="5"/>
      <c r="AL16" s="5"/>
      <c r="AM16" s="5">
        <v>8.0</v>
      </c>
    </row>
    <row r="17">
      <c r="A17" s="57" t="s">
        <v>562</v>
      </c>
      <c r="B17" s="57" t="s">
        <v>333</v>
      </c>
      <c r="C17" s="5">
        <v>4.0</v>
      </c>
      <c r="D17" s="5">
        <v>18.0</v>
      </c>
      <c r="E17" s="5" t="s">
        <v>14</v>
      </c>
      <c r="F17" s="5" t="s">
        <v>13</v>
      </c>
      <c r="G17" s="5">
        <v>1.0</v>
      </c>
      <c r="H17" s="5" t="s">
        <v>14</v>
      </c>
      <c r="I17" s="5">
        <v>288.0</v>
      </c>
      <c r="J17" s="5">
        <v>58.5460329056</v>
      </c>
      <c r="K17" s="5">
        <f>IFERROR(__xludf.DUMMYFUNCTION("(value(REGEXEXTRACT(M17,""^(.+?)m""))*60+VALUE(REGEXEXTRACT(M17,""m(.+?)s"")))"),179.148)</f>
        <v>179.148</v>
      </c>
      <c r="L17" s="10">
        <f t="shared" si="1"/>
        <v>0.326802604</v>
      </c>
      <c r="M17" s="5" t="s">
        <v>109</v>
      </c>
      <c r="N17" s="5" t="s">
        <v>110</v>
      </c>
      <c r="O17" s="5" t="s">
        <v>111</v>
      </c>
      <c r="P17" s="5">
        <v>85.4567320347</v>
      </c>
      <c r="Q17" s="5">
        <f>IFERROR(__xludf.DUMMYFUNCTION("(value(REGEXEXTRACT(S17,""^(.+?)m""))*60+VALUE(REGEXEXTRACT(S17,""m(.+?)s"")))"),166.207)</f>
        <v>166.207</v>
      </c>
      <c r="R17" s="10">
        <f t="shared" si="2"/>
        <v>0.5141584412</v>
      </c>
      <c r="S17" s="5" t="s">
        <v>112</v>
      </c>
      <c r="T17" s="5" t="s">
        <v>113</v>
      </c>
      <c r="U17" s="5" t="s">
        <v>114</v>
      </c>
      <c r="V17" s="5">
        <v>76.088312149</v>
      </c>
      <c r="W17" s="5">
        <f>IFERROR(__xludf.DUMMYFUNCTION("(value(REGEXEXTRACT(Y17,""^(.+?)m""))*60+VALUE(REGEXEXTRACT(Y17,""m(.+?)s"")))"),183.186)</f>
        <v>183.186</v>
      </c>
      <c r="X17" s="10">
        <f t="shared" si="3"/>
        <v>0.4153609563</v>
      </c>
      <c r="Y17" s="5" t="s">
        <v>115</v>
      </c>
      <c r="Z17" s="5" t="s">
        <v>116</v>
      </c>
      <c r="AA17" s="5" t="s">
        <v>117</v>
      </c>
      <c r="AB17" s="5">
        <v>82.2526819706</v>
      </c>
      <c r="AC17" s="5">
        <f>IFERROR(__xludf.DUMMYFUNCTION("(value(REGEXEXTRACT(AE17,""^(.+?)m""))*60+VALUE(REGEXEXTRACT(AE17,""m(.+?)s"")))"),213.579)</f>
        <v>213.579</v>
      </c>
      <c r="AD17" s="10">
        <f t="shared" si="4"/>
        <v>0.3851159616</v>
      </c>
      <c r="AE17" s="5" t="s">
        <v>118</v>
      </c>
      <c r="AF17" s="5" t="s">
        <v>119</v>
      </c>
      <c r="AG17" s="5" t="s">
        <v>120</v>
      </c>
      <c r="AH17" s="5"/>
      <c r="AI17" s="5"/>
      <c r="AJ17" s="5"/>
      <c r="AK17" s="5"/>
      <c r="AL17" s="5"/>
      <c r="AM17" s="5">
        <v>8.0</v>
      </c>
    </row>
    <row r="18">
      <c r="A18" s="57" t="s">
        <v>563</v>
      </c>
      <c r="B18" s="57" t="s">
        <v>333</v>
      </c>
      <c r="C18" s="5">
        <v>4.0</v>
      </c>
      <c r="D18" s="5">
        <v>18.0</v>
      </c>
      <c r="E18" s="5" t="s">
        <v>14</v>
      </c>
      <c r="F18" s="5" t="s">
        <v>13</v>
      </c>
      <c r="G18" s="5">
        <v>2.0</v>
      </c>
      <c r="H18" s="5" t="s">
        <v>14</v>
      </c>
      <c r="I18" s="5">
        <v>288.0</v>
      </c>
      <c r="J18" s="5">
        <v>71.5949280262</v>
      </c>
      <c r="K18" s="5">
        <f>IFERROR(__xludf.DUMMYFUNCTION("(value(REGEXEXTRACT(M18,""^(.+?)m""))*60+VALUE(REGEXEXTRACT(M18,""m(.+?)s"")))"),157.779)</f>
        <v>157.779</v>
      </c>
      <c r="L18" s="10">
        <f t="shared" si="1"/>
        <v>0.4537671555</v>
      </c>
      <c r="M18" s="5" t="s">
        <v>217</v>
      </c>
      <c r="N18" s="5" t="s">
        <v>218</v>
      </c>
      <c r="O18" s="5" t="s">
        <v>219</v>
      </c>
      <c r="P18" s="5">
        <v>82.2987759113</v>
      </c>
      <c r="Q18" s="5">
        <f>IFERROR(__xludf.DUMMYFUNCTION("(value(REGEXEXTRACT(S18,""^(.+?)m""))*60+VALUE(REGEXEXTRACT(S18,""m(.+?)s"")))"),167.725)</f>
        <v>167.725</v>
      </c>
      <c r="R18" s="10">
        <f t="shared" si="2"/>
        <v>0.4906768574</v>
      </c>
      <c r="S18" s="5" t="s">
        <v>220</v>
      </c>
      <c r="T18" s="5" t="s">
        <v>221</v>
      </c>
      <c r="U18" s="5" t="s">
        <v>222</v>
      </c>
      <c r="V18" s="5">
        <v>75.6744809151</v>
      </c>
      <c r="W18" s="5">
        <f>IFERROR(__xludf.DUMMYFUNCTION("(value(REGEXEXTRACT(Y18,""^(.+?)m""))*60+VALUE(REGEXEXTRACT(Y18,""m(.+?)s"")))"),183.052)</f>
        <v>183.052</v>
      </c>
      <c r="X18" s="10">
        <f t="shared" si="3"/>
        <v>0.4134042836</v>
      </c>
      <c r="Y18" s="5" t="s">
        <v>223</v>
      </c>
      <c r="Z18" s="5" t="s">
        <v>224</v>
      </c>
      <c r="AA18" s="5" t="s">
        <v>225</v>
      </c>
      <c r="AB18" s="5">
        <v>76.2255940437</v>
      </c>
      <c r="AC18" s="5">
        <f>IFERROR(__xludf.DUMMYFUNCTION("(value(REGEXEXTRACT(AE18,""^(.+?)m""))*60+VALUE(REGEXEXTRACT(AE18,""m(.+?)s"")))"),164.543)</f>
        <v>164.543</v>
      </c>
      <c r="AD18" s="10">
        <f t="shared" si="4"/>
        <v>0.463256377</v>
      </c>
      <c r="AE18" s="5" t="s">
        <v>226</v>
      </c>
      <c r="AF18" s="5" t="s">
        <v>227</v>
      </c>
      <c r="AG18" s="5" t="s">
        <v>228</v>
      </c>
      <c r="AH18" s="5"/>
      <c r="AI18" s="5"/>
      <c r="AJ18" s="5"/>
      <c r="AK18" s="5"/>
      <c r="AL18" s="5"/>
      <c r="AM18" s="5">
        <v>8.0</v>
      </c>
    </row>
    <row r="19">
      <c r="A19" s="57" t="s">
        <v>564</v>
      </c>
      <c r="B19" s="57" t="s">
        <v>333</v>
      </c>
      <c r="C19" s="5">
        <v>4.0</v>
      </c>
      <c r="D19" s="5">
        <v>20.0</v>
      </c>
      <c r="E19" s="5" t="s">
        <v>14</v>
      </c>
      <c r="F19" s="5" t="s">
        <v>13</v>
      </c>
      <c r="G19" s="5">
        <v>1.0</v>
      </c>
      <c r="H19" s="5" t="s">
        <v>14</v>
      </c>
      <c r="I19" s="5">
        <v>320.0</v>
      </c>
      <c r="J19" s="5">
        <v>60.1063530445</v>
      </c>
      <c r="K19" s="5">
        <f>IFERROR(__xludf.DUMMYFUNCTION("(value(REGEXEXTRACT(M19,""^(.+?)m""))*60+VALUE(REGEXEXTRACT(M19,""m(.+?)s"")))"),131.076)</f>
        <v>131.076</v>
      </c>
      <c r="L19" s="10">
        <f t="shared" si="1"/>
        <v>0.458561087</v>
      </c>
      <c r="M19" s="5" t="s">
        <v>121</v>
      </c>
      <c r="N19" s="5" t="s">
        <v>122</v>
      </c>
      <c r="O19" s="5" t="s">
        <v>123</v>
      </c>
      <c r="P19" s="5">
        <v>89.9197847843</v>
      </c>
      <c r="Q19" s="5">
        <f>IFERROR(__xludf.DUMMYFUNCTION("(value(REGEXEXTRACT(S19,""^(.+?)m""))*60+VALUE(REGEXEXTRACT(S19,""m(.+?)s"")))"),180.842)</f>
        <v>180.842</v>
      </c>
      <c r="R19" s="10">
        <f t="shared" si="2"/>
        <v>0.4972284358</v>
      </c>
      <c r="S19" s="5" t="s">
        <v>124</v>
      </c>
      <c r="T19" s="5" t="s">
        <v>125</v>
      </c>
      <c r="U19" s="5" t="s">
        <v>126</v>
      </c>
      <c r="V19" s="5">
        <v>73.8969259262</v>
      </c>
      <c r="W19" s="5">
        <f>IFERROR(__xludf.DUMMYFUNCTION("(value(REGEXEXTRACT(Y19,""^(.+?)m""))*60+VALUE(REGEXEXTRACT(Y19,""m(.+?)s"")))"),159.572)</f>
        <v>159.572</v>
      </c>
      <c r="X19" s="10">
        <f t="shared" si="3"/>
        <v>0.463094565</v>
      </c>
      <c r="Y19" s="5" t="s">
        <v>127</v>
      </c>
      <c r="Z19" s="5" t="s">
        <v>128</v>
      </c>
      <c r="AA19" s="5" t="s">
        <v>129</v>
      </c>
      <c r="AB19" s="5">
        <v>76.2972791195</v>
      </c>
      <c r="AC19" s="5">
        <f>IFERROR(__xludf.DUMMYFUNCTION("(value(REGEXEXTRACT(AE19,""^(.+?)m""))*60+VALUE(REGEXEXTRACT(AE19,""m(.+?)s"")))"),163.263)</f>
        <v>163.263</v>
      </c>
      <c r="AD19" s="10">
        <f t="shared" si="4"/>
        <v>0.4673274356</v>
      </c>
      <c r="AE19" s="5" t="s">
        <v>130</v>
      </c>
      <c r="AF19" s="5" t="s">
        <v>131</v>
      </c>
      <c r="AG19" s="5" t="s">
        <v>132</v>
      </c>
      <c r="AH19" s="5"/>
      <c r="AI19" s="5"/>
      <c r="AJ19" s="5"/>
      <c r="AK19" s="5"/>
      <c r="AL19" s="5"/>
      <c r="AM19" s="5">
        <v>8.0</v>
      </c>
    </row>
    <row r="20">
      <c r="A20" s="57" t="s">
        <v>565</v>
      </c>
      <c r="B20" s="57" t="s">
        <v>333</v>
      </c>
      <c r="C20" s="5">
        <v>4.0</v>
      </c>
      <c r="D20" s="5">
        <v>20.0</v>
      </c>
      <c r="E20" s="5" t="s">
        <v>14</v>
      </c>
      <c r="F20" s="5" t="s">
        <v>13</v>
      </c>
      <c r="G20" s="5">
        <v>2.0</v>
      </c>
      <c r="H20" s="5" t="s">
        <v>14</v>
      </c>
      <c r="I20" s="5">
        <v>320.0</v>
      </c>
      <c r="J20" s="5">
        <v>60.177393198</v>
      </c>
      <c r="K20" s="5">
        <f>IFERROR(__xludf.DUMMYFUNCTION("(value(REGEXEXTRACT(M20,""^(.+?)m""))*60+VALUE(REGEXEXTRACT(M20,""m(.+?)s"")))"),130.49)</f>
        <v>130.49</v>
      </c>
      <c r="L20" s="10">
        <f t="shared" si="1"/>
        <v>0.4611647881</v>
      </c>
      <c r="M20" s="5" t="s">
        <v>229</v>
      </c>
      <c r="N20" s="5" t="s">
        <v>230</v>
      </c>
      <c r="O20" s="5" t="s">
        <v>231</v>
      </c>
      <c r="P20" s="5">
        <v>88.4853639603</v>
      </c>
      <c r="Q20" s="5">
        <f>IFERROR(__xludf.DUMMYFUNCTION("(value(REGEXEXTRACT(S20,""^(.+?)m""))*60+VALUE(REGEXEXTRACT(S20,""m(.+?)s"")))"),185.61599999999999)</f>
        <v>185.616</v>
      </c>
      <c r="R20" s="10">
        <f t="shared" si="2"/>
        <v>0.4767119427</v>
      </c>
      <c r="S20" s="5" t="s">
        <v>232</v>
      </c>
      <c r="T20" s="5" t="s">
        <v>233</v>
      </c>
      <c r="U20" s="5" t="s">
        <v>234</v>
      </c>
      <c r="V20" s="5">
        <v>70.9954111576</v>
      </c>
      <c r="W20" s="5">
        <f>IFERROR(__xludf.DUMMYFUNCTION("(value(REGEXEXTRACT(Y20,""^(.+?)m""))*60+VALUE(REGEXEXTRACT(Y20,""m(.+?)s"")))"),160.958)</f>
        <v>160.958</v>
      </c>
      <c r="X20" s="10">
        <f t="shared" si="3"/>
        <v>0.4410803511</v>
      </c>
      <c r="Y20" s="5" t="s">
        <v>235</v>
      </c>
      <c r="Z20" s="5" t="s">
        <v>236</v>
      </c>
      <c r="AA20" s="5" t="s">
        <v>237</v>
      </c>
      <c r="AB20" s="5">
        <v>80.4619441032</v>
      </c>
      <c r="AC20" s="5">
        <f>IFERROR(__xludf.DUMMYFUNCTION("(value(REGEXEXTRACT(AE20,""^(.+?)m""))*60+VALUE(REGEXEXTRACT(AE20,""m(.+?)s"")))"),167.478)</f>
        <v>167.478</v>
      </c>
      <c r="AD20" s="10">
        <f t="shared" si="4"/>
        <v>0.4804329172</v>
      </c>
      <c r="AE20" s="5" t="s">
        <v>238</v>
      </c>
      <c r="AF20" s="5" t="s">
        <v>239</v>
      </c>
      <c r="AG20" s="5" t="s">
        <v>240</v>
      </c>
      <c r="AH20" s="5"/>
      <c r="AI20" s="5"/>
      <c r="AJ20" s="5"/>
      <c r="AK20" s="5"/>
      <c r="AL20" s="5"/>
      <c r="AM20" s="5">
        <v>8.0</v>
      </c>
    </row>
    <row r="2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10"/>
      <c r="M21" s="5"/>
      <c r="N21" s="5"/>
      <c r="O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</row>
    <row r="22">
      <c r="A22" s="57" t="s">
        <v>566</v>
      </c>
      <c r="B22" s="57" t="s">
        <v>567</v>
      </c>
      <c r="C22" s="5">
        <v>4.0</v>
      </c>
      <c r="D22" s="5">
        <v>4.0</v>
      </c>
      <c r="E22" s="5" t="s">
        <v>12</v>
      </c>
      <c r="F22" s="5" t="s">
        <v>13</v>
      </c>
      <c r="G22" s="5">
        <v>1.0</v>
      </c>
      <c r="H22" s="5" t="s">
        <v>14</v>
      </c>
      <c r="I22" s="5">
        <v>64.0</v>
      </c>
      <c r="J22" s="5">
        <v>137.675292015</v>
      </c>
      <c r="K22" s="5">
        <f>IFERROR(__xludf.DUMMYFUNCTION("(value(REGEXEXTRACT(M22,""^(.+?)m""))*60+VALUE(REGEXEXTRACT(M22,""m(.+?)s"")))"),229.389)</f>
        <v>229.389</v>
      </c>
      <c r="L22" s="10">
        <f t="shared" ref="L22:L39" si="5">J22/K22</f>
        <v>0.6001826243</v>
      </c>
      <c r="M22" s="5" t="s">
        <v>31</v>
      </c>
      <c r="N22" s="5" t="s">
        <v>32</v>
      </c>
      <c r="O22" s="5" t="s">
        <v>33</v>
      </c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>
        <v>8.0</v>
      </c>
    </row>
    <row r="23">
      <c r="A23" s="57" t="s">
        <v>568</v>
      </c>
      <c r="B23" s="57" t="s">
        <v>567</v>
      </c>
      <c r="C23" s="5">
        <v>4.0</v>
      </c>
      <c r="D23" s="5">
        <v>4.0</v>
      </c>
      <c r="E23" s="5" t="s">
        <v>12</v>
      </c>
      <c r="F23" s="5" t="s">
        <v>13</v>
      </c>
      <c r="G23" s="5">
        <v>2.0</v>
      </c>
      <c r="H23" s="5" t="s">
        <v>14</v>
      </c>
      <c r="I23" s="5">
        <v>64.0</v>
      </c>
      <c r="J23" s="5">
        <v>134.067367077</v>
      </c>
      <c r="K23" s="5">
        <f>IFERROR(__xludf.DUMMYFUNCTION("(value(REGEXEXTRACT(M23,""^(.+?)m""))*60+VALUE(REGEXEXTRACT(M23,""m(.+?)s"")))"),240.882)</f>
        <v>240.882</v>
      </c>
      <c r="L23" s="10">
        <f t="shared" si="5"/>
        <v>0.5565686397</v>
      </c>
      <c r="M23" s="5" t="s">
        <v>139</v>
      </c>
      <c r="N23" s="5" t="s">
        <v>140</v>
      </c>
      <c r="O23" s="5" t="s">
        <v>141</v>
      </c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>
        <v>8.0</v>
      </c>
    </row>
    <row r="24">
      <c r="A24" s="57" t="s">
        <v>569</v>
      </c>
      <c r="B24" s="57" t="s">
        <v>567</v>
      </c>
      <c r="C24" s="5">
        <v>4.0</v>
      </c>
      <c r="D24" s="5">
        <v>6.0</v>
      </c>
      <c r="E24" s="5" t="s">
        <v>15</v>
      </c>
      <c r="F24" s="5" t="s">
        <v>13</v>
      </c>
      <c r="G24" s="5">
        <v>1.0</v>
      </c>
      <c r="H24" s="5" t="s">
        <v>14</v>
      </c>
      <c r="I24" s="5">
        <v>96.0</v>
      </c>
      <c r="J24" s="5">
        <v>73.5021240711</v>
      </c>
      <c r="K24" s="5">
        <f>IFERROR(__xludf.DUMMYFUNCTION("(value(REGEXEXTRACT(M24,""^(.+?)m""))*60+VALUE(REGEXEXTRACT(M24,""m(.+?)s"")))"),176.41)</f>
        <v>176.41</v>
      </c>
      <c r="L24" s="10">
        <f t="shared" si="5"/>
        <v>0.416655088</v>
      </c>
      <c r="M24" s="5" t="s">
        <v>43</v>
      </c>
      <c r="N24" s="5" t="s">
        <v>44</v>
      </c>
      <c r="O24" s="5" t="s">
        <v>45</v>
      </c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>
        <v>8.0</v>
      </c>
    </row>
    <row r="25">
      <c r="A25" s="57" t="s">
        <v>570</v>
      </c>
      <c r="B25" s="57" t="s">
        <v>567</v>
      </c>
      <c r="C25" s="5">
        <v>4.0</v>
      </c>
      <c r="D25" s="5">
        <v>6.0</v>
      </c>
      <c r="E25" s="5" t="s">
        <v>15</v>
      </c>
      <c r="F25" s="5" t="s">
        <v>13</v>
      </c>
      <c r="G25" s="5">
        <v>2.0</v>
      </c>
      <c r="H25" s="5" t="s">
        <v>14</v>
      </c>
      <c r="I25" s="5">
        <v>96.0</v>
      </c>
      <c r="J25" s="5">
        <v>88.8936760426</v>
      </c>
      <c r="K25" s="5">
        <f>IFERROR(__xludf.DUMMYFUNCTION("(value(REGEXEXTRACT(M25,""^(.+?)m""))*60+VALUE(REGEXEXTRACT(M25,""m(.+?)s"")))"),191.054)</f>
        <v>191.054</v>
      </c>
      <c r="L25" s="10">
        <f t="shared" si="5"/>
        <v>0.4652803712</v>
      </c>
      <c r="M25" s="5" t="s">
        <v>151</v>
      </c>
      <c r="N25" s="5" t="s">
        <v>152</v>
      </c>
      <c r="O25" s="5" t="s">
        <v>153</v>
      </c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>
        <v>8.0</v>
      </c>
    </row>
    <row r="26">
      <c r="A26" s="57" t="s">
        <v>571</v>
      </c>
      <c r="B26" s="57" t="s">
        <v>567</v>
      </c>
      <c r="C26" s="5">
        <v>4.0</v>
      </c>
      <c r="D26" s="5">
        <v>8.0</v>
      </c>
      <c r="E26" s="5" t="s">
        <v>16</v>
      </c>
      <c r="F26" s="5" t="s">
        <v>13</v>
      </c>
      <c r="G26" s="5">
        <v>1.0</v>
      </c>
      <c r="H26" s="5" t="s">
        <v>14</v>
      </c>
      <c r="I26" s="5">
        <v>128.0</v>
      </c>
      <c r="J26" s="5">
        <v>71.9724149704</v>
      </c>
      <c r="K26" s="5">
        <f>IFERROR(__xludf.DUMMYFUNCTION("(value(REGEXEXTRACT(M26,""^(.+?)m""))*60+VALUE(REGEXEXTRACT(M26,""m(.+?)s"")))"),190.744)</f>
        <v>190.744</v>
      </c>
      <c r="L26" s="10">
        <f t="shared" si="5"/>
        <v>0.3773246601</v>
      </c>
      <c r="M26" s="5" t="s">
        <v>55</v>
      </c>
      <c r="N26" s="5" t="s">
        <v>56</v>
      </c>
      <c r="O26" s="5" t="s">
        <v>57</v>
      </c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>
        <v>8.0</v>
      </c>
    </row>
    <row r="27">
      <c r="A27" s="57" t="s">
        <v>572</v>
      </c>
      <c r="B27" s="57" t="s">
        <v>567</v>
      </c>
      <c r="C27" s="5">
        <v>4.0</v>
      </c>
      <c r="D27" s="5">
        <v>8.0</v>
      </c>
      <c r="E27" s="5" t="s">
        <v>16</v>
      </c>
      <c r="F27" s="5" t="s">
        <v>13</v>
      </c>
      <c r="G27" s="5">
        <v>2.0</v>
      </c>
      <c r="H27" s="5" t="s">
        <v>14</v>
      </c>
      <c r="I27" s="5">
        <v>128.0</v>
      </c>
      <c r="J27" s="5">
        <v>69.4518740177</v>
      </c>
      <c r="K27" s="5">
        <f>IFERROR(__xludf.DUMMYFUNCTION("(value(REGEXEXTRACT(M27,""^(.+?)m""))*60+VALUE(REGEXEXTRACT(M27,""m(.+?)s"")))"),185.186)</f>
        <v>185.186</v>
      </c>
      <c r="L27" s="10">
        <f t="shared" si="5"/>
        <v>0.3750384695</v>
      </c>
      <c r="M27" s="5" t="s">
        <v>163</v>
      </c>
      <c r="N27" s="5" t="s">
        <v>164</v>
      </c>
      <c r="O27" s="5" t="s">
        <v>165</v>
      </c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>
        <v>8.0</v>
      </c>
    </row>
    <row r="28">
      <c r="A28" s="57" t="s">
        <v>573</v>
      </c>
      <c r="B28" s="57" t="s">
        <v>567</v>
      </c>
      <c r="C28" s="5">
        <v>4.0</v>
      </c>
      <c r="D28" s="5">
        <v>10.0</v>
      </c>
      <c r="E28" s="5" t="s">
        <v>17</v>
      </c>
      <c r="F28" s="5" t="s">
        <v>13</v>
      </c>
      <c r="G28" s="5">
        <v>1.0</v>
      </c>
      <c r="H28" s="5" t="s">
        <v>14</v>
      </c>
      <c r="I28" s="5">
        <v>160.0</v>
      </c>
      <c r="J28" s="5">
        <v>76.2858760357</v>
      </c>
      <c r="K28" s="5">
        <f>IFERROR(__xludf.DUMMYFUNCTION("(value(REGEXEXTRACT(M28,""^(.+?)m""))*60+VALUE(REGEXEXTRACT(M28,""m(.+?)s"")))"),184.897)</f>
        <v>184.897</v>
      </c>
      <c r="L28" s="10">
        <f t="shared" si="5"/>
        <v>0.4125857966</v>
      </c>
      <c r="M28" s="5" t="s">
        <v>67</v>
      </c>
      <c r="N28" s="5" t="s">
        <v>68</v>
      </c>
      <c r="O28" s="5" t="s">
        <v>69</v>
      </c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>
        <v>8.0</v>
      </c>
    </row>
    <row r="29">
      <c r="A29" s="57" t="s">
        <v>574</v>
      </c>
      <c r="B29" s="57" t="s">
        <v>567</v>
      </c>
      <c r="C29" s="5">
        <v>4.0</v>
      </c>
      <c r="D29" s="5">
        <v>10.0</v>
      </c>
      <c r="E29" s="5" t="s">
        <v>17</v>
      </c>
      <c r="F29" s="5" t="s">
        <v>13</v>
      </c>
      <c r="G29" s="5">
        <v>2.0</v>
      </c>
      <c r="H29" s="5" t="s">
        <v>14</v>
      </c>
      <c r="I29" s="5">
        <v>160.0</v>
      </c>
      <c r="J29" s="5">
        <v>107.151682138</v>
      </c>
      <c r="K29" s="5">
        <f>IFERROR(__xludf.DUMMYFUNCTION("(value(REGEXEXTRACT(M29,""^(.+?)m""))*60+VALUE(REGEXEXTRACT(M29,""m(.+?)s"")))"),203.85)</f>
        <v>203.85</v>
      </c>
      <c r="L29" s="10">
        <f t="shared" si="5"/>
        <v>0.5256398437</v>
      </c>
      <c r="M29" s="5" t="s">
        <v>175</v>
      </c>
      <c r="N29" s="5" t="s">
        <v>176</v>
      </c>
      <c r="O29" s="5" t="s">
        <v>177</v>
      </c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>
        <v>8.0</v>
      </c>
    </row>
    <row r="30">
      <c r="A30" s="57" t="s">
        <v>575</v>
      </c>
      <c r="B30" s="57" t="s">
        <v>567</v>
      </c>
      <c r="C30" s="5">
        <v>4.0</v>
      </c>
      <c r="D30" s="5">
        <v>12.0</v>
      </c>
      <c r="E30" s="5" t="s">
        <v>18</v>
      </c>
      <c r="F30" s="5" t="s">
        <v>13</v>
      </c>
      <c r="G30" s="5">
        <v>1.0</v>
      </c>
      <c r="H30" s="5" t="s">
        <v>14</v>
      </c>
      <c r="I30" s="5">
        <v>192.0</v>
      </c>
      <c r="J30" s="5">
        <v>77.3811619282</v>
      </c>
      <c r="K30" s="5">
        <f>IFERROR(__xludf.DUMMYFUNCTION("(value(REGEXEXTRACT(M30,""^(.+?)m""))*60+VALUE(REGEXEXTRACT(M30,""m(.+?)s"")))"),178.983)</f>
        <v>178.983</v>
      </c>
      <c r="L30" s="10">
        <f t="shared" si="5"/>
        <v>0.4323380541</v>
      </c>
      <c r="M30" s="5" t="s">
        <v>79</v>
      </c>
      <c r="N30" s="5" t="s">
        <v>80</v>
      </c>
      <c r="O30" s="5" t="s">
        <v>81</v>
      </c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>
        <v>8.0</v>
      </c>
    </row>
    <row r="31">
      <c r="A31" s="57" t="s">
        <v>576</v>
      </c>
      <c r="B31" s="57" t="s">
        <v>567</v>
      </c>
      <c r="C31" s="5">
        <v>4.0</v>
      </c>
      <c r="D31" s="5">
        <v>12.0</v>
      </c>
      <c r="E31" s="5" t="s">
        <v>18</v>
      </c>
      <c r="F31" s="5" t="s">
        <v>13</v>
      </c>
      <c r="G31" s="5">
        <v>2.0</v>
      </c>
      <c r="H31" s="5" t="s">
        <v>14</v>
      </c>
      <c r="I31" s="5">
        <v>192.0</v>
      </c>
      <c r="J31" s="5">
        <v>74.2182910442</v>
      </c>
      <c r="K31" s="5">
        <f>IFERROR(__xludf.DUMMYFUNCTION("(value(REGEXEXTRACT(M31,""^(.+?)m""))*60+VALUE(REGEXEXTRACT(M31,""m(.+?)s"")))"),179.137)</f>
        <v>179.137</v>
      </c>
      <c r="L31" s="10">
        <f t="shared" si="5"/>
        <v>0.4143102265</v>
      </c>
      <c r="M31" s="5" t="s">
        <v>187</v>
      </c>
      <c r="N31" s="5" t="s">
        <v>188</v>
      </c>
      <c r="O31" s="5" t="s">
        <v>189</v>
      </c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>
        <v>8.0</v>
      </c>
    </row>
    <row r="32">
      <c r="A32" s="57" t="s">
        <v>577</v>
      </c>
      <c r="B32" s="57" t="s">
        <v>567</v>
      </c>
      <c r="C32" s="5">
        <v>4.0</v>
      </c>
      <c r="D32" s="5">
        <v>14.0</v>
      </c>
      <c r="E32" s="5" t="s">
        <v>18</v>
      </c>
      <c r="F32" s="5" t="s">
        <v>13</v>
      </c>
      <c r="G32" s="5">
        <v>1.0</v>
      </c>
      <c r="H32" s="5" t="s">
        <v>14</v>
      </c>
      <c r="I32" s="5">
        <v>224.0</v>
      </c>
      <c r="J32" s="5">
        <v>112.560971975</v>
      </c>
      <c r="K32" s="5">
        <f>IFERROR(__xludf.DUMMYFUNCTION("(value(REGEXEXTRACT(M32,""^(.+?)m""))*60+VALUE(REGEXEXTRACT(M32,""m(.+?)s"")))"),220.482)</f>
        <v>220.482</v>
      </c>
      <c r="L32" s="10">
        <f t="shared" si="5"/>
        <v>0.5105222738</v>
      </c>
      <c r="M32" s="5" t="s">
        <v>91</v>
      </c>
      <c r="N32" s="5" t="s">
        <v>92</v>
      </c>
      <c r="O32" s="5" t="s">
        <v>93</v>
      </c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>
        <v>8.0</v>
      </c>
    </row>
    <row r="33">
      <c r="A33" s="57" t="s">
        <v>578</v>
      </c>
      <c r="B33" s="57" t="s">
        <v>567</v>
      </c>
      <c r="C33" s="5">
        <v>4.0</v>
      </c>
      <c r="D33" s="5">
        <v>14.0</v>
      </c>
      <c r="E33" s="5" t="s">
        <v>18</v>
      </c>
      <c r="F33" s="5" t="s">
        <v>13</v>
      </c>
      <c r="G33" s="5">
        <v>2.0</v>
      </c>
      <c r="H33" s="5" t="s">
        <v>14</v>
      </c>
      <c r="I33" s="5">
        <v>224.0</v>
      </c>
      <c r="J33" s="5">
        <v>71.7474410534</v>
      </c>
      <c r="K33" s="5">
        <f>IFERROR(__xludf.DUMMYFUNCTION("(value(REGEXEXTRACT(M33,""^(.+?)m""))*60+VALUE(REGEXEXTRACT(M33,""m(.+?)s"")))"),170.912)</f>
        <v>170.912</v>
      </c>
      <c r="L33" s="10">
        <f t="shared" si="5"/>
        <v>0.4197917118</v>
      </c>
      <c r="M33" s="5" t="s">
        <v>199</v>
      </c>
      <c r="N33" s="5" t="s">
        <v>200</v>
      </c>
      <c r="O33" s="5" t="s">
        <v>201</v>
      </c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>
        <v>8.0</v>
      </c>
    </row>
    <row r="34">
      <c r="A34" s="57" t="s">
        <v>579</v>
      </c>
      <c r="B34" s="57" t="s">
        <v>567</v>
      </c>
      <c r="C34" s="5">
        <v>4.0</v>
      </c>
      <c r="D34" s="5">
        <v>16.0</v>
      </c>
      <c r="E34" s="5" t="s">
        <v>14</v>
      </c>
      <c r="F34" s="5" t="s">
        <v>13</v>
      </c>
      <c r="G34" s="5">
        <v>1.0</v>
      </c>
      <c r="H34" s="5" t="s">
        <v>14</v>
      </c>
      <c r="I34" s="5">
        <v>256.0</v>
      </c>
      <c r="J34" s="5">
        <v>73.9529910088</v>
      </c>
      <c r="K34" s="5">
        <f>IFERROR(__xludf.DUMMYFUNCTION("(value(REGEXEXTRACT(M34,""^(.+?)m""))*60+VALUE(REGEXEXTRACT(M34,""m(.+?)s"")))"),175.722)</f>
        <v>175.722</v>
      </c>
      <c r="L34" s="10">
        <f t="shared" si="5"/>
        <v>0.4208522041</v>
      </c>
      <c r="M34" s="5" t="s">
        <v>103</v>
      </c>
      <c r="N34" s="5" t="s">
        <v>104</v>
      </c>
      <c r="O34" s="5" t="s">
        <v>105</v>
      </c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>
        <v>8.0</v>
      </c>
    </row>
    <row r="35">
      <c r="A35" s="57" t="s">
        <v>580</v>
      </c>
      <c r="B35" s="57" t="s">
        <v>567</v>
      </c>
      <c r="C35" s="5">
        <v>4.0</v>
      </c>
      <c r="D35" s="5">
        <v>16.0</v>
      </c>
      <c r="E35" s="5" t="s">
        <v>14</v>
      </c>
      <c r="F35" s="5" t="s">
        <v>13</v>
      </c>
      <c r="G35" s="5">
        <v>2.0</v>
      </c>
      <c r="H35" s="5" t="s">
        <v>14</v>
      </c>
      <c r="I35" s="5">
        <v>256.0</v>
      </c>
      <c r="J35" s="5">
        <v>74.5923199654</v>
      </c>
      <c r="K35" s="5">
        <f>IFERROR(__xludf.DUMMYFUNCTION("(value(REGEXEXTRACT(M35,""^(.+?)m""))*60+VALUE(REGEXEXTRACT(M35,""m(.+?)s"")))"),175.55700000000002)</f>
        <v>175.557</v>
      </c>
      <c r="L35" s="10">
        <f t="shared" si="5"/>
        <v>0.4248894659</v>
      </c>
      <c r="M35" s="5" t="s">
        <v>211</v>
      </c>
      <c r="N35" s="5" t="s">
        <v>212</v>
      </c>
      <c r="O35" s="5" t="s">
        <v>213</v>
      </c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>
        <v>8.0</v>
      </c>
    </row>
    <row r="36">
      <c r="A36" s="57" t="s">
        <v>581</v>
      </c>
      <c r="B36" s="57" t="s">
        <v>567</v>
      </c>
      <c r="C36" s="5">
        <v>4.0</v>
      </c>
      <c r="D36" s="5">
        <v>18.0</v>
      </c>
      <c r="E36" s="5" t="s">
        <v>14</v>
      </c>
      <c r="F36" s="5" t="s">
        <v>13</v>
      </c>
      <c r="G36" s="5">
        <v>1.0</v>
      </c>
      <c r="H36" s="5" t="s">
        <v>14</v>
      </c>
      <c r="I36" s="5">
        <v>288.0</v>
      </c>
      <c r="J36" s="5">
        <v>76.088312149</v>
      </c>
      <c r="K36" s="5">
        <f>IFERROR(__xludf.DUMMYFUNCTION("(value(REGEXEXTRACT(M36,""^(.+?)m""))*60+VALUE(REGEXEXTRACT(M36,""m(.+?)s"")))"),183.186)</f>
        <v>183.186</v>
      </c>
      <c r="L36" s="10">
        <f t="shared" si="5"/>
        <v>0.4153609563</v>
      </c>
      <c r="M36" s="5" t="s">
        <v>115</v>
      </c>
      <c r="N36" s="5" t="s">
        <v>116</v>
      </c>
      <c r="O36" s="5" t="s">
        <v>117</v>
      </c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>
        <v>8.0</v>
      </c>
    </row>
    <row r="37">
      <c r="A37" s="57" t="s">
        <v>582</v>
      </c>
      <c r="B37" s="57" t="s">
        <v>567</v>
      </c>
      <c r="C37" s="5">
        <v>4.0</v>
      </c>
      <c r="D37" s="5">
        <v>18.0</v>
      </c>
      <c r="E37" s="5" t="s">
        <v>14</v>
      </c>
      <c r="F37" s="5" t="s">
        <v>13</v>
      </c>
      <c r="G37" s="5">
        <v>2.0</v>
      </c>
      <c r="H37" s="5" t="s">
        <v>14</v>
      </c>
      <c r="I37" s="5">
        <v>288.0</v>
      </c>
      <c r="J37" s="5">
        <v>75.6744809151</v>
      </c>
      <c r="K37" s="5">
        <f>IFERROR(__xludf.DUMMYFUNCTION("(value(REGEXEXTRACT(M37,""^(.+?)m""))*60+VALUE(REGEXEXTRACT(M37,""m(.+?)s"")))"),183.052)</f>
        <v>183.052</v>
      </c>
      <c r="L37" s="10">
        <f t="shared" si="5"/>
        <v>0.4134042836</v>
      </c>
      <c r="M37" s="5" t="s">
        <v>223</v>
      </c>
      <c r="N37" s="5" t="s">
        <v>224</v>
      </c>
      <c r="O37" s="5" t="s">
        <v>225</v>
      </c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>
        <v>8.0</v>
      </c>
    </row>
    <row r="38">
      <c r="A38" s="57" t="s">
        <v>583</v>
      </c>
      <c r="B38" s="57" t="s">
        <v>567</v>
      </c>
      <c r="C38" s="5">
        <v>4.0</v>
      </c>
      <c r="D38" s="5">
        <v>20.0</v>
      </c>
      <c r="E38" s="5" t="s">
        <v>14</v>
      </c>
      <c r="F38" s="5" t="s">
        <v>13</v>
      </c>
      <c r="G38" s="5">
        <v>1.0</v>
      </c>
      <c r="H38" s="5" t="s">
        <v>14</v>
      </c>
      <c r="I38" s="5">
        <v>320.0</v>
      </c>
      <c r="J38" s="5">
        <v>73.8969259262</v>
      </c>
      <c r="K38" s="5">
        <f>IFERROR(__xludf.DUMMYFUNCTION("(value(REGEXEXTRACT(M38,""^(.+?)m""))*60+VALUE(REGEXEXTRACT(M38,""m(.+?)s"")))"),159.572)</f>
        <v>159.572</v>
      </c>
      <c r="L38" s="10">
        <f t="shared" si="5"/>
        <v>0.463094565</v>
      </c>
      <c r="M38" s="5" t="s">
        <v>127</v>
      </c>
      <c r="N38" s="5" t="s">
        <v>128</v>
      </c>
      <c r="O38" s="5" t="s">
        <v>129</v>
      </c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>
        <v>8.0</v>
      </c>
    </row>
    <row r="39">
      <c r="A39" s="57" t="s">
        <v>584</v>
      </c>
      <c r="B39" s="57" t="s">
        <v>567</v>
      </c>
      <c r="C39" s="5">
        <v>4.0</v>
      </c>
      <c r="D39" s="5">
        <v>20.0</v>
      </c>
      <c r="E39" s="5" t="s">
        <v>14</v>
      </c>
      <c r="F39" s="5" t="s">
        <v>13</v>
      </c>
      <c r="G39" s="5">
        <v>2.0</v>
      </c>
      <c r="H39" s="5" t="s">
        <v>14</v>
      </c>
      <c r="I39" s="5">
        <v>320.0</v>
      </c>
      <c r="J39" s="5">
        <v>70.9954111576</v>
      </c>
      <c r="K39" s="5">
        <f>IFERROR(__xludf.DUMMYFUNCTION("(value(REGEXEXTRACT(M39,""^(.+?)m""))*60+VALUE(REGEXEXTRACT(M39,""m(.+?)s"")))"),160.958)</f>
        <v>160.958</v>
      </c>
      <c r="L39" s="10">
        <f t="shared" si="5"/>
        <v>0.4410803511</v>
      </c>
      <c r="M39" s="5" t="s">
        <v>235</v>
      </c>
      <c r="N39" s="5" t="s">
        <v>236</v>
      </c>
      <c r="O39" s="5" t="s">
        <v>237</v>
      </c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>
        <v>8.0</v>
      </c>
    </row>
    <row r="40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10"/>
      <c r="M40" s="5"/>
      <c r="N40" s="5"/>
      <c r="O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</row>
    <row r="41">
      <c r="A41" s="57" t="s">
        <v>585</v>
      </c>
      <c r="B41" s="57" t="s">
        <v>586</v>
      </c>
      <c r="C41" s="5">
        <v>4.0</v>
      </c>
      <c r="D41" s="5">
        <v>4.0</v>
      </c>
      <c r="E41" s="5" t="s">
        <v>12</v>
      </c>
      <c r="F41" s="5" t="s">
        <v>13</v>
      </c>
      <c r="G41" s="5">
        <v>1.0</v>
      </c>
      <c r="H41" s="5" t="s">
        <v>14</v>
      </c>
      <c r="I41" s="5">
        <v>64.0</v>
      </c>
      <c r="J41" s="5">
        <v>107.361482859</v>
      </c>
      <c r="K41" s="5">
        <f>IFERROR(__xludf.DUMMYFUNCTION("(value(REGEXEXTRACT(M41,""^(.+?)m""))*60+VALUE(REGEXEXTRACT(M41,""m(.+?)s"")))"),191.518)</f>
        <v>191.518</v>
      </c>
      <c r="L41" s="10">
        <f t="shared" ref="L41:L58" si="6">J41/K41</f>
        <v>0.5605816835</v>
      </c>
      <c r="M41" s="5" t="s">
        <v>28</v>
      </c>
      <c r="N41" s="5" t="s">
        <v>29</v>
      </c>
      <c r="O41" s="5" t="s">
        <v>30</v>
      </c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>
        <v>8.0</v>
      </c>
    </row>
    <row r="42">
      <c r="A42" s="57" t="s">
        <v>587</v>
      </c>
      <c r="B42" s="57" t="s">
        <v>586</v>
      </c>
      <c r="C42" s="5">
        <v>4.0</v>
      </c>
      <c r="D42" s="5">
        <v>4.0</v>
      </c>
      <c r="E42" s="5" t="s">
        <v>12</v>
      </c>
      <c r="F42" s="5" t="s">
        <v>13</v>
      </c>
      <c r="G42" s="5">
        <v>2.0</v>
      </c>
      <c r="H42" s="5" t="s">
        <v>14</v>
      </c>
      <c r="I42" s="5">
        <v>64.0</v>
      </c>
      <c r="J42" s="5">
        <v>108.462711096</v>
      </c>
      <c r="K42" s="5">
        <f>IFERROR(__xludf.DUMMYFUNCTION("(value(REGEXEXTRACT(M42,""^(.+?)m""))*60+VALUE(REGEXEXTRACT(M42,""m(.+?)s"")))"),191.096)</f>
        <v>191.096</v>
      </c>
      <c r="L42" s="10">
        <f t="shared" si="6"/>
        <v>0.5675823204</v>
      </c>
      <c r="M42" s="5" t="s">
        <v>136</v>
      </c>
      <c r="N42" s="5" t="s">
        <v>137</v>
      </c>
      <c r="O42" s="5" t="s">
        <v>138</v>
      </c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>
        <v>8.0</v>
      </c>
    </row>
    <row r="43">
      <c r="A43" s="57" t="s">
        <v>588</v>
      </c>
      <c r="B43" s="57" t="s">
        <v>586</v>
      </c>
      <c r="C43" s="5">
        <v>4.0</v>
      </c>
      <c r="D43" s="5">
        <v>6.0</v>
      </c>
      <c r="E43" s="5" t="s">
        <v>15</v>
      </c>
      <c r="F43" s="5" t="s">
        <v>13</v>
      </c>
      <c r="G43" s="5">
        <v>1.0</v>
      </c>
      <c r="H43" s="5" t="s">
        <v>14</v>
      </c>
      <c r="I43" s="5">
        <v>96.0</v>
      </c>
      <c r="J43" s="5">
        <v>98.5716838837</v>
      </c>
      <c r="K43" s="5">
        <f>IFERROR(__xludf.DUMMYFUNCTION("(value(REGEXEXTRACT(M43,""^(.+?)m""))*60+VALUE(REGEXEXTRACT(M43,""m(.+?)s"")))"),180.628)</f>
        <v>180.628</v>
      </c>
      <c r="L43" s="10">
        <f t="shared" si="6"/>
        <v>0.5457165217</v>
      </c>
      <c r="M43" s="5" t="s">
        <v>40</v>
      </c>
      <c r="N43" s="5" t="s">
        <v>41</v>
      </c>
      <c r="O43" s="5" t="s">
        <v>42</v>
      </c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>
        <v>8.0</v>
      </c>
    </row>
    <row r="44">
      <c r="A44" s="57" t="s">
        <v>589</v>
      </c>
      <c r="B44" s="57" t="s">
        <v>586</v>
      </c>
      <c r="C44" s="5">
        <v>4.0</v>
      </c>
      <c r="D44" s="5">
        <v>6.0</v>
      </c>
      <c r="E44" s="5" t="s">
        <v>15</v>
      </c>
      <c r="F44" s="5" t="s">
        <v>13</v>
      </c>
      <c r="G44" s="5">
        <v>2.0</v>
      </c>
      <c r="H44" s="5" t="s">
        <v>14</v>
      </c>
      <c r="I44" s="5">
        <v>96.0</v>
      </c>
      <c r="J44" s="5">
        <v>111.465677977</v>
      </c>
      <c r="K44" s="5">
        <f>IFERROR(__xludf.DUMMYFUNCTION("(value(REGEXEXTRACT(M44,""^(.+?)m""))*60+VALUE(REGEXEXTRACT(M44,""m(.+?)s"")))"),189.523)</f>
        <v>189.523</v>
      </c>
      <c r="L44" s="10">
        <f t="shared" si="6"/>
        <v>0.588137999</v>
      </c>
      <c r="M44" s="5" t="s">
        <v>148</v>
      </c>
      <c r="N44" s="5" t="s">
        <v>149</v>
      </c>
      <c r="O44" s="5" t="s">
        <v>150</v>
      </c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>
        <v>8.0</v>
      </c>
    </row>
    <row r="45">
      <c r="A45" s="57" t="s">
        <v>590</v>
      </c>
      <c r="B45" s="57" t="s">
        <v>586</v>
      </c>
      <c r="C45" s="5">
        <v>4.0</v>
      </c>
      <c r="D45" s="5">
        <v>8.0</v>
      </c>
      <c r="E45" s="5" t="s">
        <v>16</v>
      </c>
      <c r="F45" s="5" t="s">
        <v>13</v>
      </c>
      <c r="G45" s="5">
        <v>1.0</v>
      </c>
      <c r="H45" s="5" t="s">
        <v>14</v>
      </c>
      <c r="I45" s="5">
        <v>128.0</v>
      </c>
      <c r="J45" s="5">
        <v>114.633008003</v>
      </c>
      <c r="K45" s="5">
        <f>IFERROR(__xludf.DUMMYFUNCTION("(value(REGEXEXTRACT(M45,""^(.+?)m""))*60+VALUE(REGEXEXTRACT(M45,""m(.+?)s"")))"),196.59)</f>
        <v>196.59</v>
      </c>
      <c r="L45" s="10">
        <f t="shared" si="6"/>
        <v>0.5831070146</v>
      </c>
      <c r="M45" s="5" t="s">
        <v>52</v>
      </c>
      <c r="N45" s="5" t="s">
        <v>53</v>
      </c>
      <c r="O45" s="5" t="s">
        <v>54</v>
      </c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>
        <v>8.0</v>
      </c>
    </row>
    <row r="46">
      <c r="A46" s="57" t="s">
        <v>591</v>
      </c>
      <c r="B46" s="57" t="s">
        <v>586</v>
      </c>
      <c r="C46" s="5">
        <v>4.0</v>
      </c>
      <c r="D46" s="5">
        <v>8.0</v>
      </c>
      <c r="E46" s="5" t="s">
        <v>16</v>
      </c>
      <c r="F46" s="5" t="s">
        <v>13</v>
      </c>
      <c r="G46" s="5">
        <v>2.0</v>
      </c>
      <c r="H46" s="5" t="s">
        <v>14</v>
      </c>
      <c r="I46" s="5">
        <v>128.0</v>
      </c>
      <c r="J46" s="5">
        <v>90.985820055</v>
      </c>
      <c r="K46" s="5">
        <f>IFERROR(__xludf.DUMMYFUNCTION("(value(REGEXEXTRACT(M46,""^(.+?)m""))*60+VALUE(REGEXEXTRACT(M46,""m(.+?)s"")))"),176.899)</f>
        <v>176.899</v>
      </c>
      <c r="L46" s="10">
        <f t="shared" si="6"/>
        <v>0.5143376732</v>
      </c>
      <c r="M46" s="5" t="s">
        <v>160</v>
      </c>
      <c r="N46" s="5" t="s">
        <v>161</v>
      </c>
      <c r="O46" s="5" t="s">
        <v>162</v>
      </c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>
        <v>8.0</v>
      </c>
    </row>
    <row r="47">
      <c r="A47" s="57" t="s">
        <v>592</v>
      </c>
      <c r="B47" s="57" t="s">
        <v>586</v>
      </c>
      <c r="C47" s="5">
        <v>4.0</v>
      </c>
      <c r="D47" s="5">
        <v>10.0</v>
      </c>
      <c r="E47" s="5" t="s">
        <v>17</v>
      </c>
      <c r="F47" s="5" t="s">
        <v>13</v>
      </c>
      <c r="G47" s="5">
        <v>1.0</v>
      </c>
      <c r="H47" s="5" t="s">
        <v>14</v>
      </c>
      <c r="I47" s="5">
        <v>160.0</v>
      </c>
      <c r="J47" s="5">
        <v>99.2482509613</v>
      </c>
      <c r="K47" s="5">
        <f>IFERROR(__xludf.DUMMYFUNCTION("(value(REGEXEXTRACT(M47,""^(.+?)m""))*60+VALUE(REGEXEXTRACT(M47,""m(.+?)s"")))"),213.159)</f>
        <v>213.159</v>
      </c>
      <c r="L47" s="10">
        <f t="shared" si="6"/>
        <v>0.4656066643</v>
      </c>
      <c r="M47" s="5" t="s">
        <v>64</v>
      </c>
      <c r="N47" s="5" t="s">
        <v>65</v>
      </c>
      <c r="O47" s="5" t="s">
        <v>66</v>
      </c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>
        <v>8.0</v>
      </c>
    </row>
    <row r="48">
      <c r="A48" s="57" t="s">
        <v>593</v>
      </c>
      <c r="B48" s="57" t="s">
        <v>586</v>
      </c>
      <c r="C48" s="5">
        <v>4.0</v>
      </c>
      <c r="D48" s="5">
        <v>10.0</v>
      </c>
      <c r="E48" s="5" t="s">
        <v>17</v>
      </c>
      <c r="F48" s="5" t="s">
        <v>13</v>
      </c>
      <c r="G48" s="5">
        <v>2.0</v>
      </c>
      <c r="H48" s="5" t="s">
        <v>14</v>
      </c>
      <c r="I48" s="5">
        <v>160.0</v>
      </c>
      <c r="J48" s="5">
        <v>100.442045212</v>
      </c>
      <c r="K48" s="5">
        <f>IFERROR(__xludf.DUMMYFUNCTION("(value(REGEXEXTRACT(M48,""^(.+?)m""))*60+VALUE(REGEXEXTRACT(M48,""m(.+?)s"")))"),174.887)</f>
        <v>174.887</v>
      </c>
      <c r="L48" s="10">
        <f t="shared" si="6"/>
        <v>0.5743253942</v>
      </c>
      <c r="M48" s="5" t="s">
        <v>172</v>
      </c>
      <c r="N48" s="5" t="s">
        <v>173</v>
      </c>
      <c r="O48" s="5" t="s">
        <v>174</v>
      </c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>
        <v>8.0</v>
      </c>
    </row>
    <row r="49">
      <c r="A49" s="57" t="s">
        <v>594</v>
      </c>
      <c r="B49" s="57" t="s">
        <v>586</v>
      </c>
      <c r="C49" s="5">
        <v>4.0</v>
      </c>
      <c r="D49" s="5">
        <v>12.0</v>
      </c>
      <c r="E49" s="5" t="s">
        <v>18</v>
      </c>
      <c r="F49" s="5" t="s">
        <v>13</v>
      </c>
      <c r="G49" s="5">
        <v>1.0</v>
      </c>
      <c r="H49" s="5" t="s">
        <v>14</v>
      </c>
      <c r="I49" s="5">
        <v>192.0</v>
      </c>
      <c r="J49" s="5">
        <v>83.3505971432</v>
      </c>
      <c r="K49" s="5">
        <f>IFERROR(__xludf.DUMMYFUNCTION("(value(REGEXEXTRACT(M49,""^(.+?)m""))*60+VALUE(REGEXEXTRACT(M49,""m(.+?)s"")))"),171.748)</f>
        <v>171.748</v>
      </c>
      <c r="L49" s="10">
        <f t="shared" si="6"/>
        <v>0.485307527</v>
      </c>
      <c r="M49" s="5" t="s">
        <v>76</v>
      </c>
      <c r="N49" s="5" t="s">
        <v>77</v>
      </c>
      <c r="O49" s="5" t="s">
        <v>78</v>
      </c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>
        <v>8.0</v>
      </c>
    </row>
    <row r="50">
      <c r="A50" s="57" t="s">
        <v>595</v>
      </c>
      <c r="B50" s="57" t="s">
        <v>586</v>
      </c>
      <c r="C50" s="5">
        <v>4.0</v>
      </c>
      <c r="D50" s="5">
        <v>12.0</v>
      </c>
      <c r="E50" s="5" t="s">
        <v>18</v>
      </c>
      <c r="F50" s="5" t="s">
        <v>13</v>
      </c>
      <c r="G50" s="5">
        <v>2.0</v>
      </c>
      <c r="H50" s="5" t="s">
        <v>14</v>
      </c>
      <c r="I50" s="5">
        <v>192.0</v>
      </c>
      <c r="J50" s="5">
        <v>108.195100069</v>
      </c>
      <c r="K50" s="5">
        <f>IFERROR(__xludf.DUMMYFUNCTION("(value(REGEXEXTRACT(M50,""^(.+?)m""))*60+VALUE(REGEXEXTRACT(M50,""m(.+?)s"")))"),191.728)</f>
        <v>191.728</v>
      </c>
      <c r="L50" s="10">
        <f t="shared" si="6"/>
        <v>0.5643155933</v>
      </c>
      <c r="M50" s="5" t="s">
        <v>184</v>
      </c>
      <c r="N50" s="5" t="s">
        <v>185</v>
      </c>
      <c r="O50" s="5" t="s">
        <v>186</v>
      </c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>
        <v>8.0</v>
      </c>
    </row>
    <row r="51">
      <c r="A51" s="57" t="s">
        <v>596</v>
      </c>
      <c r="B51" s="57" t="s">
        <v>586</v>
      </c>
      <c r="C51" s="5">
        <v>4.0</v>
      </c>
      <c r="D51" s="5">
        <v>14.0</v>
      </c>
      <c r="E51" s="5" t="s">
        <v>18</v>
      </c>
      <c r="F51" s="5" t="s">
        <v>13</v>
      </c>
      <c r="G51" s="5">
        <v>1.0</v>
      </c>
      <c r="H51" s="5" t="s">
        <v>14</v>
      </c>
      <c r="I51" s="5">
        <v>224.0</v>
      </c>
      <c r="J51" s="5">
        <v>77.2387740612</v>
      </c>
      <c r="K51" s="5">
        <f>IFERROR(__xludf.DUMMYFUNCTION("(value(REGEXEXTRACT(M51,""^(.+?)m""))*60+VALUE(REGEXEXTRACT(M51,""m(.+?)s"")))"),159.64)</f>
        <v>159.64</v>
      </c>
      <c r="L51" s="10">
        <f t="shared" si="6"/>
        <v>0.4838309575</v>
      </c>
      <c r="M51" s="5" t="s">
        <v>88</v>
      </c>
      <c r="N51" s="5" t="s">
        <v>89</v>
      </c>
      <c r="O51" s="5" t="s">
        <v>90</v>
      </c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>
        <v>8.0</v>
      </c>
    </row>
    <row r="52">
      <c r="A52" s="57" t="s">
        <v>597</v>
      </c>
      <c r="B52" s="57" t="s">
        <v>586</v>
      </c>
      <c r="C52" s="5">
        <v>4.0</v>
      </c>
      <c r="D52" s="5">
        <v>14.0</v>
      </c>
      <c r="E52" s="5" t="s">
        <v>18</v>
      </c>
      <c r="F52" s="5" t="s">
        <v>13</v>
      </c>
      <c r="G52" s="5">
        <v>2.0</v>
      </c>
      <c r="H52" s="5" t="s">
        <v>14</v>
      </c>
      <c r="I52" s="5">
        <v>224.0</v>
      </c>
      <c r="J52" s="5">
        <v>133.540175915</v>
      </c>
      <c r="K52" s="5">
        <f>IFERROR(__xludf.DUMMYFUNCTION("(value(REGEXEXTRACT(M52,""^(.+?)m""))*60+VALUE(REGEXEXTRACT(M52,""m(.+?)s"")))"),220.585)</f>
        <v>220.585</v>
      </c>
      <c r="L52" s="10">
        <f t="shared" si="6"/>
        <v>0.6053910099</v>
      </c>
      <c r="M52" s="5" t="s">
        <v>196</v>
      </c>
      <c r="N52" s="5" t="s">
        <v>197</v>
      </c>
      <c r="O52" s="5" t="s">
        <v>198</v>
      </c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>
        <v>8.0</v>
      </c>
    </row>
    <row r="53">
      <c r="A53" s="57" t="s">
        <v>598</v>
      </c>
      <c r="B53" s="57" t="s">
        <v>586</v>
      </c>
      <c r="C53" s="5">
        <v>4.0</v>
      </c>
      <c r="D53" s="5">
        <v>16.0</v>
      </c>
      <c r="E53" s="5" t="s">
        <v>14</v>
      </c>
      <c r="F53" s="5" t="s">
        <v>13</v>
      </c>
      <c r="G53" s="5">
        <v>1.0</v>
      </c>
      <c r="H53" s="5" t="s">
        <v>14</v>
      </c>
      <c r="I53" s="5">
        <v>256.0</v>
      </c>
      <c r="J53" s="5">
        <v>68.5338139534</v>
      </c>
      <c r="K53" s="5">
        <f>IFERROR(__xludf.DUMMYFUNCTION("(value(REGEXEXTRACT(M53,""^(.+?)m""))*60+VALUE(REGEXEXTRACT(M53,""m(.+?)s"")))"),145.867)</f>
        <v>145.867</v>
      </c>
      <c r="L53" s="10">
        <f t="shared" si="6"/>
        <v>0.4698376874</v>
      </c>
      <c r="M53" s="5" t="s">
        <v>100</v>
      </c>
      <c r="N53" s="5" t="s">
        <v>101</v>
      </c>
      <c r="O53" s="5" t="s">
        <v>102</v>
      </c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>
        <v>8.0</v>
      </c>
    </row>
    <row r="54">
      <c r="A54" s="57" t="s">
        <v>599</v>
      </c>
      <c r="B54" s="57" t="s">
        <v>586</v>
      </c>
      <c r="C54" s="5">
        <v>4.0</v>
      </c>
      <c r="D54" s="5">
        <v>16.0</v>
      </c>
      <c r="E54" s="5" t="s">
        <v>14</v>
      </c>
      <c r="F54" s="5" t="s">
        <v>13</v>
      </c>
      <c r="G54" s="5">
        <v>2.0</v>
      </c>
      <c r="H54" s="5" t="s">
        <v>14</v>
      </c>
      <c r="I54" s="5">
        <v>256.0</v>
      </c>
      <c r="J54" s="5">
        <v>70.8302769661</v>
      </c>
      <c r="K54" s="5">
        <f>IFERROR(__xludf.DUMMYFUNCTION("(value(REGEXEXTRACT(M54,""^(.+?)m""))*60+VALUE(REGEXEXTRACT(M54,""m(.+?)s"")))"),152.36)</f>
        <v>152.36</v>
      </c>
      <c r="L54" s="10">
        <f t="shared" si="6"/>
        <v>0.4648876146</v>
      </c>
      <c r="M54" s="5" t="s">
        <v>208</v>
      </c>
      <c r="N54" s="5" t="s">
        <v>209</v>
      </c>
      <c r="O54" s="5" t="s">
        <v>210</v>
      </c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>
        <v>8.0</v>
      </c>
    </row>
    <row r="55">
      <c r="A55" s="57" t="s">
        <v>600</v>
      </c>
      <c r="B55" s="57" t="s">
        <v>586</v>
      </c>
      <c r="C55" s="5">
        <v>4.0</v>
      </c>
      <c r="D55" s="5">
        <v>18.0</v>
      </c>
      <c r="E55" s="5" t="s">
        <v>14</v>
      </c>
      <c r="F55" s="5" t="s">
        <v>13</v>
      </c>
      <c r="G55" s="5">
        <v>1.0</v>
      </c>
      <c r="H55" s="5" t="s">
        <v>14</v>
      </c>
      <c r="I55" s="5">
        <v>288.0</v>
      </c>
      <c r="J55" s="5">
        <v>85.4567320347</v>
      </c>
      <c r="K55" s="5">
        <f>IFERROR(__xludf.DUMMYFUNCTION("(value(REGEXEXTRACT(M55,""^(.+?)m""))*60+VALUE(REGEXEXTRACT(M55,""m(.+?)s"")))"),166.207)</f>
        <v>166.207</v>
      </c>
      <c r="L55" s="10">
        <f t="shared" si="6"/>
        <v>0.5141584412</v>
      </c>
      <c r="M55" s="5" t="s">
        <v>112</v>
      </c>
      <c r="N55" s="5" t="s">
        <v>113</v>
      </c>
      <c r="O55" s="5" t="s">
        <v>114</v>
      </c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>
        <v>8.0</v>
      </c>
    </row>
    <row r="56">
      <c r="A56" s="57" t="s">
        <v>601</v>
      </c>
      <c r="B56" s="57" t="s">
        <v>586</v>
      </c>
      <c r="C56" s="5">
        <v>4.0</v>
      </c>
      <c r="D56" s="5">
        <v>18.0</v>
      </c>
      <c r="E56" s="5" t="s">
        <v>14</v>
      </c>
      <c r="F56" s="5" t="s">
        <v>13</v>
      </c>
      <c r="G56" s="5">
        <v>2.0</v>
      </c>
      <c r="H56" s="5" t="s">
        <v>14</v>
      </c>
      <c r="I56" s="5">
        <v>288.0</v>
      </c>
      <c r="J56" s="5">
        <v>82.2987759113</v>
      </c>
      <c r="K56" s="5">
        <f>IFERROR(__xludf.DUMMYFUNCTION("(value(REGEXEXTRACT(M56,""^(.+?)m""))*60+VALUE(REGEXEXTRACT(M56,""m(.+?)s"")))"),167.725)</f>
        <v>167.725</v>
      </c>
      <c r="L56" s="10">
        <f t="shared" si="6"/>
        <v>0.4906768574</v>
      </c>
      <c r="M56" s="5" t="s">
        <v>220</v>
      </c>
      <c r="N56" s="5" t="s">
        <v>221</v>
      </c>
      <c r="O56" s="5" t="s">
        <v>222</v>
      </c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>
        <v>8.0</v>
      </c>
    </row>
    <row r="57">
      <c r="A57" s="57" t="s">
        <v>602</v>
      </c>
      <c r="B57" s="57" t="s">
        <v>586</v>
      </c>
      <c r="C57" s="5">
        <v>4.0</v>
      </c>
      <c r="D57" s="5">
        <v>20.0</v>
      </c>
      <c r="E57" s="5" t="s">
        <v>14</v>
      </c>
      <c r="F57" s="5" t="s">
        <v>13</v>
      </c>
      <c r="G57" s="5">
        <v>1.0</v>
      </c>
      <c r="H57" s="5" t="s">
        <v>14</v>
      </c>
      <c r="I57" s="5">
        <v>320.0</v>
      </c>
      <c r="J57" s="5">
        <v>89.9197847843</v>
      </c>
      <c r="K57" s="5">
        <f>IFERROR(__xludf.DUMMYFUNCTION("(value(REGEXEXTRACT(M57,""^(.+?)m""))*60+VALUE(REGEXEXTRACT(M57,""m(.+?)s"")))"),180.842)</f>
        <v>180.842</v>
      </c>
      <c r="L57" s="10">
        <f t="shared" si="6"/>
        <v>0.4972284358</v>
      </c>
      <c r="M57" s="5" t="s">
        <v>124</v>
      </c>
      <c r="N57" s="5" t="s">
        <v>125</v>
      </c>
      <c r="O57" s="5" t="s">
        <v>126</v>
      </c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>
        <v>8.0</v>
      </c>
    </row>
    <row r="58">
      <c r="A58" s="57" t="s">
        <v>603</v>
      </c>
      <c r="B58" s="57" t="s">
        <v>586</v>
      </c>
      <c r="C58" s="5">
        <v>4.0</v>
      </c>
      <c r="D58" s="5">
        <v>20.0</v>
      </c>
      <c r="E58" s="5" t="s">
        <v>14</v>
      </c>
      <c r="F58" s="5" t="s">
        <v>13</v>
      </c>
      <c r="G58" s="5">
        <v>2.0</v>
      </c>
      <c r="H58" s="5" t="s">
        <v>14</v>
      </c>
      <c r="I58" s="5">
        <v>320.0</v>
      </c>
      <c r="J58" s="5">
        <v>88.4853639603</v>
      </c>
      <c r="K58" s="5">
        <f>IFERROR(__xludf.DUMMYFUNCTION("(value(REGEXEXTRACT(M58,""^(.+?)m""))*60+VALUE(REGEXEXTRACT(M58,""m(.+?)s"")))"),185.61599999999999)</f>
        <v>185.616</v>
      </c>
      <c r="L58" s="10">
        <f t="shared" si="6"/>
        <v>0.4767119427</v>
      </c>
      <c r="M58" s="5" t="s">
        <v>232</v>
      </c>
      <c r="N58" s="5" t="s">
        <v>233</v>
      </c>
      <c r="O58" s="5" t="s">
        <v>234</v>
      </c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>
        <v>8.0</v>
      </c>
    </row>
    <row r="59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10"/>
      <c r="M59" s="5"/>
      <c r="N59" s="5"/>
      <c r="O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</row>
    <row r="60">
      <c r="A60" s="57" t="s">
        <v>604</v>
      </c>
      <c r="B60" s="57" t="s">
        <v>605</v>
      </c>
      <c r="C60" s="5">
        <v>4.0</v>
      </c>
      <c r="D60" s="5">
        <v>4.0</v>
      </c>
      <c r="E60" s="5" t="s">
        <v>12</v>
      </c>
      <c r="F60" s="5" t="s">
        <v>13</v>
      </c>
      <c r="G60" s="5">
        <v>1.0</v>
      </c>
      <c r="H60" s="5" t="s">
        <v>14</v>
      </c>
      <c r="I60" s="5">
        <v>64.0</v>
      </c>
      <c r="J60" s="5">
        <v>137.806655884</v>
      </c>
      <c r="K60" s="5">
        <f>IFERROR(__xludf.DUMMYFUNCTION("(value(REGEXEXTRACT(M60,""^(.+?)m""))*60+VALUE(REGEXEXTRACT(M60,""m(.+?)s"")))"),226.946)</f>
        <v>226.946</v>
      </c>
      <c r="L60" s="10">
        <f t="shared" ref="L60:L77" si="7">J60/K60</f>
        <v>0.6072222286</v>
      </c>
      <c r="M60" s="5" t="s">
        <v>34</v>
      </c>
      <c r="N60" s="5" t="s">
        <v>35</v>
      </c>
      <c r="O60" s="5" t="s">
        <v>36</v>
      </c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>
        <v>8.0</v>
      </c>
    </row>
    <row r="61">
      <c r="A61" s="57" t="s">
        <v>606</v>
      </c>
      <c r="B61" s="57" t="s">
        <v>605</v>
      </c>
      <c r="C61" s="5">
        <v>4.0</v>
      </c>
      <c r="D61" s="5">
        <v>4.0</v>
      </c>
      <c r="E61" s="5" t="s">
        <v>12</v>
      </c>
      <c r="F61" s="5" t="s">
        <v>13</v>
      </c>
      <c r="G61" s="5">
        <v>2.0</v>
      </c>
      <c r="H61" s="5" t="s">
        <v>14</v>
      </c>
      <c r="I61" s="5">
        <v>64.0</v>
      </c>
      <c r="J61" s="5">
        <v>136.484884977</v>
      </c>
      <c r="K61" s="5">
        <f>IFERROR(__xludf.DUMMYFUNCTION("(value(REGEXEXTRACT(M61,""^(.+?)m""))*60+VALUE(REGEXEXTRACT(M61,""m(.+?)s"")))"),228.251)</f>
        <v>228.251</v>
      </c>
      <c r="L61" s="10">
        <f t="shared" si="7"/>
        <v>0.5979596364</v>
      </c>
      <c r="M61" s="5" t="s">
        <v>142</v>
      </c>
      <c r="N61" s="5" t="s">
        <v>143</v>
      </c>
      <c r="O61" s="5" t="s">
        <v>144</v>
      </c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>
        <v>8.0</v>
      </c>
    </row>
    <row r="62">
      <c r="A62" s="57" t="s">
        <v>607</v>
      </c>
      <c r="B62" s="57" t="s">
        <v>605</v>
      </c>
      <c r="C62" s="5">
        <v>4.0</v>
      </c>
      <c r="D62" s="5">
        <v>6.0</v>
      </c>
      <c r="E62" s="5" t="s">
        <v>15</v>
      </c>
      <c r="F62" s="5" t="s">
        <v>13</v>
      </c>
      <c r="G62" s="5">
        <v>1.0</v>
      </c>
      <c r="H62" s="5" t="s">
        <v>14</v>
      </c>
      <c r="I62" s="5">
        <v>96.0</v>
      </c>
      <c r="J62" s="5">
        <v>93.9688899517</v>
      </c>
      <c r="K62" s="5">
        <f>IFERROR(__xludf.DUMMYFUNCTION("(value(REGEXEXTRACT(M62,""^(.+?)m""))*60+VALUE(REGEXEXTRACT(M62,""m(.+?)s"")))"),180.185)</f>
        <v>180.185</v>
      </c>
      <c r="L62" s="10">
        <f t="shared" si="7"/>
        <v>0.5215133887</v>
      </c>
      <c r="M62" s="5" t="s">
        <v>46</v>
      </c>
      <c r="N62" s="5" t="s">
        <v>47</v>
      </c>
      <c r="O62" s="5" t="s">
        <v>48</v>
      </c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>
        <v>8.0</v>
      </c>
    </row>
    <row r="63">
      <c r="A63" s="57" t="s">
        <v>608</v>
      </c>
      <c r="B63" s="57" t="s">
        <v>605</v>
      </c>
      <c r="C63" s="5">
        <v>4.0</v>
      </c>
      <c r="D63" s="5">
        <v>6.0</v>
      </c>
      <c r="E63" s="5" t="s">
        <v>15</v>
      </c>
      <c r="F63" s="5" t="s">
        <v>13</v>
      </c>
      <c r="G63" s="5">
        <v>2.0</v>
      </c>
      <c r="H63" s="5" t="s">
        <v>14</v>
      </c>
      <c r="I63" s="5">
        <v>96.0</v>
      </c>
      <c r="J63" s="5">
        <v>88.4142618179</v>
      </c>
      <c r="K63" s="5">
        <f>IFERROR(__xludf.DUMMYFUNCTION("(value(REGEXEXTRACT(M63,""^(.+?)m""))*60+VALUE(REGEXEXTRACT(M63,""m(.+?)s"")))"),173.493)</f>
        <v>173.493</v>
      </c>
      <c r="L63" s="10">
        <f t="shared" si="7"/>
        <v>0.5096128479</v>
      </c>
      <c r="M63" s="5" t="s">
        <v>154</v>
      </c>
      <c r="N63" s="5" t="s">
        <v>155</v>
      </c>
      <c r="O63" s="5" t="s">
        <v>156</v>
      </c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>
        <v>8.0</v>
      </c>
    </row>
    <row r="64">
      <c r="A64" s="57" t="s">
        <v>609</v>
      </c>
      <c r="B64" s="57" t="s">
        <v>605</v>
      </c>
      <c r="C64" s="5">
        <v>4.0</v>
      </c>
      <c r="D64" s="5">
        <v>8.0</v>
      </c>
      <c r="E64" s="5" t="s">
        <v>16</v>
      </c>
      <c r="F64" s="5" t="s">
        <v>13</v>
      </c>
      <c r="G64" s="5">
        <v>1.0</v>
      </c>
      <c r="H64" s="5" t="s">
        <v>14</v>
      </c>
      <c r="I64" s="5">
        <v>128.0</v>
      </c>
      <c r="J64" s="5">
        <v>96.0495431423</v>
      </c>
      <c r="K64" s="5">
        <f>IFERROR(__xludf.DUMMYFUNCTION("(value(REGEXEXTRACT(M64,""^(.+?)m""))*60+VALUE(REGEXEXTRACT(M64,""m(.+?)s"")))"),179.109)</f>
        <v>179.109</v>
      </c>
      <c r="L64" s="10">
        <f t="shared" si="7"/>
        <v>0.5362630752</v>
      </c>
      <c r="M64" s="5" t="s">
        <v>58</v>
      </c>
      <c r="N64" s="5" t="s">
        <v>59</v>
      </c>
      <c r="O64" s="5" t="s">
        <v>60</v>
      </c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>
        <v>8.0</v>
      </c>
    </row>
    <row r="65">
      <c r="A65" s="57" t="s">
        <v>610</v>
      </c>
      <c r="B65" s="57" t="s">
        <v>605</v>
      </c>
      <c r="C65" s="5">
        <v>4.0</v>
      </c>
      <c r="D65" s="5">
        <v>8.0</v>
      </c>
      <c r="E65" s="5" t="s">
        <v>16</v>
      </c>
      <c r="F65" s="5" t="s">
        <v>13</v>
      </c>
      <c r="G65" s="5">
        <v>2.0</v>
      </c>
      <c r="H65" s="5" t="s">
        <v>14</v>
      </c>
      <c r="I65" s="5">
        <v>128.0</v>
      </c>
      <c r="J65" s="5">
        <v>95.1625602245</v>
      </c>
      <c r="K65" s="5">
        <f>IFERROR(__xludf.DUMMYFUNCTION("(value(REGEXEXTRACT(M65,""^(.+?)m""))*60+VALUE(REGEXEXTRACT(M65,""m(.+?)s"")))"),178.895)</f>
        <v>178.895</v>
      </c>
      <c r="L65" s="10">
        <f t="shared" si="7"/>
        <v>0.5319464503</v>
      </c>
      <c r="M65" s="5" t="s">
        <v>166</v>
      </c>
      <c r="N65" s="5" t="s">
        <v>167</v>
      </c>
      <c r="O65" s="5" t="s">
        <v>168</v>
      </c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>
        <v>8.0</v>
      </c>
    </row>
    <row r="66">
      <c r="A66" s="57" t="s">
        <v>611</v>
      </c>
      <c r="B66" s="57" t="s">
        <v>605</v>
      </c>
      <c r="C66" s="5">
        <v>4.0</v>
      </c>
      <c r="D66" s="5">
        <v>10.0</v>
      </c>
      <c r="E66" s="5" t="s">
        <v>17</v>
      </c>
      <c r="F66" s="5" t="s">
        <v>13</v>
      </c>
      <c r="G66" s="5">
        <v>1.0</v>
      </c>
      <c r="H66" s="5" t="s">
        <v>14</v>
      </c>
      <c r="I66" s="5">
        <v>160.0</v>
      </c>
      <c r="J66" s="5">
        <v>116.935431957</v>
      </c>
      <c r="K66" s="5">
        <f>IFERROR(__xludf.DUMMYFUNCTION("(value(REGEXEXTRACT(M66,""^(.+?)m""))*60+VALUE(REGEXEXTRACT(M66,""m(.+?)s"")))"),198.485)</f>
        <v>198.485</v>
      </c>
      <c r="L66" s="10">
        <f t="shared" si="7"/>
        <v>0.5891398945</v>
      </c>
      <c r="M66" s="5" t="s">
        <v>70</v>
      </c>
      <c r="N66" s="5" t="s">
        <v>71</v>
      </c>
      <c r="O66" s="5" t="s">
        <v>72</v>
      </c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>
        <v>8.0</v>
      </c>
    </row>
    <row r="67">
      <c r="A67" s="57" t="s">
        <v>612</v>
      </c>
      <c r="B67" s="57" t="s">
        <v>605</v>
      </c>
      <c r="C67" s="5">
        <v>4.0</v>
      </c>
      <c r="D67" s="5">
        <v>10.0</v>
      </c>
      <c r="E67" s="5" t="s">
        <v>17</v>
      </c>
      <c r="F67" s="5" t="s">
        <v>13</v>
      </c>
      <c r="G67" s="5">
        <v>2.0</v>
      </c>
      <c r="H67" s="5" t="s">
        <v>14</v>
      </c>
      <c r="I67" s="5">
        <v>160.0</v>
      </c>
      <c r="J67" s="5">
        <v>80.6415121555</v>
      </c>
      <c r="K67" s="5">
        <f>IFERROR(__xludf.DUMMYFUNCTION("(value(REGEXEXTRACT(M67,""^(.+?)m""))*60+VALUE(REGEXEXTRACT(M67,""m(.+?)s"")))"),164.941)</f>
        <v>164.941</v>
      </c>
      <c r="L67" s="10">
        <f t="shared" si="7"/>
        <v>0.4889112601</v>
      </c>
      <c r="M67" s="5" t="s">
        <v>178</v>
      </c>
      <c r="N67" s="5" t="s">
        <v>179</v>
      </c>
      <c r="O67" s="5" t="s">
        <v>180</v>
      </c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>
        <v>8.0</v>
      </c>
    </row>
    <row r="68">
      <c r="A68" s="57" t="s">
        <v>613</v>
      </c>
      <c r="B68" s="57" t="s">
        <v>605</v>
      </c>
      <c r="C68" s="5">
        <v>4.0</v>
      </c>
      <c r="D68" s="5">
        <v>12.0</v>
      </c>
      <c r="E68" s="5" t="s">
        <v>18</v>
      </c>
      <c r="F68" s="5" t="s">
        <v>13</v>
      </c>
      <c r="G68" s="5">
        <v>1.0</v>
      </c>
      <c r="H68" s="5" t="s">
        <v>14</v>
      </c>
      <c r="I68" s="5">
        <v>192.0</v>
      </c>
      <c r="J68" s="5">
        <v>126.598530054</v>
      </c>
      <c r="K68" s="5">
        <f>IFERROR(__xludf.DUMMYFUNCTION("(value(REGEXEXTRACT(M68,""^(.+?)m""))*60+VALUE(REGEXEXTRACT(M68,""m(.+?)s"")))"),228.526)</f>
        <v>228.526</v>
      </c>
      <c r="L68" s="10">
        <f t="shared" si="7"/>
        <v>0.5539786722</v>
      </c>
      <c r="M68" s="5" t="s">
        <v>82</v>
      </c>
      <c r="N68" s="5" t="s">
        <v>83</v>
      </c>
      <c r="O68" s="5" t="s">
        <v>84</v>
      </c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>
        <v>8.0</v>
      </c>
    </row>
    <row r="69">
      <c r="A69" s="57" t="s">
        <v>614</v>
      </c>
      <c r="B69" s="57" t="s">
        <v>605</v>
      </c>
      <c r="C69" s="5">
        <v>4.0</v>
      </c>
      <c r="D69" s="5">
        <v>12.0</v>
      </c>
      <c r="E69" s="5" t="s">
        <v>18</v>
      </c>
      <c r="F69" s="5" t="s">
        <v>13</v>
      </c>
      <c r="G69" s="5">
        <v>2.0</v>
      </c>
      <c r="H69" s="5" t="s">
        <v>14</v>
      </c>
      <c r="I69" s="5">
        <v>192.0</v>
      </c>
      <c r="J69" s="5">
        <v>122.88801384</v>
      </c>
      <c r="K69" s="5">
        <f>IFERROR(__xludf.DUMMYFUNCTION("(value(REGEXEXTRACT(M69,""^(.+?)m""))*60+VALUE(REGEXEXTRACT(M69,""m(.+?)s"")))"),231.387)</f>
        <v>231.387</v>
      </c>
      <c r="L69" s="10">
        <f t="shared" si="7"/>
        <v>0.5310929907</v>
      </c>
      <c r="M69" s="5" t="s">
        <v>190</v>
      </c>
      <c r="N69" s="5" t="s">
        <v>191</v>
      </c>
      <c r="O69" s="5" t="s">
        <v>192</v>
      </c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>
        <v>8.0</v>
      </c>
    </row>
    <row r="70">
      <c r="A70" s="57" t="s">
        <v>615</v>
      </c>
      <c r="B70" s="57" t="s">
        <v>605</v>
      </c>
      <c r="C70" s="5">
        <v>4.0</v>
      </c>
      <c r="D70" s="5">
        <v>14.0</v>
      </c>
      <c r="E70" s="5" t="s">
        <v>18</v>
      </c>
      <c r="F70" s="5" t="s">
        <v>13</v>
      </c>
      <c r="G70" s="5">
        <v>1.0</v>
      </c>
      <c r="H70" s="5" t="s">
        <v>14</v>
      </c>
      <c r="I70" s="5">
        <v>224.0</v>
      </c>
      <c r="J70" s="5">
        <v>129.872925043</v>
      </c>
      <c r="K70" s="5">
        <f>IFERROR(__xludf.DUMMYFUNCTION("(value(REGEXEXTRACT(M70,""^(.+?)m""))*60+VALUE(REGEXEXTRACT(M70,""m(.+?)s"")))"),220.404)</f>
        <v>220.404</v>
      </c>
      <c r="L70" s="10">
        <f t="shared" si="7"/>
        <v>0.5892494013</v>
      </c>
      <c r="M70" s="5" t="s">
        <v>94</v>
      </c>
      <c r="N70" s="5" t="s">
        <v>95</v>
      </c>
      <c r="O70" s="5" t="s">
        <v>96</v>
      </c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>
        <v>8.0</v>
      </c>
    </row>
    <row r="71">
      <c r="A71" s="57" t="s">
        <v>616</v>
      </c>
      <c r="B71" s="57" t="s">
        <v>605</v>
      </c>
      <c r="C71" s="5">
        <v>4.0</v>
      </c>
      <c r="D71" s="5">
        <v>14.0</v>
      </c>
      <c r="E71" s="5" t="s">
        <v>18</v>
      </c>
      <c r="F71" s="5" t="s">
        <v>13</v>
      </c>
      <c r="G71" s="5">
        <v>2.0</v>
      </c>
      <c r="H71" s="5" t="s">
        <v>14</v>
      </c>
      <c r="I71" s="5">
        <v>224.0</v>
      </c>
      <c r="J71" s="5">
        <v>130.731261969</v>
      </c>
      <c r="K71" s="5">
        <f>IFERROR(__xludf.DUMMYFUNCTION("(value(REGEXEXTRACT(M71,""^(.+?)m""))*60+VALUE(REGEXEXTRACT(M71,""m(.+?)s"")))"),214.442)</f>
        <v>214.442</v>
      </c>
      <c r="L71" s="10">
        <f t="shared" si="7"/>
        <v>0.6096345957</v>
      </c>
      <c r="M71" s="5" t="s">
        <v>202</v>
      </c>
      <c r="N71" s="5" t="s">
        <v>203</v>
      </c>
      <c r="O71" s="5" t="s">
        <v>204</v>
      </c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>
        <v>8.0</v>
      </c>
    </row>
    <row r="72">
      <c r="A72" s="57" t="s">
        <v>617</v>
      </c>
      <c r="B72" s="57" t="s">
        <v>605</v>
      </c>
      <c r="C72" s="5">
        <v>4.0</v>
      </c>
      <c r="D72" s="5">
        <v>16.0</v>
      </c>
      <c r="E72" s="5" t="s">
        <v>14</v>
      </c>
      <c r="F72" s="5" t="s">
        <v>13</v>
      </c>
      <c r="G72" s="5">
        <v>1.0</v>
      </c>
      <c r="H72" s="5" t="s">
        <v>14</v>
      </c>
      <c r="I72" s="5">
        <v>256.0</v>
      </c>
      <c r="J72" s="5">
        <v>79.328881979</v>
      </c>
      <c r="K72" s="5">
        <f>IFERROR(__xludf.DUMMYFUNCTION("(value(REGEXEXTRACT(M72,""^(.+?)m""))*60+VALUE(REGEXEXTRACT(M72,""m(.+?)s"")))"),170.126)</f>
        <v>170.126</v>
      </c>
      <c r="L72" s="10">
        <f t="shared" si="7"/>
        <v>0.4662948754</v>
      </c>
      <c r="M72" s="5" t="s">
        <v>106</v>
      </c>
      <c r="N72" s="5" t="s">
        <v>107</v>
      </c>
      <c r="O72" s="5" t="s">
        <v>108</v>
      </c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>
        <v>8.0</v>
      </c>
    </row>
    <row r="73">
      <c r="A73" s="57" t="s">
        <v>618</v>
      </c>
      <c r="B73" s="57" t="s">
        <v>605</v>
      </c>
      <c r="C73" s="5">
        <v>4.0</v>
      </c>
      <c r="D73" s="5">
        <v>16.0</v>
      </c>
      <c r="E73" s="5" t="s">
        <v>14</v>
      </c>
      <c r="F73" s="5" t="s">
        <v>13</v>
      </c>
      <c r="G73" s="5">
        <v>2.0</v>
      </c>
      <c r="H73" s="5" t="s">
        <v>14</v>
      </c>
      <c r="I73" s="5">
        <v>256.0</v>
      </c>
      <c r="J73" s="5">
        <v>78.889400959</v>
      </c>
      <c r="K73" s="5">
        <f>IFERROR(__xludf.DUMMYFUNCTION("(value(REGEXEXTRACT(M73,""^(.+?)m""))*60+VALUE(REGEXEXTRACT(M73,""m(.+?)s"")))"),165.264)</f>
        <v>165.264</v>
      </c>
      <c r="L73" s="10">
        <f t="shared" si="7"/>
        <v>0.4773538155</v>
      </c>
      <c r="M73" s="5" t="s">
        <v>214</v>
      </c>
      <c r="N73" s="5" t="s">
        <v>215</v>
      </c>
      <c r="O73" s="5" t="s">
        <v>216</v>
      </c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>
        <v>8.0</v>
      </c>
    </row>
    <row r="74">
      <c r="A74" s="57" t="s">
        <v>619</v>
      </c>
      <c r="B74" s="57" t="s">
        <v>605</v>
      </c>
      <c r="C74" s="5">
        <v>4.0</v>
      </c>
      <c r="D74" s="5">
        <v>18.0</v>
      </c>
      <c r="E74" s="5" t="s">
        <v>14</v>
      </c>
      <c r="F74" s="5" t="s">
        <v>13</v>
      </c>
      <c r="G74" s="5">
        <v>1.0</v>
      </c>
      <c r="H74" s="5" t="s">
        <v>14</v>
      </c>
      <c r="I74" s="5">
        <v>288.0</v>
      </c>
      <c r="J74" s="5">
        <v>82.2526819706</v>
      </c>
      <c r="K74" s="5">
        <f>IFERROR(__xludf.DUMMYFUNCTION("(value(REGEXEXTRACT(M74,""^(.+?)m""))*60+VALUE(REGEXEXTRACT(M74,""m(.+?)s"")))"),213.579)</f>
        <v>213.579</v>
      </c>
      <c r="L74" s="10">
        <f t="shared" si="7"/>
        <v>0.3851159616</v>
      </c>
      <c r="M74" s="5" t="s">
        <v>118</v>
      </c>
      <c r="N74" s="5" t="s">
        <v>119</v>
      </c>
      <c r="O74" s="5" t="s">
        <v>120</v>
      </c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>
        <v>8.0</v>
      </c>
    </row>
    <row r="75">
      <c r="A75" s="57" t="s">
        <v>620</v>
      </c>
      <c r="B75" s="57" t="s">
        <v>605</v>
      </c>
      <c r="C75" s="5">
        <v>4.0</v>
      </c>
      <c r="D75" s="5">
        <v>18.0</v>
      </c>
      <c r="E75" s="5" t="s">
        <v>14</v>
      </c>
      <c r="F75" s="5" t="s">
        <v>13</v>
      </c>
      <c r="G75" s="5">
        <v>2.0</v>
      </c>
      <c r="H75" s="5" t="s">
        <v>14</v>
      </c>
      <c r="I75" s="5">
        <v>288.0</v>
      </c>
      <c r="J75" s="5">
        <v>76.2255940437</v>
      </c>
      <c r="K75" s="5">
        <f>IFERROR(__xludf.DUMMYFUNCTION("(value(REGEXEXTRACT(M75,""^(.+?)m""))*60+VALUE(REGEXEXTRACT(M75,""m(.+?)s"")))"),164.543)</f>
        <v>164.543</v>
      </c>
      <c r="L75" s="10">
        <f t="shared" si="7"/>
        <v>0.463256377</v>
      </c>
      <c r="M75" s="5" t="s">
        <v>226</v>
      </c>
      <c r="N75" s="5" t="s">
        <v>227</v>
      </c>
      <c r="O75" s="5" t="s">
        <v>228</v>
      </c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>
        <v>8.0</v>
      </c>
    </row>
    <row r="76">
      <c r="A76" s="57" t="s">
        <v>621</v>
      </c>
      <c r="B76" s="57" t="s">
        <v>605</v>
      </c>
      <c r="C76" s="5">
        <v>4.0</v>
      </c>
      <c r="D76" s="5">
        <v>20.0</v>
      </c>
      <c r="E76" s="5" t="s">
        <v>14</v>
      </c>
      <c r="F76" s="5" t="s">
        <v>13</v>
      </c>
      <c r="G76" s="5">
        <v>1.0</v>
      </c>
      <c r="H76" s="5" t="s">
        <v>14</v>
      </c>
      <c r="I76" s="5">
        <v>320.0</v>
      </c>
      <c r="J76" s="5">
        <v>76.2972791195</v>
      </c>
      <c r="K76" s="5">
        <f>IFERROR(__xludf.DUMMYFUNCTION("(value(REGEXEXTRACT(M76,""^(.+?)m""))*60+VALUE(REGEXEXTRACT(M76,""m(.+?)s"")))"),163.263)</f>
        <v>163.263</v>
      </c>
      <c r="L76" s="10">
        <f t="shared" si="7"/>
        <v>0.4673274356</v>
      </c>
      <c r="M76" s="5" t="s">
        <v>130</v>
      </c>
      <c r="N76" s="5" t="s">
        <v>131</v>
      </c>
      <c r="O76" s="5" t="s">
        <v>132</v>
      </c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>
        <v>8.0</v>
      </c>
    </row>
    <row r="77">
      <c r="A77" s="57" t="s">
        <v>622</v>
      </c>
      <c r="B77" s="57" t="s">
        <v>605</v>
      </c>
      <c r="C77" s="5">
        <v>4.0</v>
      </c>
      <c r="D77" s="5">
        <v>20.0</v>
      </c>
      <c r="E77" s="5" t="s">
        <v>14</v>
      </c>
      <c r="F77" s="5" t="s">
        <v>13</v>
      </c>
      <c r="G77" s="5">
        <v>2.0</v>
      </c>
      <c r="H77" s="5" t="s">
        <v>14</v>
      </c>
      <c r="I77" s="5">
        <v>320.0</v>
      </c>
      <c r="J77" s="5">
        <v>80.4619441032</v>
      </c>
      <c r="K77" s="5">
        <f>IFERROR(__xludf.DUMMYFUNCTION("(value(REGEXEXTRACT(M77,""^(.+?)m""))*60+VALUE(REGEXEXTRACT(M77,""m(.+?)s"")))"),167.478)</f>
        <v>167.478</v>
      </c>
      <c r="L77" s="10">
        <f t="shared" si="7"/>
        <v>0.4804329172</v>
      </c>
      <c r="M77" s="5" t="s">
        <v>238</v>
      </c>
      <c r="N77" s="5" t="s">
        <v>239</v>
      </c>
      <c r="O77" s="5" t="s">
        <v>240</v>
      </c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>
        <v>8.0</v>
      </c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10"/>
      <c r="M78" s="5"/>
      <c r="N78" s="5"/>
      <c r="O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</row>
    <row r="79">
      <c r="A79" s="57" t="s">
        <v>623</v>
      </c>
      <c r="B79" s="57" t="s">
        <v>624</v>
      </c>
      <c r="C79" s="5">
        <v>4.0</v>
      </c>
      <c r="D79" s="5">
        <v>4.0</v>
      </c>
      <c r="E79" s="5" t="s">
        <v>12</v>
      </c>
      <c r="F79" s="5" t="s">
        <v>13</v>
      </c>
      <c r="G79" s="5">
        <v>1.0</v>
      </c>
      <c r="H79" s="5" t="s">
        <v>14</v>
      </c>
      <c r="I79" s="5">
        <v>64.0</v>
      </c>
      <c r="J79" s="5">
        <v>220.788367987</v>
      </c>
      <c r="K79" s="5">
        <f>IFERROR(__xludf.DUMMYFUNCTION("(value(REGEXEXTRACT(M79,""^(.+?)m""))*60+VALUE(REGEXEXTRACT(M79,""m(.+?)s"")))"),286.046)</f>
        <v>286.046</v>
      </c>
      <c r="L79" s="10">
        <f t="shared" ref="L79:L96" si="8">J79/K79</f>
        <v>0.7718631548</v>
      </c>
      <c r="M79" s="5" t="s">
        <v>625</v>
      </c>
      <c r="N79" s="5" t="s">
        <v>626</v>
      </c>
      <c r="O79" s="5" t="s">
        <v>627</v>
      </c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>
        <v>8.0</v>
      </c>
    </row>
    <row r="80">
      <c r="A80" s="57" t="s">
        <v>628</v>
      </c>
      <c r="B80" s="57" t="s">
        <v>624</v>
      </c>
      <c r="C80" s="5">
        <v>4.0</v>
      </c>
      <c r="D80" s="5">
        <v>4.0</v>
      </c>
      <c r="E80" s="5" t="s">
        <v>12</v>
      </c>
      <c r="F80" s="5" t="s">
        <v>13</v>
      </c>
      <c r="G80" s="5">
        <v>2.0</v>
      </c>
      <c r="H80" s="5" t="s">
        <v>14</v>
      </c>
      <c r="I80" s="5">
        <v>64.0</v>
      </c>
      <c r="J80" s="5">
        <v>222.119002104</v>
      </c>
      <c r="K80" s="5">
        <f>IFERROR(__xludf.DUMMYFUNCTION("(value(REGEXEXTRACT(M80,""^(.+?)m""))*60+VALUE(REGEXEXTRACT(M80,""m(.+?)s"")))"),288.999)</f>
        <v>288.999</v>
      </c>
      <c r="L80" s="10">
        <f t="shared" si="8"/>
        <v>0.7685805214</v>
      </c>
      <c r="M80" s="5" t="s">
        <v>629</v>
      </c>
      <c r="N80" s="5" t="s">
        <v>630</v>
      </c>
      <c r="O80" s="5" t="s">
        <v>631</v>
      </c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>
        <v>8.0</v>
      </c>
    </row>
    <row r="81">
      <c r="A81" s="57" t="s">
        <v>632</v>
      </c>
      <c r="B81" s="57" t="s">
        <v>624</v>
      </c>
      <c r="C81" s="5">
        <v>4.0</v>
      </c>
      <c r="D81" s="5">
        <v>6.0</v>
      </c>
      <c r="E81" s="5" t="s">
        <v>15</v>
      </c>
      <c r="F81" s="5" t="s">
        <v>13</v>
      </c>
      <c r="G81" s="5">
        <v>1.0</v>
      </c>
      <c r="H81" s="5" t="s">
        <v>14</v>
      </c>
      <c r="I81" s="5">
        <v>96.0</v>
      </c>
      <c r="J81" s="5">
        <v>240.028204918</v>
      </c>
      <c r="K81" s="5">
        <f>IFERROR(__xludf.DUMMYFUNCTION("(value(REGEXEXTRACT(M81,""^(.+?)m""))*60+VALUE(REGEXEXTRACT(M81,""m(.+?)s"")))"),307.797)</f>
        <v>307.797</v>
      </c>
      <c r="L81" s="10">
        <f t="shared" si="8"/>
        <v>0.7798263301</v>
      </c>
      <c r="M81" s="5" t="s">
        <v>633</v>
      </c>
      <c r="N81" s="5" t="s">
        <v>634</v>
      </c>
      <c r="O81" s="5" t="s">
        <v>635</v>
      </c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>
        <v>8.0</v>
      </c>
    </row>
    <row r="82">
      <c r="A82" s="57" t="s">
        <v>636</v>
      </c>
      <c r="B82" s="57" t="s">
        <v>624</v>
      </c>
      <c r="C82" s="5">
        <v>4.0</v>
      </c>
      <c r="D82" s="5">
        <v>6.0</v>
      </c>
      <c r="E82" s="5" t="s">
        <v>15</v>
      </c>
      <c r="F82" s="5" t="s">
        <v>13</v>
      </c>
      <c r="G82" s="5">
        <v>2.0</v>
      </c>
      <c r="H82" s="5" t="s">
        <v>14</v>
      </c>
      <c r="I82" s="5">
        <v>96.0</v>
      </c>
      <c r="J82" s="5">
        <v>236.808725119</v>
      </c>
      <c r="K82" s="5">
        <f>IFERROR(__xludf.DUMMYFUNCTION("(value(REGEXEXTRACT(M82,""^(.+?)m""))*60+VALUE(REGEXEXTRACT(M82,""m(.+?)s"")))"),303.061)</f>
        <v>303.061</v>
      </c>
      <c r="L82" s="10">
        <f t="shared" si="8"/>
        <v>0.7813896381</v>
      </c>
      <c r="M82" s="5" t="s">
        <v>637</v>
      </c>
      <c r="N82" s="5" t="s">
        <v>638</v>
      </c>
      <c r="O82" s="5" t="s">
        <v>639</v>
      </c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>
        <v>8.0</v>
      </c>
    </row>
    <row r="83">
      <c r="A83" s="57" t="s">
        <v>640</v>
      </c>
      <c r="B83" s="57" t="s">
        <v>624</v>
      </c>
      <c r="C83" s="5">
        <v>4.0</v>
      </c>
      <c r="D83" s="5">
        <v>8.0</v>
      </c>
      <c r="E83" s="5" t="s">
        <v>16</v>
      </c>
      <c r="F83" s="5" t="s">
        <v>13</v>
      </c>
      <c r="G83" s="5">
        <v>1.0</v>
      </c>
      <c r="H83" s="5" t="s">
        <v>14</v>
      </c>
      <c r="I83" s="5">
        <v>128.0</v>
      </c>
      <c r="J83" s="5">
        <v>273.642015934</v>
      </c>
      <c r="K83" s="5">
        <f>IFERROR(__xludf.DUMMYFUNCTION("(value(REGEXEXTRACT(M83,""^(.+?)m""))*60+VALUE(REGEXEXTRACT(M83,""m(.+?)s"")))"),342.966)</f>
        <v>342.966</v>
      </c>
      <c r="L83" s="10">
        <f t="shared" si="8"/>
        <v>0.797869223</v>
      </c>
      <c r="M83" s="5" t="s">
        <v>641</v>
      </c>
      <c r="N83" s="5" t="s">
        <v>86</v>
      </c>
      <c r="O83" s="5" t="s">
        <v>642</v>
      </c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>
        <v>8.0</v>
      </c>
    </row>
    <row r="84">
      <c r="A84" s="57" t="s">
        <v>643</v>
      </c>
      <c r="B84" s="57" t="s">
        <v>624</v>
      </c>
      <c r="C84" s="5">
        <v>4.0</v>
      </c>
      <c r="D84" s="5">
        <v>8.0</v>
      </c>
      <c r="E84" s="5" t="s">
        <v>16</v>
      </c>
      <c r="F84" s="5" t="s">
        <v>13</v>
      </c>
      <c r="G84" s="5">
        <v>2.0</v>
      </c>
      <c r="H84" s="5" t="s">
        <v>14</v>
      </c>
      <c r="I84" s="5">
        <v>128.0</v>
      </c>
      <c r="J84" s="5">
        <v>264.779069901</v>
      </c>
      <c r="K84" s="5">
        <f>IFERROR(__xludf.DUMMYFUNCTION("(value(REGEXEXTRACT(M84,""^(.+?)m""))*60+VALUE(REGEXEXTRACT(M84,""m(.+?)s"")))"),334.902)</f>
        <v>334.902</v>
      </c>
      <c r="L84" s="10">
        <f t="shared" si="8"/>
        <v>0.7906165681</v>
      </c>
      <c r="M84" s="5" t="s">
        <v>644</v>
      </c>
      <c r="N84" s="5" t="s">
        <v>645</v>
      </c>
      <c r="O84" s="5" t="s">
        <v>646</v>
      </c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>
        <v>8.0</v>
      </c>
    </row>
    <row r="85">
      <c r="A85" s="57" t="s">
        <v>647</v>
      </c>
      <c r="B85" s="57" t="s">
        <v>624</v>
      </c>
      <c r="C85" s="5">
        <v>4.0</v>
      </c>
      <c r="D85" s="5">
        <v>10.0</v>
      </c>
      <c r="E85" s="5" t="s">
        <v>17</v>
      </c>
      <c r="F85" s="5" t="s">
        <v>13</v>
      </c>
      <c r="G85" s="5">
        <v>1.0</v>
      </c>
      <c r="H85" s="5" t="s">
        <v>14</v>
      </c>
      <c r="I85" s="5">
        <v>160.0</v>
      </c>
      <c r="J85" s="5">
        <v>328.074543953</v>
      </c>
      <c r="K85" s="5">
        <f>IFERROR(__xludf.DUMMYFUNCTION("(value(REGEXEXTRACT(M85,""^(.+?)m""))*60+VALUE(REGEXEXTRACT(M85,""m(.+?)s"")))"),414.17)</f>
        <v>414.17</v>
      </c>
      <c r="L85" s="10">
        <f t="shared" si="8"/>
        <v>0.7921253204</v>
      </c>
      <c r="M85" s="5" t="s">
        <v>648</v>
      </c>
      <c r="N85" s="5" t="s">
        <v>649</v>
      </c>
      <c r="O85" s="5" t="s">
        <v>650</v>
      </c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>
        <v>8.0</v>
      </c>
    </row>
    <row r="86">
      <c r="A86" s="57" t="s">
        <v>651</v>
      </c>
      <c r="B86" s="57" t="s">
        <v>624</v>
      </c>
      <c r="C86" s="5">
        <v>4.0</v>
      </c>
      <c r="D86" s="5">
        <v>10.0</v>
      </c>
      <c r="E86" s="5" t="s">
        <v>17</v>
      </c>
      <c r="F86" s="5" t="s">
        <v>13</v>
      </c>
      <c r="G86" s="5">
        <v>2.0</v>
      </c>
      <c r="H86" s="5" t="s">
        <v>14</v>
      </c>
      <c r="I86" s="5">
        <v>160.0</v>
      </c>
      <c r="J86" s="5">
        <v>335.034983873</v>
      </c>
      <c r="K86" s="5">
        <f>IFERROR(__xludf.DUMMYFUNCTION("(value(REGEXEXTRACT(M86,""^(.+?)m""))*60+VALUE(REGEXEXTRACT(M86,""m(.+?)s"")))"),417.442)</f>
        <v>417.442</v>
      </c>
      <c r="L86" s="10">
        <f t="shared" si="8"/>
        <v>0.8025905009</v>
      </c>
      <c r="M86" s="5" t="s">
        <v>652</v>
      </c>
      <c r="N86" s="5" t="s">
        <v>653</v>
      </c>
      <c r="O86" s="5" t="s">
        <v>654</v>
      </c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>
        <v>8.0</v>
      </c>
    </row>
    <row r="87">
      <c r="A87" s="57" t="s">
        <v>655</v>
      </c>
      <c r="B87" s="57" t="s">
        <v>624</v>
      </c>
      <c r="C87" s="5">
        <v>4.0</v>
      </c>
      <c r="D87" s="5">
        <v>12.0</v>
      </c>
      <c r="E87" s="5" t="s">
        <v>18</v>
      </c>
      <c r="F87" s="5" t="s">
        <v>13</v>
      </c>
      <c r="G87" s="5">
        <v>1.0</v>
      </c>
      <c r="H87" s="5" t="s">
        <v>14</v>
      </c>
      <c r="I87" s="5">
        <v>192.0</v>
      </c>
      <c r="J87" s="5">
        <v>368.59615612</v>
      </c>
      <c r="K87" s="5">
        <f>IFERROR(__xludf.DUMMYFUNCTION("(value(REGEXEXTRACT(M87,""^(.+?)m""))*60+VALUE(REGEXEXTRACT(M87,""m(.+?)s"")))"),448.476)</f>
        <v>448.476</v>
      </c>
      <c r="L87" s="10">
        <f t="shared" si="8"/>
        <v>0.8218860232</v>
      </c>
      <c r="M87" s="5" t="s">
        <v>656</v>
      </c>
      <c r="N87" s="5" t="s">
        <v>657</v>
      </c>
      <c r="O87" s="5" t="s">
        <v>658</v>
      </c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>
        <v>8.0</v>
      </c>
    </row>
    <row r="88">
      <c r="A88" s="57" t="s">
        <v>659</v>
      </c>
      <c r="B88" s="57" t="s">
        <v>624</v>
      </c>
      <c r="C88" s="5">
        <v>4.0</v>
      </c>
      <c r="D88" s="5">
        <v>12.0</v>
      </c>
      <c r="E88" s="5" t="s">
        <v>18</v>
      </c>
      <c r="F88" s="5" t="s">
        <v>13</v>
      </c>
      <c r="G88" s="5">
        <v>2.0</v>
      </c>
      <c r="H88" s="5" t="s">
        <v>14</v>
      </c>
      <c r="I88" s="5">
        <v>192.0</v>
      </c>
      <c r="J88" s="5">
        <v>147.812235832</v>
      </c>
      <c r="K88" s="5">
        <f>IFERROR(__xludf.DUMMYFUNCTION("(value(REGEXEXTRACT(M88,""^(.+?)m""))*60+VALUE(REGEXEXTRACT(M88,""m(.+?)s"")))"),224.94)</f>
        <v>224.94</v>
      </c>
      <c r="L88" s="10">
        <f t="shared" si="8"/>
        <v>0.657118502</v>
      </c>
      <c r="M88" s="5" t="s">
        <v>660</v>
      </c>
      <c r="N88" s="5" t="s">
        <v>661</v>
      </c>
      <c r="O88" s="5" t="s">
        <v>662</v>
      </c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>
        <v>8.0</v>
      </c>
    </row>
    <row r="89">
      <c r="A89" s="57" t="s">
        <v>663</v>
      </c>
      <c r="B89" s="57" t="s">
        <v>624</v>
      </c>
      <c r="C89" s="5">
        <v>4.0</v>
      </c>
      <c r="D89" s="5">
        <v>14.0</v>
      </c>
      <c r="E89" s="5" t="s">
        <v>18</v>
      </c>
      <c r="F89" s="5" t="s">
        <v>13</v>
      </c>
      <c r="G89" s="5">
        <v>1.0</v>
      </c>
      <c r="H89" s="5" t="s">
        <v>14</v>
      </c>
      <c r="I89" s="5">
        <v>224.0</v>
      </c>
      <c r="J89" s="5">
        <v>151.403322935</v>
      </c>
      <c r="K89" s="5">
        <f>IFERROR(__xludf.DUMMYFUNCTION("(value(REGEXEXTRACT(M89,""^(.+?)m""))*60+VALUE(REGEXEXTRACT(M89,""m(.+?)s"")))"),218.562)</f>
        <v>218.562</v>
      </c>
      <c r="L89" s="10">
        <f t="shared" si="8"/>
        <v>0.6927248238</v>
      </c>
      <c r="M89" s="5" t="s">
        <v>664</v>
      </c>
      <c r="N89" s="5" t="s">
        <v>665</v>
      </c>
      <c r="O89" s="5" t="s">
        <v>666</v>
      </c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>
        <v>8.0</v>
      </c>
    </row>
    <row r="90">
      <c r="A90" s="57" t="s">
        <v>667</v>
      </c>
      <c r="B90" s="57" t="s">
        <v>624</v>
      </c>
      <c r="C90" s="5">
        <v>4.0</v>
      </c>
      <c r="D90" s="5">
        <v>14.0</v>
      </c>
      <c r="E90" s="5" t="s">
        <v>18</v>
      </c>
      <c r="F90" s="5" t="s">
        <v>13</v>
      </c>
      <c r="G90" s="5">
        <v>2.0</v>
      </c>
      <c r="H90" s="5" t="s">
        <v>14</v>
      </c>
      <c r="I90" s="5">
        <v>224.0</v>
      </c>
      <c r="J90" s="5">
        <v>155.090848923</v>
      </c>
      <c r="K90" s="5">
        <f>IFERROR(__xludf.DUMMYFUNCTION("(value(REGEXEXTRACT(M90,""^(.+?)m""))*60+VALUE(REGEXEXTRACT(M90,""m(.+?)s"")))"),222.06900000000002)</f>
        <v>222.069</v>
      </c>
      <c r="L90" s="10">
        <f t="shared" si="8"/>
        <v>0.6983903603</v>
      </c>
      <c r="M90" s="5" t="s">
        <v>668</v>
      </c>
      <c r="N90" s="5" t="s">
        <v>669</v>
      </c>
      <c r="O90" s="5" t="s">
        <v>670</v>
      </c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>
        <v>8.0</v>
      </c>
    </row>
    <row r="91">
      <c r="A91" s="57" t="s">
        <v>671</v>
      </c>
      <c r="B91" s="57" t="s">
        <v>624</v>
      </c>
      <c r="C91" s="5">
        <v>4.0</v>
      </c>
      <c r="D91" s="5">
        <v>16.0</v>
      </c>
      <c r="E91" s="5" t="s">
        <v>14</v>
      </c>
      <c r="F91" s="5" t="s">
        <v>13</v>
      </c>
      <c r="G91" s="5">
        <v>1.0</v>
      </c>
      <c r="H91" s="5" t="s">
        <v>14</v>
      </c>
      <c r="I91" s="5">
        <v>256.0</v>
      </c>
      <c r="J91" s="5">
        <v>114.644073009</v>
      </c>
      <c r="K91" s="5">
        <f>IFERROR(__xludf.DUMMYFUNCTION("(value(REGEXEXTRACT(M91,""^(.+?)m""))*60+VALUE(REGEXEXTRACT(M91,""m(.+?)s"")))"),184.019)</f>
        <v>184.019</v>
      </c>
      <c r="L91" s="10">
        <f t="shared" si="8"/>
        <v>0.6230012825</v>
      </c>
      <c r="M91" s="5" t="s">
        <v>672</v>
      </c>
      <c r="N91" s="5" t="s">
        <v>673</v>
      </c>
      <c r="O91" s="5" t="s">
        <v>674</v>
      </c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>
        <v>8.0</v>
      </c>
    </row>
    <row r="92">
      <c r="A92" s="57" t="s">
        <v>675</v>
      </c>
      <c r="B92" s="57" t="s">
        <v>624</v>
      </c>
      <c r="C92" s="5">
        <v>4.0</v>
      </c>
      <c r="D92" s="5">
        <v>16.0</v>
      </c>
      <c r="E92" s="5" t="s">
        <v>14</v>
      </c>
      <c r="F92" s="5" t="s">
        <v>13</v>
      </c>
      <c r="G92" s="5">
        <v>2.0</v>
      </c>
      <c r="H92" s="5" t="s">
        <v>14</v>
      </c>
      <c r="I92" s="5">
        <v>256.0</v>
      </c>
      <c r="J92" s="5">
        <v>118.446758986</v>
      </c>
      <c r="K92" s="5">
        <f>IFERROR(__xludf.DUMMYFUNCTION("(value(REGEXEXTRACT(M92,""^(.+?)m""))*60+VALUE(REGEXEXTRACT(M92,""m(.+?)s"")))"),192.732)</f>
        <v>192.732</v>
      </c>
      <c r="L92" s="10">
        <f t="shared" si="8"/>
        <v>0.6145671657</v>
      </c>
      <c r="M92" s="5" t="s">
        <v>676</v>
      </c>
      <c r="N92" s="5" t="s">
        <v>677</v>
      </c>
      <c r="O92" s="5" t="s">
        <v>678</v>
      </c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>
        <v>8.0</v>
      </c>
    </row>
    <row r="93">
      <c r="A93" s="57" t="s">
        <v>679</v>
      </c>
      <c r="B93" s="57" t="s">
        <v>624</v>
      </c>
      <c r="C93" s="5">
        <v>4.0</v>
      </c>
      <c r="D93" s="5">
        <v>18.0</v>
      </c>
      <c r="E93" s="5" t="s">
        <v>14</v>
      </c>
      <c r="F93" s="5" t="s">
        <v>13</v>
      </c>
      <c r="G93" s="5">
        <v>1.0</v>
      </c>
      <c r="H93" s="5" t="s">
        <v>14</v>
      </c>
      <c r="I93" s="5">
        <v>288.0</v>
      </c>
      <c r="J93" s="5">
        <v>172.733559847</v>
      </c>
      <c r="K93" s="5">
        <f>IFERROR(__xludf.DUMMYFUNCTION("(value(REGEXEXTRACT(M93,""^(.+?)m""))*60+VALUE(REGEXEXTRACT(M93,""m(.+?)s"")))"),242.495)</f>
        <v>242.495</v>
      </c>
      <c r="L93" s="10">
        <f t="shared" si="8"/>
        <v>0.7123180265</v>
      </c>
      <c r="M93" s="5" t="s">
        <v>680</v>
      </c>
      <c r="N93" s="5" t="s">
        <v>681</v>
      </c>
      <c r="O93" s="5" t="s">
        <v>682</v>
      </c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>
        <v>8.0</v>
      </c>
    </row>
    <row r="94">
      <c r="A94" s="57" t="s">
        <v>683</v>
      </c>
      <c r="B94" s="57" t="s">
        <v>624</v>
      </c>
      <c r="C94" s="5">
        <v>4.0</v>
      </c>
      <c r="D94" s="5">
        <v>18.0</v>
      </c>
      <c r="E94" s="5" t="s">
        <v>14</v>
      </c>
      <c r="F94" s="5" t="s">
        <v>13</v>
      </c>
      <c r="G94" s="5">
        <v>2.0</v>
      </c>
      <c r="H94" s="5" t="s">
        <v>14</v>
      </c>
      <c r="I94" s="5">
        <v>288.0</v>
      </c>
      <c r="J94" s="5">
        <v>165.536922932</v>
      </c>
      <c r="K94" s="5">
        <f>IFERROR(__xludf.DUMMYFUNCTION("(value(REGEXEXTRACT(M94,""^(.+?)m""))*60+VALUE(REGEXEXTRACT(M94,""m(.+?)s"")))"),236.304)</f>
        <v>236.304</v>
      </c>
      <c r="L94" s="10">
        <f t="shared" si="8"/>
        <v>0.700525268</v>
      </c>
      <c r="M94" s="5" t="s">
        <v>684</v>
      </c>
      <c r="N94" s="5" t="s">
        <v>685</v>
      </c>
      <c r="O94" s="5" t="s">
        <v>686</v>
      </c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>
        <v>8.0</v>
      </c>
    </row>
    <row r="95">
      <c r="A95" s="57" t="s">
        <v>687</v>
      </c>
      <c r="B95" s="57" t="s">
        <v>624</v>
      </c>
      <c r="C95" s="5">
        <v>4.0</v>
      </c>
      <c r="D95" s="5">
        <v>20.0</v>
      </c>
      <c r="E95" s="5" t="s">
        <v>14</v>
      </c>
      <c r="F95" s="5" t="s">
        <v>13</v>
      </c>
      <c r="G95" s="5">
        <v>1.0</v>
      </c>
      <c r="H95" s="5" t="s">
        <v>14</v>
      </c>
      <c r="I95" s="5">
        <v>320.0</v>
      </c>
      <c r="J95" s="5">
        <v>169.520554066</v>
      </c>
      <c r="K95" s="5">
        <f>IFERROR(__xludf.DUMMYFUNCTION("(value(REGEXEXTRACT(M95,""^(.+?)m""))*60+VALUE(REGEXEXTRACT(M95,""m(.+?)s"")))"),249.133)</f>
        <v>249.133</v>
      </c>
      <c r="L95" s="10">
        <f t="shared" si="8"/>
        <v>0.6804419891</v>
      </c>
      <c r="M95" s="5" t="s">
        <v>688</v>
      </c>
      <c r="N95" s="5" t="s">
        <v>689</v>
      </c>
      <c r="O95" s="5" t="s">
        <v>690</v>
      </c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>
        <v>8.0</v>
      </c>
    </row>
    <row r="96">
      <c r="A96" s="57" t="s">
        <v>691</v>
      </c>
      <c r="B96" s="57" t="s">
        <v>624</v>
      </c>
      <c r="C96" s="5">
        <v>4.0</v>
      </c>
      <c r="D96" s="5">
        <v>20.0</v>
      </c>
      <c r="E96" s="5" t="s">
        <v>14</v>
      </c>
      <c r="F96" s="5" t="s">
        <v>13</v>
      </c>
      <c r="G96" s="5">
        <v>2.0</v>
      </c>
      <c r="H96" s="5" t="s">
        <v>14</v>
      </c>
      <c r="I96" s="5">
        <v>320.0</v>
      </c>
      <c r="J96" s="5">
        <v>171.255072117</v>
      </c>
      <c r="K96" s="5">
        <f>IFERROR(__xludf.DUMMYFUNCTION("(value(REGEXEXTRACT(M96,""^(.+?)m""))*60+VALUE(REGEXEXTRACT(M96,""m(.+?)s"")))"),243.435)</f>
        <v>243.435</v>
      </c>
      <c r="L96" s="10">
        <f t="shared" si="8"/>
        <v>0.703494042</v>
      </c>
      <c r="M96" s="5" t="s">
        <v>692</v>
      </c>
      <c r="N96" s="5" t="s">
        <v>693</v>
      </c>
      <c r="O96" s="5" t="s">
        <v>694</v>
      </c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>
        <v>8.0</v>
      </c>
    </row>
  </sheetData>
  <hyperlinks>
    <hyperlink r:id="rId1" ref="A3"/>
    <hyperlink r:id="rId2" ref="B3"/>
    <hyperlink r:id="rId3" ref="A4"/>
    <hyperlink r:id="rId4" ref="B4"/>
    <hyperlink r:id="rId5" ref="A5"/>
    <hyperlink r:id="rId6" ref="B5"/>
    <hyperlink r:id="rId7" ref="A6"/>
    <hyperlink r:id="rId8" ref="B6"/>
    <hyperlink r:id="rId9" ref="A7"/>
    <hyperlink r:id="rId10" ref="B7"/>
    <hyperlink r:id="rId11" ref="A8"/>
    <hyperlink r:id="rId12" ref="B8"/>
    <hyperlink r:id="rId13" ref="A9"/>
    <hyperlink r:id="rId14" ref="B9"/>
    <hyperlink r:id="rId15" ref="A10"/>
    <hyperlink r:id="rId16" ref="B10"/>
    <hyperlink r:id="rId17" ref="A11"/>
    <hyperlink r:id="rId18" ref="B11"/>
    <hyperlink r:id="rId19" ref="A12"/>
    <hyperlink r:id="rId20" ref="B12"/>
    <hyperlink r:id="rId21" ref="A13"/>
    <hyperlink r:id="rId22" ref="B13"/>
    <hyperlink r:id="rId23" ref="A14"/>
    <hyperlink r:id="rId24" ref="B14"/>
    <hyperlink r:id="rId25" ref="A15"/>
    <hyperlink r:id="rId26" ref="B15"/>
    <hyperlink r:id="rId27" ref="A16"/>
    <hyperlink r:id="rId28" ref="B16"/>
    <hyperlink r:id="rId29" ref="A17"/>
    <hyperlink r:id="rId30" ref="B17"/>
    <hyperlink r:id="rId31" ref="A18"/>
    <hyperlink r:id="rId32" ref="B18"/>
    <hyperlink r:id="rId33" ref="A19"/>
    <hyperlink r:id="rId34" ref="B19"/>
    <hyperlink r:id="rId35" ref="A20"/>
    <hyperlink r:id="rId36" ref="B20"/>
    <hyperlink r:id="rId37" ref="A22"/>
    <hyperlink r:id="rId38" ref="B22"/>
    <hyperlink r:id="rId39" ref="A23"/>
    <hyperlink r:id="rId40" ref="B23"/>
    <hyperlink r:id="rId41" ref="A24"/>
    <hyperlink r:id="rId42" ref="B24"/>
    <hyperlink r:id="rId43" ref="A25"/>
    <hyperlink r:id="rId44" ref="B25"/>
    <hyperlink r:id="rId45" ref="A26"/>
    <hyperlink r:id="rId46" ref="B26"/>
    <hyperlink r:id="rId47" ref="A27"/>
    <hyperlink r:id="rId48" ref="B27"/>
    <hyperlink r:id="rId49" ref="A28"/>
    <hyperlink r:id="rId50" ref="B28"/>
    <hyperlink r:id="rId51" ref="A29"/>
    <hyperlink r:id="rId52" ref="B29"/>
    <hyperlink r:id="rId53" ref="A30"/>
    <hyperlink r:id="rId54" ref="B30"/>
    <hyperlink r:id="rId55" ref="A31"/>
    <hyperlink r:id="rId56" ref="B31"/>
    <hyperlink r:id="rId57" ref="A32"/>
    <hyperlink r:id="rId58" ref="B32"/>
    <hyperlink r:id="rId59" ref="A33"/>
    <hyperlink r:id="rId60" ref="B33"/>
    <hyperlink r:id="rId61" ref="A34"/>
    <hyperlink r:id="rId62" ref="B34"/>
    <hyperlink r:id="rId63" ref="A35"/>
    <hyperlink r:id="rId64" ref="B35"/>
    <hyperlink r:id="rId65" ref="A36"/>
    <hyperlink r:id="rId66" ref="B36"/>
    <hyperlink r:id="rId67" ref="A37"/>
    <hyperlink r:id="rId68" ref="B37"/>
    <hyperlink r:id="rId69" ref="A38"/>
    <hyperlink r:id="rId70" ref="B38"/>
    <hyperlink r:id="rId71" ref="A39"/>
    <hyperlink r:id="rId72" ref="B39"/>
    <hyperlink r:id="rId73" ref="A41"/>
    <hyperlink r:id="rId74" ref="B41"/>
    <hyperlink r:id="rId75" ref="A42"/>
    <hyperlink r:id="rId76" ref="B42"/>
    <hyperlink r:id="rId77" ref="A43"/>
    <hyperlink r:id="rId78" ref="B43"/>
    <hyperlink r:id="rId79" ref="A44"/>
    <hyperlink r:id="rId80" ref="B44"/>
    <hyperlink r:id="rId81" ref="A45"/>
    <hyperlink r:id="rId82" ref="B45"/>
    <hyperlink r:id="rId83" ref="A46"/>
    <hyperlink r:id="rId84" ref="B46"/>
    <hyperlink r:id="rId85" ref="A47"/>
    <hyperlink r:id="rId86" ref="B47"/>
    <hyperlink r:id="rId87" ref="A48"/>
    <hyperlink r:id="rId88" ref="B48"/>
    <hyperlink r:id="rId89" ref="A49"/>
    <hyperlink r:id="rId90" ref="B49"/>
    <hyperlink r:id="rId91" ref="A50"/>
    <hyperlink r:id="rId92" ref="B50"/>
    <hyperlink r:id="rId93" ref="A51"/>
    <hyperlink r:id="rId94" ref="B51"/>
    <hyperlink r:id="rId95" ref="A52"/>
    <hyperlink r:id="rId96" ref="B52"/>
    <hyperlink r:id="rId97" ref="A53"/>
    <hyperlink r:id="rId98" ref="B53"/>
    <hyperlink r:id="rId99" ref="A54"/>
    <hyperlink r:id="rId100" ref="B54"/>
    <hyperlink r:id="rId101" ref="A55"/>
    <hyperlink r:id="rId102" ref="B55"/>
    <hyperlink r:id="rId103" ref="A56"/>
    <hyperlink r:id="rId104" ref="B56"/>
    <hyperlink r:id="rId105" ref="A57"/>
    <hyperlink r:id="rId106" ref="B57"/>
    <hyperlink r:id="rId107" ref="A58"/>
    <hyperlink r:id="rId108" ref="B58"/>
    <hyperlink r:id="rId109" ref="A60"/>
    <hyperlink r:id="rId110" ref="B60"/>
    <hyperlink r:id="rId111" ref="A61"/>
    <hyperlink r:id="rId112" ref="B61"/>
    <hyperlink r:id="rId113" ref="A62"/>
    <hyperlink r:id="rId114" ref="B62"/>
    <hyperlink r:id="rId115" ref="A63"/>
    <hyperlink r:id="rId116" ref="B63"/>
    <hyperlink r:id="rId117" ref="A64"/>
    <hyperlink r:id="rId118" ref="B64"/>
    <hyperlink r:id="rId119" ref="A65"/>
    <hyperlink r:id="rId120" ref="B65"/>
    <hyperlink r:id="rId121" ref="A66"/>
    <hyperlink r:id="rId122" ref="B66"/>
    <hyperlink r:id="rId123" ref="A67"/>
    <hyperlink r:id="rId124" ref="B67"/>
    <hyperlink r:id="rId125" ref="A68"/>
    <hyperlink r:id="rId126" ref="B68"/>
    <hyperlink r:id="rId127" ref="A69"/>
    <hyperlink r:id="rId128" ref="B69"/>
    <hyperlink r:id="rId129" ref="A70"/>
    <hyperlink r:id="rId130" ref="B70"/>
    <hyperlink r:id="rId131" ref="A71"/>
    <hyperlink r:id="rId132" ref="B71"/>
    <hyperlink r:id="rId133" ref="A72"/>
    <hyperlink r:id="rId134" ref="B72"/>
    <hyperlink r:id="rId135" ref="A73"/>
    <hyperlink r:id="rId136" ref="B73"/>
    <hyperlink r:id="rId137" ref="A74"/>
    <hyperlink r:id="rId138" ref="B74"/>
    <hyperlink r:id="rId139" ref="A75"/>
    <hyperlink r:id="rId140" ref="B75"/>
    <hyperlink r:id="rId141" ref="A76"/>
    <hyperlink r:id="rId142" ref="B76"/>
    <hyperlink r:id="rId143" ref="A77"/>
    <hyperlink r:id="rId144" ref="B77"/>
    <hyperlink r:id="rId145" ref="A79"/>
    <hyperlink r:id="rId146" ref="B79"/>
    <hyperlink r:id="rId147" ref="A80"/>
    <hyperlink r:id="rId148" ref="B80"/>
    <hyperlink r:id="rId149" ref="A81"/>
    <hyperlink r:id="rId150" ref="B81"/>
    <hyperlink r:id="rId151" ref="A82"/>
    <hyperlink r:id="rId152" ref="B82"/>
    <hyperlink r:id="rId153" ref="A83"/>
    <hyperlink r:id="rId154" ref="B83"/>
    <hyperlink r:id="rId155" ref="A84"/>
    <hyperlink r:id="rId156" ref="B84"/>
    <hyperlink r:id="rId157" ref="A85"/>
    <hyperlink r:id="rId158" ref="B85"/>
    <hyperlink r:id="rId159" ref="A86"/>
    <hyperlink r:id="rId160" ref="B86"/>
    <hyperlink r:id="rId161" ref="A87"/>
    <hyperlink r:id="rId162" ref="B87"/>
    <hyperlink r:id="rId163" ref="A88"/>
    <hyperlink r:id="rId164" ref="B88"/>
    <hyperlink r:id="rId165" ref="A89"/>
    <hyperlink r:id="rId166" ref="B89"/>
    <hyperlink r:id="rId167" ref="A90"/>
    <hyperlink r:id="rId168" ref="B90"/>
    <hyperlink r:id="rId169" ref="A91"/>
    <hyperlink r:id="rId170" ref="B91"/>
    <hyperlink r:id="rId171" ref="A92"/>
    <hyperlink r:id="rId172" ref="B92"/>
    <hyperlink r:id="rId173" ref="A93"/>
    <hyperlink r:id="rId174" ref="B93"/>
    <hyperlink r:id="rId175" ref="A94"/>
    <hyperlink r:id="rId176" ref="B94"/>
    <hyperlink r:id="rId177" ref="A95"/>
    <hyperlink r:id="rId178" ref="B95"/>
    <hyperlink r:id="rId179" ref="A96"/>
    <hyperlink r:id="rId180" ref="B96"/>
  </hyperlinks>
  <drawing r:id="rId181"/>
</worksheet>
</file>